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hmustafa/Documents/ETH/PostDoc/MetaGraph/"/>
    </mc:Choice>
  </mc:AlternateContent>
  <xr:revisionPtr revIDLastSave="0" documentId="13_ncr:1_{526751F5-B189-8549-948A-7415B36D1F91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metagraph_costs_transfer_query" sheetId="5" r:id="rId1"/>
    <sheet name="metagraphalign_costs_transfer_q" sheetId="6" r:id="rId2"/>
    <sheet name="fulgor_costs_transfer_query" sheetId="7" r:id="rId3"/>
    <sheet name="kmindexsmall_costs_transfer_que" sheetId="8" r:id="rId4"/>
    <sheet name="kmindex_costs_transfer_query" sheetId="9" r:id="rId5"/>
    <sheet name="Final hosting_costs" sheetId="4" r:id="rId6"/>
    <sheet name="plotdata" sheetId="15" r:id="rId7"/>
    <sheet name="paper_table_1" sheetId="16" r:id="rId8"/>
    <sheet name="full_overview" sheetId="1" r:id="rId9"/>
  </sheets>
  <definedNames>
    <definedName name="_xlnm._FilterDatabase" localSheetId="2" hidden="1">fulgor_costs_transfer_query!$N$24:$N$594</definedName>
    <definedName name="_xlnm._FilterDatabase" localSheetId="4" hidden="1">kmindex_costs_transfer_query!$N$24:$N$594</definedName>
    <definedName name="_xlnm._FilterDatabase" localSheetId="3" hidden="1">kmindexsmall_costs_transfer_que!$N$24:$N$594</definedName>
    <definedName name="_xlnm._FilterDatabase" localSheetId="0" hidden="1">metagraph_costs_transfer_query!$N$24:$N$594</definedName>
    <definedName name="_xlnm._FilterDatabase" localSheetId="1" hidden="1">metagraphalign_costs_transfer_q!$N$24:$N$594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" i="4" l="1"/>
  <c r="N52" i="4"/>
  <c r="O52" i="4"/>
  <c r="P52" i="4"/>
  <c r="Q52" i="4"/>
  <c r="M53" i="4"/>
  <c r="O53" i="4" s="1"/>
  <c r="N53" i="4"/>
  <c r="P53" i="4"/>
  <c r="Q53" i="4"/>
  <c r="M54" i="4"/>
  <c r="O54" i="4" s="1"/>
  <c r="N54" i="4"/>
  <c r="P54" i="4"/>
  <c r="Q54" i="4"/>
  <c r="M55" i="4"/>
  <c r="O55" i="4" s="1"/>
  <c r="N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O58" i="4" s="1"/>
  <c r="N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O61" i="4" s="1"/>
  <c r="N61" i="4"/>
  <c r="P61" i="4"/>
  <c r="Q61" i="4"/>
  <c r="M62" i="4"/>
  <c r="N62" i="4"/>
  <c r="O62" i="4"/>
  <c r="P62" i="4"/>
  <c r="Q62" i="4"/>
  <c r="M63" i="4"/>
  <c r="O63" i="4" s="1"/>
  <c r="N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O66" i="4" s="1"/>
  <c r="N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O69" i="4" s="1"/>
  <c r="N69" i="4"/>
  <c r="P69" i="4"/>
  <c r="Q69" i="4"/>
  <c r="M70" i="4"/>
  <c r="N70" i="4"/>
  <c r="O70" i="4"/>
  <c r="P70" i="4"/>
  <c r="Q70" i="4"/>
  <c r="M71" i="4"/>
  <c r="O71" i="4" s="1"/>
  <c r="N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O74" i="4" s="1"/>
  <c r="N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O77" i="4" s="1"/>
  <c r="N77" i="4"/>
  <c r="P77" i="4"/>
  <c r="Q77" i="4"/>
  <c r="M78" i="4"/>
  <c r="N78" i="4"/>
  <c r="O78" i="4"/>
  <c r="P78" i="4"/>
  <c r="Q78" i="4"/>
  <c r="M79" i="4"/>
  <c r="O79" i="4" s="1"/>
  <c r="N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O82" i="4" s="1"/>
  <c r="N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O85" i="4" s="1"/>
  <c r="N85" i="4"/>
  <c r="P85" i="4"/>
  <c r="Q85" i="4"/>
  <c r="M86" i="4"/>
  <c r="N86" i="4"/>
  <c r="O86" i="4"/>
  <c r="P86" i="4"/>
  <c r="Q86" i="4"/>
  <c r="M87" i="4"/>
  <c r="O87" i="4" s="1"/>
  <c r="N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O90" i="4" s="1"/>
  <c r="N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O93" i="4" s="1"/>
  <c r="N93" i="4"/>
  <c r="P93" i="4"/>
  <c r="Q93" i="4"/>
  <c r="M94" i="4"/>
  <c r="N94" i="4"/>
  <c r="O94" i="4"/>
  <c r="P94" i="4"/>
  <c r="Q94" i="4"/>
  <c r="M95" i="4"/>
  <c r="O95" i="4" s="1"/>
  <c r="N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O98" i="4" s="1"/>
  <c r="N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O101" i="4" s="1"/>
  <c r="N101" i="4"/>
  <c r="P101" i="4"/>
  <c r="Q101" i="4"/>
  <c r="M102" i="4"/>
  <c r="N102" i="4"/>
  <c r="O102" i="4"/>
  <c r="P102" i="4"/>
  <c r="Q102" i="4"/>
  <c r="M103" i="4"/>
  <c r="O103" i="4" s="1"/>
  <c r="N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O106" i="4" s="1"/>
  <c r="N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O109" i="4" s="1"/>
  <c r="N109" i="4"/>
  <c r="P109" i="4"/>
  <c r="Q109" i="4"/>
  <c r="M110" i="4"/>
  <c r="N110" i="4"/>
  <c r="O110" i="4"/>
  <c r="P110" i="4"/>
  <c r="Q110" i="4"/>
  <c r="M111" i="4"/>
  <c r="O111" i="4" s="1"/>
  <c r="N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O114" i="4" s="1"/>
  <c r="N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O117" i="4" s="1"/>
  <c r="N117" i="4"/>
  <c r="P117" i="4"/>
  <c r="Q117" i="4"/>
  <c r="M118" i="4"/>
  <c r="N118" i="4"/>
  <c r="O118" i="4"/>
  <c r="P118" i="4"/>
  <c r="Q118" i="4"/>
  <c r="M119" i="4"/>
  <c r="O119" i="4" s="1"/>
  <c r="N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O122" i="4" s="1"/>
  <c r="N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O125" i="4" s="1"/>
  <c r="N125" i="4"/>
  <c r="P125" i="4"/>
  <c r="Q125" i="4"/>
  <c r="M126" i="4"/>
  <c r="N126" i="4"/>
  <c r="O126" i="4"/>
  <c r="P126" i="4"/>
  <c r="Q126" i="4"/>
  <c r="M127" i="4"/>
  <c r="O127" i="4" s="1"/>
  <c r="N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O130" i="4" s="1"/>
  <c r="N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O133" i="4" s="1"/>
  <c r="N133" i="4"/>
  <c r="P133" i="4"/>
  <c r="Q133" i="4"/>
  <c r="M134" i="4"/>
  <c r="N134" i="4"/>
  <c r="O134" i="4"/>
  <c r="P134" i="4"/>
  <c r="Q134" i="4"/>
  <c r="M135" i="4"/>
  <c r="O135" i="4" s="1"/>
  <c r="N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O138" i="4" s="1"/>
  <c r="N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O141" i="4" s="1"/>
  <c r="N141" i="4"/>
  <c r="P141" i="4"/>
  <c r="Q141" i="4"/>
  <c r="M142" i="4"/>
  <c r="N142" i="4"/>
  <c r="O142" i="4"/>
  <c r="P142" i="4"/>
  <c r="Q142" i="4"/>
  <c r="M143" i="4"/>
  <c r="O143" i="4" s="1"/>
  <c r="N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O146" i="4" s="1"/>
  <c r="N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O149" i="4" s="1"/>
  <c r="N149" i="4"/>
  <c r="P149" i="4"/>
  <c r="Q149" i="4"/>
  <c r="M150" i="4"/>
  <c r="N150" i="4"/>
  <c r="O150" i="4"/>
  <c r="P150" i="4"/>
  <c r="Q150" i="4"/>
  <c r="M151" i="4"/>
  <c r="O151" i="4" s="1"/>
  <c r="N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O154" i="4" s="1"/>
  <c r="N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O157" i="4" s="1"/>
  <c r="N157" i="4"/>
  <c r="P157" i="4"/>
  <c r="Q157" i="4"/>
  <c r="M158" i="4"/>
  <c r="N158" i="4"/>
  <c r="O158" i="4"/>
  <c r="P158" i="4"/>
  <c r="Q158" i="4"/>
  <c r="M159" i="4"/>
  <c r="O159" i="4" s="1"/>
  <c r="N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O162" i="4" s="1"/>
  <c r="N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O165" i="4" s="1"/>
  <c r="N165" i="4"/>
  <c r="P165" i="4"/>
  <c r="Q165" i="4"/>
  <c r="M166" i="4"/>
  <c r="O166" i="4" s="1"/>
  <c r="N166" i="4"/>
  <c r="P166" i="4"/>
  <c r="Q166" i="4"/>
  <c r="M167" i="4"/>
  <c r="O167" i="4" s="1"/>
  <c r="N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O170" i="4" s="1"/>
  <c r="N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O173" i="4" s="1"/>
  <c r="N173" i="4"/>
  <c r="P173" i="4"/>
  <c r="Q173" i="4"/>
  <c r="M174" i="4"/>
  <c r="O174" i="4" s="1"/>
  <c r="N174" i="4"/>
  <c r="P174" i="4"/>
  <c r="Q174" i="4"/>
  <c r="M175" i="4"/>
  <c r="O175" i="4" s="1"/>
  <c r="N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O178" i="4" s="1"/>
  <c r="N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O181" i="4" s="1"/>
  <c r="N181" i="4"/>
  <c r="P181" i="4"/>
  <c r="Q181" i="4"/>
  <c r="M182" i="4"/>
  <c r="O182" i="4" s="1"/>
  <c r="N182" i="4"/>
  <c r="P182" i="4"/>
  <c r="Q182" i="4"/>
  <c r="M183" i="4"/>
  <c r="O183" i="4" s="1"/>
  <c r="N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O186" i="4" s="1"/>
  <c r="N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O189" i="4" s="1"/>
  <c r="N189" i="4"/>
  <c r="P189" i="4"/>
  <c r="Q189" i="4"/>
  <c r="M190" i="4"/>
  <c r="O190" i="4" s="1"/>
  <c r="N190" i="4"/>
  <c r="P190" i="4"/>
  <c r="Q190" i="4"/>
  <c r="M191" i="4"/>
  <c r="O191" i="4" s="1"/>
  <c r="N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O194" i="4" s="1"/>
  <c r="N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O197" i="4" s="1"/>
  <c r="N197" i="4"/>
  <c r="P197" i="4"/>
  <c r="Q197" i="4"/>
  <c r="M198" i="4"/>
  <c r="O198" i="4" s="1"/>
  <c r="N198" i="4"/>
  <c r="P198" i="4"/>
  <c r="Q198" i="4"/>
  <c r="M199" i="4"/>
  <c r="O199" i="4" s="1"/>
  <c r="N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O202" i="4" s="1"/>
  <c r="N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O205" i="4" s="1"/>
  <c r="N205" i="4"/>
  <c r="P205" i="4"/>
  <c r="Q205" i="4"/>
  <c r="M206" i="4"/>
  <c r="O206" i="4" s="1"/>
  <c r="N206" i="4"/>
  <c r="P206" i="4"/>
  <c r="Q206" i="4"/>
  <c r="M207" i="4"/>
  <c r="O207" i="4" s="1"/>
  <c r="N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O210" i="4" s="1"/>
  <c r="N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O213" i="4" s="1"/>
  <c r="N213" i="4"/>
  <c r="P213" i="4"/>
  <c r="Q213" i="4"/>
  <c r="M214" i="4"/>
  <c r="O214" i="4" s="1"/>
  <c r="N214" i="4"/>
  <c r="P214" i="4"/>
  <c r="Q214" i="4"/>
  <c r="M215" i="4"/>
  <c r="O215" i="4" s="1"/>
  <c r="N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O218" i="4" s="1"/>
  <c r="N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O221" i="4" s="1"/>
  <c r="N221" i="4"/>
  <c r="P221" i="4"/>
  <c r="Q221" i="4"/>
  <c r="M222" i="4"/>
  <c r="O222" i="4" s="1"/>
  <c r="N222" i="4"/>
  <c r="P222" i="4"/>
  <c r="Q222" i="4"/>
  <c r="M223" i="4"/>
  <c r="O223" i="4" s="1"/>
  <c r="N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O226" i="4" s="1"/>
  <c r="N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O229" i="4" s="1"/>
  <c r="N229" i="4"/>
  <c r="P229" i="4"/>
  <c r="Q229" i="4"/>
  <c r="M230" i="4"/>
  <c r="N230" i="4"/>
  <c r="O230" i="4"/>
  <c r="P230" i="4"/>
  <c r="Q230" i="4"/>
  <c r="M231" i="4"/>
  <c r="O231" i="4" s="1"/>
  <c r="N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O234" i="4" s="1"/>
  <c r="N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O237" i="4" s="1"/>
  <c r="N237" i="4"/>
  <c r="P237" i="4"/>
  <c r="Q237" i="4"/>
  <c r="M238" i="4"/>
  <c r="O238" i="4" s="1"/>
  <c r="N238" i="4"/>
  <c r="P238" i="4"/>
  <c r="Q238" i="4"/>
  <c r="M239" i="4"/>
  <c r="O239" i="4" s="1"/>
  <c r="N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O242" i="4" s="1"/>
  <c r="N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O245" i="4" s="1"/>
  <c r="N245" i="4"/>
  <c r="P245" i="4"/>
  <c r="Q245" i="4"/>
  <c r="M246" i="4"/>
  <c r="N246" i="4"/>
  <c r="O246" i="4"/>
  <c r="P246" i="4"/>
  <c r="Q246" i="4"/>
  <c r="M247" i="4"/>
  <c r="O247" i="4" s="1"/>
  <c r="N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O250" i="4" s="1"/>
  <c r="N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O253" i="4" s="1"/>
  <c r="N253" i="4"/>
  <c r="P253" i="4"/>
  <c r="Q253" i="4"/>
  <c r="M254" i="4"/>
  <c r="O254" i="4" s="1"/>
  <c r="N254" i="4"/>
  <c r="P254" i="4"/>
  <c r="Q254" i="4"/>
  <c r="M255" i="4"/>
  <c r="O255" i="4" s="1"/>
  <c r="N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O258" i="4" s="1"/>
  <c r="N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O261" i="4" s="1"/>
  <c r="N261" i="4"/>
  <c r="P261" i="4"/>
  <c r="Q261" i="4"/>
  <c r="M262" i="4"/>
  <c r="O262" i="4" s="1"/>
  <c r="N262" i="4"/>
  <c r="P262" i="4"/>
  <c r="Q262" i="4"/>
  <c r="M263" i="4"/>
  <c r="O263" i="4" s="1"/>
  <c r="N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O266" i="4" s="1"/>
  <c r="N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O269" i="4" s="1"/>
  <c r="N269" i="4"/>
  <c r="P269" i="4"/>
  <c r="Q269" i="4"/>
  <c r="M270" i="4"/>
  <c r="O270" i="4" s="1"/>
  <c r="N270" i="4"/>
  <c r="P270" i="4"/>
  <c r="Q270" i="4"/>
  <c r="M271" i="4"/>
  <c r="O271" i="4" s="1"/>
  <c r="N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O274" i="4" s="1"/>
  <c r="N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O277" i="4" s="1"/>
  <c r="N277" i="4"/>
  <c r="P277" i="4"/>
  <c r="Q277" i="4"/>
  <c r="M278" i="4"/>
  <c r="O278" i="4" s="1"/>
  <c r="N278" i="4"/>
  <c r="P278" i="4"/>
  <c r="Q278" i="4"/>
  <c r="M279" i="4"/>
  <c r="O279" i="4" s="1"/>
  <c r="N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O282" i="4" s="1"/>
  <c r="N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O285" i="4" s="1"/>
  <c r="N285" i="4"/>
  <c r="P285" i="4"/>
  <c r="Q285" i="4"/>
  <c r="M286" i="4"/>
  <c r="O286" i="4" s="1"/>
  <c r="N286" i="4"/>
  <c r="P286" i="4"/>
  <c r="Q286" i="4"/>
  <c r="M287" i="4"/>
  <c r="O287" i="4" s="1"/>
  <c r="N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O290" i="4" s="1"/>
  <c r="N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O293" i="4" s="1"/>
  <c r="N293" i="4"/>
  <c r="P293" i="4"/>
  <c r="Q293" i="4"/>
  <c r="M294" i="4"/>
  <c r="O294" i="4" s="1"/>
  <c r="N294" i="4"/>
  <c r="P294" i="4"/>
  <c r="Q294" i="4"/>
  <c r="M295" i="4"/>
  <c r="O295" i="4" s="1"/>
  <c r="N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O298" i="4" s="1"/>
  <c r="N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O301" i="4" s="1"/>
  <c r="N301" i="4"/>
  <c r="P301" i="4"/>
  <c r="Q301" i="4"/>
  <c r="M302" i="4"/>
  <c r="O302" i="4" s="1"/>
  <c r="N302" i="4"/>
  <c r="P302" i="4"/>
  <c r="Q302" i="4"/>
  <c r="M303" i="4"/>
  <c r="O303" i="4" s="1"/>
  <c r="N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O306" i="4" s="1"/>
  <c r="N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O309" i="4" s="1"/>
  <c r="N309" i="4"/>
  <c r="P309" i="4"/>
  <c r="Q309" i="4"/>
  <c r="M310" i="4"/>
  <c r="O310" i="4" s="1"/>
  <c r="N310" i="4"/>
  <c r="P310" i="4"/>
  <c r="Q310" i="4"/>
  <c r="M311" i="4"/>
  <c r="O311" i="4" s="1"/>
  <c r="N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O314" i="4" s="1"/>
  <c r="N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O317" i="4" s="1"/>
  <c r="N317" i="4"/>
  <c r="P317" i="4"/>
  <c r="Q317" i="4"/>
  <c r="M318" i="4"/>
  <c r="N318" i="4"/>
  <c r="O318" i="4"/>
  <c r="P318" i="4"/>
  <c r="Q318" i="4"/>
  <c r="M319" i="4"/>
  <c r="O319" i="4" s="1"/>
  <c r="N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O322" i="4" s="1"/>
  <c r="N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O325" i="4" s="1"/>
  <c r="N325" i="4"/>
  <c r="P325" i="4"/>
  <c r="Q325" i="4"/>
  <c r="M326" i="4"/>
  <c r="O326" i="4" s="1"/>
  <c r="N326" i="4"/>
  <c r="P326" i="4"/>
  <c r="Q326" i="4"/>
  <c r="M327" i="4"/>
  <c r="O327" i="4" s="1"/>
  <c r="N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O330" i="4" s="1"/>
  <c r="N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O333" i="4" s="1"/>
  <c r="N333" i="4"/>
  <c r="P333" i="4"/>
  <c r="Q333" i="4"/>
  <c r="M334" i="4"/>
  <c r="O334" i="4" s="1"/>
  <c r="N334" i="4"/>
  <c r="P334" i="4"/>
  <c r="Q334" i="4"/>
  <c r="M335" i="4"/>
  <c r="O335" i="4" s="1"/>
  <c r="N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O338" i="4" s="1"/>
  <c r="N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O341" i="4" s="1"/>
  <c r="N341" i="4"/>
  <c r="P341" i="4"/>
  <c r="Q341" i="4"/>
  <c r="M342" i="4"/>
  <c r="O342" i="4" s="1"/>
  <c r="N342" i="4"/>
  <c r="P342" i="4"/>
  <c r="Q342" i="4"/>
  <c r="M343" i="4"/>
  <c r="O343" i="4" s="1"/>
  <c r="N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O346" i="4" s="1"/>
  <c r="N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O349" i="4" s="1"/>
  <c r="N349" i="4"/>
  <c r="P349" i="4"/>
  <c r="Q349" i="4"/>
  <c r="M350" i="4"/>
  <c r="O350" i="4" s="1"/>
  <c r="N350" i="4"/>
  <c r="P350" i="4"/>
  <c r="Q350" i="4"/>
  <c r="M351" i="4"/>
  <c r="O351" i="4" s="1"/>
  <c r="N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O354" i="4" s="1"/>
  <c r="N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O357" i="4" s="1"/>
  <c r="N357" i="4"/>
  <c r="P357" i="4"/>
  <c r="Q357" i="4"/>
  <c r="M358" i="4"/>
  <c r="O358" i="4" s="1"/>
  <c r="N358" i="4"/>
  <c r="P358" i="4"/>
  <c r="Q358" i="4"/>
  <c r="M359" i="4"/>
  <c r="O359" i="4" s="1"/>
  <c r="N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O362" i="4" s="1"/>
  <c r="N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O365" i="4" s="1"/>
  <c r="N365" i="4"/>
  <c r="P365" i="4"/>
  <c r="Q365" i="4"/>
  <c r="M366" i="4"/>
  <c r="O366" i="4" s="1"/>
  <c r="N366" i="4"/>
  <c r="P366" i="4"/>
  <c r="Q366" i="4"/>
  <c r="M367" i="4"/>
  <c r="O367" i="4" s="1"/>
  <c r="N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O370" i="4" s="1"/>
  <c r="N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O373" i="4" s="1"/>
  <c r="N373" i="4"/>
  <c r="P373" i="4"/>
  <c r="Q373" i="4"/>
  <c r="M374" i="4"/>
  <c r="N374" i="4"/>
  <c r="O374" i="4"/>
  <c r="P374" i="4"/>
  <c r="Q374" i="4"/>
  <c r="M375" i="4"/>
  <c r="O375" i="4" s="1"/>
  <c r="N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O378" i="4" s="1"/>
  <c r="N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O381" i="4" s="1"/>
  <c r="N381" i="4"/>
  <c r="P381" i="4"/>
  <c r="Q381" i="4"/>
  <c r="M382" i="4"/>
  <c r="N382" i="4"/>
  <c r="O382" i="4"/>
  <c r="P382" i="4"/>
  <c r="Q382" i="4"/>
  <c r="M383" i="4"/>
  <c r="O383" i="4" s="1"/>
  <c r="N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O386" i="4" s="1"/>
  <c r="N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O389" i="4" s="1"/>
  <c r="N389" i="4"/>
  <c r="P389" i="4"/>
  <c r="Q389" i="4"/>
  <c r="M390" i="4"/>
  <c r="N390" i="4"/>
  <c r="O390" i="4"/>
  <c r="P390" i="4"/>
  <c r="Q390" i="4"/>
  <c r="M391" i="4"/>
  <c r="O391" i="4" s="1"/>
  <c r="N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O394" i="4" s="1"/>
  <c r="N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O397" i="4" s="1"/>
  <c r="N397" i="4"/>
  <c r="P397" i="4"/>
  <c r="Q397" i="4"/>
  <c r="M398" i="4"/>
  <c r="N398" i="4"/>
  <c r="O398" i="4"/>
  <c r="P398" i="4"/>
  <c r="Q398" i="4"/>
  <c r="M399" i="4"/>
  <c r="O399" i="4" s="1"/>
  <c r="N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O402" i="4" s="1"/>
  <c r="N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O405" i="4" s="1"/>
  <c r="N405" i="4"/>
  <c r="P405" i="4"/>
  <c r="Q405" i="4"/>
  <c r="M406" i="4"/>
  <c r="N406" i="4"/>
  <c r="O406" i="4"/>
  <c r="P406" i="4"/>
  <c r="Q406" i="4"/>
  <c r="M407" i="4"/>
  <c r="O407" i="4" s="1"/>
  <c r="N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O410" i="4" s="1"/>
  <c r="N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O413" i="4" s="1"/>
  <c r="N413" i="4"/>
  <c r="P413" i="4"/>
  <c r="Q413" i="4"/>
  <c r="M414" i="4"/>
  <c r="N414" i="4"/>
  <c r="O414" i="4"/>
  <c r="P414" i="4"/>
  <c r="Q414" i="4"/>
  <c r="M415" i="4"/>
  <c r="O415" i="4" s="1"/>
  <c r="N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O418" i="4" s="1"/>
  <c r="N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O421" i="4" s="1"/>
  <c r="N421" i="4"/>
  <c r="P421" i="4"/>
  <c r="Q421" i="4"/>
  <c r="M422" i="4"/>
  <c r="O422" i="4" s="1"/>
  <c r="N422" i="4"/>
  <c r="P422" i="4"/>
  <c r="Q422" i="4"/>
  <c r="M423" i="4"/>
  <c r="O423" i="4" s="1"/>
  <c r="N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O426" i="4" s="1"/>
  <c r="N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O429" i="4" s="1"/>
  <c r="N429" i="4"/>
  <c r="P429" i="4"/>
  <c r="Q429" i="4"/>
  <c r="M430" i="4"/>
  <c r="N430" i="4"/>
  <c r="O430" i="4"/>
  <c r="P430" i="4"/>
  <c r="Q430" i="4"/>
  <c r="M431" i="4"/>
  <c r="O431" i="4" s="1"/>
  <c r="N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O434" i="4" s="1"/>
  <c r="N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O437" i="4" s="1"/>
  <c r="N437" i="4"/>
  <c r="P437" i="4"/>
  <c r="Q437" i="4"/>
  <c r="M438" i="4"/>
  <c r="O438" i="4" s="1"/>
  <c r="N438" i="4"/>
  <c r="P438" i="4"/>
  <c r="Q438" i="4"/>
  <c r="M439" i="4"/>
  <c r="O439" i="4" s="1"/>
  <c r="N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O442" i="4" s="1"/>
  <c r="N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O445" i="4" s="1"/>
  <c r="N445" i="4"/>
  <c r="P445" i="4"/>
  <c r="Q445" i="4"/>
  <c r="M446" i="4"/>
  <c r="N446" i="4"/>
  <c r="O446" i="4"/>
  <c r="P446" i="4"/>
  <c r="Q446" i="4"/>
  <c r="M447" i="4"/>
  <c r="O447" i="4" s="1"/>
  <c r="N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O450" i="4" s="1"/>
  <c r="N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O453" i="4" s="1"/>
  <c r="N453" i="4"/>
  <c r="P453" i="4"/>
  <c r="Q453" i="4"/>
  <c r="M454" i="4"/>
  <c r="N454" i="4"/>
  <c r="O454" i="4"/>
  <c r="P454" i="4"/>
  <c r="Q454" i="4"/>
  <c r="M455" i="4"/>
  <c r="O455" i="4" s="1"/>
  <c r="N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O458" i="4" s="1"/>
  <c r="N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O461" i="4" s="1"/>
  <c r="N461" i="4"/>
  <c r="P461" i="4"/>
  <c r="Q461" i="4"/>
  <c r="M462" i="4"/>
  <c r="N462" i="4"/>
  <c r="O462" i="4"/>
  <c r="P462" i="4"/>
  <c r="Q462" i="4"/>
  <c r="M463" i="4"/>
  <c r="O463" i="4" s="1"/>
  <c r="N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O466" i="4" s="1"/>
  <c r="N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O469" i="4" s="1"/>
  <c r="N469" i="4"/>
  <c r="P469" i="4"/>
  <c r="Q469" i="4"/>
  <c r="M470" i="4"/>
  <c r="O470" i="4" s="1"/>
  <c r="N470" i="4"/>
  <c r="P470" i="4"/>
  <c r="Q470" i="4"/>
  <c r="M471" i="4"/>
  <c r="O471" i="4" s="1"/>
  <c r="N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O474" i="4" s="1"/>
  <c r="N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O477" i="4" s="1"/>
  <c r="N477" i="4"/>
  <c r="P477" i="4"/>
  <c r="Q477" i="4"/>
  <c r="M478" i="4"/>
  <c r="N478" i="4"/>
  <c r="O478" i="4"/>
  <c r="P478" i="4"/>
  <c r="Q478" i="4"/>
  <c r="M479" i="4"/>
  <c r="O479" i="4" s="1"/>
  <c r="N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O482" i="4" s="1"/>
  <c r="N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O485" i="4" s="1"/>
  <c r="N485" i="4"/>
  <c r="P485" i="4"/>
  <c r="Q485" i="4"/>
  <c r="M486" i="4"/>
  <c r="N486" i="4"/>
  <c r="O486" i="4"/>
  <c r="P486" i="4"/>
  <c r="Q486" i="4"/>
  <c r="M487" i="4"/>
  <c r="O487" i="4" s="1"/>
  <c r="N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O490" i="4" s="1"/>
  <c r="N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O493" i="4" s="1"/>
  <c r="N493" i="4"/>
  <c r="P493" i="4"/>
  <c r="Q493" i="4"/>
  <c r="M494" i="4"/>
  <c r="N494" i="4"/>
  <c r="O494" i="4"/>
  <c r="P494" i="4"/>
  <c r="Q494" i="4"/>
  <c r="M495" i="4"/>
  <c r="O495" i="4" s="1"/>
  <c r="N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O498" i="4" s="1"/>
  <c r="N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O501" i="4" s="1"/>
  <c r="N501" i="4"/>
  <c r="P501" i="4"/>
  <c r="Q501" i="4"/>
  <c r="M502" i="4"/>
  <c r="N502" i="4"/>
  <c r="O502" i="4"/>
  <c r="P502" i="4"/>
  <c r="Q502" i="4"/>
  <c r="M503" i="4"/>
  <c r="O503" i="4" s="1"/>
  <c r="N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O506" i="4" s="1"/>
  <c r="N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O509" i="4" s="1"/>
  <c r="N509" i="4"/>
  <c r="P509" i="4"/>
  <c r="Q509" i="4"/>
  <c r="M510" i="4"/>
  <c r="N510" i="4"/>
  <c r="O510" i="4"/>
  <c r="P510" i="4"/>
  <c r="Q510" i="4"/>
  <c r="M511" i="4"/>
  <c r="O511" i="4" s="1"/>
  <c r="N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O514" i="4" s="1"/>
  <c r="N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O517" i="4" s="1"/>
  <c r="N517" i="4"/>
  <c r="P517" i="4"/>
  <c r="Q517" i="4"/>
  <c r="M518" i="4"/>
  <c r="O518" i="4" s="1"/>
  <c r="N518" i="4"/>
  <c r="P518" i="4"/>
  <c r="Q518" i="4"/>
  <c r="M519" i="4"/>
  <c r="O519" i="4" s="1"/>
  <c r="N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O522" i="4" s="1"/>
  <c r="N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O525" i="4" s="1"/>
  <c r="N525" i="4"/>
  <c r="P525" i="4"/>
  <c r="Q525" i="4"/>
  <c r="M526" i="4"/>
  <c r="N526" i="4"/>
  <c r="O526" i="4"/>
  <c r="P526" i="4"/>
  <c r="Q526" i="4"/>
  <c r="M527" i="4"/>
  <c r="O527" i="4" s="1"/>
  <c r="N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O530" i="4" s="1"/>
  <c r="N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O533" i="4" s="1"/>
  <c r="N533" i="4"/>
  <c r="P533" i="4"/>
  <c r="Q533" i="4"/>
  <c r="M534" i="4"/>
  <c r="O534" i="4" s="1"/>
  <c r="N534" i="4"/>
  <c r="P534" i="4"/>
  <c r="Q534" i="4"/>
  <c r="M535" i="4"/>
  <c r="O535" i="4" s="1"/>
  <c r="N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O538" i="4" s="1"/>
  <c r="N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O541" i="4" s="1"/>
  <c r="N541" i="4"/>
  <c r="P541" i="4"/>
  <c r="Q541" i="4"/>
  <c r="M542" i="4"/>
  <c r="O542" i="4" s="1"/>
  <c r="N542" i="4"/>
  <c r="P542" i="4"/>
  <c r="Q542" i="4"/>
  <c r="M543" i="4"/>
  <c r="O543" i="4" s="1"/>
  <c r="N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O546" i="4" s="1"/>
  <c r="N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O549" i="4" s="1"/>
  <c r="N549" i="4"/>
  <c r="P549" i="4"/>
  <c r="Q549" i="4"/>
  <c r="M550" i="4"/>
  <c r="N550" i="4"/>
  <c r="O550" i="4"/>
  <c r="P550" i="4"/>
  <c r="Q550" i="4"/>
  <c r="M551" i="4"/>
  <c r="O551" i="4" s="1"/>
  <c r="N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O554" i="4" s="1"/>
  <c r="N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O557" i="4" s="1"/>
  <c r="N557" i="4"/>
  <c r="P557" i="4"/>
  <c r="Q557" i="4"/>
  <c r="M558" i="4"/>
  <c r="N558" i="4"/>
  <c r="O558" i="4"/>
  <c r="P558" i="4"/>
  <c r="Q558" i="4"/>
  <c r="M559" i="4"/>
  <c r="O559" i="4" s="1"/>
  <c r="N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O562" i="4" s="1"/>
  <c r="N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O565" i="4" s="1"/>
  <c r="N565" i="4"/>
  <c r="P565" i="4"/>
  <c r="Q565" i="4"/>
  <c r="M566" i="4"/>
  <c r="O566" i="4" s="1"/>
  <c r="N566" i="4"/>
  <c r="P566" i="4"/>
  <c r="Q566" i="4"/>
  <c r="M567" i="4"/>
  <c r="O567" i="4" s="1"/>
  <c r="N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O570" i="4" s="1"/>
  <c r="N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O573" i="4" s="1"/>
  <c r="N573" i="4"/>
  <c r="P573" i="4"/>
  <c r="Q573" i="4"/>
  <c r="M574" i="4"/>
  <c r="N574" i="4"/>
  <c r="O574" i="4"/>
  <c r="P574" i="4"/>
  <c r="Q574" i="4"/>
  <c r="M575" i="4"/>
  <c r="O575" i="4" s="1"/>
  <c r="N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O578" i="4" s="1"/>
  <c r="N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O583" i="4" s="1"/>
  <c r="N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O586" i="4" s="1"/>
  <c r="N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O590" i="4" s="1"/>
  <c r="N590" i="4"/>
  <c r="P590" i="4"/>
  <c r="Q590" i="4"/>
  <c r="M591" i="4"/>
  <c r="O591" i="4" s="1"/>
  <c r="N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O594" i="4" s="1"/>
  <c r="N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O598" i="4" s="1"/>
  <c r="N598" i="4"/>
  <c r="P598" i="4"/>
  <c r="Q598" i="4"/>
  <c r="M599" i="4"/>
  <c r="O599" i="4" s="1"/>
  <c r="N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O602" i="4" s="1"/>
  <c r="N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O607" i="4" s="1"/>
  <c r="N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O610" i="4" s="1"/>
  <c r="N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O615" i="4" s="1"/>
  <c r="N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O618" i="4" s="1"/>
  <c r="N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O622" i="4" s="1"/>
  <c r="N622" i="4"/>
  <c r="P622" i="4"/>
  <c r="Q622" i="4"/>
  <c r="M623" i="4"/>
  <c r="O623" i="4" s="1"/>
  <c r="N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O626" i="4" s="1"/>
  <c r="N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O631" i="4" s="1"/>
  <c r="N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O634" i="4" s="1"/>
  <c r="N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O638" i="4" s="1"/>
  <c r="N638" i="4"/>
  <c r="P638" i="4"/>
  <c r="Q638" i="4"/>
  <c r="M639" i="4"/>
  <c r="O639" i="4" s="1"/>
  <c r="N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O642" i="4" s="1"/>
  <c r="N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O646" i="4" s="1"/>
  <c r="N646" i="4"/>
  <c r="P646" i="4"/>
  <c r="Q646" i="4"/>
  <c r="M647" i="4"/>
  <c r="O647" i="4" s="1"/>
  <c r="N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N29" i="4"/>
  <c r="N30" i="4"/>
  <c r="N23" i="4"/>
  <c r="N24" i="4"/>
  <c r="N25" i="4"/>
  <c r="N27" i="4"/>
  <c r="M7" i="6"/>
  <c r="F14" i="16"/>
  <c r="D14" i="16"/>
  <c r="B14" i="16"/>
  <c r="A14" i="16"/>
  <c r="F13" i="16"/>
  <c r="D13" i="16"/>
  <c r="C13" i="16"/>
  <c r="B13" i="16"/>
  <c r="F12" i="16"/>
  <c r="D12" i="16"/>
  <c r="C12" i="16"/>
  <c r="B12" i="16"/>
  <c r="F11" i="16"/>
  <c r="D11" i="16"/>
  <c r="C11" i="16"/>
  <c r="B11" i="16"/>
  <c r="F10" i="16"/>
  <c r="D10" i="16"/>
  <c r="B10" i="16"/>
  <c r="F9" i="16"/>
  <c r="D9" i="16"/>
  <c r="F8" i="16"/>
  <c r="D8" i="16"/>
  <c r="F7" i="16"/>
  <c r="D7" i="16"/>
  <c r="B7" i="16"/>
  <c r="A7" i="16"/>
  <c r="F6" i="16"/>
  <c r="D6" i="16"/>
  <c r="C6" i="16"/>
  <c r="B6" i="16"/>
  <c r="A6" i="16"/>
  <c r="F5" i="16"/>
  <c r="D5" i="16"/>
  <c r="C5" i="16"/>
  <c r="B5" i="16"/>
  <c r="A5" i="16"/>
  <c r="F4" i="16"/>
  <c r="D4" i="16"/>
  <c r="B4" i="16"/>
  <c r="A4" i="16"/>
  <c r="F3" i="16"/>
  <c r="D3" i="16"/>
  <c r="C3" i="16"/>
  <c r="A3" i="16"/>
  <c r="F2" i="16"/>
  <c r="D2" i="16"/>
  <c r="C2" i="16"/>
  <c r="B2" i="16"/>
  <c r="A2" i="16"/>
  <c r="I25" i="15"/>
  <c r="H25" i="15"/>
  <c r="C25" i="15"/>
  <c r="B25" i="15"/>
  <c r="A25" i="15"/>
  <c r="I24" i="15"/>
  <c r="H24" i="15"/>
  <c r="B24" i="15"/>
  <c r="A24" i="15"/>
  <c r="H23" i="15"/>
  <c r="F23" i="15"/>
  <c r="B23" i="15"/>
  <c r="A23" i="15"/>
  <c r="H22" i="15"/>
  <c r="F22" i="15"/>
  <c r="B22" i="15"/>
  <c r="A22" i="15"/>
  <c r="H21" i="15"/>
  <c r="F21" i="15"/>
  <c r="B21" i="15"/>
  <c r="A21" i="15"/>
  <c r="H20" i="15"/>
  <c r="F20" i="15"/>
  <c r="B20" i="15"/>
  <c r="A20" i="15"/>
  <c r="H19" i="15"/>
  <c r="F19" i="15"/>
  <c r="B19" i="15"/>
  <c r="A19" i="15"/>
  <c r="H18" i="15"/>
  <c r="F18" i="15"/>
  <c r="C18" i="15"/>
  <c r="B18" i="15"/>
  <c r="A18" i="15"/>
  <c r="H17" i="15"/>
  <c r="F17" i="15"/>
  <c r="D17" i="15"/>
  <c r="B17" i="15"/>
  <c r="A17" i="15"/>
  <c r="H16" i="15"/>
  <c r="F16" i="15"/>
  <c r="C16" i="15"/>
  <c r="B16" i="15"/>
  <c r="A16" i="15"/>
  <c r="H15" i="15"/>
  <c r="F15" i="15"/>
  <c r="D15" i="15"/>
  <c r="C15" i="15"/>
  <c r="B15" i="15"/>
  <c r="A15" i="15"/>
  <c r="H14" i="15"/>
  <c r="F14" i="15"/>
  <c r="B14" i="15"/>
  <c r="A14" i="15"/>
  <c r="H13" i="15"/>
  <c r="F13" i="15"/>
  <c r="B13" i="15"/>
  <c r="A13" i="15"/>
  <c r="H12" i="15"/>
  <c r="F12" i="15"/>
  <c r="D12" i="15"/>
  <c r="C12" i="15"/>
  <c r="B12" i="15"/>
  <c r="A12" i="15"/>
  <c r="H11" i="15"/>
  <c r="F11" i="15"/>
  <c r="D11" i="15"/>
  <c r="C11" i="15"/>
  <c r="B11" i="15"/>
  <c r="A11" i="15"/>
  <c r="H10" i="15"/>
  <c r="F10" i="15"/>
  <c r="D10" i="15"/>
  <c r="C10" i="15"/>
  <c r="B10" i="15"/>
  <c r="A10" i="15"/>
  <c r="H9" i="15"/>
  <c r="F9" i="15"/>
  <c r="C9" i="15"/>
  <c r="B9" i="15"/>
  <c r="A9" i="15"/>
  <c r="H8" i="15"/>
  <c r="F8" i="15"/>
  <c r="C8" i="15"/>
  <c r="B8" i="15"/>
  <c r="A8" i="15"/>
  <c r="H7" i="15"/>
  <c r="F7" i="15"/>
  <c r="C7" i="15"/>
  <c r="B7" i="15"/>
  <c r="A7" i="15"/>
  <c r="H6" i="15"/>
  <c r="F6" i="15"/>
  <c r="B6" i="15"/>
  <c r="A6" i="15"/>
  <c r="H5" i="15"/>
  <c r="F5" i="15"/>
  <c r="C5" i="15"/>
  <c r="B5" i="15"/>
  <c r="A5" i="15"/>
  <c r="H4" i="15"/>
  <c r="F4" i="15"/>
  <c r="C4" i="15"/>
  <c r="B4" i="15"/>
  <c r="A4" i="15"/>
  <c r="H3" i="15"/>
  <c r="F3" i="15"/>
  <c r="D3" i="15"/>
  <c r="C3" i="15"/>
  <c r="B3" i="15"/>
  <c r="A3" i="15"/>
  <c r="H2" i="15"/>
  <c r="F2" i="15"/>
  <c r="D2" i="15"/>
  <c r="C2" i="15"/>
  <c r="B2" i="15"/>
  <c r="A2" i="15"/>
  <c r="O594" i="9"/>
  <c r="N594" i="9" s="1"/>
  <c r="P594" i="9" s="1"/>
  <c r="M594" i="9"/>
  <c r="H594" i="9"/>
  <c r="F594" i="9"/>
  <c r="M593" i="9"/>
  <c r="H593" i="9"/>
  <c r="F593" i="9"/>
  <c r="O593" i="9" s="1"/>
  <c r="N593" i="9" s="1"/>
  <c r="P593" i="9" s="1"/>
  <c r="M592" i="9"/>
  <c r="H592" i="9"/>
  <c r="N592" i="9" s="1"/>
  <c r="P592" i="9" s="1"/>
  <c r="F592" i="9"/>
  <c r="O592" i="9" s="1"/>
  <c r="O591" i="9"/>
  <c r="N591" i="9" s="1"/>
  <c r="P591" i="9" s="1"/>
  <c r="M591" i="9"/>
  <c r="F591" i="9"/>
  <c r="M590" i="9"/>
  <c r="F590" i="9"/>
  <c r="O590" i="9" s="1"/>
  <c r="N590" i="9" s="1"/>
  <c r="P590" i="9" s="1"/>
  <c r="M589" i="9"/>
  <c r="H589" i="9"/>
  <c r="F589" i="9"/>
  <c r="O589" i="9" s="1"/>
  <c r="M588" i="9"/>
  <c r="F588" i="9"/>
  <c r="O588" i="9" s="1"/>
  <c r="N588" i="9" s="1"/>
  <c r="P588" i="9" s="1"/>
  <c r="O587" i="9"/>
  <c r="N587" i="9"/>
  <c r="P587" i="9" s="1"/>
  <c r="M587" i="9"/>
  <c r="F587" i="9"/>
  <c r="M586" i="9"/>
  <c r="F586" i="9"/>
  <c r="O586" i="9" s="1"/>
  <c r="N586" i="9" s="1"/>
  <c r="P586" i="9" s="1"/>
  <c r="P585" i="9"/>
  <c r="O585" i="9"/>
  <c r="N585" i="9" s="1"/>
  <c r="M585" i="9"/>
  <c r="H585" i="9"/>
  <c r="F585" i="9"/>
  <c r="O584" i="9"/>
  <c r="N584" i="9"/>
  <c r="P584" i="9" s="1"/>
  <c r="M584" i="9"/>
  <c r="F584" i="9"/>
  <c r="M583" i="9"/>
  <c r="F583" i="9"/>
  <c r="O583" i="9" s="1"/>
  <c r="N583" i="9" s="1"/>
  <c r="P583" i="9" s="1"/>
  <c r="O582" i="9"/>
  <c r="N582" i="9" s="1"/>
  <c r="P582" i="9" s="1"/>
  <c r="M582" i="9"/>
  <c r="F582" i="9"/>
  <c r="M581" i="9"/>
  <c r="F581" i="9"/>
  <c r="O581" i="9" s="1"/>
  <c r="N581" i="9" s="1"/>
  <c r="P581" i="9" s="1"/>
  <c r="M580" i="9"/>
  <c r="F580" i="9"/>
  <c r="O580" i="9" s="1"/>
  <c r="N580" i="9" s="1"/>
  <c r="P580" i="9" s="1"/>
  <c r="O579" i="9"/>
  <c r="N579" i="9" s="1"/>
  <c r="P579" i="9" s="1"/>
  <c r="M579" i="9"/>
  <c r="F579" i="9"/>
  <c r="M578" i="9"/>
  <c r="H578" i="9"/>
  <c r="F578" i="9"/>
  <c r="O578" i="9" s="1"/>
  <c r="N578" i="9" s="1"/>
  <c r="P578" i="9" s="1"/>
  <c r="O577" i="9"/>
  <c r="M577" i="9"/>
  <c r="H577" i="9"/>
  <c r="N577" i="9" s="1"/>
  <c r="P577" i="9" s="1"/>
  <c r="F577" i="9"/>
  <c r="M576" i="9"/>
  <c r="H576" i="9"/>
  <c r="F576" i="9"/>
  <c r="O576" i="9" s="1"/>
  <c r="N576" i="9" s="1"/>
  <c r="P576" i="9" s="1"/>
  <c r="P575" i="9"/>
  <c r="O575" i="9"/>
  <c r="N575" i="9" s="1"/>
  <c r="M575" i="9"/>
  <c r="H575" i="9"/>
  <c r="F575" i="9"/>
  <c r="O574" i="9"/>
  <c r="N574" i="9" s="1"/>
  <c r="P574" i="9" s="1"/>
  <c r="M574" i="9"/>
  <c r="H574" i="9"/>
  <c r="F574" i="9"/>
  <c r="M573" i="9"/>
  <c r="F573" i="9"/>
  <c r="O573" i="9" s="1"/>
  <c r="N573" i="9" s="1"/>
  <c r="P573" i="9" s="1"/>
  <c r="M572" i="9"/>
  <c r="H572" i="9"/>
  <c r="F572" i="9"/>
  <c r="O572" i="9" s="1"/>
  <c r="N572" i="9" s="1"/>
  <c r="P572" i="9" s="1"/>
  <c r="O571" i="9"/>
  <c r="N571" i="9"/>
  <c r="P571" i="9" s="1"/>
  <c r="M571" i="9"/>
  <c r="H571" i="9"/>
  <c r="F571" i="9"/>
  <c r="O570" i="9"/>
  <c r="M570" i="9"/>
  <c r="H570" i="9"/>
  <c r="N570" i="9" s="1"/>
  <c r="P570" i="9" s="1"/>
  <c r="F570" i="9"/>
  <c r="M569" i="9"/>
  <c r="F569" i="9"/>
  <c r="O569" i="9" s="1"/>
  <c r="N569" i="9" s="1"/>
  <c r="P569" i="9" s="1"/>
  <c r="O568" i="9"/>
  <c r="N568" i="9" s="1"/>
  <c r="P568" i="9" s="1"/>
  <c r="M568" i="9"/>
  <c r="H568" i="9"/>
  <c r="F568" i="9"/>
  <c r="O567" i="9"/>
  <c r="N567" i="9"/>
  <c r="P567" i="9" s="1"/>
  <c r="M567" i="9"/>
  <c r="H567" i="9"/>
  <c r="F567" i="9"/>
  <c r="O566" i="9"/>
  <c r="N566" i="9"/>
  <c r="P566" i="9" s="1"/>
  <c r="M566" i="9"/>
  <c r="H566" i="9"/>
  <c r="F566" i="9"/>
  <c r="M565" i="9"/>
  <c r="H565" i="9"/>
  <c r="F565" i="9"/>
  <c r="O565" i="9" s="1"/>
  <c r="N565" i="9" s="1"/>
  <c r="P565" i="9" s="1"/>
  <c r="M564" i="9"/>
  <c r="F564" i="9"/>
  <c r="O564" i="9" s="1"/>
  <c r="N564" i="9" s="1"/>
  <c r="P564" i="9" s="1"/>
  <c r="O563" i="9"/>
  <c r="N563" i="9" s="1"/>
  <c r="P563" i="9" s="1"/>
  <c r="M563" i="9"/>
  <c r="F563" i="9"/>
  <c r="M562" i="9"/>
  <c r="H562" i="9"/>
  <c r="F562" i="9"/>
  <c r="O562" i="9" s="1"/>
  <c r="N562" i="9" s="1"/>
  <c r="P562" i="9" s="1"/>
  <c r="M561" i="9"/>
  <c r="F561" i="9"/>
  <c r="O561" i="9" s="1"/>
  <c r="N561" i="9" s="1"/>
  <c r="P561" i="9" s="1"/>
  <c r="P560" i="9"/>
  <c r="N560" i="9"/>
  <c r="M560" i="9"/>
  <c r="H560" i="9"/>
  <c r="F560" i="9"/>
  <c r="O560" i="9" s="1"/>
  <c r="M559" i="9"/>
  <c r="F559" i="9"/>
  <c r="O559" i="9" s="1"/>
  <c r="N559" i="9" s="1"/>
  <c r="P559" i="9" s="1"/>
  <c r="M558" i="9"/>
  <c r="H558" i="9"/>
  <c r="F558" i="9"/>
  <c r="O558" i="9" s="1"/>
  <c r="N558" i="9" s="1"/>
  <c r="P558" i="9" s="1"/>
  <c r="O557" i="9"/>
  <c r="N557" i="9" s="1"/>
  <c r="P557" i="9" s="1"/>
  <c r="M557" i="9"/>
  <c r="F557" i="9"/>
  <c r="M556" i="9"/>
  <c r="F556" i="9"/>
  <c r="O556" i="9" s="1"/>
  <c r="N556" i="9" s="1"/>
  <c r="P556" i="9" s="1"/>
  <c r="M555" i="9"/>
  <c r="F555" i="9"/>
  <c r="O555" i="9" s="1"/>
  <c r="N555" i="9" s="1"/>
  <c r="P555" i="9" s="1"/>
  <c r="O554" i="9"/>
  <c r="N554" i="9" s="1"/>
  <c r="P554" i="9" s="1"/>
  <c r="M554" i="9"/>
  <c r="H554" i="9"/>
  <c r="F554" i="9"/>
  <c r="O553" i="9"/>
  <c r="M553" i="9"/>
  <c r="H553" i="9"/>
  <c r="N553" i="9" s="1"/>
  <c r="P553" i="9" s="1"/>
  <c r="F553" i="9"/>
  <c r="M552" i="9"/>
  <c r="F552" i="9"/>
  <c r="O552" i="9" s="1"/>
  <c r="N552" i="9" s="1"/>
  <c r="P552" i="9" s="1"/>
  <c r="O551" i="9"/>
  <c r="N551" i="9" s="1"/>
  <c r="P551" i="9" s="1"/>
  <c r="M551" i="9"/>
  <c r="F551" i="9"/>
  <c r="M550" i="9"/>
  <c r="F550" i="9"/>
  <c r="O550" i="9" s="1"/>
  <c r="N550" i="9" s="1"/>
  <c r="P550" i="9" s="1"/>
  <c r="O549" i="9"/>
  <c r="M549" i="9"/>
  <c r="H549" i="9"/>
  <c r="N549" i="9" s="1"/>
  <c r="P549" i="9" s="1"/>
  <c r="F549" i="9"/>
  <c r="P548" i="9"/>
  <c r="O548" i="9"/>
  <c r="N548" i="9" s="1"/>
  <c r="M548" i="9"/>
  <c r="F548" i="9"/>
  <c r="O547" i="9"/>
  <c r="N547" i="9" s="1"/>
  <c r="P547" i="9" s="1"/>
  <c r="M547" i="9"/>
  <c r="F547" i="9"/>
  <c r="O546" i="9"/>
  <c r="N546" i="9"/>
  <c r="P546" i="9" s="1"/>
  <c r="M546" i="9"/>
  <c r="H546" i="9"/>
  <c r="F546" i="9"/>
  <c r="M545" i="9"/>
  <c r="H545" i="9"/>
  <c r="F545" i="9"/>
  <c r="O545" i="9" s="1"/>
  <c r="M544" i="9"/>
  <c r="F544" i="9"/>
  <c r="O544" i="9" s="1"/>
  <c r="N544" i="9" s="1"/>
  <c r="P544" i="9" s="1"/>
  <c r="O543" i="9"/>
  <c r="N543" i="9" s="1"/>
  <c r="P543" i="9" s="1"/>
  <c r="M543" i="9"/>
  <c r="F543" i="9"/>
  <c r="M542" i="9"/>
  <c r="F542" i="9"/>
  <c r="O542" i="9" s="1"/>
  <c r="N542" i="9" s="1"/>
  <c r="P542" i="9" s="1"/>
  <c r="M541" i="9"/>
  <c r="F541" i="9"/>
  <c r="O541" i="9" s="1"/>
  <c r="N541" i="9" s="1"/>
  <c r="P541" i="9" s="1"/>
  <c r="O540" i="9"/>
  <c r="N540" i="9" s="1"/>
  <c r="P540" i="9" s="1"/>
  <c r="M540" i="9"/>
  <c r="F540" i="9"/>
  <c r="M539" i="9"/>
  <c r="H539" i="9"/>
  <c r="F539" i="9"/>
  <c r="O539" i="9" s="1"/>
  <c r="N539" i="9" s="1"/>
  <c r="P539" i="9" s="1"/>
  <c r="M538" i="9"/>
  <c r="F538" i="9"/>
  <c r="O538" i="9" s="1"/>
  <c r="N538" i="9" s="1"/>
  <c r="P538" i="9" s="1"/>
  <c r="N537" i="9"/>
  <c r="P537" i="9" s="1"/>
  <c r="M537" i="9"/>
  <c r="H537" i="9"/>
  <c r="F537" i="9"/>
  <c r="O537" i="9" s="1"/>
  <c r="M536" i="9"/>
  <c r="F536" i="9"/>
  <c r="O536" i="9" s="1"/>
  <c r="N536" i="9" s="1"/>
  <c r="P536" i="9" s="1"/>
  <c r="M535" i="9"/>
  <c r="F535" i="9"/>
  <c r="O535" i="9" s="1"/>
  <c r="N535" i="9" s="1"/>
  <c r="P535" i="9" s="1"/>
  <c r="O534" i="9"/>
  <c r="N534" i="9"/>
  <c r="P534" i="9" s="1"/>
  <c r="M534" i="9"/>
  <c r="F534" i="9"/>
  <c r="M533" i="9"/>
  <c r="H533" i="9"/>
  <c r="F533" i="9"/>
  <c r="O533" i="9" s="1"/>
  <c r="N533" i="9" s="1"/>
  <c r="P533" i="9" s="1"/>
  <c r="P532" i="9"/>
  <c r="M532" i="9"/>
  <c r="F532" i="9"/>
  <c r="O532" i="9" s="1"/>
  <c r="N532" i="9" s="1"/>
  <c r="O531" i="9"/>
  <c r="N531" i="9"/>
  <c r="P531" i="9" s="1"/>
  <c r="M531" i="9"/>
  <c r="F531" i="9"/>
  <c r="M530" i="9"/>
  <c r="F530" i="9"/>
  <c r="O530" i="9" s="1"/>
  <c r="N530" i="9" s="1"/>
  <c r="P530" i="9" s="1"/>
  <c r="O529" i="9"/>
  <c r="N529" i="9" s="1"/>
  <c r="P529" i="9" s="1"/>
  <c r="M529" i="9"/>
  <c r="F529" i="9"/>
  <c r="M528" i="9"/>
  <c r="F528" i="9"/>
  <c r="O528" i="9" s="1"/>
  <c r="N528" i="9" s="1"/>
  <c r="P528" i="9" s="1"/>
  <c r="M527" i="9"/>
  <c r="F527" i="9"/>
  <c r="O527" i="9" s="1"/>
  <c r="N527" i="9" s="1"/>
  <c r="P527" i="9" s="1"/>
  <c r="O526" i="9"/>
  <c r="N526" i="9" s="1"/>
  <c r="P526" i="9" s="1"/>
  <c r="M526" i="9"/>
  <c r="H526" i="9"/>
  <c r="F526" i="9"/>
  <c r="M525" i="9"/>
  <c r="F525" i="9"/>
  <c r="O525" i="9" s="1"/>
  <c r="N525" i="9" s="1"/>
  <c r="P525" i="9" s="1"/>
  <c r="M524" i="9"/>
  <c r="F524" i="9"/>
  <c r="O524" i="9" s="1"/>
  <c r="N524" i="9" s="1"/>
  <c r="P524" i="9" s="1"/>
  <c r="O523" i="9"/>
  <c r="N523" i="9" s="1"/>
  <c r="P523" i="9" s="1"/>
  <c r="M523" i="9"/>
  <c r="F523" i="9"/>
  <c r="M522" i="9"/>
  <c r="F522" i="9"/>
  <c r="O522" i="9" s="1"/>
  <c r="N522" i="9" s="1"/>
  <c r="P522" i="9" s="1"/>
  <c r="M521" i="9"/>
  <c r="F521" i="9"/>
  <c r="O521" i="9" s="1"/>
  <c r="N521" i="9" s="1"/>
  <c r="P521" i="9" s="1"/>
  <c r="O520" i="9"/>
  <c r="N520" i="9"/>
  <c r="P520" i="9" s="1"/>
  <c r="M520" i="9"/>
  <c r="F520" i="9"/>
  <c r="M519" i="9"/>
  <c r="F519" i="9"/>
  <c r="O519" i="9" s="1"/>
  <c r="N519" i="9" s="1"/>
  <c r="P519" i="9" s="1"/>
  <c r="P518" i="9"/>
  <c r="O518" i="9"/>
  <c r="N518" i="9" s="1"/>
  <c r="M518" i="9"/>
  <c r="F518" i="9"/>
  <c r="M517" i="9"/>
  <c r="F517" i="9"/>
  <c r="O517" i="9" s="1"/>
  <c r="N517" i="9" s="1"/>
  <c r="P517" i="9" s="1"/>
  <c r="M516" i="9"/>
  <c r="F516" i="9"/>
  <c r="O516" i="9" s="1"/>
  <c r="N516" i="9" s="1"/>
  <c r="P516" i="9" s="1"/>
  <c r="O515" i="9"/>
  <c r="N515" i="9"/>
  <c r="P515" i="9" s="1"/>
  <c r="M515" i="9"/>
  <c r="F515" i="9"/>
  <c r="M514" i="9"/>
  <c r="F514" i="9"/>
  <c r="O514" i="9" s="1"/>
  <c r="N514" i="9" s="1"/>
  <c r="P514" i="9" s="1"/>
  <c r="P513" i="9"/>
  <c r="M513" i="9"/>
  <c r="F513" i="9"/>
  <c r="O513" i="9" s="1"/>
  <c r="N513" i="9" s="1"/>
  <c r="O512" i="9"/>
  <c r="N512" i="9"/>
  <c r="P512" i="9" s="1"/>
  <c r="M512" i="9"/>
  <c r="F512" i="9"/>
  <c r="M511" i="9"/>
  <c r="F511" i="9"/>
  <c r="O511" i="9" s="1"/>
  <c r="N511" i="9" s="1"/>
  <c r="P511" i="9" s="1"/>
  <c r="O510" i="9"/>
  <c r="N510" i="9" s="1"/>
  <c r="P510" i="9" s="1"/>
  <c r="M510" i="9"/>
  <c r="F510" i="9"/>
  <c r="M509" i="9"/>
  <c r="F509" i="9"/>
  <c r="O509" i="9" s="1"/>
  <c r="N509" i="9" s="1"/>
  <c r="P509" i="9" s="1"/>
  <c r="M508" i="9"/>
  <c r="F508" i="9"/>
  <c r="O508" i="9" s="1"/>
  <c r="N508" i="9" s="1"/>
  <c r="P508" i="9" s="1"/>
  <c r="O507" i="9"/>
  <c r="N507" i="9" s="1"/>
  <c r="P507" i="9" s="1"/>
  <c r="M507" i="9"/>
  <c r="F507" i="9"/>
  <c r="M506" i="9"/>
  <c r="F506" i="9"/>
  <c r="O506" i="9" s="1"/>
  <c r="N506" i="9" s="1"/>
  <c r="P506" i="9" s="1"/>
  <c r="M505" i="9"/>
  <c r="F505" i="9"/>
  <c r="O505" i="9" s="1"/>
  <c r="N505" i="9" s="1"/>
  <c r="P505" i="9" s="1"/>
  <c r="O504" i="9"/>
  <c r="N504" i="9"/>
  <c r="P504" i="9" s="1"/>
  <c r="M504" i="9"/>
  <c r="F504" i="9"/>
  <c r="M503" i="9"/>
  <c r="H503" i="9"/>
  <c r="F503" i="9"/>
  <c r="O503" i="9" s="1"/>
  <c r="N503" i="9" s="1"/>
  <c r="P503" i="9" s="1"/>
  <c r="P502" i="9"/>
  <c r="M502" i="9"/>
  <c r="F502" i="9"/>
  <c r="O502" i="9" s="1"/>
  <c r="N502" i="9" s="1"/>
  <c r="O501" i="9"/>
  <c r="N501" i="9"/>
  <c r="P501" i="9" s="1"/>
  <c r="M501" i="9"/>
  <c r="F501" i="9"/>
  <c r="O500" i="9"/>
  <c r="M500" i="9"/>
  <c r="H500" i="9"/>
  <c r="N500" i="9" s="1"/>
  <c r="P500" i="9" s="1"/>
  <c r="F500" i="9"/>
  <c r="M499" i="9"/>
  <c r="H499" i="9"/>
  <c r="F499" i="9"/>
  <c r="O499" i="9" s="1"/>
  <c r="N499" i="9" s="1"/>
  <c r="P499" i="9" s="1"/>
  <c r="P498" i="9"/>
  <c r="M498" i="9"/>
  <c r="F498" i="9"/>
  <c r="O498" i="9" s="1"/>
  <c r="N498" i="9" s="1"/>
  <c r="O497" i="9"/>
  <c r="N497" i="9" s="1"/>
  <c r="P497" i="9" s="1"/>
  <c r="M497" i="9"/>
  <c r="H497" i="9"/>
  <c r="F497" i="9"/>
  <c r="O496" i="9"/>
  <c r="M496" i="9"/>
  <c r="H496" i="9"/>
  <c r="F496" i="9"/>
  <c r="M495" i="9"/>
  <c r="F495" i="9"/>
  <c r="O495" i="9" s="1"/>
  <c r="N495" i="9" s="1"/>
  <c r="P495" i="9" s="1"/>
  <c r="P494" i="9"/>
  <c r="M494" i="9"/>
  <c r="H494" i="9"/>
  <c r="F494" i="9"/>
  <c r="O494" i="9" s="1"/>
  <c r="N494" i="9" s="1"/>
  <c r="O493" i="9"/>
  <c r="N493" i="9"/>
  <c r="P493" i="9" s="1"/>
  <c r="M493" i="9"/>
  <c r="H493" i="9"/>
  <c r="F493" i="9"/>
  <c r="M492" i="9"/>
  <c r="F492" i="9"/>
  <c r="O492" i="9" s="1"/>
  <c r="N492" i="9" s="1"/>
  <c r="P492" i="9" s="1"/>
  <c r="P491" i="9"/>
  <c r="M491" i="9"/>
  <c r="H491" i="9"/>
  <c r="F491" i="9"/>
  <c r="O491" i="9" s="1"/>
  <c r="N491" i="9" s="1"/>
  <c r="O490" i="9"/>
  <c r="N490" i="9" s="1"/>
  <c r="P490" i="9" s="1"/>
  <c r="M490" i="9"/>
  <c r="H490" i="9"/>
  <c r="F490" i="9"/>
  <c r="O489" i="9"/>
  <c r="M489" i="9"/>
  <c r="H489" i="9"/>
  <c r="N489" i="9" s="1"/>
  <c r="P489" i="9" s="1"/>
  <c r="F489" i="9"/>
  <c r="M488" i="9"/>
  <c r="H488" i="9"/>
  <c r="F488" i="9"/>
  <c r="O488" i="9" s="1"/>
  <c r="N488" i="9" s="1"/>
  <c r="P488" i="9" s="1"/>
  <c r="M487" i="9"/>
  <c r="F487" i="9"/>
  <c r="O487" i="9" s="1"/>
  <c r="N487" i="9" s="1"/>
  <c r="P487" i="9" s="1"/>
  <c r="M486" i="9"/>
  <c r="F486" i="9"/>
  <c r="O486" i="9" s="1"/>
  <c r="N486" i="9" s="1"/>
  <c r="P486" i="9" s="1"/>
  <c r="O485" i="9"/>
  <c r="N485" i="9" s="1"/>
  <c r="P485" i="9" s="1"/>
  <c r="M485" i="9"/>
  <c r="H485" i="9"/>
  <c r="F485" i="9"/>
  <c r="M484" i="9"/>
  <c r="F484" i="9"/>
  <c r="O484" i="9" s="1"/>
  <c r="N484" i="9" s="1"/>
  <c r="P484" i="9" s="1"/>
  <c r="M483" i="9"/>
  <c r="H483" i="9"/>
  <c r="F483" i="9"/>
  <c r="O483" i="9" s="1"/>
  <c r="N483" i="9" s="1"/>
  <c r="P483" i="9" s="1"/>
  <c r="P482" i="9"/>
  <c r="M482" i="9"/>
  <c r="F482" i="9"/>
  <c r="O482" i="9" s="1"/>
  <c r="N482" i="9" s="1"/>
  <c r="M481" i="9"/>
  <c r="H481" i="9"/>
  <c r="N481" i="9" s="1"/>
  <c r="P481" i="9" s="1"/>
  <c r="F481" i="9"/>
  <c r="O481" i="9" s="1"/>
  <c r="M480" i="9"/>
  <c r="F480" i="9"/>
  <c r="O480" i="9" s="1"/>
  <c r="N480" i="9" s="1"/>
  <c r="P480" i="9" s="1"/>
  <c r="O479" i="9"/>
  <c r="N479" i="9" s="1"/>
  <c r="P479" i="9" s="1"/>
  <c r="M479" i="9"/>
  <c r="F479" i="9"/>
  <c r="M478" i="9"/>
  <c r="F478" i="9"/>
  <c r="O478" i="9" s="1"/>
  <c r="N478" i="9" s="1"/>
  <c r="P478" i="9" s="1"/>
  <c r="M477" i="9"/>
  <c r="H477" i="9"/>
  <c r="F477" i="9"/>
  <c r="O477" i="9" s="1"/>
  <c r="N477" i="9" s="1"/>
  <c r="P477" i="9" s="1"/>
  <c r="P476" i="9"/>
  <c r="O476" i="9"/>
  <c r="N476" i="9" s="1"/>
  <c r="M476" i="9"/>
  <c r="H476" i="9"/>
  <c r="F476" i="9"/>
  <c r="O475" i="9"/>
  <c r="N475" i="9"/>
  <c r="P475" i="9" s="1"/>
  <c r="M475" i="9"/>
  <c r="F475" i="9"/>
  <c r="M474" i="9"/>
  <c r="F474" i="9"/>
  <c r="O474" i="9" s="1"/>
  <c r="N474" i="9" s="1"/>
  <c r="P474" i="9" s="1"/>
  <c r="M473" i="9"/>
  <c r="F473" i="9"/>
  <c r="O473" i="9" s="1"/>
  <c r="N473" i="9" s="1"/>
  <c r="P473" i="9" s="1"/>
  <c r="O472" i="9"/>
  <c r="M472" i="9"/>
  <c r="H472" i="9"/>
  <c r="N472" i="9" s="1"/>
  <c r="P472" i="9" s="1"/>
  <c r="F472" i="9"/>
  <c r="O471" i="9"/>
  <c r="N471" i="9"/>
  <c r="P471" i="9" s="1"/>
  <c r="M471" i="9"/>
  <c r="F471" i="9"/>
  <c r="O470" i="9"/>
  <c r="N470" i="9"/>
  <c r="P470" i="9" s="1"/>
  <c r="M470" i="9"/>
  <c r="F470" i="9"/>
  <c r="O469" i="9"/>
  <c r="N469" i="9"/>
  <c r="P469" i="9" s="1"/>
  <c r="M469" i="9"/>
  <c r="F469" i="9"/>
  <c r="O468" i="9"/>
  <c r="N468" i="9"/>
  <c r="P468" i="9" s="1"/>
  <c r="M468" i="9"/>
  <c r="H468" i="9"/>
  <c r="F468" i="9"/>
  <c r="O467" i="9"/>
  <c r="N467" i="9"/>
  <c r="P467" i="9" s="1"/>
  <c r="M467" i="9"/>
  <c r="H467" i="9"/>
  <c r="F467" i="9"/>
  <c r="O466" i="9"/>
  <c r="N466" i="9" s="1"/>
  <c r="P466" i="9" s="1"/>
  <c r="M466" i="9"/>
  <c r="F466" i="9"/>
  <c r="O465" i="9"/>
  <c r="N465" i="9" s="1"/>
  <c r="P465" i="9" s="1"/>
  <c r="M465" i="9"/>
  <c r="F465" i="9"/>
  <c r="O464" i="9"/>
  <c r="N464" i="9" s="1"/>
  <c r="P464" i="9" s="1"/>
  <c r="M464" i="9"/>
  <c r="F464" i="9"/>
  <c r="O463" i="9"/>
  <c r="N463" i="9" s="1"/>
  <c r="P463" i="9" s="1"/>
  <c r="M463" i="9"/>
  <c r="F463" i="9"/>
  <c r="O462" i="9"/>
  <c r="N462" i="9" s="1"/>
  <c r="P462" i="9" s="1"/>
  <c r="M462" i="9"/>
  <c r="F462" i="9"/>
  <c r="O461" i="9"/>
  <c r="N461" i="9" s="1"/>
  <c r="P461" i="9" s="1"/>
  <c r="M461" i="9"/>
  <c r="H461" i="9"/>
  <c r="F461" i="9"/>
  <c r="M460" i="9"/>
  <c r="F460" i="9"/>
  <c r="O460" i="9" s="1"/>
  <c r="N460" i="9" s="1"/>
  <c r="P460" i="9" s="1"/>
  <c r="M459" i="9"/>
  <c r="H459" i="9"/>
  <c r="F459" i="9"/>
  <c r="O459" i="9" s="1"/>
  <c r="N459" i="9" s="1"/>
  <c r="P459" i="9" s="1"/>
  <c r="M458" i="9"/>
  <c r="F458" i="9"/>
  <c r="O458" i="9" s="1"/>
  <c r="N458" i="9" s="1"/>
  <c r="P458" i="9" s="1"/>
  <c r="M457" i="9"/>
  <c r="F457" i="9"/>
  <c r="O457" i="9" s="1"/>
  <c r="N457" i="9" s="1"/>
  <c r="P457" i="9" s="1"/>
  <c r="M456" i="9"/>
  <c r="F456" i="9"/>
  <c r="O456" i="9" s="1"/>
  <c r="N456" i="9" s="1"/>
  <c r="P456" i="9" s="1"/>
  <c r="M455" i="9"/>
  <c r="H455" i="9"/>
  <c r="F455" i="9"/>
  <c r="O455" i="9" s="1"/>
  <c r="N455" i="9" s="1"/>
  <c r="P455" i="9" s="1"/>
  <c r="M454" i="9"/>
  <c r="F454" i="9"/>
  <c r="O454" i="9" s="1"/>
  <c r="N454" i="9" s="1"/>
  <c r="P454" i="9" s="1"/>
  <c r="M453" i="9"/>
  <c r="F453" i="9"/>
  <c r="O453" i="9" s="1"/>
  <c r="N453" i="9" s="1"/>
  <c r="P453" i="9" s="1"/>
  <c r="M452" i="9"/>
  <c r="F452" i="9"/>
  <c r="O452" i="9" s="1"/>
  <c r="N452" i="9" s="1"/>
  <c r="P452" i="9" s="1"/>
  <c r="M451" i="9"/>
  <c r="F451" i="9"/>
  <c r="O451" i="9" s="1"/>
  <c r="N451" i="9" s="1"/>
  <c r="P451" i="9" s="1"/>
  <c r="M450" i="9"/>
  <c r="F450" i="9"/>
  <c r="O450" i="9" s="1"/>
  <c r="N450" i="9" s="1"/>
  <c r="P450" i="9" s="1"/>
  <c r="M449" i="9"/>
  <c r="F449" i="9"/>
  <c r="O449" i="9" s="1"/>
  <c r="N449" i="9" s="1"/>
  <c r="P449" i="9" s="1"/>
  <c r="M448" i="9"/>
  <c r="H448" i="9"/>
  <c r="F448" i="9"/>
  <c r="O448" i="9" s="1"/>
  <c r="N448" i="9" s="1"/>
  <c r="P448" i="9" s="1"/>
  <c r="M447" i="9"/>
  <c r="F447" i="9"/>
  <c r="O447" i="9" s="1"/>
  <c r="N447" i="9" s="1"/>
  <c r="P447" i="9" s="1"/>
  <c r="M446" i="9"/>
  <c r="F446" i="9"/>
  <c r="O446" i="9" s="1"/>
  <c r="N446" i="9" s="1"/>
  <c r="P446" i="9" s="1"/>
  <c r="M445" i="9"/>
  <c r="F445" i="9"/>
  <c r="O445" i="9" s="1"/>
  <c r="N445" i="9" s="1"/>
  <c r="P445" i="9" s="1"/>
  <c r="M444" i="9"/>
  <c r="F444" i="9"/>
  <c r="O444" i="9" s="1"/>
  <c r="N444" i="9" s="1"/>
  <c r="P444" i="9" s="1"/>
  <c r="M443" i="9"/>
  <c r="F443" i="9"/>
  <c r="O443" i="9" s="1"/>
  <c r="N443" i="9" s="1"/>
  <c r="P443" i="9" s="1"/>
  <c r="M442" i="9"/>
  <c r="F442" i="9"/>
  <c r="O442" i="9" s="1"/>
  <c r="N442" i="9" s="1"/>
  <c r="P442" i="9" s="1"/>
  <c r="M441" i="9"/>
  <c r="F441" i="9"/>
  <c r="O441" i="9" s="1"/>
  <c r="N441" i="9" s="1"/>
  <c r="P441" i="9" s="1"/>
  <c r="M440" i="9"/>
  <c r="H440" i="9"/>
  <c r="F440" i="9"/>
  <c r="O440" i="9" s="1"/>
  <c r="N440" i="9" s="1"/>
  <c r="P440" i="9" s="1"/>
  <c r="M439" i="9"/>
  <c r="F439" i="9"/>
  <c r="O439" i="9" s="1"/>
  <c r="N439" i="9" s="1"/>
  <c r="P439" i="9" s="1"/>
  <c r="M438" i="9"/>
  <c r="H438" i="9"/>
  <c r="F438" i="9"/>
  <c r="O438" i="9" s="1"/>
  <c r="O437" i="9"/>
  <c r="N437" i="9"/>
  <c r="P437" i="9" s="1"/>
  <c r="M437" i="9"/>
  <c r="F437" i="9"/>
  <c r="O436" i="9"/>
  <c r="N436" i="9"/>
  <c r="P436" i="9" s="1"/>
  <c r="M436" i="9"/>
  <c r="H436" i="9"/>
  <c r="F436" i="9"/>
  <c r="O435" i="9"/>
  <c r="N435" i="9" s="1"/>
  <c r="P435" i="9" s="1"/>
  <c r="M435" i="9"/>
  <c r="F435" i="9"/>
  <c r="O434" i="9"/>
  <c r="N434" i="9" s="1"/>
  <c r="P434" i="9" s="1"/>
  <c r="M434" i="9"/>
  <c r="F434" i="9"/>
  <c r="O433" i="9"/>
  <c r="N433" i="9" s="1"/>
  <c r="P433" i="9" s="1"/>
  <c r="M433" i="9"/>
  <c r="H433" i="9"/>
  <c r="F433" i="9"/>
  <c r="P432" i="9"/>
  <c r="O432" i="9"/>
  <c r="N432" i="9" s="1"/>
  <c r="M432" i="9"/>
  <c r="F432" i="9"/>
  <c r="P431" i="9"/>
  <c r="O431" i="9"/>
  <c r="N431" i="9" s="1"/>
  <c r="M431" i="9"/>
  <c r="F431" i="9"/>
  <c r="P430" i="9"/>
  <c r="O430" i="9"/>
  <c r="N430" i="9" s="1"/>
  <c r="M430" i="9"/>
  <c r="H430" i="9"/>
  <c r="F430" i="9"/>
  <c r="P429" i="9"/>
  <c r="M429" i="9"/>
  <c r="F429" i="9"/>
  <c r="O429" i="9" s="1"/>
  <c r="N429" i="9" s="1"/>
  <c r="M428" i="9"/>
  <c r="H428" i="9"/>
  <c r="F428" i="9"/>
  <c r="O428" i="9" s="1"/>
  <c r="N428" i="9" s="1"/>
  <c r="P428" i="9" s="1"/>
  <c r="M427" i="9"/>
  <c r="H427" i="9"/>
  <c r="F427" i="9"/>
  <c r="O427" i="9" s="1"/>
  <c r="N427" i="9" s="1"/>
  <c r="P427" i="9" s="1"/>
  <c r="M426" i="9"/>
  <c r="F426" i="9"/>
  <c r="O426" i="9" s="1"/>
  <c r="N426" i="9" s="1"/>
  <c r="P426" i="9" s="1"/>
  <c r="M425" i="9"/>
  <c r="F425" i="9"/>
  <c r="O425" i="9" s="1"/>
  <c r="N425" i="9" s="1"/>
  <c r="P425" i="9" s="1"/>
  <c r="M424" i="9"/>
  <c r="F424" i="9"/>
  <c r="O424" i="9" s="1"/>
  <c r="N424" i="9" s="1"/>
  <c r="P424" i="9" s="1"/>
  <c r="M423" i="9"/>
  <c r="F423" i="9"/>
  <c r="O423" i="9" s="1"/>
  <c r="N423" i="9" s="1"/>
  <c r="P423" i="9" s="1"/>
  <c r="M422" i="9"/>
  <c r="H422" i="9"/>
  <c r="F422" i="9"/>
  <c r="O422" i="9" s="1"/>
  <c r="N422" i="9" s="1"/>
  <c r="P422" i="9" s="1"/>
  <c r="M421" i="9"/>
  <c r="F421" i="9"/>
  <c r="O421" i="9" s="1"/>
  <c r="N421" i="9" s="1"/>
  <c r="P421" i="9" s="1"/>
  <c r="M420" i="9"/>
  <c r="F420" i="9"/>
  <c r="O420" i="9" s="1"/>
  <c r="N420" i="9" s="1"/>
  <c r="P420" i="9" s="1"/>
  <c r="M419" i="9"/>
  <c r="H419" i="9"/>
  <c r="F419" i="9"/>
  <c r="O419" i="9" s="1"/>
  <c r="N419" i="9" s="1"/>
  <c r="P419" i="9" s="1"/>
  <c r="M418" i="9"/>
  <c r="F418" i="9"/>
  <c r="O418" i="9" s="1"/>
  <c r="N418" i="9" s="1"/>
  <c r="P418" i="9" s="1"/>
  <c r="M417" i="9"/>
  <c r="F417" i="9"/>
  <c r="O417" i="9" s="1"/>
  <c r="N417" i="9" s="1"/>
  <c r="P417" i="9" s="1"/>
  <c r="M416" i="9"/>
  <c r="F416" i="9"/>
  <c r="O416" i="9" s="1"/>
  <c r="N416" i="9" s="1"/>
  <c r="P416" i="9" s="1"/>
  <c r="O415" i="9"/>
  <c r="M415" i="9"/>
  <c r="H415" i="9"/>
  <c r="N415" i="9" s="1"/>
  <c r="P415" i="9" s="1"/>
  <c r="F415" i="9"/>
  <c r="O414" i="9"/>
  <c r="N414" i="9"/>
  <c r="P414" i="9" s="1"/>
  <c r="M414" i="9"/>
  <c r="F414" i="9"/>
  <c r="O413" i="9"/>
  <c r="N413" i="9"/>
  <c r="P413" i="9" s="1"/>
  <c r="M413" i="9"/>
  <c r="F413" i="9"/>
  <c r="O412" i="9"/>
  <c r="N412" i="9"/>
  <c r="P412" i="9" s="1"/>
  <c r="M412" i="9"/>
  <c r="F412" i="9"/>
  <c r="O411" i="9"/>
  <c r="N411" i="9"/>
  <c r="P411" i="9" s="1"/>
  <c r="M411" i="9"/>
  <c r="F411" i="9"/>
  <c r="O410" i="9"/>
  <c r="N410" i="9"/>
  <c r="P410" i="9" s="1"/>
  <c r="M410" i="9"/>
  <c r="F410" i="9"/>
  <c r="O409" i="9"/>
  <c r="N409" i="9"/>
  <c r="P409" i="9" s="1"/>
  <c r="M409" i="9"/>
  <c r="F409" i="9"/>
  <c r="O408" i="9"/>
  <c r="N408" i="9"/>
  <c r="P408" i="9" s="1"/>
  <c r="M408" i="9"/>
  <c r="H408" i="9"/>
  <c r="F408" i="9"/>
  <c r="O407" i="9"/>
  <c r="N407" i="9" s="1"/>
  <c r="P407" i="9" s="1"/>
  <c r="M407" i="9"/>
  <c r="F407" i="9"/>
  <c r="O406" i="9"/>
  <c r="N406" i="9" s="1"/>
  <c r="P406" i="9" s="1"/>
  <c r="M406" i="9"/>
  <c r="F406" i="9"/>
  <c r="O405" i="9"/>
  <c r="N405" i="9" s="1"/>
  <c r="P405" i="9" s="1"/>
  <c r="M405" i="9"/>
  <c r="F405" i="9"/>
  <c r="O404" i="9"/>
  <c r="N404" i="9" s="1"/>
  <c r="P404" i="9" s="1"/>
  <c r="M404" i="9"/>
  <c r="F404" i="9"/>
  <c r="O403" i="9"/>
  <c r="N403" i="9" s="1"/>
  <c r="P403" i="9" s="1"/>
  <c r="M403" i="9"/>
  <c r="F403" i="9"/>
  <c r="O402" i="9"/>
  <c r="N402" i="9" s="1"/>
  <c r="P402" i="9" s="1"/>
  <c r="M402" i="9"/>
  <c r="F402" i="9"/>
  <c r="O401" i="9"/>
  <c r="N401" i="9" s="1"/>
  <c r="P401" i="9" s="1"/>
  <c r="M401" i="9"/>
  <c r="F401" i="9"/>
  <c r="O400" i="9"/>
  <c r="N400" i="9" s="1"/>
  <c r="P400" i="9" s="1"/>
  <c r="M400" i="9"/>
  <c r="F400" i="9"/>
  <c r="O399" i="9"/>
  <c r="N399" i="9" s="1"/>
  <c r="P399" i="9" s="1"/>
  <c r="M399" i="9"/>
  <c r="H399" i="9"/>
  <c r="F399" i="9"/>
  <c r="O398" i="9"/>
  <c r="N398" i="9" s="1"/>
  <c r="P398" i="9" s="1"/>
  <c r="M398" i="9"/>
  <c r="F398" i="9"/>
  <c r="O397" i="9"/>
  <c r="N397" i="9" s="1"/>
  <c r="P397" i="9" s="1"/>
  <c r="M397" i="9"/>
  <c r="H397" i="9"/>
  <c r="F397" i="9"/>
  <c r="M396" i="9"/>
  <c r="F396" i="9"/>
  <c r="O396" i="9" s="1"/>
  <c r="N396" i="9" s="1"/>
  <c r="P396" i="9" s="1"/>
  <c r="P395" i="9"/>
  <c r="M395" i="9"/>
  <c r="H395" i="9"/>
  <c r="F395" i="9"/>
  <c r="O395" i="9" s="1"/>
  <c r="N395" i="9" s="1"/>
  <c r="M394" i="9"/>
  <c r="F394" i="9"/>
  <c r="O394" i="9" s="1"/>
  <c r="N394" i="9" s="1"/>
  <c r="P394" i="9" s="1"/>
  <c r="M393" i="9"/>
  <c r="F393" i="9"/>
  <c r="O393" i="9" s="1"/>
  <c r="N393" i="9" s="1"/>
  <c r="P393" i="9" s="1"/>
  <c r="M392" i="9"/>
  <c r="F392" i="9"/>
  <c r="O392" i="9" s="1"/>
  <c r="N392" i="9" s="1"/>
  <c r="P392" i="9" s="1"/>
  <c r="M391" i="9"/>
  <c r="H391" i="9"/>
  <c r="F391" i="9"/>
  <c r="O391" i="9" s="1"/>
  <c r="N391" i="9" s="1"/>
  <c r="P391" i="9" s="1"/>
  <c r="M390" i="9"/>
  <c r="F390" i="9"/>
  <c r="O390" i="9" s="1"/>
  <c r="N390" i="9" s="1"/>
  <c r="P390" i="9" s="1"/>
  <c r="M389" i="9"/>
  <c r="F389" i="9"/>
  <c r="O389" i="9" s="1"/>
  <c r="N389" i="9" s="1"/>
  <c r="P389" i="9" s="1"/>
  <c r="M388" i="9"/>
  <c r="F388" i="9"/>
  <c r="O388" i="9" s="1"/>
  <c r="N388" i="9" s="1"/>
  <c r="P388" i="9" s="1"/>
  <c r="M387" i="9"/>
  <c r="F387" i="9"/>
  <c r="O387" i="9" s="1"/>
  <c r="N387" i="9" s="1"/>
  <c r="P387" i="9" s="1"/>
  <c r="M386" i="9"/>
  <c r="F386" i="9"/>
  <c r="O386" i="9" s="1"/>
  <c r="N386" i="9" s="1"/>
  <c r="P386" i="9" s="1"/>
  <c r="M385" i="9"/>
  <c r="L385" i="9"/>
  <c r="F385" i="9"/>
  <c r="O385" i="9" s="1"/>
  <c r="N385" i="9" s="1"/>
  <c r="P385" i="9" s="1"/>
  <c r="M384" i="9"/>
  <c r="L384" i="9"/>
  <c r="F384" i="9"/>
  <c r="O384" i="9" s="1"/>
  <c r="N384" i="9" s="1"/>
  <c r="P384" i="9" s="1"/>
  <c r="M383" i="9"/>
  <c r="L383" i="9"/>
  <c r="F383" i="9"/>
  <c r="O383" i="9" s="1"/>
  <c r="N383" i="9" s="1"/>
  <c r="P383" i="9" s="1"/>
  <c r="O382" i="9"/>
  <c r="N382" i="9"/>
  <c r="P382" i="9" s="1"/>
  <c r="M382" i="9"/>
  <c r="L382" i="9"/>
  <c r="H382" i="9"/>
  <c r="F382" i="9"/>
  <c r="O381" i="9"/>
  <c r="N381" i="9" s="1"/>
  <c r="P381" i="9" s="1"/>
  <c r="M381" i="9"/>
  <c r="L381" i="9"/>
  <c r="F381" i="9"/>
  <c r="P380" i="9"/>
  <c r="O380" i="9"/>
  <c r="N380" i="9" s="1"/>
  <c r="M380" i="9"/>
  <c r="L380" i="9"/>
  <c r="F380" i="9"/>
  <c r="M379" i="9"/>
  <c r="L379" i="9"/>
  <c r="F379" i="9"/>
  <c r="O379" i="9" s="1"/>
  <c r="N379" i="9" s="1"/>
  <c r="P379" i="9" s="1"/>
  <c r="M378" i="9"/>
  <c r="L378" i="9"/>
  <c r="F378" i="9"/>
  <c r="O378" i="9" s="1"/>
  <c r="N378" i="9" s="1"/>
  <c r="P378" i="9" s="1"/>
  <c r="O377" i="9"/>
  <c r="M377" i="9"/>
  <c r="L377" i="9"/>
  <c r="H377" i="9"/>
  <c r="F377" i="9"/>
  <c r="O376" i="9"/>
  <c r="N376" i="9"/>
  <c r="P376" i="9" s="1"/>
  <c r="M376" i="9"/>
  <c r="L376" i="9"/>
  <c r="H376" i="9"/>
  <c r="F376" i="9"/>
  <c r="O375" i="9"/>
  <c r="N375" i="9" s="1"/>
  <c r="P375" i="9" s="1"/>
  <c r="M375" i="9"/>
  <c r="L375" i="9"/>
  <c r="H375" i="9"/>
  <c r="F375" i="9"/>
  <c r="M374" i="9"/>
  <c r="L374" i="9"/>
  <c r="H374" i="9"/>
  <c r="F374" i="9"/>
  <c r="O374" i="9" s="1"/>
  <c r="N374" i="9" s="1"/>
  <c r="P374" i="9" s="1"/>
  <c r="O373" i="9"/>
  <c r="M373" i="9"/>
  <c r="L373" i="9"/>
  <c r="H373" i="9"/>
  <c r="F373" i="9"/>
  <c r="O372" i="9"/>
  <c r="N372" i="9"/>
  <c r="P372" i="9" s="1"/>
  <c r="M372" i="9"/>
  <c r="L372" i="9"/>
  <c r="H372" i="9"/>
  <c r="F372" i="9"/>
  <c r="O371" i="9"/>
  <c r="N371" i="9" s="1"/>
  <c r="P371" i="9" s="1"/>
  <c r="M371" i="9"/>
  <c r="L371" i="9"/>
  <c r="H371" i="9"/>
  <c r="F371" i="9"/>
  <c r="M370" i="9"/>
  <c r="L370" i="9"/>
  <c r="H370" i="9"/>
  <c r="F370" i="9"/>
  <c r="O370" i="9" s="1"/>
  <c r="N370" i="9" s="1"/>
  <c r="P370" i="9" s="1"/>
  <c r="O369" i="9"/>
  <c r="M369" i="9"/>
  <c r="L369" i="9"/>
  <c r="H369" i="9"/>
  <c r="F369" i="9"/>
  <c r="O368" i="9"/>
  <c r="N368" i="9"/>
  <c r="P368" i="9" s="1"/>
  <c r="M368" i="9"/>
  <c r="L368" i="9"/>
  <c r="H368" i="9"/>
  <c r="F368" i="9"/>
  <c r="O367" i="9"/>
  <c r="N367" i="9" s="1"/>
  <c r="P367" i="9" s="1"/>
  <c r="M367" i="9"/>
  <c r="L367" i="9"/>
  <c r="H367" i="9"/>
  <c r="F367" i="9"/>
  <c r="M366" i="9"/>
  <c r="L366" i="9"/>
  <c r="H366" i="9"/>
  <c r="F366" i="9"/>
  <c r="O366" i="9" s="1"/>
  <c r="N366" i="9" s="1"/>
  <c r="P366" i="9" s="1"/>
  <c r="O365" i="9"/>
  <c r="M365" i="9"/>
  <c r="L365" i="9"/>
  <c r="H365" i="9"/>
  <c r="F365" i="9"/>
  <c r="O364" i="9"/>
  <c r="N364" i="9"/>
  <c r="P364" i="9" s="1"/>
  <c r="M364" i="9"/>
  <c r="L364" i="9"/>
  <c r="H364" i="9"/>
  <c r="F364" i="9"/>
  <c r="O363" i="9"/>
  <c r="N363" i="9" s="1"/>
  <c r="P363" i="9" s="1"/>
  <c r="M363" i="9"/>
  <c r="L363" i="9"/>
  <c r="F363" i="9"/>
  <c r="O362" i="9"/>
  <c r="N362" i="9" s="1"/>
  <c r="P362" i="9" s="1"/>
  <c r="M362" i="9"/>
  <c r="L362" i="9"/>
  <c r="F362" i="9"/>
  <c r="M361" i="9"/>
  <c r="L361" i="9"/>
  <c r="F361" i="9"/>
  <c r="O361" i="9" s="1"/>
  <c r="N361" i="9" s="1"/>
  <c r="P361" i="9" s="1"/>
  <c r="M360" i="9"/>
  <c r="L360" i="9"/>
  <c r="F360" i="9"/>
  <c r="O360" i="9" s="1"/>
  <c r="N360" i="9" s="1"/>
  <c r="P360" i="9" s="1"/>
  <c r="O359" i="9"/>
  <c r="M359" i="9"/>
  <c r="L359" i="9"/>
  <c r="H359" i="9"/>
  <c r="F359" i="9"/>
  <c r="O358" i="9"/>
  <c r="N358" i="9"/>
  <c r="P358" i="9" s="1"/>
  <c r="M358" i="9"/>
  <c r="L358" i="9"/>
  <c r="H358" i="9"/>
  <c r="F358" i="9"/>
  <c r="P357" i="9"/>
  <c r="O357" i="9"/>
  <c r="N357" i="9" s="1"/>
  <c r="M357" i="9"/>
  <c r="L357" i="9"/>
  <c r="H357" i="9"/>
  <c r="F357" i="9"/>
  <c r="M356" i="9"/>
  <c r="L356" i="9"/>
  <c r="F356" i="9"/>
  <c r="O356" i="9" s="1"/>
  <c r="N356" i="9" s="1"/>
  <c r="P356" i="9" s="1"/>
  <c r="M355" i="9"/>
  <c r="L355" i="9"/>
  <c r="F355" i="9"/>
  <c r="O355" i="9" s="1"/>
  <c r="N355" i="9" s="1"/>
  <c r="P355" i="9" s="1"/>
  <c r="M354" i="9"/>
  <c r="L354" i="9"/>
  <c r="F354" i="9"/>
  <c r="O354" i="9" s="1"/>
  <c r="N354" i="9" s="1"/>
  <c r="P354" i="9" s="1"/>
  <c r="M353" i="9"/>
  <c r="L353" i="9"/>
  <c r="F353" i="9"/>
  <c r="O353" i="9" s="1"/>
  <c r="N353" i="9" s="1"/>
  <c r="P353" i="9" s="1"/>
  <c r="O352" i="9"/>
  <c r="N352" i="9"/>
  <c r="P352" i="9" s="1"/>
  <c r="M352" i="9"/>
  <c r="L352" i="9"/>
  <c r="F352" i="9"/>
  <c r="O351" i="9"/>
  <c r="N351" i="9"/>
  <c r="P351" i="9" s="1"/>
  <c r="M351" i="9"/>
  <c r="L351" i="9"/>
  <c r="H351" i="9"/>
  <c r="F351" i="9"/>
  <c r="P350" i="9"/>
  <c r="M350" i="9"/>
  <c r="L350" i="9"/>
  <c r="H350" i="9"/>
  <c r="F350" i="9"/>
  <c r="O350" i="9" s="1"/>
  <c r="N350" i="9" s="1"/>
  <c r="M349" i="9"/>
  <c r="L349" i="9"/>
  <c r="H349" i="9"/>
  <c r="F349" i="9"/>
  <c r="O349" i="9" s="1"/>
  <c r="N349" i="9" s="1"/>
  <c r="P349" i="9" s="1"/>
  <c r="O348" i="9"/>
  <c r="N348" i="9"/>
  <c r="P348" i="9" s="1"/>
  <c r="M348" i="9"/>
  <c r="L348" i="9"/>
  <c r="H348" i="9"/>
  <c r="F348" i="9"/>
  <c r="O347" i="9"/>
  <c r="N347" i="9"/>
  <c r="P347" i="9" s="1"/>
  <c r="M347" i="9"/>
  <c r="L347" i="9"/>
  <c r="H347" i="9"/>
  <c r="F347" i="9"/>
  <c r="P346" i="9"/>
  <c r="M346" i="9"/>
  <c r="L346" i="9"/>
  <c r="H346" i="9"/>
  <c r="F346" i="9"/>
  <c r="O346" i="9" s="1"/>
  <c r="N346" i="9" s="1"/>
  <c r="M345" i="9"/>
  <c r="L345" i="9"/>
  <c r="H345" i="9"/>
  <c r="F345" i="9"/>
  <c r="O345" i="9" s="1"/>
  <c r="N345" i="9" s="1"/>
  <c r="P345" i="9" s="1"/>
  <c r="O344" i="9"/>
  <c r="N344" i="9"/>
  <c r="P344" i="9" s="1"/>
  <c r="M344" i="9"/>
  <c r="L344" i="9"/>
  <c r="H344" i="9"/>
  <c r="F344" i="9"/>
  <c r="O343" i="9"/>
  <c r="N343" i="9"/>
  <c r="P343" i="9" s="1"/>
  <c r="M343" i="9"/>
  <c r="L343" i="9"/>
  <c r="H343" i="9"/>
  <c r="F343" i="9"/>
  <c r="P342" i="9"/>
  <c r="M342" i="9"/>
  <c r="L342" i="9"/>
  <c r="H342" i="9"/>
  <c r="F342" i="9"/>
  <c r="O342" i="9" s="1"/>
  <c r="N342" i="9" s="1"/>
  <c r="M341" i="9"/>
  <c r="L341" i="9"/>
  <c r="H341" i="9"/>
  <c r="F341" i="9"/>
  <c r="O341" i="9" s="1"/>
  <c r="N341" i="9" s="1"/>
  <c r="P341" i="9" s="1"/>
  <c r="O340" i="9"/>
  <c r="N340" i="9"/>
  <c r="P340" i="9" s="1"/>
  <c r="M340" i="9"/>
  <c r="L340" i="9"/>
  <c r="H340" i="9"/>
  <c r="F340" i="9"/>
  <c r="O339" i="9"/>
  <c r="N339" i="9"/>
  <c r="P339" i="9" s="1"/>
  <c r="M339" i="9"/>
  <c r="L339" i="9"/>
  <c r="H339" i="9"/>
  <c r="F339" i="9"/>
  <c r="P338" i="9"/>
  <c r="M338" i="9"/>
  <c r="L338" i="9"/>
  <c r="H338" i="9"/>
  <c r="F338" i="9"/>
  <c r="O338" i="9" s="1"/>
  <c r="N338" i="9" s="1"/>
  <c r="M337" i="9"/>
  <c r="L337" i="9"/>
  <c r="H337" i="9"/>
  <c r="F337" i="9"/>
  <c r="O337" i="9" s="1"/>
  <c r="N337" i="9" s="1"/>
  <c r="P337" i="9" s="1"/>
  <c r="O336" i="9"/>
  <c r="N336" i="9"/>
  <c r="P336" i="9" s="1"/>
  <c r="M336" i="9"/>
  <c r="L336" i="9"/>
  <c r="H336" i="9"/>
  <c r="F336" i="9"/>
  <c r="O335" i="9"/>
  <c r="N335" i="9"/>
  <c r="P335" i="9" s="1"/>
  <c r="M335" i="9"/>
  <c r="L335" i="9"/>
  <c r="H335" i="9"/>
  <c r="F335" i="9"/>
  <c r="P334" i="9"/>
  <c r="M334" i="9"/>
  <c r="L334" i="9"/>
  <c r="H334" i="9"/>
  <c r="F334" i="9"/>
  <c r="O334" i="9" s="1"/>
  <c r="N334" i="9" s="1"/>
  <c r="M333" i="9"/>
  <c r="L333" i="9"/>
  <c r="H333" i="9"/>
  <c r="F333" i="9"/>
  <c r="O333" i="9" s="1"/>
  <c r="N333" i="9" s="1"/>
  <c r="P333" i="9" s="1"/>
  <c r="O332" i="9"/>
  <c r="N332" i="9"/>
  <c r="P332" i="9" s="1"/>
  <c r="M332" i="9"/>
  <c r="L332" i="9"/>
  <c r="H332" i="9"/>
  <c r="F332" i="9"/>
  <c r="O331" i="9"/>
  <c r="N331" i="9"/>
  <c r="P331" i="9" s="1"/>
  <c r="M331" i="9"/>
  <c r="L331" i="9"/>
  <c r="H331" i="9"/>
  <c r="F331" i="9"/>
  <c r="P330" i="9"/>
  <c r="M330" i="9"/>
  <c r="L330" i="9"/>
  <c r="H330" i="9"/>
  <c r="F330" i="9"/>
  <c r="O330" i="9" s="1"/>
  <c r="N330" i="9" s="1"/>
  <c r="M329" i="9"/>
  <c r="L329" i="9"/>
  <c r="H329" i="9"/>
  <c r="F329" i="9"/>
  <c r="O329" i="9" s="1"/>
  <c r="N329" i="9" s="1"/>
  <c r="P329" i="9" s="1"/>
  <c r="O328" i="9"/>
  <c r="N328" i="9"/>
  <c r="P328" i="9" s="1"/>
  <c r="M328" i="9"/>
  <c r="L328" i="9"/>
  <c r="H328" i="9"/>
  <c r="F328" i="9"/>
  <c r="O327" i="9"/>
  <c r="N327" i="9"/>
  <c r="P327" i="9" s="1"/>
  <c r="M327" i="9"/>
  <c r="L327" i="9"/>
  <c r="H327" i="9"/>
  <c r="F327" i="9"/>
  <c r="P326" i="9"/>
  <c r="M326" i="9"/>
  <c r="L326" i="9"/>
  <c r="H326" i="9"/>
  <c r="F326" i="9"/>
  <c r="O326" i="9" s="1"/>
  <c r="N326" i="9" s="1"/>
  <c r="M325" i="9"/>
  <c r="L325" i="9"/>
  <c r="H325" i="9"/>
  <c r="F325" i="9"/>
  <c r="O325" i="9" s="1"/>
  <c r="N325" i="9" s="1"/>
  <c r="P325" i="9" s="1"/>
  <c r="O324" i="9"/>
  <c r="N324" i="9"/>
  <c r="P324" i="9" s="1"/>
  <c r="M324" i="9"/>
  <c r="L324" i="9"/>
  <c r="H324" i="9"/>
  <c r="F324" i="9"/>
  <c r="O323" i="9"/>
  <c r="N323" i="9"/>
  <c r="P323" i="9" s="1"/>
  <c r="M323" i="9"/>
  <c r="L323" i="9"/>
  <c r="H323" i="9"/>
  <c r="F323" i="9"/>
  <c r="O322" i="9"/>
  <c r="N322" i="9" s="1"/>
  <c r="P322" i="9" s="1"/>
  <c r="M322" i="9"/>
  <c r="L322" i="9"/>
  <c r="F322" i="9"/>
  <c r="M321" i="9"/>
  <c r="L321" i="9"/>
  <c r="F321" i="9"/>
  <c r="O321" i="9" s="1"/>
  <c r="N321" i="9" s="1"/>
  <c r="P321" i="9" s="1"/>
  <c r="M320" i="9"/>
  <c r="L320" i="9"/>
  <c r="F320" i="9"/>
  <c r="O320" i="9" s="1"/>
  <c r="N320" i="9" s="1"/>
  <c r="P320" i="9" s="1"/>
  <c r="M319" i="9"/>
  <c r="L319" i="9"/>
  <c r="F319" i="9"/>
  <c r="O319" i="9" s="1"/>
  <c r="N319" i="9" s="1"/>
  <c r="P319" i="9" s="1"/>
  <c r="M318" i="9"/>
  <c r="L318" i="9"/>
  <c r="F318" i="9"/>
  <c r="O318" i="9" s="1"/>
  <c r="N318" i="9" s="1"/>
  <c r="P318" i="9" s="1"/>
  <c r="O317" i="9"/>
  <c r="N317" i="9"/>
  <c r="P317" i="9" s="1"/>
  <c r="M317" i="9"/>
  <c r="L317" i="9"/>
  <c r="F317" i="9"/>
  <c r="O316" i="9"/>
  <c r="N316" i="9" s="1"/>
  <c r="P316" i="9" s="1"/>
  <c r="M316" i="9"/>
  <c r="L316" i="9"/>
  <c r="F316" i="9"/>
  <c r="O315" i="9"/>
  <c r="N315" i="9" s="1"/>
  <c r="P315" i="9" s="1"/>
  <c r="M315" i="9"/>
  <c r="L315" i="9"/>
  <c r="F315" i="9"/>
  <c r="P314" i="9"/>
  <c r="M314" i="9"/>
  <c r="L314" i="9"/>
  <c r="H314" i="9"/>
  <c r="F314" i="9"/>
  <c r="O314" i="9" s="1"/>
  <c r="N314" i="9" s="1"/>
  <c r="M313" i="9"/>
  <c r="L313" i="9"/>
  <c r="H313" i="9"/>
  <c r="F313" i="9"/>
  <c r="O313" i="9" s="1"/>
  <c r="O312" i="9"/>
  <c r="N312" i="9"/>
  <c r="P312" i="9" s="1"/>
  <c r="M312" i="9"/>
  <c r="L312" i="9"/>
  <c r="H312" i="9"/>
  <c r="F312" i="9"/>
  <c r="O311" i="9"/>
  <c r="N311" i="9" s="1"/>
  <c r="P311" i="9" s="1"/>
  <c r="M311" i="9"/>
  <c r="L311" i="9"/>
  <c r="H311" i="9"/>
  <c r="F311" i="9"/>
  <c r="P310" i="9"/>
  <c r="M310" i="9"/>
  <c r="L310" i="9"/>
  <c r="H310" i="9"/>
  <c r="F310" i="9"/>
  <c r="O310" i="9" s="1"/>
  <c r="N310" i="9" s="1"/>
  <c r="M309" i="9"/>
  <c r="L309" i="9"/>
  <c r="H309" i="9"/>
  <c r="F309" i="9"/>
  <c r="O309" i="9" s="1"/>
  <c r="O308" i="9"/>
  <c r="N308" i="9"/>
  <c r="P308" i="9" s="1"/>
  <c r="M308" i="9"/>
  <c r="L308" i="9"/>
  <c r="H308" i="9"/>
  <c r="F308" i="9"/>
  <c r="O307" i="9"/>
  <c r="N307" i="9" s="1"/>
  <c r="P307" i="9" s="1"/>
  <c r="M307" i="9"/>
  <c r="L307" i="9"/>
  <c r="H307" i="9"/>
  <c r="F307" i="9"/>
  <c r="P306" i="9"/>
  <c r="M306" i="9"/>
  <c r="L306" i="9"/>
  <c r="H306" i="9"/>
  <c r="F306" i="9"/>
  <c r="O306" i="9" s="1"/>
  <c r="N306" i="9" s="1"/>
  <c r="M305" i="9"/>
  <c r="L305" i="9"/>
  <c r="H305" i="9"/>
  <c r="F305" i="9"/>
  <c r="O305" i="9" s="1"/>
  <c r="N305" i="9" s="1"/>
  <c r="P305" i="9" s="1"/>
  <c r="O304" i="9"/>
  <c r="N304" i="9"/>
  <c r="P304" i="9" s="1"/>
  <c r="M304" i="9"/>
  <c r="L304" i="9"/>
  <c r="H304" i="9"/>
  <c r="F304" i="9"/>
  <c r="O303" i="9"/>
  <c r="N303" i="9"/>
  <c r="P303" i="9" s="1"/>
  <c r="M303" i="9"/>
  <c r="L303" i="9"/>
  <c r="H303" i="9"/>
  <c r="F303" i="9"/>
  <c r="P302" i="9"/>
  <c r="M302" i="9"/>
  <c r="L302" i="9"/>
  <c r="H302" i="9"/>
  <c r="F302" i="9"/>
  <c r="O302" i="9" s="1"/>
  <c r="N302" i="9" s="1"/>
  <c r="M301" i="9"/>
  <c r="L301" i="9"/>
  <c r="H301" i="9"/>
  <c r="F301" i="9"/>
  <c r="O301" i="9" s="1"/>
  <c r="N301" i="9" s="1"/>
  <c r="P301" i="9" s="1"/>
  <c r="O300" i="9"/>
  <c r="N300" i="9"/>
  <c r="P300" i="9" s="1"/>
  <c r="M300" i="9"/>
  <c r="L300" i="9"/>
  <c r="H300" i="9"/>
  <c r="F300" i="9"/>
  <c r="O299" i="9"/>
  <c r="N299" i="9" s="1"/>
  <c r="P299" i="9" s="1"/>
  <c r="M299" i="9"/>
  <c r="L299" i="9"/>
  <c r="H299" i="9"/>
  <c r="F299" i="9"/>
  <c r="M298" i="9"/>
  <c r="L298" i="9"/>
  <c r="H298" i="9"/>
  <c r="F298" i="9"/>
  <c r="O298" i="9" s="1"/>
  <c r="N298" i="9" s="1"/>
  <c r="P298" i="9" s="1"/>
  <c r="M297" i="9"/>
  <c r="L297" i="9"/>
  <c r="H297" i="9"/>
  <c r="F297" i="9"/>
  <c r="O297" i="9" s="1"/>
  <c r="O296" i="9"/>
  <c r="N296" i="9"/>
  <c r="P296" i="9" s="1"/>
  <c r="M296" i="9"/>
  <c r="L296" i="9"/>
  <c r="H296" i="9"/>
  <c r="F296" i="9"/>
  <c r="O295" i="9"/>
  <c r="N295" i="9" s="1"/>
  <c r="P295" i="9" s="1"/>
  <c r="M295" i="9"/>
  <c r="L295" i="9"/>
  <c r="H295" i="9"/>
  <c r="F295" i="9"/>
  <c r="P294" i="9"/>
  <c r="O294" i="9"/>
  <c r="N294" i="9" s="1"/>
  <c r="M294" i="9"/>
  <c r="L294" i="9"/>
  <c r="F294" i="9"/>
  <c r="M293" i="9"/>
  <c r="L293" i="9"/>
  <c r="F293" i="9"/>
  <c r="O293" i="9" s="1"/>
  <c r="N293" i="9" s="1"/>
  <c r="P293" i="9" s="1"/>
  <c r="M292" i="9"/>
  <c r="L292" i="9"/>
  <c r="F292" i="9"/>
  <c r="O292" i="9" s="1"/>
  <c r="N292" i="9" s="1"/>
  <c r="P292" i="9" s="1"/>
  <c r="M291" i="9"/>
  <c r="L291" i="9"/>
  <c r="F291" i="9"/>
  <c r="O291" i="9" s="1"/>
  <c r="N291" i="9" s="1"/>
  <c r="P291" i="9" s="1"/>
  <c r="M290" i="9"/>
  <c r="L290" i="9"/>
  <c r="F290" i="9"/>
  <c r="O290" i="9" s="1"/>
  <c r="N290" i="9" s="1"/>
  <c r="P290" i="9" s="1"/>
  <c r="O289" i="9"/>
  <c r="N289" i="9"/>
  <c r="P289" i="9" s="1"/>
  <c r="M289" i="9"/>
  <c r="L289" i="9"/>
  <c r="H289" i="9"/>
  <c r="F289" i="9"/>
  <c r="O288" i="9"/>
  <c r="N288" i="9" s="1"/>
  <c r="P288" i="9" s="1"/>
  <c r="M288" i="9"/>
  <c r="L288" i="9"/>
  <c r="H288" i="9"/>
  <c r="F288" i="9"/>
  <c r="M287" i="9"/>
  <c r="L287" i="9"/>
  <c r="H287" i="9"/>
  <c r="F287" i="9"/>
  <c r="O287" i="9" s="1"/>
  <c r="N287" i="9" s="1"/>
  <c r="P287" i="9" s="1"/>
  <c r="M286" i="9"/>
  <c r="L286" i="9"/>
  <c r="H286" i="9"/>
  <c r="F286" i="9"/>
  <c r="O286" i="9" s="1"/>
  <c r="O285" i="9"/>
  <c r="N285" i="9" s="1"/>
  <c r="P285" i="9" s="1"/>
  <c r="M285" i="9"/>
  <c r="L285" i="9"/>
  <c r="H285" i="9"/>
  <c r="F285" i="9"/>
  <c r="O284" i="9"/>
  <c r="N284" i="9" s="1"/>
  <c r="P284" i="9" s="1"/>
  <c r="M284" i="9"/>
  <c r="L284" i="9"/>
  <c r="H284" i="9"/>
  <c r="F284" i="9"/>
  <c r="M283" i="9"/>
  <c r="L283" i="9"/>
  <c r="H283" i="9"/>
  <c r="F283" i="9"/>
  <c r="O283" i="9" s="1"/>
  <c r="M282" i="9"/>
  <c r="L282" i="9"/>
  <c r="H282" i="9"/>
  <c r="F282" i="9"/>
  <c r="O282" i="9" s="1"/>
  <c r="O281" i="9"/>
  <c r="N281" i="9" s="1"/>
  <c r="P281" i="9" s="1"/>
  <c r="M281" i="9"/>
  <c r="L281" i="9"/>
  <c r="H281" i="9"/>
  <c r="F281" i="9"/>
  <c r="P280" i="9"/>
  <c r="O280" i="9"/>
  <c r="N280" i="9" s="1"/>
  <c r="M280" i="9"/>
  <c r="L280" i="9"/>
  <c r="H280" i="9"/>
  <c r="F280" i="9"/>
  <c r="M279" i="9"/>
  <c r="L279" i="9"/>
  <c r="H279" i="9"/>
  <c r="F279" i="9"/>
  <c r="O279" i="9" s="1"/>
  <c r="N279" i="9" s="1"/>
  <c r="P279" i="9" s="1"/>
  <c r="M278" i="9"/>
  <c r="L278" i="9"/>
  <c r="H278" i="9"/>
  <c r="F278" i="9"/>
  <c r="O278" i="9" s="1"/>
  <c r="N278" i="9" s="1"/>
  <c r="P278" i="9" s="1"/>
  <c r="O277" i="9"/>
  <c r="N277" i="9"/>
  <c r="P277" i="9" s="1"/>
  <c r="M277" i="9"/>
  <c r="L277" i="9"/>
  <c r="H277" i="9"/>
  <c r="F277" i="9"/>
  <c r="O276" i="9"/>
  <c r="N276" i="9" s="1"/>
  <c r="P276" i="9" s="1"/>
  <c r="M276" i="9"/>
  <c r="L276" i="9"/>
  <c r="H276" i="9"/>
  <c r="F276" i="9"/>
  <c r="M275" i="9"/>
  <c r="L275" i="9"/>
  <c r="H275" i="9"/>
  <c r="F275" i="9"/>
  <c r="O275" i="9" s="1"/>
  <c r="M274" i="9"/>
  <c r="L274" i="9"/>
  <c r="H274" i="9"/>
  <c r="F274" i="9"/>
  <c r="O274" i="9" s="1"/>
  <c r="O273" i="9"/>
  <c r="N273" i="9" s="1"/>
  <c r="P273" i="9" s="1"/>
  <c r="M273" i="9"/>
  <c r="L273" i="9"/>
  <c r="H273" i="9"/>
  <c r="F273" i="9"/>
  <c r="P272" i="9"/>
  <c r="O272" i="9"/>
  <c r="N272" i="9" s="1"/>
  <c r="M272" i="9"/>
  <c r="L272" i="9"/>
  <c r="H272" i="9"/>
  <c r="F272" i="9"/>
  <c r="M271" i="9"/>
  <c r="L271" i="9"/>
  <c r="H271" i="9"/>
  <c r="F271" i="9"/>
  <c r="O271" i="9" s="1"/>
  <c r="M270" i="9"/>
  <c r="L270" i="9"/>
  <c r="H270" i="9"/>
  <c r="F270" i="9"/>
  <c r="O270" i="9" s="1"/>
  <c r="N270" i="9" s="1"/>
  <c r="P270" i="9" s="1"/>
  <c r="O269" i="9"/>
  <c r="N269" i="9"/>
  <c r="P269" i="9" s="1"/>
  <c r="M269" i="9"/>
  <c r="L269" i="9"/>
  <c r="H269" i="9"/>
  <c r="F269" i="9"/>
  <c r="P268" i="9"/>
  <c r="O268" i="9"/>
  <c r="N268" i="9" s="1"/>
  <c r="M268" i="9"/>
  <c r="L268" i="9"/>
  <c r="H268" i="9"/>
  <c r="F268" i="9"/>
  <c r="M267" i="9"/>
  <c r="L267" i="9"/>
  <c r="H267" i="9"/>
  <c r="F267" i="9"/>
  <c r="O267" i="9" s="1"/>
  <c r="N267" i="9" s="1"/>
  <c r="P267" i="9" s="1"/>
  <c r="M266" i="9"/>
  <c r="L266" i="9"/>
  <c r="H266" i="9"/>
  <c r="F266" i="9"/>
  <c r="O266" i="9" s="1"/>
  <c r="N266" i="9" s="1"/>
  <c r="P266" i="9" s="1"/>
  <c r="O265" i="9"/>
  <c r="N265" i="9"/>
  <c r="P265" i="9" s="1"/>
  <c r="M265" i="9"/>
  <c r="L265" i="9"/>
  <c r="F265" i="9"/>
  <c r="O264" i="9"/>
  <c r="N264" i="9" s="1"/>
  <c r="P264" i="9" s="1"/>
  <c r="M264" i="9"/>
  <c r="L264" i="9"/>
  <c r="F264" i="9"/>
  <c r="O263" i="9"/>
  <c r="N263" i="9" s="1"/>
  <c r="P263" i="9" s="1"/>
  <c r="M263" i="9"/>
  <c r="L263" i="9"/>
  <c r="F263" i="9"/>
  <c r="O262" i="9"/>
  <c r="N262" i="9" s="1"/>
  <c r="P262" i="9" s="1"/>
  <c r="M262" i="9"/>
  <c r="L262" i="9"/>
  <c r="F262" i="9"/>
  <c r="M261" i="9"/>
  <c r="L261" i="9"/>
  <c r="F261" i="9"/>
  <c r="O261" i="9" s="1"/>
  <c r="N261" i="9" s="1"/>
  <c r="P261" i="9" s="1"/>
  <c r="M260" i="9"/>
  <c r="L260" i="9"/>
  <c r="F260" i="9"/>
  <c r="O260" i="9" s="1"/>
  <c r="N260" i="9" s="1"/>
  <c r="P260" i="9" s="1"/>
  <c r="M259" i="9"/>
  <c r="L259" i="9"/>
  <c r="F259" i="9"/>
  <c r="O259" i="9" s="1"/>
  <c r="N259" i="9" s="1"/>
  <c r="P259" i="9" s="1"/>
  <c r="N258" i="9"/>
  <c r="P258" i="9" s="1"/>
  <c r="M258" i="9"/>
  <c r="L258" i="9"/>
  <c r="F258" i="9"/>
  <c r="O258" i="9" s="1"/>
  <c r="O257" i="9"/>
  <c r="N257" i="9" s="1"/>
  <c r="P257" i="9" s="1"/>
  <c r="M257" i="9"/>
  <c r="L257" i="9"/>
  <c r="F257" i="9"/>
  <c r="P256" i="9"/>
  <c r="O256" i="9"/>
  <c r="N256" i="9"/>
  <c r="M256" i="9"/>
  <c r="L256" i="9"/>
  <c r="F256" i="9"/>
  <c r="P255" i="9"/>
  <c r="O255" i="9"/>
  <c r="N255" i="9" s="1"/>
  <c r="M255" i="9"/>
  <c r="L255" i="9"/>
  <c r="F255" i="9"/>
  <c r="O254" i="9"/>
  <c r="N254" i="9" s="1"/>
  <c r="P254" i="9" s="1"/>
  <c r="M254" i="9"/>
  <c r="L254" i="9"/>
  <c r="F254" i="9"/>
  <c r="M253" i="9"/>
  <c r="L253" i="9"/>
  <c r="F253" i="9"/>
  <c r="O253" i="9" s="1"/>
  <c r="N253" i="9" s="1"/>
  <c r="P253" i="9" s="1"/>
  <c r="M252" i="9"/>
  <c r="L252" i="9"/>
  <c r="F252" i="9"/>
  <c r="O252" i="9" s="1"/>
  <c r="N252" i="9" s="1"/>
  <c r="P252" i="9" s="1"/>
  <c r="O251" i="9"/>
  <c r="N251" i="9" s="1"/>
  <c r="P251" i="9" s="1"/>
  <c r="M251" i="9"/>
  <c r="L251" i="9"/>
  <c r="F251" i="9"/>
  <c r="O250" i="9"/>
  <c r="M250" i="9"/>
  <c r="L250" i="9"/>
  <c r="H250" i="9"/>
  <c r="N250" i="9" s="1"/>
  <c r="P250" i="9" s="1"/>
  <c r="F250" i="9"/>
  <c r="O249" i="9"/>
  <c r="N249" i="9" s="1"/>
  <c r="P249" i="9" s="1"/>
  <c r="M249" i="9"/>
  <c r="L249" i="9"/>
  <c r="H249" i="9"/>
  <c r="F249" i="9"/>
  <c r="O248" i="9"/>
  <c r="N248" i="9" s="1"/>
  <c r="P248" i="9" s="1"/>
  <c r="M248" i="9"/>
  <c r="L248" i="9"/>
  <c r="H248" i="9"/>
  <c r="F248" i="9"/>
  <c r="M247" i="9"/>
  <c r="L247" i="9"/>
  <c r="H247" i="9"/>
  <c r="F247" i="9"/>
  <c r="O247" i="9" s="1"/>
  <c r="N247" i="9" s="1"/>
  <c r="P247" i="9" s="1"/>
  <c r="O246" i="9"/>
  <c r="M246" i="9"/>
  <c r="L246" i="9"/>
  <c r="H246" i="9"/>
  <c r="N246" i="9" s="1"/>
  <c r="P246" i="9" s="1"/>
  <c r="F246" i="9"/>
  <c r="P245" i="9"/>
  <c r="M245" i="9"/>
  <c r="L245" i="9"/>
  <c r="H245" i="9"/>
  <c r="F245" i="9"/>
  <c r="O245" i="9" s="1"/>
  <c r="N245" i="9" s="1"/>
  <c r="O244" i="9"/>
  <c r="N244" i="9" s="1"/>
  <c r="P244" i="9" s="1"/>
  <c r="M244" i="9"/>
  <c r="L244" i="9"/>
  <c r="H244" i="9"/>
  <c r="F244" i="9"/>
  <c r="M243" i="9"/>
  <c r="L243" i="9"/>
  <c r="F243" i="9"/>
  <c r="O243" i="9" s="1"/>
  <c r="N243" i="9" s="1"/>
  <c r="P243" i="9" s="1"/>
  <c r="O242" i="9"/>
  <c r="N242" i="9" s="1"/>
  <c r="P242" i="9" s="1"/>
  <c r="M242" i="9"/>
  <c r="L242" i="9"/>
  <c r="F242" i="9"/>
  <c r="P241" i="9"/>
  <c r="N241" i="9"/>
  <c r="M241" i="9"/>
  <c r="L241" i="9"/>
  <c r="F241" i="9"/>
  <c r="O241" i="9" s="1"/>
  <c r="O240" i="9"/>
  <c r="N240" i="9" s="1"/>
  <c r="P240" i="9" s="1"/>
  <c r="M240" i="9"/>
  <c r="L240" i="9"/>
  <c r="F240" i="9"/>
  <c r="P239" i="9"/>
  <c r="N239" i="9"/>
  <c r="M239" i="9"/>
  <c r="L239" i="9"/>
  <c r="F239" i="9"/>
  <c r="O239" i="9" s="1"/>
  <c r="O238" i="9"/>
  <c r="N238" i="9" s="1"/>
  <c r="P238" i="9" s="1"/>
  <c r="M238" i="9"/>
  <c r="L238" i="9"/>
  <c r="F238" i="9"/>
  <c r="P237" i="9"/>
  <c r="O237" i="9"/>
  <c r="N237" i="9" s="1"/>
  <c r="M237" i="9"/>
  <c r="L237" i="9"/>
  <c r="F237" i="9"/>
  <c r="M236" i="9"/>
  <c r="L236" i="9"/>
  <c r="F236" i="9"/>
  <c r="O236" i="9" s="1"/>
  <c r="N236" i="9" s="1"/>
  <c r="P236" i="9" s="1"/>
  <c r="O235" i="9"/>
  <c r="N235" i="9" s="1"/>
  <c r="P235" i="9" s="1"/>
  <c r="M235" i="9"/>
  <c r="L235" i="9"/>
  <c r="F235" i="9"/>
  <c r="M234" i="9"/>
  <c r="L234" i="9"/>
  <c r="F234" i="9"/>
  <c r="O234" i="9" s="1"/>
  <c r="N234" i="9" s="1"/>
  <c r="P234" i="9" s="1"/>
  <c r="O233" i="9"/>
  <c r="N233" i="9"/>
  <c r="P233" i="9" s="1"/>
  <c r="M233" i="9"/>
  <c r="L233" i="9"/>
  <c r="H233" i="9"/>
  <c r="F233" i="9"/>
  <c r="O232" i="9"/>
  <c r="M232" i="9"/>
  <c r="L232" i="9"/>
  <c r="H232" i="9"/>
  <c r="N232" i="9" s="1"/>
  <c r="P232" i="9" s="1"/>
  <c r="F232" i="9"/>
  <c r="P231" i="9"/>
  <c r="M231" i="9"/>
  <c r="L231" i="9"/>
  <c r="H231" i="9"/>
  <c r="F231" i="9"/>
  <c r="O231" i="9" s="1"/>
  <c r="N231" i="9" s="1"/>
  <c r="O230" i="9"/>
  <c r="N230" i="9" s="1"/>
  <c r="P230" i="9" s="1"/>
  <c r="M230" i="9"/>
  <c r="L230" i="9"/>
  <c r="F230" i="9"/>
  <c r="P229" i="9"/>
  <c r="M229" i="9"/>
  <c r="L229" i="9"/>
  <c r="H229" i="9"/>
  <c r="F229" i="9"/>
  <c r="O229" i="9" s="1"/>
  <c r="N229" i="9" s="1"/>
  <c r="O228" i="9"/>
  <c r="N228" i="9"/>
  <c r="P228" i="9" s="1"/>
  <c r="M228" i="9"/>
  <c r="L228" i="9"/>
  <c r="F228" i="9"/>
  <c r="O227" i="9"/>
  <c r="N227" i="9" s="1"/>
  <c r="P227" i="9" s="1"/>
  <c r="M227" i="9"/>
  <c r="L227" i="9"/>
  <c r="H227" i="9"/>
  <c r="F227" i="9"/>
  <c r="O226" i="9"/>
  <c r="N226" i="9" s="1"/>
  <c r="P226" i="9" s="1"/>
  <c r="M226" i="9"/>
  <c r="L226" i="9"/>
  <c r="H226" i="9"/>
  <c r="F226" i="9"/>
  <c r="N225" i="9"/>
  <c r="P225" i="9" s="1"/>
  <c r="M225" i="9"/>
  <c r="L225" i="9"/>
  <c r="H225" i="9"/>
  <c r="F225" i="9"/>
  <c r="O225" i="9" s="1"/>
  <c r="P224" i="9"/>
  <c r="N224" i="9"/>
  <c r="M224" i="9"/>
  <c r="L224" i="9"/>
  <c r="F224" i="9"/>
  <c r="O224" i="9" s="1"/>
  <c r="O223" i="9"/>
  <c r="N223" i="9" s="1"/>
  <c r="P223" i="9" s="1"/>
  <c r="M223" i="9"/>
  <c r="L223" i="9"/>
  <c r="F223" i="9"/>
  <c r="M222" i="9"/>
  <c r="L222" i="9"/>
  <c r="F222" i="9"/>
  <c r="O222" i="9" s="1"/>
  <c r="N222" i="9" s="1"/>
  <c r="P222" i="9" s="1"/>
  <c r="O221" i="9"/>
  <c r="N221" i="9" s="1"/>
  <c r="P221" i="9" s="1"/>
  <c r="M221" i="9"/>
  <c r="L221" i="9"/>
  <c r="F221" i="9"/>
  <c r="Q220" i="9"/>
  <c r="O220" i="9"/>
  <c r="N220" i="9" s="1"/>
  <c r="P220" i="9" s="1"/>
  <c r="M220" i="9"/>
  <c r="L220" i="9"/>
  <c r="F220" i="9"/>
  <c r="N219" i="9"/>
  <c r="P219" i="9" s="1"/>
  <c r="M219" i="9"/>
  <c r="L219" i="9"/>
  <c r="F219" i="9"/>
  <c r="O219" i="9" s="1"/>
  <c r="M218" i="9"/>
  <c r="L218" i="9"/>
  <c r="H218" i="9"/>
  <c r="F218" i="9"/>
  <c r="O218" i="9" s="1"/>
  <c r="N218" i="9" s="1"/>
  <c r="P218" i="9" s="1"/>
  <c r="O217" i="9"/>
  <c r="M217" i="9"/>
  <c r="L217" i="9"/>
  <c r="H217" i="9"/>
  <c r="N217" i="9" s="1"/>
  <c r="P217" i="9" s="1"/>
  <c r="F217" i="9"/>
  <c r="M216" i="9"/>
  <c r="L216" i="9"/>
  <c r="H216" i="9"/>
  <c r="F216" i="9"/>
  <c r="O216" i="9" s="1"/>
  <c r="N216" i="9" s="1"/>
  <c r="P216" i="9" s="1"/>
  <c r="O215" i="9"/>
  <c r="N215" i="9" s="1"/>
  <c r="P215" i="9" s="1"/>
  <c r="M215" i="9"/>
  <c r="L215" i="9"/>
  <c r="H215" i="9"/>
  <c r="F215" i="9"/>
  <c r="M214" i="9"/>
  <c r="L214" i="9"/>
  <c r="H214" i="9"/>
  <c r="F214" i="9"/>
  <c r="O214" i="9" s="1"/>
  <c r="N214" i="9" s="1"/>
  <c r="P214" i="9" s="1"/>
  <c r="O213" i="9"/>
  <c r="M213" i="9"/>
  <c r="L213" i="9"/>
  <c r="H213" i="9"/>
  <c r="N213" i="9" s="1"/>
  <c r="P213" i="9" s="1"/>
  <c r="F213" i="9"/>
  <c r="O212" i="9"/>
  <c r="N212" i="9" s="1"/>
  <c r="P212" i="9" s="1"/>
  <c r="M212" i="9"/>
  <c r="L212" i="9"/>
  <c r="F212" i="9"/>
  <c r="Q211" i="9"/>
  <c r="M211" i="9"/>
  <c r="L211" i="9"/>
  <c r="F211" i="9"/>
  <c r="O211" i="9" s="1"/>
  <c r="N211" i="9" s="1"/>
  <c r="P211" i="9" s="1"/>
  <c r="O210" i="9"/>
  <c r="N210" i="9" s="1"/>
  <c r="P210" i="9" s="1"/>
  <c r="M210" i="9"/>
  <c r="L210" i="9"/>
  <c r="F210" i="9"/>
  <c r="M209" i="9"/>
  <c r="L209" i="9"/>
  <c r="F209" i="9"/>
  <c r="O209" i="9" s="1"/>
  <c r="N209" i="9" s="1"/>
  <c r="P209" i="9" s="1"/>
  <c r="O208" i="9"/>
  <c r="N208" i="9"/>
  <c r="P208" i="9" s="1"/>
  <c r="M208" i="9"/>
  <c r="L208" i="9"/>
  <c r="F208" i="9"/>
  <c r="P207" i="9"/>
  <c r="O207" i="9"/>
  <c r="N207" i="9" s="1"/>
  <c r="M207" i="9"/>
  <c r="L207" i="9"/>
  <c r="F207" i="9"/>
  <c r="P206" i="9"/>
  <c r="N206" i="9"/>
  <c r="M206" i="9"/>
  <c r="L206" i="9"/>
  <c r="F206" i="9"/>
  <c r="O206" i="9" s="1"/>
  <c r="O205" i="9"/>
  <c r="N205" i="9" s="1"/>
  <c r="P205" i="9" s="1"/>
  <c r="M205" i="9"/>
  <c r="L205" i="9"/>
  <c r="F205" i="9"/>
  <c r="M204" i="9"/>
  <c r="L204" i="9"/>
  <c r="F204" i="9"/>
  <c r="O204" i="9" s="1"/>
  <c r="N204" i="9" s="1"/>
  <c r="P204" i="9" s="1"/>
  <c r="O203" i="9"/>
  <c r="N203" i="9" s="1"/>
  <c r="P203" i="9" s="1"/>
  <c r="M203" i="9"/>
  <c r="L203" i="9"/>
  <c r="F203" i="9"/>
  <c r="Q202" i="9"/>
  <c r="O202" i="9"/>
  <c r="N202" i="9" s="1"/>
  <c r="P202" i="9" s="1"/>
  <c r="M202" i="9"/>
  <c r="L202" i="9"/>
  <c r="F202" i="9"/>
  <c r="N201" i="9"/>
  <c r="P201" i="9" s="1"/>
  <c r="M201" i="9"/>
  <c r="L201" i="9"/>
  <c r="F201" i="9"/>
  <c r="O201" i="9" s="1"/>
  <c r="Q200" i="9"/>
  <c r="M200" i="9"/>
  <c r="L200" i="9"/>
  <c r="F200" i="9"/>
  <c r="O200" i="9" s="1"/>
  <c r="N200" i="9" s="1"/>
  <c r="P200" i="9" s="1"/>
  <c r="M199" i="9"/>
  <c r="L199" i="9"/>
  <c r="F199" i="9"/>
  <c r="O199" i="9" s="1"/>
  <c r="N199" i="9" s="1"/>
  <c r="P199" i="9" s="1"/>
  <c r="N198" i="9"/>
  <c r="P198" i="9" s="1"/>
  <c r="M198" i="9"/>
  <c r="L198" i="9"/>
  <c r="F198" i="9"/>
  <c r="O198" i="9" s="1"/>
  <c r="O197" i="9"/>
  <c r="N197" i="9"/>
  <c r="P197" i="9" s="1"/>
  <c r="M197" i="9"/>
  <c r="L197" i="9"/>
  <c r="F197" i="9"/>
  <c r="O196" i="9"/>
  <c r="N196" i="9" s="1"/>
  <c r="P196" i="9" s="1"/>
  <c r="M196" i="9"/>
  <c r="L196" i="9"/>
  <c r="F196" i="9"/>
  <c r="M195" i="9"/>
  <c r="L195" i="9"/>
  <c r="F195" i="9"/>
  <c r="O195" i="9" s="1"/>
  <c r="N195" i="9" s="1"/>
  <c r="P195" i="9" s="1"/>
  <c r="O194" i="9"/>
  <c r="N194" i="9" s="1"/>
  <c r="P194" i="9" s="1"/>
  <c r="M194" i="9"/>
  <c r="L194" i="9"/>
  <c r="F194" i="9"/>
  <c r="M193" i="9"/>
  <c r="L193" i="9"/>
  <c r="F193" i="9"/>
  <c r="O193" i="9" s="1"/>
  <c r="N193" i="9" s="1"/>
  <c r="P193" i="9" s="1"/>
  <c r="O192" i="9"/>
  <c r="N192" i="9"/>
  <c r="P192" i="9" s="1"/>
  <c r="M192" i="9"/>
  <c r="L192" i="9"/>
  <c r="F192" i="9"/>
  <c r="P191" i="9"/>
  <c r="O191" i="9"/>
  <c r="N191" i="9" s="1"/>
  <c r="M191" i="9"/>
  <c r="L191" i="9"/>
  <c r="F191" i="9"/>
  <c r="O190" i="9"/>
  <c r="M190" i="9"/>
  <c r="L190" i="9"/>
  <c r="H190" i="9"/>
  <c r="N190" i="9" s="1"/>
  <c r="P190" i="9" s="1"/>
  <c r="F190" i="9"/>
  <c r="M189" i="9"/>
  <c r="L189" i="9"/>
  <c r="H189" i="9"/>
  <c r="F189" i="9"/>
  <c r="O189" i="9" s="1"/>
  <c r="N189" i="9" s="1"/>
  <c r="P189" i="9" s="1"/>
  <c r="O188" i="9"/>
  <c r="N188" i="9" s="1"/>
  <c r="P188" i="9" s="1"/>
  <c r="M188" i="9"/>
  <c r="L188" i="9"/>
  <c r="H188" i="9"/>
  <c r="F188" i="9"/>
  <c r="O187" i="9"/>
  <c r="M187" i="9"/>
  <c r="L187" i="9"/>
  <c r="H187" i="9"/>
  <c r="N187" i="9" s="1"/>
  <c r="P187" i="9" s="1"/>
  <c r="F187" i="9"/>
  <c r="P186" i="9"/>
  <c r="O186" i="9"/>
  <c r="N186" i="9"/>
  <c r="M186" i="9"/>
  <c r="L186" i="9"/>
  <c r="H186" i="9"/>
  <c r="F186" i="9"/>
  <c r="M185" i="9"/>
  <c r="L185" i="9"/>
  <c r="H185" i="9"/>
  <c r="F185" i="9"/>
  <c r="O185" i="9" s="1"/>
  <c r="N185" i="9" s="1"/>
  <c r="P185" i="9" s="1"/>
  <c r="M184" i="9"/>
  <c r="L184" i="9"/>
  <c r="H184" i="9"/>
  <c r="F184" i="9"/>
  <c r="O184" i="9" s="1"/>
  <c r="N184" i="9" s="1"/>
  <c r="P184" i="9" s="1"/>
  <c r="O183" i="9"/>
  <c r="N183" i="9"/>
  <c r="P183" i="9" s="1"/>
  <c r="M183" i="9"/>
  <c r="L183" i="9"/>
  <c r="F183" i="9"/>
  <c r="P182" i="9"/>
  <c r="O182" i="9"/>
  <c r="N182" i="9" s="1"/>
  <c r="M182" i="9"/>
  <c r="L182" i="9"/>
  <c r="F182" i="9"/>
  <c r="P181" i="9"/>
  <c r="N181" i="9"/>
  <c r="M181" i="9"/>
  <c r="L181" i="9"/>
  <c r="F181" i="9"/>
  <c r="O181" i="9" s="1"/>
  <c r="O180" i="9"/>
  <c r="N180" i="9" s="1"/>
  <c r="P180" i="9" s="1"/>
  <c r="M180" i="9"/>
  <c r="L180" i="9"/>
  <c r="H180" i="9"/>
  <c r="F180" i="9"/>
  <c r="O179" i="9"/>
  <c r="N179" i="9" s="1"/>
  <c r="P179" i="9" s="1"/>
  <c r="M179" i="9"/>
  <c r="L179" i="9"/>
  <c r="H179" i="9"/>
  <c r="F179" i="9"/>
  <c r="M178" i="9"/>
  <c r="L178" i="9"/>
  <c r="H178" i="9"/>
  <c r="F178" i="9"/>
  <c r="O178" i="9" s="1"/>
  <c r="N178" i="9" s="1"/>
  <c r="P178" i="9" s="1"/>
  <c r="O177" i="9"/>
  <c r="M177" i="9"/>
  <c r="L177" i="9"/>
  <c r="H177" i="9"/>
  <c r="F177" i="9"/>
  <c r="O176" i="9"/>
  <c r="N176" i="9" s="1"/>
  <c r="P176" i="9" s="1"/>
  <c r="M176" i="9"/>
  <c r="L176" i="9"/>
  <c r="H176" i="9"/>
  <c r="F176" i="9"/>
  <c r="O175" i="9"/>
  <c r="N175" i="9"/>
  <c r="P175" i="9" s="1"/>
  <c r="M175" i="9"/>
  <c r="L175" i="9"/>
  <c r="H175" i="9"/>
  <c r="F175" i="9"/>
  <c r="M174" i="9"/>
  <c r="L174" i="9"/>
  <c r="F174" i="9"/>
  <c r="O174" i="9" s="1"/>
  <c r="N174" i="9" s="1"/>
  <c r="P174" i="9" s="1"/>
  <c r="O173" i="9"/>
  <c r="N173" i="9" s="1"/>
  <c r="P173" i="9" s="1"/>
  <c r="M173" i="9"/>
  <c r="L173" i="9"/>
  <c r="F173" i="9"/>
  <c r="M172" i="9"/>
  <c r="L172" i="9"/>
  <c r="F172" i="9"/>
  <c r="O172" i="9" s="1"/>
  <c r="N172" i="9" s="1"/>
  <c r="P172" i="9" s="1"/>
  <c r="M171" i="9"/>
  <c r="L171" i="9"/>
  <c r="F171" i="9"/>
  <c r="O171" i="9" s="1"/>
  <c r="N171" i="9" s="1"/>
  <c r="P171" i="9" s="1"/>
  <c r="Q170" i="9"/>
  <c r="O170" i="9"/>
  <c r="N170" i="9"/>
  <c r="P170" i="9" s="1"/>
  <c r="M170" i="9"/>
  <c r="L170" i="9"/>
  <c r="F170" i="9"/>
  <c r="O169" i="9"/>
  <c r="N169" i="9" s="1"/>
  <c r="P169" i="9" s="1"/>
  <c r="M169" i="9"/>
  <c r="L169" i="9"/>
  <c r="F169" i="9"/>
  <c r="M168" i="9"/>
  <c r="L168" i="9"/>
  <c r="F168" i="9"/>
  <c r="O168" i="9" s="1"/>
  <c r="N168" i="9" s="1"/>
  <c r="P168" i="9" s="1"/>
  <c r="O167" i="9"/>
  <c r="N167" i="9" s="1"/>
  <c r="P167" i="9" s="1"/>
  <c r="M167" i="9"/>
  <c r="L167" i="9"/>
  <c r="F167" i="9"/>
  <c r="M166" i="9"/>
  <c r="L166" i="9"/>
  <c r="F166" i="9"/>
  <c r="O166" i="9" s="1"/>
  <c r="N166" i="9" s="1"/>
  <c r="P166" i="9" s="1"/>
  <c r="M165" i="9"/>
  <c r="L165" i="9"/>
  <c r="F165" i="9"/>
  <c r="O165" i="9" s="1"/>
  <c r="N165" i="9" s="1"/>
  <c r="P165" i="9" s="1"/>
  <c r="O164" i="9"/>
  <c r="N164" i="9" s="1"/>
  <c r="P164" i="9" s="1"/>
  <c r="M164" i="9"/>
  <c r="L164" i="9"/>
  <c r="F164" i="9"/>
  <c r="P163" i="9"/>
  <c r="N163" i="9"/>
  <c r="M163" i="9"/>
  <c r="L163" i="9"/>
  <c r="F163" i="9"/>
  <c r="O163" i="9" s="1"/>
  <c r="O162" i="9"/>
  <c r="N162" i="9" s="1"/>
  <c r="P162" i="9" s="1"/>
  <c r="M162" i="9"/>
  <c r="L162" i="9"/>
  <c r="F162" i="9"/>
  <c r="P161" i="9"/>
  <c r="N161" i="9"/>
  <c r="M161" i="9"/>
  <c r="L161" i="9"/>
  <c r="F161" i="9"/>
  <c r="O161" i="9" s="1"/>
  <c r="O160" i="9"/>
  <c r="N160" i="9" s="1"/>
  <c r="P160" i="9" s="1"/>
  <c r="M160" i="9"/>
  <c r="L160" i="9"/>
  <c r="F160" i="9"/>
  <c r="P159" i="9"/>
  <c r="O159" i="9"/>
  <c r="N159" i="9" s="1"/>
  <c r="M159" i="9"/>
  <c r="L159" i="9"/>
  <c r="F159" i="9"/>
  <c r="M158" i="9"/>
  <c r="L158" i="9"/>
  <c r="H158" i="9"/>
  <c r="N158" i="9" s="1"/>
  <c r="P158" i="9" s="1"/>
  <c r="F158" i="9"/>
  <c r="O158" i="9" s="1"/>
  <c r="P157" i="9"/>
  <c r="M157" i="9"/>
  <c r="L157" i="9"/>
  <c r="F157" i="9"/>
  <c r="O157" i="9" s="1"/>
  <c r="N157" i="9" s="1"/>
  <c r="M156" i="9"/>
  <c r="L156" i="9"/>
  <c r="F156" i="9"/>
  <c r="O156" i="9" s="1"/>
  <c r="N156" i="9" s="1"/>
  <c r="P156" i="9" s="1"/>
  <c r="O155" i="9"/>
  <c r="N155" i="9"/>
  <c r="P155" i="9" s="1"/>
  <c r="M155" i="9"/>
  <c r="L155" i="9"/>
  <c r="H155" i="9"/>
  <c r="F155" i="9"/>
  <c r="O154" i="9"/>
  <c r="N154" i="9"/>
  <c r="P154" i="9" s="1"/>
  <c r="M154" i="9"/>
  <c r="L154" i="9"/>
  <c r="H154" i="9"/>
  <c r="F154" i="9"/>
  <c r="M153" i="9"/>
  <c r="L153" i="9"/>
  <c r="F153" i="9"/>
  <c r="O153" i="9" s="1"/>
  <c r="N153" i="9" s="1"/>
  <c r="P153" i="9" s="1"/>
  <c r="M152" i="9"/>
  <c r="L152" i="9"/>
  <c r="F152" i="9"/>
  <c r="O152" i="9" s="1"/>
  <c r="N152" i="9" s="1"/>
  <c r="P152" i="9" s="1"/>
  <c r="O151" i="9"/>
  <c r="N151" i="9" s="1"/>
  <c r="P151" i="9" s="1"/>
  <c r="M151" i="9"/>
  <c r="L151" i="9"/>
  <c r="H151" i="9"/>
  <c r="F151" i="9"/>
  <c r="M150" i="9"/>
  <c r="L150" i="9"/>
  <c r="H150" i="9"/>
  <c r="F150" i="9"/>
  <c r="O150" i="9" s="1"/>
  <c r="N150" i="9" s="1"/>
  <c r="P150" i="9" s="1"/>
  <c r="M149" i="9"/>
  <c r="L149" i="9"/>
  <c r="F149" i="9"/>
  <c r="O149" i="9" s="1"/>
  <c r="N149" i="9" s="1"/>
  <c r="P149" i="9" s="1"/>
  <c r="O148" i="9"/>
  <c r="N148" i="9" s="1"/>
  <c r="P148" i="9" s="1"/>
  <c r="M148" i="9"/>
  <c r="L148" i="9"/>
  <c r="H148" i="9"/>
  <c r="F148" i="9"/>
  <c r="M147" i="9"/>
  <c r="L147" i="9"/>
  <c r="F147" i="9"/>
  <c r="O147" i="9" s="1"/>
  <c r="N147" i="9" s="1"/>
  <c r="P147" i="9" s="1"/>
  <c r="M146" i="9"/>
  <c r="L146" i="9"/>
  <c r="F146" i="9"/>
  <c r="O146" i="9" s="1"/>
  <c r="N146" i="9" s="1"/>
  <c r="P146" i="9" s="1"/>
  <c r="O145" i="9"/>
  <c r="N145" i="9" s="1"/>
  <c r="P145" i="9" s="1"/>
  <c r="M145" i="9"/>
  <c r="L145" i="9"/>
  <c r="F145" i="9"/>
  <c r="O144" i="9"/>
  <c r="N144" i="9" s="1"/>
  <c r="P144" i="9" s="1"/>
  <c r="M144" i="9"/>
  <c r="L144" i="9"/>
  <c r="F144" i="9"/>
  <c r="O143" i="9"/>
  <c r="N143" i="9"/>
  <c r="P143" i="9" s="1"/>
  <c r="M143" i="9"/>
  <c r="L143" i="9"/>
  <c r="F143" i="9"/>
  <c r="M142" i="9"/>
  <c r="L142" i="9"/>
  <c r="F142" i="9"/>
  <c r="O142" i="9" s="1"/>
  <c r="N142" i="9" s="1"/>
  <c r="P142" i="9" s="1"/>
  <c r="M141" i="9"/>
  <c r="L141" i="9"/>
  <c r="F141" i="9"/>
  <c r="O141" i="9" s="1"/>
  <c r="N141" i="9" s="1"/>
  <c r="P141" i="9" s="1"/>
  <c r="P140" i="9"/>
  <c r="N140" i="9"/>
  <c r="M140" i="9"/>
  <c r="L140" i="9"/>
  <c r="F140" i="9"/>
  <c r="O140" i="9" s="1"/>
  <c r="O139" i="9"/>
  <c r="N139" i="9" s="1"/>
  <c r="P139" i="9" s="1"/>
  <c r="M139" i="9"/>
  <c r="L139" i="9"/>
  <c r="F139" i="9"/>
  <c r="M138" i="9"/>
  <c r="L138" i="9"/>
  <c r="F138" i="9"/>
  <c r="O138" i="9" s="1"/>
  <c r="N138" i="9" s="1"/>
  <c r="P138" i="9" s="1"/>
  <c r="Q137" i="9"/>
  <c r="M137" i="9"/>
  <c r="L137" i="9"/>
  <c r="F137" i="9"/>
  <c r="O137" i="9" s="1"/>
  <c r="N137" i="9" s="1"/>
  <c r="P137" i="9" s="1"/>
  <c r="O136" i="9"/>
  <c r="N136" i="9" s="1"/>
  <c r="P136" i="9" s="1"/>
  <c r="M136" i="9"/>
  <c r="L136" i="9"/>
  <c r="F136" i="9"/>
  <c r="M135" i="9"/>
  <c r="L135" i="9"/>
  <c r="H135" i="9"/>
  <c r="F135" i="9"/>
  <c r="O135" i="9" s="1"/>
  <c r="N135" i="9" s="1"/>
  <c r="P135" i="9" s="1"/>
  <c r="M134" i="9"/>
  <c r="L134" i="9"/>
  <c r="H134" i="9"/>
  <c r="F134" i="9"/>
  <c r="O134" i="9" s="1"/>
  <c r="N134" i="9" s="1"/>
  <c r="P134" i="9" s="1"/>
  <c r="O133" i="9"/>
  <c r="N133" i="9"/>
  <c r="P133" i="9" s="1"/>
  <c r="M133" i="9"/>
  <c r="L133" i="9"/>
  <c r="H133" i="9"/>
  <c r="F133" i="9"/>
  <c r="O132" i="9"/>
  <c r="M132" i="9"/>
  <c r="L132" i="9"/>
  <c r="H132" i="9"/>
  <c r="N132" i="9" s="1"/>
  <c r="P132" i="9" s="1"/>
  <c r="F132" i="9"/>
  <c r="O131" i="9"/>
  <c r="M131" i="9"/>
  <c r="L131" i="9"/>
  <c r="H131" i="9"/>
  <c r="N131" i="9" s="1"/>
  <c r="P131" i="9" s="1"/>
  <c r="F131" i="9"/>
  <c r="P130" i="9"/>
  <c r="O130" i="9"/>
  <c r="N130" i="9" s="1"/>
  <c r="M130" i="9"/>
  <c r="L130" i="9"/>
  <c r="F130" i="9"/>
  <c r="Q129" i="9"/>
  <c r="M129" i="9"/>
  <c r="L129" i="9"/>
  <c r="F129" i="9"/>
  <c r="O129" i="9" s="1"/>
  <c r="N129" i="9" s="1"/>
  <c r="P129" i="9" s="1"/>
  <c r="M128" i="9"/>
  <c r="L128" i="9"/>
  <c r="F128" i="9"/>
  <c r="O128" i="9" s="1"/>
  <c r="N128" i="9" s="1"/>
  <c r="P128" i="9" s="1"/>
  <c r="O127" i="9"/>
  <c r="N127" i="9"/>
  <c r="P127" i="9" s="1"/>
  <c r="M127" i="9"/>
  <c r="L127" i="9"/>
  <c r="H127" i="9"/>
  <c r="F127" i="9"/>
  <c r="P126" i="9"/>
  <c r="O126" i="9"/>
  <c r="N126" i="9"/>
  <c r="M126" i="9"/>
  <c r="L126" i="9"/>
  <c r="F126" i="9"/>
  <c r="M125" i="9"/>
  <c r="L125" i="9"/>
  <c r="H125" i="9"/>
  <c r="F125" i="9"/>
  <c r="O125" i="9" s="1"/>
  <c r="N125" i="9" s="1"/>
  <c r="P125" i="9" s="1"/>
  <c r="O124" i="9"/>
  <c r="M124" i="9"/>
  <c r="L124" i="9"/>
  <c r="H124" i="9"/>
  <c r="F124" i="9"/>
  <c r="Q123" i="9"/>
  <c r="M123" i="9"/>
  <c r="L123" i="9"/>
  <c r="F123" i="9"/>
  <c r="O123" i="9" s="1"/>
  <c r="N123" i="9" s="1"/>
  <c r="P123" i="9" s="1"/>
  <c r="P122" i="9"/>
  <c r="N122" i="9"/>
  <c r="M122" i="9"/>
  <c r="L122" i="9"/>
  <c r="F122" i="9"/>
  <c r="O122" i="9" s="1"/>
  <c r="O121" i="9"/>
  <c r="N121" i="9"/>
  <c r="P121" i="9" s="1"/>
  <c r="M121" i="9"/>
  <c r="L121" i="9"/>
  <c r="H121" i="9"/>
  <c r="F121" i="9"/>
  <c r="O120" i="9"/>
  <c r="N120" i="9"/>
  <c r="P120" i="9" s="1"/>
  <c r="M120" i="9"/>
  <c r="L120" i="9"/>
  <c r="H120" i="9"/>
  <c r="F120" i="9"/>
  <c r="O119" i="9"/>
  <c r="M119" i="9"/>
  <c r="L119" i="9"/>
  <c r="H119" i="9"/>
  <c r="F119" i="9"/>
  <c r="O118" i="9"/>
  <c r="N118" i="9" s="1"/>
  <c r="P118" i="9" s="1"/>
  <c r="M118" i="9"/>
  <c r="L118" i="9"/>
  <c r="F118" i="9"/>
  <c r="P117" i="9"/>
  <c r="M117" i="9"/>
  <c r="L117" i="9"/>
  <c r="F117" i="9"/>
  <c r="O117" i="9" s="1"/>
  <c r="N117" i="9" s="1"/>
  <c r="M116" i="9"/>
  <c r="L116" i="9"/>
  <c r="F116" i="9"/>
  <c r="O116" i="9" s="1"/>
  <c r="N116" i="9" s="1"/>
  <c r="P116" i="9" s="1"/>
  <c r="O115" i="9"/>
  <c r="N115" i="9"/>
  <c r="P115" i="9" s="1"/>
  <c r="M115" i="9"/>
  <c r="L115" i="9"/>
  <c r="F115" i="9"/>
  <c r="M114" i="9"/>
  <c r="L114" i="9"/>
  <c r="F114" i="9"/>
  <c r="O114" i="9" s="1"/>
  <c r="N114" i="9" s="1"/>
  <c r="P114" i="9" s="1"/>
  <c r="O113" i="9"/>
  <c r="N113" i="9" s="1"/>
  <c r="P113" i="9" s="1"/>
  <c r="M113" i="9"/>
  <c r="L113" i="9"/>
  <c r="F113" i="9"/>
  <c r="M112" i="9"/>
  <c r="L112" i="9"/>
  <c r="F112" i="9"/>
  <c r="O112" i="9" s="1"/>
  <c r="N112" i="9" s="1"/>
  <c r="P112" i="9" s="1"/>
  <c r="N111" i="9"/>
  <c r="P111" i="9" s="1"/>
  <c r="M111" i="9"/>
  <c r="L111" i="9"/>
  <c r="F111" i="9"/>
  <c r="O111" i="9" s="1"/>
  <c r="O110" i="9"/>
  <c r="N110" i="9"/>
  <c r="P110" i="9" s="1"/>
  <c r="M110" i="9"/>
  <c r="L110" i="9"/>
  <c r="F110" i="9"/>
  <c r="M109" i="9"/>
  <c r="L109" i="9"/>
  <c r="H109" i="9"/>
  <c r="F109" i="9"/>
  <c r="O109" i="9" s="1"/>
  <c r="N109" i="9" s="1"/>
  <c r="P109" i="9" s="1"/>
  <c r="O108" i="9"/>
  <c r="N108" i="9"/>
  <c r="P108" i="9" s="1"/>
  <c r="M108" i="9"/>
  <c r="L108" i="9"/>
  <c r="F108" i="9"/>
  <c r="P107" i="9"/>
  <c r="M107" i="9"/>
  <c r="L107" i="9"/>
  <c r="F107" i="9"/>
  <c r="O107" i="9" s="1"/>
  <c r="N107" i="9" s="1"/>
  <c r="Q106" i="9"/>
  <c r="O106" i="9"/>
  <c r="N106" i="9" s="1"/>
  <c r="P106" i="9" s="1"/>
  <c r="M106" i="9"/>
  <c r="L106" i="9"/>
  <c r="H106" i="9"/>
  <c r="F106" i="9"/>
  <c r="N105" i="9"/>
  <c r="P105" i="9" s="1"/>
  <c r="M105" i="9"/>
  <c r="L105" i="9"/>
  <c r="F105" i="9"/>
  <c r="O105" i="9" s="1"/>
  <c r="O104" i="9"/>
  <c r="N104" i="9"/>
  <c r="P104" i="9" s="1"/>
  <c r="M104" i="9"/>
  <c r="L104" i="9"/>
  <c r="F104" i="9"/>
  <c r="M103" i="9"/>
  <c r="L103" i="9"/>
  <c r="H103" i="9"/>
  <c r="F103" i="9"/>
  <c r="O103" i="9" s="1"/>
  <c r="N103" i="9" s="1"/>
  <c r="P103" i="9" s="1"/>
  <c r="Q102" i="9"/>
  <c r="O102" i="9"/>
  <c r="N102" i="9"/>
  <c r="P102" i="9" s="1"/>
  <c r="M102" i="9"/>
  <c r="L102" i="9"/>
  <c r="F102" i="9"/>
  <c r="M101" i="9"/>
  <c r="L101" i="9"/>
  <c r="F101" i="9"/>
  <c r="O101" i="9" s="1"/>
  <c r="N101" i="9" s="1"/>
  <c r="P101" i="9" s="1"/>
  <c r="O100" i="9"/>
  <c r="N100" i="9" s="1"/>
  <c r="P100" i="9" s="1"/>
  <c r="M100" i="9"/>
  <c r="L100" i="9"/>
  <c r="F100" i="9"/>
  <c r="P99" i="9"/>
  <c r="M99" i="9"/>
  <c r="L99" i="9"/>
  <c r="H99" i="9"/>
  <c r="F99" i="9"/>
  <c r="O99" i="9" s="1"/>
  <c r="N99" i="9" s="1"/>
  <c r="O98" i="9"/>
  <c r="N98" i="9"/>
  <c r="P98" i="9" s="1"/>
  <c r="M98" i="9"/>
  <c r="L98" i="9"/>
  <c r="F98" i="9"/>
  <c r="M97" i="9"/>
  <c r="L97" i="9"/>
  <c r="H97" i="9"/>
  <c r="F97" i="9"/>
  <c r="O97" i="9" s="1"/>
  <c r="N97" i="9" s="1"/>
  <c r="P97" i="9" s="1"/>
  <c r="O96" i="9"/>
  <c r="N96" i="9"/>
  <c r="P96" i="9" s="1"/>
  <c r="M96" i="9"/>
  <c r="L96" i="9"/>
  <c r="F96" i="9"/>
  <c r="M95" i="9"/>
  <c r="L95" i="9"/>
  <c r="H95" i="9"/>
  <c r="F95" i="9"/>
  <c r="O95" i="9" s="1"/>
  <c r="N95" i="9" s="1"/>
  <c r="P95" i="9" s="1"/>
  <c r="M94" i="9"/>
  <c r="L94" i="9"/>
  <c r="H94" i="9"/>
  <c r="F94" i="9"/>
  <c r="O94" i="9" s="1"/>
  <c r="N94" i="9" s="1"/>
  <c r="P94" i="9" s="1"/>
  <c r="M93" i="9"/>
  <c r="L93" i="9"/>
  <c r="H93" i="9"/>
  <c r="F93" i="9"/>
  <c r="O93" i="9" s="1"/>
  <c r="N93" i="9" s="1"/>
  <c r="P93" i="9" s="1"/>
  <c r="O92" i="9"/>
  <c r="N92" i="9" s="1"/>
  <c r="P92" i="9" s="1"/>
  <c r="M92" i="9"/>
  <c r="L92" i="9"/>
  <c r="H92" i="9"/>
  <c r="F92" i="9"/>
  <c r="O91" i="9"/>
  <c r="N91" i="9" s="1"/>
  <c r="P91" i="9" s="1"/>
  <c r="M91" i="9"/>
  <c r="L91" i="9"/>
  <c r="H91" i="9"/>
  <c r="F91" i="9"/>
  <c r="O90" i="9"/>
  <c r="N90" i="9" s="1"/>
  <c r="P90" i="9" s="1"/>
  <c r="M90" i="9"/>
  <c r="L90" i="9"/>
  <c r="F90" i="9"/>
  <c r="P89" i="9"/>
  <c r="N89" i="9"/>
  <c r="M89" i="9"/>
  <c r="L89" i="9"/>
  <c r="F89" i="9"/>
  <c r="O89" i="9" s="1"/>
  <c r="Q88" i="9"/>
  <c r="M88" i="9"/>
  <c r="L88" i="9"/>
  <c r="F88" i="9"/>
  <c r="O88" i="9" s="1"/>
  <c r="N88" i="9" s="1"/>
  <c r="P88" i="9" s="1"/>
  <c r="M87" i="9"/>
  <c r="L87" i="9"/>
  <c r="F87" i="9"/>
  <c r="O87" i="9" s="1"/>
  <c r="N87" i="9" s="1"/>
  <c r="P87" i="9" s="1"/>
  <c r="O86" i="9"/>
  <c r="N86" i="9"/>
  <c r="P86" i="9" s="1"/>
  <c r="M86" i="9"/>
  <c r="L86" i="9"/>
  <c r="F86" i="9"/>
  <c r="O85" i="9"/>
  <c r="N85" i="9" s="1"/>
  <c r="P85" i="9" s="1"/>
  <c r="M85" i="9"/>
  <c r="L85" i="9"/>
  <c r="F85" i="9"/>
  <c r="M84" i="9"/>
  <c r="L84" i="9"/>
  <c r="F84" i="9"/>
  <c r="O84" i="9" s="1"/>
  <c r="N84" i="9" s="1"/>
  <c r="P84" i="9" s="1"/>
  <c r="M83" i="9"/>
  <c r="L83" i="9"/>
  <c r="F83" i="9"/>
  <c r="O83" i="9" s="1"/>
  <c r="N83" i="9" s="1"/>
  <c r="P83" i="9" s="1"/>
  <c r="O82" i="9"/>
  <c r="N82" i="9" s="1"/>
  <c r="P82" i="9" s="1"/>
  <c r="M82" i="9"/>
  <c r="L82" i="9"/>
  <c r="F82" i="9"/>
  <c r="N81" i="9"/>
  <c r="P81" i="9" s="1"/>
  <c r="M81" i="9"/>
  <c r="L81" i="9"/>
  <c r="F81" i="9"/>
  <c r="O81" i="9" s="1"/>
  <c r="O80" i="9"/>
  <c r="N80" i="9" s="1"/>
  <c r="P80" i="9" s="1"/>
  <c r="M80" i="9"/>
  <c r="L80" i="9"/>
  <c r="F80" i="9"/>
  <c r="M79" i="9"/>
  <c r="L79" i="9"/>
  <c r="F79" i="9"/>
  <c r="O79" i="9" s="1"/>
  <c r="N79" i="9" s="1"/>
  <c r="P79" i="9" s="1"/>
  <c r="P78" i="9"/>
  <c r="N78" i="9"/>
  <c r="M78" i="9"/>
  <c r="L78" i="9"/>
  <c r="F78" i="9"/>
  <c r="O78" i="9" s="1"/>
  <c r="O77" i="9"/>
  <c r="N77" i="9"/>
  <c r="P77" i="9" s="1"/>
  <c r="M77" i="9"/>
  <c r="L77" i="9"/>
  <c r="H77" i="9"/>
  <c r="F77" i="9"/>
  <c r="O76" i="9"/>
  <c r="N76" i="9"/>
  <c r="P76" i="9" s="1"/>
  <c r="M76" i="9"/>
  <c r="L76" i="9"/>
  <c r="H76" i="9"/>
  <c r="F76" i="9"/>
  <c r="M75" i="9"/>
  <c r="L75" i="9"/>
  <c r="F75" i="9"/>
  <c r="O75" i="9" s="1"/>
  <c r="N75" i="9" s="1"/>
  <c r="P75" i="9" s="1"/>
  <c r="M74" i="9"/>
  <c r="L74" i="9"/>
  <c r="F74" i="9"/>
  <c r="O74" i="9" s="1"/>
  <c r="N74" i="9" s="1"/>
  <c r="P74" i="9" s="1"/>
  <c r="O73" i="9"/>
  <c r="N73" i="9" s="1"/>
  <c r="P73" i="9" s="1"/>
  <c r="M73" i="9"/>
  <c r="L73" i="9"/>
  <c r="F73" i="9"/>
  <c r="O72" i="9"/>
  <c r="N72" i="9" s="1"/>
  <c r="P72" i="9" s="1"/>
  <c r="M72" i="9"/>
  <c r="L72" i="9"/>
  <c r="H72" i="9"/>
  <c r="F72" i="9"/>
  <c r="O71" i="9"/>
  <c r="N71" i="9" s="1"/>
  <c r="P71" i="9" s="1"/>
  <c r="M71" i="9"/>
  <c r="L71" i="9"/>
  <c r="F71" i="9"/>
  <c r="O70" i="9"/>
  <c r="N70" i="9"/>
  <c r="P70" i="9" s="1"/>
  <c r="M70" i="9"/>
  <c r="L70" i="9"/>
  <c r="H70" i="9"/>
  <c r="F70" i="9"/>
  <c r="M69" i="9"/>
  <c r="L69" i="9"/>
  <c r="F69" i="9"/>
  <c r="O69" i="9" s="1"/>
  <c r="N69" i="9" s="1"/>
  <c r="P69" i="9" s="1"/>
  <c r="M68" i="9"/>
  <c r="L68" i="9"/>
  <c r="F68" i="9"/>
  <c r="O68" i="9" s="1"/>
  <c r="N68" i="9" s="1"/>
  <c r="P68" i="9" s="1"/>
  <c r="O67" i="9"/>
  <c r="N67" i="9" s="1"/>
  <c r="P67" i="9" s="1"/>
  <c r="M67" i="9"/>
  <c r="L67" i="9"/>
  <c r="F67" i="9"/>
  <c r="O66" i="9"/>
  <c r="N66" i="9" s="1"/>
  <c r="P66" i="9" s="1"/>
  <c r="M66" i="9"/>
  <c r="L66" i="9"/>
  <c r="F66" i="9"/>
  <c r="P65" i="9"/>
  <c r="O65" i="9"/>
  <c r="N65" i="9"/>
  <c r="M65" i="9"/>
  <c r="L65" i="9"/>
  <c r="F65" i="9"/>
  <c r="O64" i="9"/>
  <c r="N64" i="9" s="1"/>
  <c r="P64" i="9" s="1"/>
  <c r="M64" i="9"/>
  <c r="L64" i="9"/>
  <c r="F64" i="9"/>
  <c r="M63" i="9"/>
  <c r="L63" i="9"/>
  <c r="F63" i="9"/>
  <c r="O63" i="9" s="1"/>
  <c r="N63" i="9" s="1"/>
  <c r="P63" i="9" s="1"/>
  <c r="M62" i="9"/>
  <c r="L62" i="9"/>
  <c r="F62" i="9"/>
  <c r="O62" i="9" s="1"/>
  <c r="N62" i="9" s="1"/>
  <c r="P62" i="9" s="1"/>
  <c r="M61" i="9"/>
  <c r="L61" i="9"/>
  <c r="F61" i="9"/>
  <c r="O61" i="9" s="1"/>
  <c r="N61" i="9" s="1"/>
  <c r="P61" i="9" s="1"/>
  <c r="M60" i="9"/>
  <c r="L60" i="9"/>
  <c r="F60" i="9"/>
  <c r="O60" i="9" s="1"/>
  <c r="N60" i="9" s="1"/>
  <c r="P60" i="9" s="1"/>
  <c r="M59" i="9"/>
  <c r="L59" i="9"/>
  <c r="F59" i="9"/>
  <c r="O59" i="9" s="1"/>
  <c r="N59" i="9" s="1"/>
  <c r="P59" i="9" s="1"/>
  <c r="Q58" i="9"/>
  <c r="O58" i="9"/>
  <c r="N58" i="9" s="1"/>
  <c r="P58" i="9" s="1"/>
  <c r="M58" i="9"/>
  <c r="L58" i="9"/>
  <c r="F58" i="9"/>
  <c r="O57" i="9"/>
  <c r="N57" i="9" s="1"/>
  <c r="P57" i="9" s="1"/>
  <c r="M57" i="9"/>
  <c r="L57" i="9"/>
  <c r="F57" i="9"/>
  <c r="O56" i="9"/>
  <c r="N56" i="9"/>
  <c r="P56" i="9" s="1"/>
  <c r="M56" i="9"/>
  <c r="L56" i="9"/>
  <c r="F56" i="9"/>
  <c r="M55" i="9"/>
  <c r="L55" i="9"/>
  <c r="F55" i="9"/>
  <c r="O55" i="9" s="1"/>
  <c r="N55" i="9" s="1"/>
  <c r="P55" i="9" s="1"/>
  <c r="M54" i="9"/>
  <c r="L54" i="9"/>
  <c r="F54" i="9"/>
  <c r="O54" i="9" s="1"/>
  <c r="N54" i="9" s="1"/>
  <c r="P54" i="9" s="1"/>
  <c r="P53" i="9"/>
  <c r="M53" i="9"/>
  <c r="L53" i="9"/>
  <c r="F53" i="9"/>
  <c r="O53" i="9" s="1"/>
  <c r="N53" i="9" s="1"/>
  <c r="O52" i="9"/>
  <c r="N52" i="9" s="1"/>
  <c r="P52" i="9" s="1"/>
  <c r="M52" i="9"/>
  <c r="L52" i="9"/>
  <c r="F52" i="9"/>
  <c r="M51" i="9"/>
  <c r="L51" i="9"/>
  <c r="F51" i="9"/>
  <c r="O51" i="9" s="1"/>
  <c r="N51" i="9" s="1"/>
  <c r="P51" i="9" s="1"/>
  <c r="Q50" i="9"/>
  <c r="M50" i="9"/>
  <c r="L50" i="9"/>
  <c r="F50" i="9"/>
  <c r="O50" i="9" s="1"/>
  <c r="N50" i="9" s="1"/>
  <c r="P50" i="9" s="1"/>
  <c r="Q49" i="9"/>
  <c r="O49" i="9"/>
  <c r="N49" i="9" s="1"/>
  <c r="P49" i="9" s="1"/>
  <c r="M49" i="9"/>
  <c r="L49" i="9"/>
  <c r="F49" i="9"/>
  <c r="M48" i="9"/>
  <c r="L48" i="9"/>
  <c r="F48" i="9"/>
  <c r="O48" i="9" s="1"/>
  <c r="N48" i="9" s="1"/>
  <c r="P48" i="9" s="1"/>
  <c r="O47" i="9"/>
  <c r="N47" i="9" s="1"/>
  <c r="P47" i="9" s="1"/>
  <c r="M47" i="9"/>
  <c r="L47" i="9"/>
  <c r="F47" i="9"/>
  <c r="M46" i="9"/>
  <c r="L46" i="9"/>
  <c r="F46" i="9"/>
  <c r="O46" i="9" s="1"/>
  <c r="N46" i="9" s="1"/>
  <c r="P46" i="9" s="1"/>
  <c r="M45" i="9"/>
  <c r="L45" i="9"/>
  <c r="F45" i="9"/>
  <c r="O45" i="9" s="1"/>
  <c r="N45" i="9" s="1"/>
  <c r="P45" i="9" s="1"/>
  <c r="O44" i="9"/>
  <c r="N44" i="9" s="1"/>
  <c r="P44" i="9" s="1"/>
  <c r="M44" i="9"/>
  <c r="L44" i="9"/>
  <c r="H44" i="9"/>
  <c r="F44" i="9"/>
  <c r="O43" i="9"/>
  <c r="N43" i="9"/>
  <c r="P43" i="9" s="1"/>
  <c r="M43" i="9"/>
  <c r="L43" i="9"/>
  <c r="H43" i="9"/>
  <c r="F43" i="9"/>
  <c r="N42" i="9"/>
  <c r="P42" i="9" s="1"/>
  <c r="M42" i="9"/>
  <c r="L42" i="9"/>
  <c r="H42" i="9"/>
  <c r="F42" i="9"/>
  <c r="O42" i="9" s="1"/>
  <c r="M41" i="9"/>
  <c r="L41" i="9"/>
  <c r="H41" i="9"/>
  <c r="F41" i="9"/>
  <c r="O41" i="9" s="1"/>
  <c r="N41" i="9" s="1"/>
  <c r="P41" i="9" s="1"/>
  <c r="O40" i="9"/>
  <c r="N40" i="9"/>
  <c r="P40" i="9" s="1"/>
  <c r="M40" i="9"/>
  <c r="L40" i="9"/>
  <c r="F40" i="9"/>
  <c r="O39" i="9"/>
  <c r="N39" i="9" s="1"/>
  <c r="P39" i="9" s="1"/>
  <c r="M39" i="9"/>
  <c r="L39" i="9"/>
  <c r="F39" i="9"/>
  <c r="M38" i="9"/>
  <c r="L38" i="9"/>
  <c r="F38" i="9"/>
  <c r="O38" i="9" s="1"/>
  <c r="N38" i="9" s="1"/>
  <c r="P38" i="9" s="1"/>
  <c r="P37" i="9"/>
  <c r="O37" i="9"/>
  <c r="N37" i="9"/>
  <c r="M37" i="9"/>
  <c r="L37" i="9"/>
  <c r="F37" i="9"/>
  <c r="O36" i="9"/>
  <c r="N36" i="9" s="1"/>
  <c r="P36" i="9" s="1"/>
  <c r="M36" i="9"/>
  <c r="L36" i="9"/>
  <c r="F36" i="9"/>
  <c r="O35" i="9"/>
  <c r="N35" i="9"/>
  <c r="P35" i="9" s="1"/>
  <c r="M35" i="9"/>
  <c r="L35" i="9"/>
  <c r="F35" i="9"/>
  <c r="P34" i="9"/>
  <c r="O34" i="9"/>
  <c r="N34" i="9" s="1"/>
  <c r="M34" i="9"/>
  <c r="L34" i="9"/>
  <c r="F34" i="9"/>
  <c r="Q33" i="9"/>
  <c r="M33" i="9"/>
  <c r="L33" i="9"/>
  <c r="F33" i="9"/>
  <c r="O33" i="9" s="1"/>
  <c r="N33" i="9" s="1"/>
  <c r="P33" i="9" s="1"/>
  <c r="N32" i="9"/>
  <c r="P32" i="9" s="1"/>
  <c r="M32" i="9"/>
  <c r="L32" i="9"/>
  <c r="F32" i="9"/>
  <c r="O32" i="9" s="1"/>
  <c r="O31" i="9"/>
  <c r="N31" i="9"/>
  <c r="P31" i="9" s="1"/>
  <c r="M31" i="9"/>
  <c r="L31" i="9"/>
  <c r="F31" i="9"/>
  <c r="O30" i="9"/>
  <c r="N30" i="9" s="1"/>
  <c r="P30" i="9" s="1"/>
  <c r="M30" i="9"/>
  <c r="L30" i="9"/>
  <c r="F30" i="9"/>
  <c r="P29" i="9"/>
  <c r="O29" i="9"/>
  <c r="N29" i="9" s="1"/>
  <c r="M29" i="9"/>
  <c r="L29" i="9"/>
  <c r="F29" i="9"/>
  <c r="O28" i="9"/>
  <c r="N28" i="9" s="1"/>
  <c r="P28" i="9" s="1"/>
  <c r="M28" i="9"/>
  <c r="L28" i="9"/>
  <c r="F28" i="9"/>
  <c r="P27" i="9"/>
  <c r="N27" i="9"/>
  <c r="M27" i="9"/>
  <c r="L27" i="9"/>
  <c r="F27" i="9"/>
  <c r="O27" i="9" s="1"/>
  <c r="O26" i="9"/>
  <c r="N26" i="9" s="1"/>
  <c r="P26" i="9" s="1"/>
  <c r="M26" i="9"/>
  <c r="L26" i="9"/>
  <c r="F26" i="9"/>
  <c r="P25" i="9"/>
  <c r="N25" i="9"/>
  <c r="M25" i="9"/>
  <c r="L25" i="9"/>
  <c r="F25" i="9"/>
  <c r="O25" i="9" s="1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M7" i="9"/>
  <c r="J5" i="9"/>
  <c r="I5" i="9"/>
  <c r="H5" i="9"/>
  <c r="G5" i="9"/>
  <c r="F5" i="9"/>
  <c r="E5" i="9"/>
  <c r="D5" i="9"/>
  <c r="C5" i="9"/>
  <c r="B5" i="9"/>
  <c r="R1" i="9"/>
  <c r="Q268" i="9" s="1"/>
  <c r="O1" i="9"/>
  <c r="M594" i="8"/>
  <c r="H594" i="8"/>
  <c r="F594" i="8"/>
  <c r="O594" i="8" s="1"/>
  <c r="N594" i="8" s="1"/>
  <c r="P594" i="8" s="1"/>
  <c r="O593" i="8"/>
  <c r="N593" i="8" s="1"/>
  <c r="P593" i="8" s="1"/>
  <c r="M593" i="8"/>
  <c r="H593" i="8"/>
  <c r="F593" i="8"/>
  <c r="O592" i="8"/>
  <c r="N592" i="8" s="1"/>
  <c r="P592" i="8" s="1"/>
  <c r="M592" i="8"/>
  <c r="H592" i="8"/>
  <c r="F592" i="8"/>
  <c r="O591" i="8"/>
  <c r="N591" i="8"/>
  <c r="P591" i="8" s="1"/>
  <c r="M591" i="8"/>
  <c r="F591" i="8"/>
  <c r="O590" i="8"/>
  <c r="N590" i="8" s="1"/>
  <c r="P590" i="8" s="1"/>
  <c r="M590" i="8"/>
  <c r="F590" i="8"/>
  <c r="P589" i="8"/>
  <c r="M589" i="8"/>
  <c r="H589" i="8"/>
  <c r="F589" i="8"/>
  <c r="O589" i="8" s="1"/>
  <c r="N589" i="8" s="1"/>
  <c r="O588" i="8"/>
  <c r="N588" i="8" s="1"/>
  <c r="P588" i="8" s="1"/>
  <c r="M588" i="8"/>
  <c r="F588" i="8"/>
  <c r="O587" i="8"/>
  <c r="N587" i="8" s="1"/>
  <c r="P587" i="8" s="1"/>
  <c r="M587" i="8"/>
  <c r="F587" i="8"/>
  <c r="O586" i="8"/>
  <c r="N586" i="8" s="1"/>
  <c r="P586" i="8" s="1"/>
  <c r="M586" i="8"/>
  <c r="F586" i="8"/>
  <c r="M585" i="8"/>
  <c r="H585" i="8"/>
  <c r="F585" i="8"/>
  <c r="O585" i="8" s="1"/>
  <c r="N585" i="8" s="1"/>
  <c r="P585" i="8" s="1"/>
  <c r="M584" i="8"/>
  <c r="F584" i="8"/>
  <c r="O584" i="8" s="1"/>
  <c r="N584" i="8" s="1"/>
  <c r="P584" i="8" s="1"/>
  <c r="O583" i="8"/>
  <c r="N583" i="8" s="1"/>
  <c r="P583" i="8" s="1"/>
  <c r="M583" i="8"/>
  <c r="F583" i="8"/>
  <c r="O582" i="8"/>
  <c r="N582" i="8" s="1"/>
  <c r="P582" i="8" s="1"/>
  <c r="M582" i="8"/>
  <c r="F582" i="8"/>
  <c r="O581" i="8"/>
  <c r="N581" i="8" s="1"/>
  <c r="P581" i="8" s="1"/>
  <c r="M581" i="8"/>
  <c r="F581" i="8"/>
  <c r="P580" i="8"/>
  <c r="O580" i="8"/>
  <c r="N580" i="8" s="1"/>
  <c r="M580" i="8"/>
  <c r="F580" i="8"/>
  <c r="M579" i="8"/>
  <c r="F579" i="8"/>
  <c r="O579" i="8" s="1"/>
  <c r="N579" i="8" s="1"/>
  <c r="P579" i="8" s="1"/>
  <c r="P578" i="8"/>
  <c r="M578" i="8"/>
  <c r="H578" i="8"/>
  <c r="F578" i="8"/>
  <c r="O578" i="8" s="1"/>
  <c r="N578" i="8" s="1"/>
  <c r="M577" i="8"/>
  <c r="H577" i="8"/>
  <c r="F577" i="8"/>
  <c r="O577" i="8" s="1"/>
  <c r="N577" i="8" s="1"/>
  <c r="P577" i="8" s="1"/>
  <c r="M576" i="8"/>
  <c r="H576" i="8"/>
  <c r="F576" i="8"/>
  <c r="O576" i="8" s="1"/>
  <c r="N576" i="8" s="1"/>
  <c r="P576" i="8" s="1"/>
  <c r="O575" i="8"/>
  <c r="N575" i="8" s="1"/>
  <c r="P575" i="8" s="1"/>
  <c r="M575" i="8"/>
  <c r="H575" i="8"/>
  <c r="F575" i="8"/>
  <c r="O574" i="8"/>
  <c r="N574" i="8" s="1"/>
  <c r="P574" i="8" s="1"/>
  <c r="M574" i="8"/>
  <c r="H574" i="8"/>
  <c r="F574" i="8"/>
  <c r="O573" i="8"/>
  <c r="N573" i="8" s="1"/>
  <c r="P573" i="8" s="1"/>
  <c r="M573" i="8"/>
  <c r="F573" i="8"/>
  <c r="O572" i="8"/>
  <c r="N572" i="8" s="1"/>
  <c r="P572" i="8" s="1"/>
  <c r="M572" i="8"/>
  <c r="H572" i="8"/>
  <c r="F572" i="8"/>
  <c r="O571" i="8"/>
  <c r="N571" i="8" s="1"/>
  <c r="P571" i="8" s="1"/>
  <c r="M571" i="8"/>
  <c r="H571" i="8"/>
  <c r="F571" i="8"/>
  <c r="N570" i="8"/>
  <c r="P570" i="8" s="1"/>
  <c r="M570" i="8"/>
  <c r="H570" i="8"/>
  <c r="F570" i="8"/>
  <c r="O570" i="8" s="1"/>
  <c r="O569" i="8"/>
  <c r="N569" i="8" s="1"/>
  <c r="P569" i="8" s="1"/>
  <c r="M569" i="8"/>
  <c r="F569" i="8"/>
  <c r="M568" i="8"/>
  <c r="H568" i="8"/>
  <c r="F568" i="8"/>
  <c r="O568" i="8" s="1"/>
  <c r="N568" i="8" s="1"/>
  <c r="P568" i="8" s="1"/>
  <c r="P567" i="8"/>
  <c r="M567" i="8"/>
  <c r="H567" i="8"/>
  <c r="F567" i="8"/>
  <c r="O567" i="8" s="1"/>
  <c r="N567" i="8" s="1"/>
  <c r="P566" i="8"/>
  <c r="M566" i="8"/>
  <c r="H566" i="8"/>
  <c r="F566" i="8"/>
  <c r="O566" i="8" s="1"/>
  <c r="N566" i="8" s="1"/>
  <c r="M565" i="8"/>
  <c r="H565" i="8"/>
  <c r="F565" i="8"/>
  <c r="O565" i="8" s="1"/>
  <c r="N565" i="8" s="1"/>
  <c r="P565" i="8" s="1"/>
  <c r="M564" i="8"/>
  <c r="F564" i="8"/>
  <c r="O564" i="8" s="1"/>
  <c r="N564" i="8" s="1"/>
  <c r="P564" i="8" s="1"/>
  <c r="M563" i="8"/>
  <c r="F563" i="8"/>
  <c r="O563" i="8" s="1"/>
  <c r="N563" i="8" s="1"/>
  <c r="P563" i="8" s="1"/>
  <c r="O562" i="8"/>
  <c r="N562" i="8" s="1"/>
  <c r="P562" i="8" s="1"/>
  <c r="M562" i="8"/>
  <c r="H562" i="8"/>
  <c r="F562" i="8"/>
  <c r="O561" i="8"/>
  <c r="N561" i="8" s="1"/>
  <c r="P561" i="8" s="1"/>
  <c r="M561" i="8"/>
  <c r="F561" i="8"/>
  <c r="M560" i="8"/>
  <c r="H560" i="8"/>
  <c r="F560" i="8"/>
  <c r="O560" i="8" s="1"/>
  <c r="N560" i="8" s="1"/>
  <c r="P560" i="8" s="1"/>
  <c r="N559" i="8"/>
  <c r="P559" i="8" s="1"/>
  <c r="M559" i="8"/>
  <c r="F559" i="8"/>
  <c r="O559" i="8" s="1"/>
  <c r="O558" i="8"/>
  <c r="N558" i="8"/>
  <c r="P558" i="8" s="1"/>
  <c r="M558" i="8"/>
  <c r="H558" i="8"/>
  <c r="F558" i="8"/>
  <c r="O557" i="8"/>
  <c r="N557" i="8" s="1"/>
  <c r="P557" i="8" s="1"/>
  <c r="M557" i="8"/>
  <c r="F557" i="8"/>
  <c r="O556" i="8"/>
  <c r="N556" i="8" s="1"/>
  <c r="P556" i="8" s="1"/>
  <c r="M556" i="8"/>
  <c r="F556" i="8"/>
  <c r="O555" i="8"/>
  <c r="N555" i="8" s="1"/>
  <c r="P555" i="8" s="1"/>
  <c r="M555" i="8"/>
  <c r="F555" i="8"/>
  <c r="O554" i="8"/>
  <c r="N554" i="8" s="1"/>
  <c r="P554" i="8" s="1"/>
  <c r="M554" i="8"/>
  <c r="H554" i="8"/>
  <c r="F554" i="8"/>
  <c r="M553" i="8"/>
  <c r="H553" i="8"/>
  <c r="F553" i="8"/>
  <c r="O553" i="8" s="1"/>
  <c r="N553" i="8" s="1"/>
  <c r="P553" i="8" s="1"/>
  <c r="O552" i="8"/>
  <c r="N552" i="8" s="1"/>
  <c r="P552" i="8" s="1"/>
  <c r="M552" i="8"/>
  <c r="F552" i="8"/>
  <c r="O551" i="8"/>
  <c r="N551" i="8" s="1"/>
  <c r="P551" i="8" s="1"/>
  <c r="M551" i="8"/>
  <c r="F551" i="8"/>
  <c r="O550" i="8"/>
  <c r="N550" i="8" s="1"/>
  <c r="P550" i="8" s="1"/>
  <c r="M550" i="8"/>
  <c r="F550" i="8"/>
  <c r="O549" i="8"/>
  <c r="N549" i="8" s="1"/>
  <c r="P549" i="8" s="1"/>
  <c r="M549" i="8"/>
  <c r="H549" i="8"/>
  <c r="F549" i="8"/>
  <c r="P548" i="8"/>
  <c r="M548" i="8"/>
  <c r="F548" i="8"/>
  <c r="O548" i="8" s="1"/>
  <c r="N548" i="8" s="1"/>
  <c r="P547" i="8"/>
  <c r="M547" i="8"/>
  <c r="F547" i="8"/>
  <c r="O547" i="8" s="1"/>
  <c r="N547" i="8" s="1"/>
  <c r="P546" i="8"/>
  <c r="M546" i="8"/>
  <c r="H546" i="8"/>
  <c r="F546" i="8"/>
  <c r="O546" i="8" s="1"/>
  <c r="N546" i="8" s="1"/>
  <c r="M545" i="8"/>
  <c r="H545" i="8"/>
  <c r="F545" i="8"/>
  <c r="O545" i="8" s="1"/>
  <c r="N545" i="8" s="1"/>
  <c r="P545" i="8" s="1"/>
  <c r="M544" i="8"/>
  <c r="F544" i="8"/>
  <c r="O544" i="8" s="1"/>
  <c r="N544" i="8" s="1"/>
  <c r="P544" i="8" s="1"/>
  <c r="M543" i="8"/>
  <c r="F543" i="8"/>
  <c r="O543" i="8" s="1"/>
  <c r="N543" i="8" s="1"/>
  <c r="P543" i="8" s="1"/>
  <c r="M542" i="8"/>
  <c r="F542" i="8"/>
  <c r="O542" i="8" s="1"/>
  <c r="N542" i="8" s="1"/>
  <c r="P542" i="8" s="1"/>
  <c r="M541" i="8"/>
  <c r="F541" i="8"/>
  <c r="O541" i="8" s="1"/>
  <c r="N541" i="8" s="1"/>
  <c r="P541" i="8" s="1"/>
  <c r="M540" i="8"/>
  <c r="F540" i="8"/>
  <c r="O540" i="8" s="1"/>
  <c r="N540" i="8" s="1"/>
  <c r="P540" i="8" s="1"/>
  <c r="O539" i="8"/>
  <c r="M539" i="8"/>
  <c r="H539" i="8"/>
  <c r="F539" i="8"/>
  <c r="O538" i="8"/>
  <c r="N538" i="8" s="1"/>
  <c r="P538" i="8" s="1"/>
  <c r="M538" i="8"/>
  <c r="F538" i="8"/>
  <c r="M537" i="8"/>
  <c r="H537" i="8"/>
  <c r="F537" i="8"/>
  <c r="O537" i="8" s="1"/>
  <c r="N537" i="8" s="1"/>
  <c r="P537" i="8" s="1"/>
  <c r="M536" i="8"/>
  <c r="F536" i="8"/>
  <c r="O536" i="8" s="1"/>
  <c r="N536" i="8" s="1"/>
  <c r="P536" i="8" s="1"/>
  <c r="N535" i="8"/>
  <c r="P535" i="8" s="1"/>
  <c r="M535" i="8"/>
  <c r="F535" i="8"/>
  <c r="O535" i="8" s="1"/>
  <c r="M534" i="8"/>
  <c r="F534" i="8"/>
  <c r="O534" i="8" s="1"/>
  <c r="N534" i="8" s="1"/>
  <c r="P534" i="8" s="1"/>
  <c r="O533" i="8"/>
  <c r="M533" i="8"/>
  <c r="H533" i="8"/>
  <c r="N533" i="8" s="1"/>
  <c r="P533" i="8" s="1"/>
  <c r="F533" i="8"/>
  <c r="O532" i="8"/>
  <c r="N532" i="8" s="1"/>
  <c r="P532" i="8" s="1"/>
  <c r="M532" i="8"/>
  <c r="F532" i="8"/>
  <c r="O531" i="8"/>
  <c r="N531" i="8" s="1"/>
  <c r="P531" i="8" s="1"/>
  <c r="M531" i="8"/>
  <c r="F531" i="8"/>
  <c r="O530" i="8"/>
  <c r="N530" i="8" s="1"/>
  <c r="P530" i="8" s="1"/>
  <c r="M530" i="8"/>
  <c r="F530" i="8"/>
  <c r="O529" i="8"/>
  <c r="N529" i="8" s="1"/>
  <c r="P529" i="8" s="1"/>
  <c r="M529" i="8"/>
  <c r="F529" i="8"/>
  <c r="O528" i="8"/>
  <c r="N528" i="8" s="1"/>
  <c r="P528" i="8" s="1"/>
  <c r="M528" i="8"/>
  <c r="F528" i="8"/>
  <c r="O527" i="8"/>
  <c r="N527" i="8" s="1"/>
  <c r="P527" i="8" s="1"/>
  <c r="M527" i="8"/>
  <c r="F527" i="8"/>
  <c r="O526" i="8"/>
  <c r="N526" i="8" s="1"/>
  <c r="P526" i="8" s="1"/>
  <c r="M526" i="8"/>
  <c r="H526" i="8"/>
  <c r="F526" i="8"/>
  <c r="N525" i="8"/>
  <c r="P525" i="8" s="1"/>
  <c r="M525" i="8"/>
  <c r="F525" i="8"/>
  <c r="O525" i="8" s="1"/>
  <c r="N524" i="8"/>
  <c r="P524" i="8" s="1"/>
  <c r="M524" i="8"/>
  <c r="F524" i="8"/>
  <c r="O524" i="8" s="1"/>
  <c r="N523" i="8"/>
  <c r="P523" i="8" s="1"/>
  <c r="M523" i="8"/>
  <c r="F523" i="8"/>
  <c r="O523" i="8" s="1"/>
  <c r="N522" i="8"/>
  <c r="P522" i="8" s="1"/>
  <c r="M522" i="8"/>
  <c r="F522" i="8"/>
  <c r="O522" i="8" s="1"/>
  <c r="N521" i="8"/>
  <c r="P521" i="8" s="1"/>
  <c r="M521" i="8"/>
  <c r="F521" i="8"/>
  <c r="O521" i="8" s="1"/>
  <c r="N520" i="8"/>
  <c r="P520" i="8" s="1"/>
  <c r="M520" i="8"/>
  <c r="F520" i="8"/>
  <c r="O520" i="8" s="1"/>
  <c r="N519" i="8"/>
  <c r="P519" i="8" s="1"/>
  <c r="M519" i="8"/>
  <c r="F519" i="8"/>
  <c r="O519" i="8" s="1"/>
  <c r="N518" i="8"/>
  <c r="P518" i="8" s="1"/>
  <c r="M518" i="8"/>
  <c r="F518" i="8"/>
  <c r="O518" i="8" s="1"/>
  <c r="N517" i="8"/>
  <c r="P517" i="8" s="1"/>
  <c r="M517" i="8"/>
  <c r="F517" i="8"/>
  <c r="O517" i="8" s="1"/>
  <c r="N516" i="8"/>
  <c r="P516" i="8" s="1"/>
  <c r="M516" i="8"/>
  <c r="F516" i="8"/>
  <c r="O516" i="8" s="1"/>
  <c r="N515" i="8"/>
  <c r="P515" i="8" s="1"/>
  <c r="M515" i="8"/>
  <c r="F515" i="8"/>
  <c r="O515" i="8" s="1"/>
  <c r="N514" i="8"/>
  <c r="P514" i="8" s="1"/>
  <c r="M514" i="8"/>
  <c r="F514" i="8"/>
  <c r="O514" i="8" s="1"/>
  <c r="N513" i="8"/>
  <c r="P513" i="8" s="1"/>
  <c r="M513" i="8"/>
  <c r="F513" i="8"/>
  <c r="O513" i="8" s="1"/>
  <c r="N512" i="8"/>
  <c r="P512" i="8" s="1"/>
  <c r="M512" i="8"/>
  <c r="F512" i="8"/>
  <c r="O512" i="8" s="1"/>
  <c r="N511" i="8"/>
  <c r="P511" i="8" s="1"/>
  <c r="M511" i="8"/>
  <c r="F511" i="8"/>
  <c r="O511" i="8" s="1"/>
  <c r="N510" i="8"/>
  <c r="P510" i="8" s="1"/>
  <c r="M510" i="8"/>
  <c r="F510" i="8"/>
  <c r="O510" i="8" s="1"/>
  <c r="N509" i="8"/>
  <c r="P509" i="8" s="1"/>
  <c r="M509" i="8"/>
  <c r="F509" i="8"/>
  <c r="O509" i="8" s="1"/>
  <c r="N508" i="8"/>
  <c r="P508" i="8" s="1"/>
  <c r="M508" i="8"/>
  <c r="F508" i="8"/>
  <c r="O508" i="8" s="1"/>
  <c r="N507" i="8"/>
  <c r="P507" i="8" s="1"/>
  <c r="M507" i="8"/>
  <c r="F507" i="8"/>
  <c r="O507" i="8" s="1"/>
  <c r="N506" i="8"/>
  <c r="P506" i="8" s="1"/>
  <c r="M506" i="8"/>
  <c r="F506" i="8"/>
  <c r="O506" i="8" s="1"/>
  <c r="N505" i="8"/>
  <c r="P505" i="8" s="1"/>
  <c r="M505" i="8"/>
  <c r="F505" i="8"/>
  <c r="O505" i="8" s="1"/>
  <c r="N504" i="8"/>
  <c r="P504" i="8" s="1"/>
  <c r="M504" i="8"/>
  <c r="F504" i="8"/>
  <c r="O504" i="8" s="1"/>
  <c r="M503" i="8"/>
  <c r="H503" i="8"/>
  <c r="F503" i="8"/>
  <c r="O503" i="8" s="1"/>
  <c r="N503" i="8" s="1"/>
  <c r="P503" i="8" s="1"/>
  <c r="O502" i="8"/>
  <c r="N502" i="8" s="1"/>
  <c r="P502" i="8" s="1"/>
  <c r="M502" i="8"/>
  <c r="F502" i="8"/>
  <c r="O501" i="8"/>
  <c r="N501" i="8" s="1"/>
  <c r="P501" i="8" s="1"/>
  <c r="M501" i="8"/>
  <c r="F501" i="8"/>
  <c r="O500" i="8"/>
  <c r="N500" i="8" s="1"/>
  <c r="P500" i="8" s="1"/>
  <c r="M500" i="8"/>
  <c r="H500" i="8"/>
  <c r="F500" i="8"/>
  <c r="P499" i="8"/>
  <c r="M499" i="8"/>
  <c r="H499" i="8"/>
  <c r="F499" i="8"/>
  <c r="O499" i="8" s="1"/>
  <c r="N499" i="8" s="1"/>
  <c r="Q498" i="8"/>
  <c r="M498" i="8"/>
  <c r="F498" i="8"/>
  <c r="O498" i="8" s="1"/>
  <c r="N498" i="8" s="1"/>
  <c r="P498" i="8" s="1"/>
  <c r="M497" i="8"/>
  <c r="H497" i="8"/>
  <c r="F497" i="8"/>
  <c r="O497" i="8" s="1"/>
  <c r="N497" i="8" s="1"/>
  <c r="P497" i="8" s="1"/>
  <c r="O496" i="8"/>
  <c r="M496" i="8"/>
  <c r="H496" i="8"/>
  <c r="F496" i="8"/>
  <c r="O495" i="8"/>
  <c r="N495" i="8" s="1"/>
  <c r="P495" i="8" s="1"/>
  <c r="M495" i="8"/>
  <c r="F495" i="8"/>
  <c r="M494" i="8"/>
  <c r="H494" i="8"/>
  <c r="F494" i="8"/>
  <c r="O494" i="8" s="1"/>
  <c r="N494" i="8" s="1"/>
  <c r="P494" i="8" s="1"/>
  <c r="O493" i="8"/>
  <c r="M493" i="8"/>
  <c r="H493" i="8"/>
  <c r="N493" i="8" s="1"/>
  <c r="P493" i="8" s="1"/>
  <c r="F493" i="8"/>
  <c r="O492" i="8"/>
  <c r="N492" i="8" s="1"/>
  <c r="P492" i="8" s="1"/>
  <c r="M492" i="8"/>
  <c r="F492" i="8"/>
  <c r="O491" i="8"/>
  <c r="N491" i="8" s="1"/>
  <c r="P491" i="8" s="1"/>
  <c r="M491" i="8"/>
  <c r="H491" i="8"/>
  <c r="F491" i="8"/>
  <c r="M490" i="8"/>
  <c r="H490" i="8"/>
  <c r="F490" i="8"/>
  <c r="O490" i="8" s="1"/>
  <c r="N490" i="8" s="1"/>
  <c r="P490" i="8" s="1"/>
  <c r="O489" i="8"/>
  <c r="N489" i="8" s="1"/>
  <c r="P489" i="8" s="1"/>
  <c r="M489" i="8"/>
  <c r="H489" i="8"/>
  <c r="F489" i="8"/>
  <c r="P488" i="8"/>
  <c r="M488" i="8"/>
  <c r="H488" i="8"/>
  <c r="F488" i="8"/>
  <c r="O488" i="8" s="1"/>
  <c r="N488" i="8" s="1"/>
  <c r="M487" i="8"/>
  <c r="F487" i="8"/>
  <c r="O487" i="8" s="1"/>
  <c r="N487" i="8" s="1"/>
  <c r="P487" i="8" s="1"/>
  <c r="M486" i="8"/>
  <c r="F486" i="8"/>
  <c r="O486" i="8" s="1"/>
  <c r="N486" i="8" s="1"/>
  <c r="P486" i="8" s="1"/>
  <c r="M485" i="8"/>
  <c r="H485" i="8"/>
  <c r="F485" i="8"/>
  <c r="O485" i="8" s="1"/>
  <c r="N485" i="8" s="1"/>
  <c r="P485" i="8" s="1"/>
  <c r="M484" i="8"/>
  <c r="F484" i="8"/>
  <c r="O484" i="8" s="1"/>
  <c r="N484" i="8" s="1"/>
  <c r="P484" i="8" s="1"/>
  <c r="O483" i="8"/>
  <c r="N483" i="8" s="1"/>
  <c r="P483" i="8" s="1"/>
  <c r="M483" i="8"/>
  <c r="H483" i="8"/>
  <c r="F483" i="8"/>
  <c r="O482" i="8"/>
  <c r="N482" i="8" s="1"/>
  <c r="P482" i="8" s="1"/>
  <c r="M482" i="8"/>
  <c r="F482" i="8"/>
  <c r="M481" i="8"/>
  <c r="H481" i="8"/>
  <c r="F481" i="8"/>
  <c r="O481" i="8" s="1"/>
  <c r="N481" i="8" s="1"/>
  <c r="P481" i="8" s="1"/>
  <c r="N480" i="8"/>
  <c r="P480" i="8" s="1"/>
  <c r="M480" i="8"/>
  <c r="F480" i="8"/>
  <c r="O480" i="8" s="1"/>
  <c r="M479" i="8"/>
  <c r="F479" i="8"/>
  <c r="O479" i="8" s="1"/>
  <c r="N479" i="8" s="1"/>
  <c r="P479" i="8" s="1"/>
  <c r="N478" i="8"/>
  <c r="P478" i="8" s="1"/>
  <c r="M478" i="8"/>
  <c r="F478" i="8"/>
  <c r="O478" i="8" s="1"/>
  <c r="O477" i="8"/>
  <c r="N477" i="8"/>
  <c r="P477" i="8" s="1"/>
  <c r="M477" i="8"/>
  <c r="H477" i="8"/>
  <c r="F477" i="8"/>
  <c r="O476" i="8"/>
  <c r="N476" i="8" s="1"/>
  <c r="P476" i="8" s="1"/>
  <c r="M476" i="8"/>
  <c r="H476" i="8"/>
  <c r="F476" i="8"/>
  <c r="M475" i="8"/>
  <c r="F475" i="8"/>
  <c r="O475" i="8" s="1"/>
  <c r="N475" i="8" s="1"/>
  <c r="P475" i="8" s="1"/>
  <c r="P474" i="8"/>
  <c r="N474" i="8"/>
  <c r="M474" i="8"/>
  <c r="F474" i="8"/>
  <c r="O474" i="8" s="1"/>
  <c r="M473" i="8"/>
  <c r="F473" i="8"/>
  <c r="O473" i="8" s="1"/>
  <c r="N473" i="8" s="1"/>
  <c r="P473" i="8" s="1"/>
  <c r="M472" i="8"/>
  <c r="H472" i="8"/>
  <c r="F472" i="8"/>
  <c r="O472" i="8" s="1"/>
  <c r="N472" i="8" s="1"/>
  <c r="P472" i="8" s="1"/>
  <c r="O471" i="8"/>
  <c r="N471" i="8" s="1"/>
  <c r="P471" i="8" s="1"/>
  <c r="M471" i="8"/>
  <c r="F471" i="8"/>
  <c r="M470" i="8"/>
  <c r="F470" i="8"/>
  <c r="O470" i="8" s="1"/>
  <c r="N470" i="8" s="1"/>
  <c r="P470" i="8" s="1"/>
  <c r="M469" i="8"/>
  <c r="F469" i="8"/>
  <c r="O469" i="8" s="1"/>
  <c r="N469" i="8" s="1"/>
  <c r="P469" i="8" s="1"/>
  <c r="O468" i="8"/>
  <c r="M468" i="8"/>
  <c r="H468" i="8"/>
  <c r="F468" i="8"/>
  <c r="M467" i="8"/>
  <c r="H467" i="8"/>
  <c r="F467" i="8"/>
  <c r="O467" i="8" s="1"/>
  <c r="N467" i="8" s="1"/>
  <c r="P467" i="8" s="1"/>
  <c r="N466" i="8"/>
  <c r="P466" i="8" s="1"/>
  <c r="M466" i="8"/>
  <c r="F466" i="8"/>
  <c r="O466" i="8" s="1"/>
  <c r="N465" i="8"/>
  <c r="P465" i="8" s="1"/>
  <c r="M465" i="8"/>
  <c r="F465" i="8"/>
  <c r="O465" i="8" s="1"/>
  <c r="N464" i="8"/>
  <c r="P464" i="8" s="1"/>
  <c r="M464" i="8"/>
  <c r="F464" i="8"/>
  <c r="O464" i="8" s="1"/>
  <c r="M463" i="8"/>
  <c r="F463" i="8"/>
  <c r="O463" i="8" s="1"/>
  <c r="N463" i="8" s="1"/>
  <c r="P463" i="8" s="1"/>
  <c r="M462" i="8"/>
  <c r="F462" i="8"/>
  <c r="O462" i="8" s="1"/>
  <c r="N462" i="8" s="1"/>
  <c r="P462" i="8" s="1"/>
  <c r="N461" i="8"/>
  <c r="P461" i="8" s="1"/>
  <c r="M461" i="8"/>
  <c r="H461" i="8"/>
  <c r="F461" i="8"/>
  <c r="O461" i="8" s="1"/>
  <c r="M460" i="8"/>
  <c r="F460" i="8"/>
  <c r="O460" i="8" s="1"/>
  <c r="N460" i="8" s="1"/>
  <c r="P460" i="8" s="1"/>
  <c r="O459" i="8"/>
  <c r="N459" i="8" s="1"/>
  <c r="P459" i="8" s="1"/>
  <c r="M459" i="8"/>
  <c r="H459" i="8"/>
  <c r="F459" i="8"/>
  <c r="P458" i="8"/>
  <c r="O458" i="8"/>
  <c r="N458" i="8" s="1"/>
  <c r="M458" i="8"/>
  <c r="F458" i="8"/>
  <c r="P457" i="8"/>
  <c r="O457" i="8"/>
  <c r="N457" i="8" s="1"/>
  <c r="M457" i="8"/>
  <c r="F457" i="8"/>
  <c r="P456" i="8"/>
  <c r="O456" i="8"/>
  <c r="N456" i="8" s="1"/>
  <c r="M456" i="8"/>
  <c r="F456" i="8"/>
  <c r="O455" i="8"/>
  <c r="N455" i="8" s="1"/>
  <c r="P455" i="8" s="1"/>
  <c r="M455" i="8"/>
  <c r="H455" i="8"/>
  <c r="F455" i="8"/>
  <c r="M454" i="8"/>
  <c r="F454" i="8"/>
  <c r="O454" i="8" s="1"/>
  <c r="N454" i="8" s="1"/>
  <c r="P454" i="8" s="1"/>
  <c r="M453" i="8"/>
  <c r="F453" i="8"/>
  <c r="O453" i="8" s="1"/>
  <c r="N453" i="8" s="1"/>
  <c r="P453" i="8" s="1"/>
  <c r="N452" i="8"/>
  <c r="P452" i="8" s="1"/>
  <c r="M452" i="8"/>
  <c r="F452" i="8"/>
  <c r="O452" i="8" s="1"/>
  <c r="N451" i="8"/>
  <c r="P451" i="8" s="1"/>
  <c r="M451" i="8"/>
  <c r="F451" i="8"/>
  <c r="O451" i="8" s="1"/>
  <c r="N450" i="8"/>
  <c r="P450" i="8" s="1"/>
  <c r="M450" i="8"/>
  <c r="F450" i="8"/>
  <c r="O450" i="8" s="1"/>
  <c r="N449" i="8"/>
  <c r="P449" i="8" s="1"/>
  <c r="M449" i="8"/>
  <c r="F449" i="8"/>
  <c r="O449" i="8" s="1"/>
  <c r="O448" i="8"/>
  <c r="N448" i="8"/>
  <c r="P448" i="8" s="1"/>
  <c r="M448" i="8"/>
  <c r="H448" i="8"/>
  <c r="F448" i="8"/>
  <c r="O447" i="8"/>
  <c r="N447" i="8" s="1"/>
  <c r="P447" i="8" s="1"/>
  <c r="M447" i="8"/>
  <c r="F447" i="8"/>
  <c r="O446" i="8"/>
  <c r="N446" i="8" s="1"/>
  <c r="P446" i="8" s="1"/>
  <c r="M446" i="8"/>
  <c r="F446" i="8"/>
  <c r="O445" i="8"/>
  <c r="N445" i="8" s="1"/>
  <c r="P445" i="8" s="1"/>
  <c r="M445" i="8"/>
  <c r="F445" i="8"/>
  <c r="O444" i="8"/>
  <c r="N444" i="8" s="1"/>
  <c r="P444" i="8" s="1"/>
  <c r="M444" i="8"/>
  <c r="F444" i="8"/>
  <c r="O443" i="8"/>
  <c r="N443" i="8" s="1"/>
  <c r="P443" i="8" s="1"/>
  <c r="M443" i="8"/>
  <c r="F443" i="8"/>
  <c r="O442" i="8"/>
  <c r="N442" i="8" s="1"/>
  <c r="P442" i="8" s="1"/>
  <c r="M442" i="8"/>
  <c r="F442" i="8"/>
  <c r="Q441" i="8"/>
  <c r="O441" i="8"/>
  <c r="N441" i="8" s="1"/>
  <c r="P441" i="8" s="1"/>
  <c r="M441" i="8"/>
  <c r="F441" i="8"/>
  <c r="O440" i="8"/>
  <c r="N440" i="8" s="1"/>
  <c r="P440" i="8" s="1"/>
  <c r="M440" i="8"/>
  <c r="H440" i="8"/>
  <c r="F440" i="8"/>
  <c r="N439" i="8"/>
  <c r="P439" i="8" s="1"/>
  <c r="M439" i="8"/>
  <c r="F439" i="8"/>
  <c r="O439" i="8" s="1"/>
  <c r="M438" i="8"/>
  <c r="H438" i="8"/>
  <c r="F438" i="8"/>
  <c r="O438" i="8" s="1"/>
  <c r="N438" i="8" s="1"/>
  <c r="P438" i="8" s="1"/>
  <c r="Q437" i="8"/>
  <c r="O437" i="8"/>
  <c r="N437" i="8" s="1"/>
  <c r="P437" i="8" s="1"/>
  <c r="M437" i="8"/>
  <c r="F437" i="8"/>
  <c r="O436" i="8"/>
  <c r="M436" i="8"/>
  <c r="H436" i="8"/>
  <c r="F436" i="8"/>
  <c r="M435" i="8"/>
  <c r="F435" i="8"/>
  <c r="O435" i="8" s="1"/>
  <c r="N435" i="8" s="1"/>
  <c r="P435" i="8" s="1"/>
  <c r="P434" i="8"/>
  <c r="M434" i="8"/>
  <c r="F434" i="8"/>
  <c r="O434" i="8" s="1"/>
  <c r="N434" i="8" s="1"/>
  <c r="M433" i="8"/>
  <c r="H433" i="8"/>
  <c r="F433" i="8"/>
  <c r="O433" i="8" s="1"/>
  <c r="N432" i="8"/>
  <c r="P432" i="8" s="1"/>
  <c r="M432" i="8"/>
  <c r="F432" i="8"/>
  <c r="O432" i="8" s="1"/>
  <c r="M431" i="8"/>
  <c r="F431" i="8"/>
  <c r="O431" i="8" s="1"/>
  <c r="N431" i="8" s="1"/>
  <c r="P431" i="8" s="1"/>
  <c r="M430" i="8"/>
  <c r="H430" i="8"/>
  <c r="F430" i="8"/>
  <c r="O430" i="8" s="1"/>
  <c r="N430" i="8" s="1"/>
  <c r="P430" i="8" s="1"/>
  <c r="O429" i="8"/>
  <c r="N429" i="8" s="1"/>
  <c r="P429" i="8" s="1"/>
  <c r="M429" i="8"/>
  <c r="F429" i="8"/>
  <c r="O428" i="8"/>
  <c r="N428" i="8" s="1"/>
  <c r="P428" i="8" s="1"/>
  <c r="M428" i="8"/>
  <c r="H428" i="8"/>
  <c r="F428" i="8"/>
  <c r="M427" i="8"/>
  <c r="H427" i="8"/>
  <c r="F427" i="8"/>
  <c r="O427" i="8" s="1"/>
  <c r="N427" i="8" s="1"/>
  <c r="P427" i="8" s="1"/>
  <c r="N426" i="8"/>
  <c r="P426" i="8" s="1"/>
  <c r="M426" i="8"/>
  <c r="F426" i="8"/>
  <c r="O426" i="8" s="1"/>
  <c r="N425" i="8"/>
  <c r="P425" i="8" s="1"/>
  <c r="M425" i="8"/>
  <c r="F425" i="8"/>
  <c r="O425" i="8" s="1"/>
  <c r="Q424" i="8"/>
  <c r="M424" i="8"/>
  <c r="F424" i="8"/>
  <c r="O424" i="8" s="1"/>
  <c r="N424" i="8" s="1"/>
  <c r="P424" i="8" s="1"/>
  <c r="P423" i="8"/>
  <c r="N423" i="8"/>
  <c r="M423" i="8"/>
  <c r="F423" i="8"/>
  <c r="O423" i="8" s="1"/>
  <c r="P422" i="8"/>
  <c r="O422" i="8"/>
  <c r="N422" i="8"/>
  <c r="M422" i="8"/>
  <c r="H422" i="8"/>
  <c r="F422" i="8"/>
  <c r="O421" i="8"/>
  <c r="N421" i="8" s="1"/>
  <c r="P421" i="8" s="1"/>
  <c r="M421" i="8"/>
  <c r="F421" i="8"/>
  <c r="O420" i="8"/>
  <c r="N420" i="8" s="1"/>
  <c r="P420" i="8" s="1"/>
  <c r="M420" i="8"/>
  <c r="F420" i="8"/>
  <c r="O419" i="8"/>
  <c r="N419" i="8" s="1"/>
  <c r="P419" i="8" s="1"/>
  <c r="M419" i="8"/>
  <c r="H419" i="8"/>
  <c r="F419" i="8"/>
  <c r="M418" i="8"/>
  <c r="F418" i="8"/>
  <c r="O418" i="8" s="1"/>
  <c r="N418" i="8" s="1"/>
  <c r="P418" i="8" s="1"/>
  <c r="M417" i="8"/>
  <c r="F417" i="8"/>
  <c r="O417" i="8" s="1"/>
  <c r="N417" i="8" s="1"/>
  <c r="P417" i="8" s="1"/>
  <c r="N416" i="8"/>
  <c r="P416" i="8" s="1"/>
  <c r="M416" i="8"/>
  <c r="F416" i="8"/>
  <c r="O416" i="8" s="1"/>
  <c r="N415" i="8"/>
  <c r="P415" i="8" s="1"/>
  <c r="M415" i="8"/>
  <c r="H415" i="8"/>
  <c r="F415" i="8"/>
  <c r="O415" i="8" s="1"/>
  <c r="M414" i="8"/>
  <c r="F414" i="8"/>
  <c r="O414" i="8" s="1"/>
  <c r="N414" i="8" s="1"/>
  <c r="P414" i="8" s="1"/>
  <c r="M413" i="8"/>
  <c r="F413" i="8"/>
  <c r="O413" i="8" s="1"/>
  <c r="N413" i="8" s="1"/>
  <c r="P413" i="8" s="1"/>
  <c r="M412" i="8"/>
  <c r="F412" i="8"/>
  <c r="O412" i="8" s="1"/>
  <c r="N412" i="8" s="1"/>
  <c r="P412" i="8" s="1"/>
  <c r="O411" i="8"/>
  <c r="N411" i="8" s="1"/>
  <c r="P411" i="8" s="1"/>
  <c r="M411" i="8"/>
  <c r="F411" i="8"/>
  <c r="O410" i="8"/>
  <c r="N410" i="8" s="1"/>
  <c r="P410" i="8" s="1"/>
  <c r="M410" i="8"/>
  <c r="F410" i="8"/>
  <c r="O409" i="8"/>
  <c r="N409" i="8" s="1"/>
  <c r="P409" i="8" s="1"/>
  <c r="M409" i="8"/>
  <c r="F409" i="8"/>
  <c r="M408" i="8"/>
  <c r="H408" i="8"/>
  <c r="F408" i="8"/>
  <c r="O408" i="8" s="1"/>
  <c r="N408" i="8" s="1"/>
  <c r="P408" i="8" s="1"/>
  <c r="P407" i="8"/>
  <c r="M407" i="8"/>
  <c r="F407" i="8"/>
  <c r="O407" i="8" s="1"/>
  <c r="N407" i="8" s="1"/>
  <c r="P406" i="8"/>
  <c r="M406" i="8"/>
  <c r="F406" i="8"/>
  <c r="O406" i="8" s="1"/>
  <c r="N406" i="8" s="1"/>
  <c r="P405" i="8"/>
  <c r="M405" i="8"/>
  <c r="F405" i="8"/>
  <c r="O405" i="8" s="1"/>
  <c r="N405" i="8" s="1"/>
  <c r="P404" i="8"/>
  <c r="M404" i="8"/>
  <c r="F404" i="8"/>
  <c r="O404" i="8" s="1"/>
  <c r="N404" i="8" s="1"/>
  <c r="M403" i="8"/>
  <c r="F403" i="8"/>
  <c r="O403" i="8" s="1"/>
  <c r="N403" i="8" s="1"/>
  <c r="P403" i="8" s="1"/>
  <c r="P402" i="8"/>
  <c r="M402" i="8"/>
  <c r="F402" i="8"/>
  <c r="O402" i="8" s="1"/>
  <c r="N402" i="8" s="1"/>
  <c r="M401" i="8"/>
  <c r="F401" i="8"/>
  <c r="O401" i="8" s="1"/>
  <c r="N401" i="8" s="1"/>
  <c r="P401" i="8" s="1"/>
  <c r="M400" i="8"/>
  <c r="F400" i="8"/>
  <c r="O400" i="8" s="1"/>
  <c r="N400" i="8" s="1"/>
  <c r="P400" i="8" s="1"/>
  <c r="P399" i="8"/>
  <c r="M399" i="8"/>
  <c r="H399" i="8"/>
  <c r="F399" i="8"/>
  <c r="O399" i="8" s="1"/>
  <c r="N399" i="8" s="1"/>
  <c r="N398" i="8"/>
  <c r="P398" i="8" s="1"/>
  <c r="M398" i="8"/>
  <c r="F398" i="8"/>
  <c r="O398" i="8" s="1"/>
  <c r="Q397" i="8"/>
  <c r="N397" i="8"/>
  <c r="P397" i="8" s="1"/>
  <c r="M397" i="8"/>
  <c r="H397" i="8"/>
  <c r="F397" i="8"/>
  <c r="O397" i="8" s="1"/>
  <c r="O396" i="8"/>
  <c r="N396" i="8" s="1"/>
  <c r="P396" i="8" s="1"/>
  <c r="M396" i="8"/>
  <c r="F396" i="8"/>
  <c r="O395" i="8"/>
  <c r="M395" i="8"/>
  <c r="H395" i="8"/>
  <c r="N395" i="8" s="1"/>
  <c r="P395" i="8" s="1"/>
  <c r="F395" i="8"/>
  <c r="O394" i="8"/>
  <c r="N394" i="8" s="1"/>
  <c r="P394" i="8" s="1"/>
  <c r="M394" i="8"/>
  <c r="F394" i="8"/>
  <c r="O393" i="8"/>
  <c r="N393" i="8" s="1"/>
  <c r="P393" i="8" s="1"/>
  <c r="M393" i="8"/>
  <c r="F393" i="8"/>
  <c r="O392" i="8"/>
  <c r="N392" i="8" s="1"/>
  <c r="P392" i="8" s="1"/>
  <c r="M392" i="8"/>
  <c r="F392" i="8"/>
  <c r="O391" i="8"/>
  <c r="N391" i="8" s="1"/>
  <c r="P391" i="8" s="1"/>
  <c r="M391" i="8"/>
  <c r="H391" i="8"/>
  <c r="F391" i="8"/>
  <c r="P390" i="8"/>
  <c r="O390" i="8"/>
  <c r="N390" i="8"/>
  <c r="M390" i="8"/>
  <c r="F390" i="8"/>
  <c r="O389" i="8"/>
  <c r="N389" i="8"/>
  <c r="P389" i="8" s="1"/>
  <c r="M389" i="8"/>
  <c r="F389" i="8"/>
  <c r="O388" i="8"/>
  <c r="N388" i="8"/>
  <c r="P388" i="8" s="1"/>
  <c r="M388" i="8"/>
  <c r="F388" i="8"/>
  <c r="O387" i="8"/>
  <c r="N387" i="8"/>
  <c r="P387" i="8" s="1"/>
  <c r="M387" i="8"/>
  <c r="F387" i="8"/>
  <c r="O386" i="8"/>
  <c r="N386" i="8"/>
  <c r="P386" i="8" s="1"/>
  <c r="M386" i="8"/>
  <c r="F386" i="8"/>
  <c r="O385" i="8"/>
  <c r="N385" i="8"/>
  <c r="P385" i="8" s="1"/>
  <c r="M385" i="8"/>
  <c r="L385" i="8"/>
  <c r="F385" i="8"/>
  <c r="P384" i="8"/>
  <c r="O384" i="8"/>
  <c r="N384" i="8" s="1"/>
  <c r="M384" i="8"/>
  <c r="L384" i="8"/>
  <c r="F384" i="8"/>
  <c r="M383" i="8"/>
  <c r="L383" i="8"/>
  <c r="F383" i="8"/>
  <c r="O383" i="8" s="1"/>
  <c r="N383" i="8" s="1"/>
  <c r="P383" i="8" s="1"/>
  <c r="M382" i="8"/>
  <c r="L382" i="8"/>
  <c r="H382" i="8"/>
  <c r="F382" i="8"/>
  <c r="O382" i="8" s="1"/>
  <c r="N382" i="8" s="1"/>
  <c r="P382" i="8" s="1"/>
  <c r="M381" i="8"/>
  <c r="L381" i="8"/>
  <c r="F381" i="8"/>
  <c r="O381" i="8" s="1"/>
  <c r="N381" i="8" s="1"/>
  <c r="P381" i="8" s="1"/>
  <c r="O380" i="8"/>
  <c r="N380" i="8"/>
  <c r="P380" i="8" s="1"/>
  <c r="M380" i="8"/>
  <c r="L380" i="8"/>
  <c r="F380" i="8"/>
  <c r="O379" i="8"/>
  <c r="N379" i="8"/>
  <c r="P379" i="8" s="1"/>
  <c r="M379" i="8"/>
  <c r="L379" i="8"/>
  <c r="F379" i="8"/>
  <c r="O378" i="8"/>
  <c r="N378" i="8" s="1"/>
  <c r="P378" i="8" s="1"/>
  <c r="M378" i="8"/>
  <c r="L378" i="8"/>
  <c r="F378" i="8"/>
  <c r="O377" i="8"/>
  <c r="N377" i="8" s="1"/>
  <c r="P377" i="8" s="1"/>
  <c r="Q377" i="8" s="1"/>
  <c r="M377" i="8"/>
  <c r="L377" i="8"/>
  <c r="H377" i="8"/>
  <c r="F377" i="8"/>
  <c r="M376" i="8"/>
  <c r="L376" i="8"/>
  <c r="H376" i="8"/>
  <c r="F376" i="8"/>
  <c r="O376" i="8" s="1"/>
  <c r="N376" i="8" s="1"/>
  <c r="P376" i="8" s="1"/>
  <c r="O375" i="8"/>
  <c r="N375" i="8"/>
  <c r="P375" i="8" s="1"/>
  <c r="M375" i="8"/>
  <c r="L375" i="8"/>
  <c r="H375" i="8"/>
  <c r="F375" i="8"/>
  <c r="O374" i="8"/>
  <c r="N374" i="8"/>
  <c r="P374" i="8" s="1"/>
  <c r="M374" i="8"/>
  <c r="L374" i="8"/>
  <c r="H374" i="8"/>
  <c r="F374" i="8"/>
  <c r="O373" i="8"/>
  <c r="N373" i="8" s="1"/>
  <c r="P373" i="8" s="1"/>
  <c r="M373" i="8"/>
  <c r="L373" i="8"/>
  <c r="H373" i="8"/>
  <c r="F373" i="8"/>
  <c r="M372" i="8"/>
  <c r="L372" i="8"/>
  <c r="H372" i="8"/>
  <c r="F372" i="8"/>
  <c r="O372" i="8" s="1"/>
  <c r="N372" i="8" s="1"/>
  <c r="P372" i="8" s="1"/>
  <c r="O371" i="8"/>
  <c r="N371" i="8"/>
  <c r="P371" i="8" s="1"/>
  <c r="M371" i="8"/>
  <c r="L371" i="8"/>
  <c r="H371" i="8"/>
  <c r="F371" i="8"/>
  <c r="O370" i="8"/>
  <c r="N370" i="8"/>
  <c r="P370" i="8" s="1"/>
  <c r="M370" i="8"/>
  <c r="L370" i="8"/>
  <c r="H370" i="8"/>
  <c r="F370" i="8"/>
  <c r="O369" i="8"/>
  <c r="N369" i="8" s="1"/>
  <c r="P369" i="8" s="1"/>
  <c r="M369" i="8"/>
  <c r="L369" i="8"/>
  <c r="H369" i="8"/>
  <c r="F369" i="8"/>
  <c r="O368" i="8"/>
  <c r="M368" i="8"/>
  <c r="L368" i="8"/>
  <c r="H368" i="8"/>
  <c r="N368" i="8" s="1"/>
  <c r="P368" i="8" s="1"/>
  <c r="F368" i="8"/>
  <c r="P367" i="8"/>
  <c r="O367" i="8"/>
  <c r="M367" i="8"/>
  <c r="L367" i="8"/>
  <c r="H367" i="8"/>
  <c r="N367" i="8" s="1"/>
  <c r="F367" i="8"/>
  <c r="O366" i="8"/>
  <c r="N366" i="8" s="1"/>
  <c r="P366" i="8" s="1"/>
  <c r="M366" i="8"/>
  <c r="L366" i="8"/>
  <c r="H366" i="8"/>
  <c r="F366" i="8"/>
  <c r="O365" i="8"/>
  <c r="N365" i="8" s="1"/>
  <c r="P365" i="8" s="1"/>
  <c r="M365" i="8"/>
  <c r="L365" i="8"/>
  <c r="H365" i="8"/>
  <c r="F365" i="8"/>
  <c r="N364" i="8"/>
  <c r="P364" i="8" s="1"/>
  <c r="M364" i="8"/>
  <c r="L364" i="8"/>
  <c r="H364" i="8"/>
  <c r="F364" i="8"/>
  <c r="O364" i="8" s="1"/>
  <c r="P363" i="8"/>
  <c r="N363" i="8"/>
  <c r="M363" i="8"/>
  <c r="L363" i="8"/>
  <c r="F363" i="8"/>
  <c r="O363" i="8" s="1"/>
  <c r="O362" i="8"/>
  <c r="N362" i="8" s="1"/>
  <c r="P362" i="8" s="1"/>
  <c r="M362" i="8"/>
  <c r="L362" i="8"/>
  <c r="F362" i="8"/>
  <c r="M361" i="8"/>
  <c r="L361" i="8"/>
  <c r="F361" i="8"/>
  <c r="O361" i="8" s="1"/>
  <c r="N361" i="8" s="1"/>
  <c r="P361" i="8" s="1"/>
  <c r="O360" i="8"/>
  <c r="N360" i="8" s="1"/>
  <c r="P360" i="8" s="1"/>
  <c r="M360" i="8"/>
  <c r="L360" i="8"/>
  <c r="F360" i="8"/>
  <c r="M359" i="8"/>
  <c r="L359" i="8"/>
  <c r="H359" i="8"/>
  <c r="F359" i="8"/>
  <c r="O359" i="8" s="1"/>
  <c r="N359" i="8" s="1"/>
  <c r="P359" i="8" s="1"/>
  <c r="O358" i="8"/>
  <c r="N358" i="8" s="1"/>
  <c r="P358" i="8" s="1"/>
  <c r="M358" i="8"/>
  <c r="L358" i="8"/>
  <c r="H358" i="8"/>
  <c r="F358" i="8"/>
  <c r="O357" i="8"/>
  <c r="N357" i="8"/>
  <c r="P357" i="8" s="1"/>
  <c r="M357" i="8"/>
  <c r="L357" i="8"/>
  <c r="H357" i="8"/>
  <c r="F357" i="8"/>
  <c r="O356" i="8"/>
  <c r="N356" i="8" s="1"/>
  <c r="P356" i="8" s="1"/>
  <c r="M356" i="8"/>
  <c r="L356" i="8"/>
  <c r="F356" i="8"/>
  <c r="M355" i="8"/>
  <c r="L355" i="8"/>
  <c r="F355" i="8"/>
  <c r="O355" i="8" s="1"/>
  <c r="N355" i="8" s="1"/>
  <c r="P355" i="8" s="1"/>
  <c r="O354" i="8"/>
  <c r="N354" i="8" s="1"/>
  <c r="P354" i="8" s="1"/>
  <c r="M354" i="8"/>
  <c r="L354" i="8"/>
  <c r="F354" i="8"/>
  <c r="P353" i="8"/>
  <c r="N353" i="8"/>
  <c r="M353" i="8"/>
  <c r="L353" i="8"/>
  <c r="F353" i="8"/>
  <c r="O353" i="8" s="1"/>
  <c r="N352" i="8"/>
  <c r="P352" i="8" s="1"/>
  <c r="M352" i="8"/>
  <c r="L352" i="8"/>
  <c r="F352" i="8"/>
  <c r="O352" i="8" s="1"/>
  <c r="O351" i="8"/>
  <c r="M351" i="8"/>
  <c r="L351" i="8"/>
  <c r="H351" i="8"/>
  <c r="F351" i="8"/>
  <c r="O350" i="8"/>
  <c r="N350" i="8" s="1"/>
  <c r="P350" i="8" s="1"/>
  <c r="M350" i="8"/>
  <c r="L350" i="8"/>
  <c r="H350" i="8"/>
  <c r="F350" i="8"/>
  <c r="O349" i="8"/>
  <c r="N349" i="8" s="1"/>
  <c r="P349" i="8" s="1"/>
  <c r="M349" i="8"/>
  <c r="L349" i="8"/>
  <c r="H349" i="8"/>
  <c r="F349" i="8"/>
  <c r="P348" i="8"/>
  <c r="M348" i="8"/>
  <c r="L348" i="8"/>
  <c r="H348" i="8"/>
  <c r="F348" i="8"/>
  <c r="O348" i="8" s="1"/>
  <c r="N348" i="8" s="1"/>
  <c r="O347" i="8"/>
  <c r="M347" i="8"/>
  <c r="L347" i="8"/>
  <c r="H347" i="8"/>
  <c r="F347" i="8"/>
  <c r="O346" i="8"/>
  <c r="N346" i="8" s="1"/>
  <c r="P346" i="8" s="1"/>
  <c r="M346" i="8"/>
  <c r="L346" i="8"/>
  <c r="H346" i="8"/>
  <c r="F346" i="8"/>
  <c r="O345" i="8"/>
  <c r="N345" i="8"/>
  <c r="P345" i="8" s="1"/>
  <c r="M345" i="8"/>
  <c r="L345" i="8"/>
  <c r="H345" i="8"/>
  <c r="F345" i="8"/>
  <c r="M344" i="8"/>
  <c r="L344" i="8"/>
  <c r="H344" i="8"/>
  <c r="N344" i="8" s="1"/>
  <c r="P344" i="8" s="1"/>
  <c r="F344" i="8"/>
  <c r="O344" i="8" s="1"/>
  <c r="M343" i="8"/>
  <c r="L343" i="8"/>
  <c r="H343" i="8"/>
  <c r="F343" i="8"/>
  <c r="O343" i="8" s="1"/>
  <c r="N343" i="8" s="1"/>
  <c r="P343" i="8" s="1"/>
  <c r="M342" i="8"/>
  <c r="L342" i="8"/>
  <c r="H342" i="8"/>
  <c r="F342" i="8"/>
  <c r="O342" i="8" s="1"/>
  <c r="N342" i="8" s="1"/>
  <c r="P342" i="8" s="1"/>
  <c r="O341" i="8"/>
  <c r="N341" i="8"/>
  <c r="P341" i="8" s="1"/>
  <c r="M341" i="8"/>
  <c r="L341" i="8"/>
  <c r="H341" i="8"/>
  <c r="F341" i="8"/>
  <c r="M340" i="8"/>
  <c r="L340" i="8"/>
  <c r="H340" i="8"/>
  <c r="N340" i="8" s="1"/>
  <c r="P340" i="8" s="1"/>
  <c r="F340" i="8"/>
  <c r="O340" i="8" s="1"/>
  <c r="P339" i="8"/>
  <c r="M339" i="8"/>
  <c r="L339" i="8"/>
  <c r="H339" i="8"/>
  <c r="F339" i="8"/>
  <c r="O339" i="8" s="1"/>
  <c r="N339" i="8" s="1"/>
  <c r="O338" i="8"/>
  <c r="N338" i="8"/>
  <c r="P338" i="8" s="1"/>
  <c r="M338" i="8"/>
  <c r="L338" i="8"/>
  <c r="H338" i="8"/>
  <c r="F338" i="8"/>
  <c r="P337" i="8"/>
  <c r="O337" i="8"/>
  <c r="M337" i="8"/>
  <c r="L337" i="8"/>
  <c r="H337" i="8"/>
  <c r="N337" i="8" s="1"/>
  <c r="F337" i="8"/>
  <c r="P336" i="8"/>
  <c r="M336" i="8"/>
  <c r="L336" i="8"/>
  <c r="H336" i="8"/>
  <c r="F336" i="8"/>
  <c r="O336" i="8" s="1"/>
  <c r="N336" i="8" s="1"/>
  <c r="O335" i="8"/>
  <c r="M335" i="8"/>
  <c r="L335" i="8"/>
  <c r="H335" i="8"/>
  <c r="F335" i="8"/>
  <c r="O334" i="8"/>
  <c r="N334" i="8" s="1"/>
  <c r="P334" i="8" s="1"/>
  <c r="M334" i="8"/>
  <c r="L334" i="8"/>
  <c r="H334" i="8"/>
  <c r="F334" i="8"/>
  <c r="O333" i="8"/>
  <c r="N333" i="8" s="1"/>
  <c r="P333" i="8" s="1"/>
  <c r="M333" i="8"/>
  <c r="L333" i="8"/>
  <c r="H333" i="8"/>
  <c r="F333" i="8"/>
  <c r="M332" i="8"/>
  <c r="L332" i="8"/>
  <c r="H332" i="8"/>
  <c r="F332" i="8"/>
  <c r="O332" i="8" s="1"/>
  <c r="N332" i="8" s="1"/>
  <c r="P332" i="8" s="1"/>
  <c r="O331" i="8"/>
  <c r="M331" i="8"/>
  <c r="L331" i="8"/>
  <c r="H331" i="8"/>
  <c r="F331" i="8"/>
  <c r="O330" i="8"/>
  <c r="N330" i="8" s="1"/>
  <c r="P330" i="8" s="1"/>
  <c r="M330" i="8"/>
  <c r="L330" i="8"/>
  <c r="H330" i="8"/>
  <c r="F330" i="8"/>
  <c r="O329" i="8"/>
  <c r="N329" i="8"/>
  <c r="P329" i="8" s="1"/>
  <c r="M329" i="8"/>
  <c r="L329" i="8"/>
  <c r="H329" i="8"/>
  <c r="F329" i="8"/>
  <c r="M328" i="8"/>
  <c r="L328" i="8"/>
  <c r="H328" i="8"/>
  <c r="N328" i="8" s="1"/>
  <c r="P328" i="8" s="1"/>
  <c r="F328" i="8"/>
  <c r="O328" i="8" s="1"/>
  <c r="P327" i="8"/>
  <c r="M327" i="8"/>
  <c r="L327" i="8"/>
  <c r="H327" i="8"/>
  <c r="F327" i="8"/>
  <c r="O327" i="8" s="1"/>
  <c r="N327" i="8" s="1"/>
  <c r="M326" i="8"/>
  <c r="L326" i="8"/>
  <c r="H326" i="8"/>
  <c r="F326" i="8"/>
  <c r="O326" i="8" s="1"/>
  <c r="N326" i="8" s="1"/>
  <c r="P326" i="8" s="1"/>
  <c r="O325" i="8"/>
  <c r="N325" i="8"/>
  <c r="P325" i="8" s="1"/>
  <c r="M325" i="8"/>
  <c r="L325" i="8"/>
  <c r="H325" i="8"/>
  <c r="F325" i="8"/>
  <c r="M324" i="8"/>
  <c r="L324" i="8"/>
  <c r="H324" i="8"/>
  <c r="N324" i="8" s="1"/>
  <c r="P324" i="8" s="1"/>
  <c r="F324" i="8"/>
  <c r="O324" i="8" s="1"/>
  <c r="P323" i="8"/>
  <c r="M323" i="8"/>
  <c r="L323" i="8"/>
  <c r="H323" i="8"/>
  <c r="F323" i="8"/>
  <c r="O323" i="8" s="1"/>
  <c r="N323" i="8" s="1"/>
  <c r="O322" i="8"/>
  <c r="N322" i="8"/>
  <c r="P322" i="8" s="1"/>
  <c r="M322" i="8"/>
  <c r="L322" i="8"/>
  <c r="F322" i="8"/>
  <c r="O321" i="8"/>
  <c r="N321" i="8" s="1"/>
  <c r="P321" i="8" s="1"/>
  <c r="M321" i="8"/>
  <c r="L321" i="8"/>
  <c r="F321" i="8"/>
  <c r="M320" i="8"/>
  <c r="L320" i="8"/>
  <c r="F320" i="8"/>
  <c r="O320" i="8" s="1"/>
  <c r="N320" i="8" s="1"/>
  <c r="P320" i="8" s="1"/>
  <c r="O319" i="8"/>
  <c r="N319" i="8" s="1"/>
  <c r="P319" i="8" s="1"/>
  <c r="M319" i="8"/>
  <c r="L319" i="8"/>
  <c r="F319" i="8"/>
  <c r="P318" i="8"/>
  <c r="N318" i="8"/>
  <c r="M318" i="8"/>
  <c r="L318" i="8"/>
  <c r="F318" i="8"/>
  <c r="O318" i="8" s="1"/>
  <c r="N317" i="8"/>
  <c r="P317" i="8" s="1"/>
  <c r="M317" i="8"/>
  <c r="L317" i="8"/>
  <c r="F317" i="8"/>
  <c r="O317" i="8" s="1"/>
  <c r="M316" i="8"/>
  <c r="L316" i="8"/>
  <c r="F316" i="8"/>
  <c r="O316" i="8" s="1"/>
  <c r="N316" i="8" s="1"/>
  <c r="P316" i="8" s="1"/>
  <c r="N315" i="8"/>
  <c r="P315" i="8" s="1"/>
  <c r="M315" i="8"/>
  <c r="L315" i="8"/>
  <c r="F315" i="8"/>
  <c r="O315" i="8" s="1"/>
  <c r="O314" i="8"/>
  <c r="N314" i="8" s="1"/>
  <c r="P314" i="8" s="1"/>
  <c r="M314" i="8"/>
  <c r="L314" i="8"/>
  <c r="H314" i="8"/>
  <c r="F314" i="8"/>
  <c r="O313" i="8"/>
  <c r="N313" i="8"/>
  <c r="P313" i="8" s="1"/>
  <c r="M313" i="8"/>
  <c r="L313" i="8"/>
  <c r="H313" i="8"/>
  <c r="F313" i="8"/>
  <c r="M312" i="8"/>
  <c r="L312" i="8"/>
  <c r="H312" i="8"/>
  <c r="N312" i="8" s="1"/>
  <c r="P312" i="8" s="1"/>
  <c r="F312" i="8"/>
  <c r="O312" i="8" s="1"/>
  <c r="P311" i="8"/>
  <c r="M311" i="8"/>
  <c r="L311" i="8"/>
  <c r="H311" i="8"/>
  <c r="F311" i="8"/>
  <c r="O311" i="8" s="1"/>
  <c r="N311" i="8" s="1"/>
  <c r="M310" i="8"/>
  <c r="L310" i="8"/>
  <c r="H310" i="8"/>
  <c r="F310" i="8"/>
  <c r="O310" i="8" s="1"/>
  <c r="N310" i="8" s="1"/>
  <c r="P310" i="8" s="1"/>
  <c r="O309" i="8"/>
  <c r="N309" i="8"/>
  <c r="P309" i="8" s="1"/>
  <c r="M309" i="8"/>
  <c r="L309" i="8"/>
  <c r="H309" i="8"/>
  <c r="F309" i="8"/>
  <c r="M308" i="8"/>
  <c r="L308" i="8"/>
  <c r="H308" i="8"/>
  <c r="N308" i="8" s="1"/>
  <c r="P308" i="8" s="1"/>
  <c r="F308" i="8"/>
  <c r="O308" i="8" s="1"/>
  <c r="P307" i="8"/>
  <c r="M307" i="8"/>
  <c r="L307" i="8"/>
  <c r="H307" i="8"/>
  <c r="F307" i="8"/>
  <c r="O307" i="8" s="1"/>
  <c r="N307" i="8" s="1"/>
  <c r="O306" i="8"/>
  <c r="N306" i="8"/>
  <c r="P306" i="8" s="1"/>
  <c r="M306" i="8"/>
  <c r="L306" i="8"/>
  <c r="H306" i="8"/>
  <c r="F306" i="8"/>
  <c r="O305" i="8"/>
  <c r="M305" i="8"/>
  <c r="L305" i="8"/>
  <c r="H305" i="8"/>
  <c r="N305" i="8" s="1"/>
  <c r="P305" i="8" s="1"/>
  <c r="F305" i="8"/>
  <c r="M304" i="8"/>
  <c r="L304" i="8"/>
  <c r="H304" i="8"/>
  <c r="F304" i="8"/>
  <c r="O304" i="8" s="1"/>
  <c r="N304" i="8" s="1"/>
  <c r="P304" i="8" s="1"/>
  <c r="O303" i="8"/>
  <c r="M303" i="8"/>
  <c r="L303" i="8"/>
  <c r="H303" i="8"/>
  <c r="F303" i="8"/>
  <c r="O302" i="8"/>
  <c r="N302" i="8" s="1"/>
  <c r="P302" i="8" s="1"/>
  <c r="M302" i="8"/>
  <c r="L302" i="8"/>
  <c r="H302" i="8"/>
  <c r="F302" i="8"/>
  <c r="O301" i="8"/>
  <c r="N301" i="8" s="1"/>
  <c r="P301" i="8" s="1"/>
  <c r="M301" i="8"/>
  <c r="L301" i="8"/>
  <c r="H301" i="8"/>
  <c r="F301" i="8"/>
  <c r="P300" i="8"/>
  <c r="M300" i="8"/>
  <c r="L300" i="8"/>
  <c r="H300" i="8"/>
  <c r="F300" i="8"/>
  <c r="O300" i="8" s="1"/>
  <c r="N300" i="8" s="1"/>
  <c r="O299" i="8"/>
  <c r="M299" i="8"/>
  <c r="L299" i="8"/>
  <c r="H299" i="8"/>
  <c r="F299" i="8"/>
  <c r="O298" i="8"/>
  <c r="N298" i="8" s="1"/>
  <c r="P298" i="8" s="1"/>
  <c r="M298" i="8"/>
  <c r="L298" i="8"/>
  <c r="H298" i="8"/>
  <c r="F298" i="8"/>
  <c r="O297" i="8"/>
  <c r="N297" i="8"/>
  <c r="P297" i="8" s="1"/>
  <c r="M297" i="8"/>
  <c r="L297" i="8"/>
  <c r="H297" i="8"/>
  <c r="F297" i="8"/>
  <c r="M296" i="8"/>
  <c r="L296" i="8"/>
  <c r="H296" i="8"/>
  <c r="N296" i="8" s="1"/>
  <c r="P296" i="8" s="1"/>
  <c r="F296" i="8"/>
  <c r="O296" i="8" s="1"/>
  <c r="P295" i="8"/>
  <c r="M295" i="8"/>
  <c r="L295" i="8"/>
  <c r="H295" i="8"/>
  <c r="F295" i="8"/>
  <c r="O295" i="8" s="1"/>
  <c r="N295" i="8" s="1"/>
  <c r="O294" i="8"/>
  <c r="N294" i="8"/>
  <c r="P294" i="8" s="1"/>
  <c r="M294" i="8"/>
  <c r="L294" i="8"/>
  <c r="F294" i="8"/>
  <c r="O293" i="8"/>
  <c r="N293" i="8" s="1"/>
  <c r="P293" i="8" s="1"/>
  <c r="M293" i="8"/>
  <c r="L293" i="8"/>
  <c r="F293" i="8"/>
  <c r="Q292" i="8"/>
  <c r="M292" i="8"/>
  <c r="L292" i="8"/>
  <c r="F292" i="8"/>
  <c r="O292" i="8" s="1"/>
  <c r="N292" i="8" s="1"/>
  <c r="P292" i="8" s="1"/>
  <c r="O291" i="8"/>
  <c r="N291" i="8" s="1"/>
  <c r="P291" i="8" s="1"/>
  <c r="M291" i="8"/>
  <c r="L291" i="8"/>
  <c r="F291" i="8"/>
  <c r="M290" i="8"/>
  <c r="L290" i="8"/>
  <c r="F290" i="8"/>
  <c r="O290" i="8" s="1"/>
  <c r="N290" i="8" s="1"/>
  <c r="P290" i="8" s="1"/>
  <c r="O289" i="8"/>
  <c r="N289" i="8"/>
  <c r="P289" i="8" s="1"/>
  <c r="M289" i="8"/>
  <c r="L289" i="8"/>
  <c r="H289" i="8"/>
  <c r="F289" i="8"/>
  <c r="Q288" i="8"/>
  <c r="O288" i="8"/>
  <c r="M288" i="8"/>
  <c r="L288" i="8"/>
  <c r="H288" i="8"/>
  <c r="N288" i="8" s="1"/>
  <c r="P288" i="8" s="1"/>
  <c r="F288" i="8"/>
  <c r="M287" i="8"/>
  <c r="L287" i="8"/>
  <c r="H287" i="8"/>
  <c r="F287" i="8"/>
  <c r="O287" i="8" s="1"/>
  <c r="N287" i="8" s="1"/>
  <c r="P287" i="8" s="1"/>
  <c r="O286" i="8"/>
  <c r="M286" i="8"/>
  <c r="L286" i="8"/>
  <c r="H286" i="8"/>
  <c r="F286" i="8"/>
  <c r="M285" i="8"/>
  <c r="L285" i="8"/>
  <c r="H285" i="8"/>
  <c r="F285" i="8"/>
  <c r="O285" i="8" s="1"/>
  <c r="N285" i="8" s="1"/>
  <c r="P285" i="8" s="1"/>
  <c r="O284" i="8"/>
  <c r="M284" i="8"/>
  <c r="L284" i="8"/>
  <c r="H284" i="8"/>
  <c r="N284" i="8" s="1"/>
  <c r="P284" i="8" s="1"/>
  <c r="F284" i="8"/>
  <c r="O283" i="8"/>
  <c r="M283" i="8"/>
  <c r="L283" i="8"/>
  <c r="H283" i="8"/>
  <c r="N283" i="8" s="1"/>
  <c r="P283" i="8" s="1"/>
  <c r="F283" i="8"/>
  <c r="M282" i="8"/>
  <c r="L282" i="8"/>
  <c r="H282" i="8"/>
  <c r="F282" i="8"/>
  <c r="O282" i="8" s="1"/>
  <c r="N282" i="8" s="1"/>
  <c r="P282" i="8" s="1"/>
  <c r="O281" i="8"/>
  <c r="N281" i="8" s="1"/>
  <c r="P281" i="8" s="1"/>
  <c r="M281" i="8"/>
  <c r="L281" i="8"/>
  <c r="H281" i="8"/>
  <c r="F281" i="8"/>
  <c r="P280" i="8"/>
  <c r="O280" i="8"/>
  <c r="N280" i="8"/>
  <c r="M280" i="8"/>
  <c r="L280" i="8"/>
  <c r="H280" i="8"/>
  <c r="F280" i="8"/>
  <c r="M279" i="8"/>
  <c r="L279" i="8"/>
  <c r="H279" i="8"/>
  <c r="F279" i="8"/>
  <c r="O279" i="8" s="1"/>
  <c r="N279" i="8" s="1"/>
  <c r="P279" i="8" s="1"/>
  <c r="P278" i="8"/>
  <c r="M278" i="8"/>
  <c r="L278" i="8"/>
  <c r="H278" i="8"/>
  <c r="F278" i="8"/>
  <c r="O278" i="8" s="1"/>
  <c r="N278" i="8" s="1"/>
  <c r="O277" i="8"/>
  <c r="N277" i="8"/>
  <c r="P277" i="8" s="1"/>
  <c r="M277" i="8"/>
  <c r="L277" i="8"/>
  <c r="H277" i="8"/>
  <c r="F277" i="8"/>
  <c r="O276" i="8"/>
  <c r="M276" i="8"/>
  <c r="L276" i="8"/>
  <c r="H276" i="8"/>
  <c r="N276" i="8" s="1"/>
  <c r="P276" i="8" s="1"/>
  <c r="F276" i="8"/>
  <c r="O275" i="8"/>
  <c r="M275" i="8"/>
  <c r="L275" i="8"/>
  <c r="H275" i="8"/>
  <c r="N275" i="8" s="1"/>
  <c r="P275" i="8" s="1"/>
  <c r="F275" i="8"/>
  <c r="M274" i="8"/>
  <c r="L274" i="8"/>
  <c r="H274" i="8"/>
  <c r="F274" i="8"/>
  <c r="O274" i="8" s="1"/>
  <c r="N274" i="8" s="1"/>
  <c r="P274" i="8" s="1"/>
  <c r="O273" i="8"/>
  <c r="M273" i="8"/>
  <c r="L273" i="8"/>
  <c r="H273" i="8"/>
  <c r="N273" i="8" s="1"/>
  <c r="P273" i="8" s="1"/>
  <c r="F273" i="8"/>
  <c r="O272" i="8"/>
  <c r="M272" i="8"/>
  <c r="L272" i="8"/>
  <c r="H272" i="8"/>
  <c r="N272" i="8" s="1"/>
  <c r="P272" i="8" s="1"/>
  <c r="F272" i="8"/>
  <c r="P271" i="8"/>
  <c r="M271" i="8"/>
  <c r="L271" i="8"/>
  <c r="H271" i="8"/>
  <c r="F271" i="8"/>
  <c r="O271" i="8" s="1"/>
  <c r="N271" i="8" s="1"/>
  <c r="P270" i="8"/>
  <c r="M270" i="8"/>
  <c r="L270" i="8"/>
  <c r="H270" i="8"/>
  <c r="F270" i="8"/>
  <c r="O270" i="8" s="1"/>
  <c r="N270" i="8" s="1"/>
  <c r="N269" i="8"/>
  <c r="P269" i="8" s="1"/>
  <c r="M269" i="8"/>
  <c r="L269" i="8"/>
  <c r="H269" i="8"/>
  <c r="F269" i="8"/>
  <c r="O269" i="8" s="1"/>
  <c r="O268" i="8"/>
  <c r="N268" i="8" s="1"/>
  <c r="P268" i="8" s="1"/>
  <c r="M268" i="8"/>
  <c r="L268" i="8"/>
  <c r="H268" i="8"/>
  <c r="F268" i="8"/>
  <c r="O267" i="8"/>
  <c r="N267" i="8" s="1"/>
  <c r="P267" i="8" s="1"/>
  <c r="M267" i="8"/>
  <c r="L267" i="8"/>
  <c r="H267" i="8"/>
  <c r="F267" i="8"/>
  <c r="O266" i="8"/>
  <c r="N266" i="8" s="1"/>
  <c r="P266" i="8" s="1"/>
  <c r="M266" i="8"/>
  <c r="L266" i="8"/>
  <c r="H266" i="8"/>
  <c r="F266" i="8"/>
  <c r="M265" i="8"/>
  <c r="L265" i="8"/>
  <c r="F265" i="8"/>
  <c r="O265" i="8" s="1"/>
  <c r="N265" i="8" s="1"/>
  <c r="P265" i="8" s="1"/>
  <c r="M264" i="8"/>
  <c r="L264" i="8"/>
  <c r="F264" i="8"/>
  <c r="O264" i="8" s="1"/>
  <c r="N264" i="8" s="1"/>
  <c r="P264" i="8" s="1"/>
  <c r="O263" i="8"/>
  <c r="N263" i="8" s="1"/>
  <c r="P263" i="8" s="1"/>
  <c r="Q263" i="8" s="1"/>
  <c r="M263" i="8"/>
  <c r="L263" i="8"/>
  <c r="F263" i="8"/>
  <c r="O262" i="8"/>
  <c r="N262" i="8" s="1"/>
  <c r="P262" i="8" s="1"/>
  <c r="M262" i="8"/>
  <c r="L262" i="8"/>
  <c r="F262" i="8"/>
  <c r="O261" i="8"/>
  <c r="N261" i="8"/>
  <c r="P261" i="8" s="1"/>
  <c r="M261" i="8"/>
  <c r="L261" i="8"/>
  <c r="F261" i="8"/>
  <c r="M260" i="8"/>
  <c r="L260" i="8"/>
  <c r="F260" i="8"/>
  <c r="O260" i="8" s="1"/>
  <c r="N260" i="8" s="1"/>
  <c r="P260" i="8" s="1"/>
  <c r="M259" i="8"/>
  <c r="L259" i="8"/>
  <c r="F259" i="8"/>
  <c r="O259" i="8" s="1"/>
  <c r="N259" i="8" s="1"/>
  <c r="P259" i="8" s="1"/>
  <c r="M258" i="8"/>
  <c r="L258" i="8"/>
  <c r="F258" i="8"/>
  <c r="O258" i="8" s="1"/>
  <c r="N258" i="8" s="1"/>
  <c r="P258" i="8" s="1"/>
  <c r="O257" i="8"/>
  <c r="N257" i="8" s="1"/>
  <c r="P257" i="8" s="1"/>
  <c r="M257" i="8"/>
  <c r="L257" i="8"/>
  <c r="F257" i="8"/>
  <c r="M256" i="8"/>
  <c r="L256" i="8"/>
  <c r="F256" i="8"/>
  <c r="O256" i="8" s="1"/>
  <c r="N256" i="8" s="1"/>
  <c r="P256" i="8" s="1"/>
  <c r="Q255" i="8"/>
  <c r="M255" i="8"/>
  <c r="L255" i="8"/>
  <c r="F255" i="8"/>
  <c r="O255" i="8" s="1"/>
  <c r="N255" i="8" s="1"/>
  <c r="P255" i="8" s="1"/>
  <c r="O254" i="8"/>
  <c r="N254" i="8" s="1"/>
  <c r="P254" i="8" s="1"/>
  <c r="M254" i="8"/>
  <c r="L254" i="8"/>
  <c r="F254" i="8"/>
  <c r="P253" i="8"/>
  <c r="N253" i="8"/>
  <c r="M253" i="8"/>
  <c r="L253" i="8"/>
  <c r="F253" i="8"/>
  <c r="O253" i="8" s="1"/>
  <c r="O252" i="8"/>
  <c r="N252" i="8" s="1"/>
  <c r="P252" i="8" s="1"/>
  <c r="M252" i="8"/>
  <c r="L252" i="8"/>
  <c r="F252" i="8"/>
  <c r="M251" i="8"/>
  <c r="L251" i="8"/>
  <c r="F251" i="8"/>
  <c r="O251" i="8" s="1"/>
  <c r="N251" i="8" s="1"/>
  <c r="P251" i="8" s="1"/>
  <c r="M250" i="8"/>
  <c r="L250" i="8"/>
  <c r="H250" i="8"/>
  <c r="N250" i="8" s="1"/>
  <c r="P250" i="8" s="1"/>
  <c r="F250" i="8"/>
  <c r="O250" i="8" s="1"/>
  <c r="P249" i="8"/>
  <c r="M249" i="8"/>
  <c r="L249" i="8"/>
  <c r="H249" i="8"/>
  <c r="F249" i="8"/>
  <c r="O249" i="8" s="1"/>
  <c r="N249" i="8" s="1"/>
  <c r="O248" i="8"/>
  <c r="N248" i="8" s="1"/>
  <c r="P248" i="8" s="1"/>
  <c r="M248" i="8"/>
  <c r="L248" i="8"/>
  <c r="H248" i="8"/>
  <c r="F248" i="8"/>
  <c r="O247" i="8"/>
  <c r="N247" i="8" s="1"/>
  <c r="P247" i="8" s="1"/>
  <c r="Q247" i="8" s="1"/>
  <c r="M247" i="8"/>
  <c r="L247" i="8"/>
  <c r="H247" i="8"/>
  <c r="F247" i="8"/>
  <c r="N246" i="8"/>
  <c r="P246" i="8" s="1"/>
  <c r="M246" i="8"/>
  <c r="L246" i="8"/>
  <c r="H246" i="8"/>
  <c r="F246" i="8"/>
  <c r="O246" i="8" s="1"/>
  <c r="O245" i="8"/>
  <c r="N245" i="8" s="1"/>
  <c r="P245" i="8" s="1"/>
  <c r="M245" i="8"/>
  <c r="L245" i="8"/>
  <c r="H245" i="8"/>
  <c r="F245" i="8"/>
  <c r="O244" i="8"/>
  <c r="N244" i="8"/>
  <c r="P244" i="8" s="1"/>
  <c r="M244" i="8"/>
  <c r="L244" i="8"/>
  <c r="H244" i="8"/>
  <c r="F244" i="8"/>
  <c r="O243" i="8"/>
  <c r="N243" i="8"/>
  <c r="P243" i="8" s="1"/>
  <c r="M243" i="8"/>
  <c r="L243" i="8"/>
  <c r="F243" i="8"/>
  <c r="P242" i="8"/>
  <c r="O242" i="8"/>
  <c r="N242" i="8" s="1"/>
  <c r="M242" i="8"/>
  <c r="L242" i="8"/>
  <c r="F242" i="8"/>
  <c r="M241" i="8"/>
  <c r="L241" i="8"/>
  <c r="F241" i="8"/>
  <c r="O241" i="8" s="1"/>
  <c r="N241" i="8" s="1"/>
  <c r="P241" i="8" s="1"/>
  <c r="M240" i="8"/>
  <c r="L240" i="8"/>
  <c r="F240" i="8"/>
  <c r="O240" i="8" s="1"/>
  <c r="N240" i="8" s="1"/>
  <c r="P240" i="8" s="1"/>
  <c r="O239" i="8"/>
  <c r="N239" i="8"/>
  <c r="P239" i="8" s="1"/>
  <c r="M239" i="8"/>
  <c r="L239" i="8"/>
  <c r="F239" i="8"/>
  <c r="O238" i="8"/>
  <c r="N238" i="8" s="1"/>
  <c r="P238" i="8" s="1"/>
  <c r="M238" i="8"/>
  <c r="L238" i="8"/>
  <c r="F238" i="8"/>
  <c r="P237" i="8"/>
  <c r="O237" i="8"/>
  <c r="N237" i="8"/>
  <c r="M237" i="8"/>
  <c r="L237" i="8"/>
  <c r="F237" i="8"/>
  <c r="O236" i="8"/>
  <c r="N236" i="8" s="1"/>
  <c r="P236" i="8" s="1"/>
  <c r="M236" i="8"/>
  <c r="L236" i="8"/>
  <c r="F236" i="8"/>
  <c r="P235" i="8"/>
  <c r="N235" i="8"/>
  <c r="M235" i="8"/>
  <c r="L235" i="8"/>
  <c r="F235" i="8"/>
  <c r="O235" i="8" s="1"/>
  <c r="O234" i="8"/>
  <c r="N234" i="8" s="1"/>
  <c r="P234" i="8" s="1"/>
  <c r="M234" i="8"/>
  <c r="L234" i="8"/>
  <c r="F234" i="8"/>
  <c r="M233" i="8"/>
  <c r="L233" i="8"/>
  <c r="H233" i="8"/>
  <c r="F233" i="8"/>
  <c r="O233" i="8" s="1"/>
  <c r="N233" i="8" s="1"/>
  <c r="P233" i="8" s="1"/>
  <c r="O232" i="8"/>
  <c r="M232" i="8"/>
  <c r="L232" i="8"/>
  <c r="H232" i="8"/>
  <c r="N232" i="8" s="1"/>
  <c r="P232" i="8" s="1"/>
  <c r="F232" i="8"/>
  <c r="M231" i="8"/>
  <c r="L231" i="8"/>
  <c r="H231" i="8"/>
  <c r="F231" i="8"/>
  <c r="O231" i="8" s="1"/>
  <c r="N231" i="8" s="1"/>
  <c r="P231" i="8" s="1"/>
  <c r="M230" i="8"/>
  <c r="L230" i="8"/>
  <c r="F230" i="8"/>
  <c r="O230" i="8" s="1"/>
  <c r="N230" i="8" s="1"/>
  <c r="P230" i="8" s="1"/>
  <c r="O229" i="8"/>
  <c r="N229" i="8" s="1"/>
  <c r="P229" i="8" s="1"/>
  <c r="M229" i="8"/>
  <c r="L229" i="8"/>
  <c r="H229" i="8"/>
  <c r="F229" i="8"/>
  <c r="O228" i="8"/>
  <c r="N228" i="8" s="1"/>
  <c r="P228" i="8" s="1"/>
  <c r="M228" i="8"/>
  <c r="L228" i="8"/>
  <c r="F228" i="8"/>
  <c r="O227" i="8"/>
  <c r="M227" i="8"/>
  <c r="L227" i="8"/>
  <c r="H227" i="8"/>
  <c r="N227" i="8" s="1"/>
  <c r="P227" i="8" s="1"/>
  <c r="F227" i="8"/>
  <c r="M226" i="8"/>
  <c r="L226" i="8"/>
  <c r="H226" i="8"/>
  <c r="F226" i="8"/>
  <c r="O226" i="8" s="1"/>
  <c r="N226" i="8" s="1"/>
  <c r="P226" i="8" s="1"/>
  <c r="M225" i="8"/>
  <c r="L225" i="8"/>
  <c r="H225" i="8"/>
  <c r="F225" i="8"/>
  <c r="O225" i="8" s="1"/>
  <c r="N225" i="8" s="1"/>
  <c r="P225" i="8" s="1"/>
  <c r="M224" i="8"/>
  <c r="L224" i="8"/>
  <c r="F224" i="8"/>
  <c r="O224" i="8" s="1"/>
  <c r="N224" i="8" s="1"/>
  <c r="P224" i="8" s="1"/>
  <c r="O223" i="8"/>
  <c r="N223" i="8" s="1"/>
  <c r="P223" i="8" s="1"/>
  <c r="M223" i="8"/>
  <c r="L223" i="8"/>
  <c r="F223" i="8"/>
  <c r="O222" i="8"/>
  <c r="N222" i="8" s="1"/>
  <c r="P222" i="8" s="1"/>
  <c r="M222" i="8"/>
  <c r="L222" i="8"/>
  <c r="F222" i="8"/>
  <c r="M221" i="8"/>
  <c r="L221" i="8"/>
  <c r="F221" i="8"/>
  <c r="O221" i="8" s="1"/>
  <c r="N221" i="8" s="1"/>
  <c r="P221" i="8" s="1"/>
  <c r="O220" i="8"/>
  <c r="N220" i="8"/>
  <c r="P220" i="8" s="1"/>
  <c r="M220" i="8"/>
  <c r="L220" i="8"/>
  <c r="F220" i="8"/>
  <c r="M219" i="8"/>
  <c r="L219" i="8"/>
  <c r="F219" i="8"/>
  <c r="O219" i="8" s="1"/>
  <c r="N219" i="8" s="1"/>
  <c r="P219" i="8" s="1"/>
  <c r="O218" i="8"/>
  <c r="N218" i="8" s="1"/>
  <c r="P218" i="8" s="1"/>
  <c r="M218" i="8"/>
  <c r="L218" i="8"/>
  <c r="H218" i="8"/>
  <c r="F218" i="8"/>
  <c r="N217" i="8"/>
  <c r="P217" i="8" s="1"/>
  <c r="M217" i="8"/>
  <c r="L217" i="8"/>
  <c r="H217" i="8"/>
  <c r="F217" i="8"/>
  <c r="O217" i="8" s="1"/>
  <c r="O216" i="8"/>
  <c r="N216" i="8" s="1"/>
  <c r="P216" i="8" s="1"/>
  <c r="M216" i="8"/>
  <c r="L216" i="8"/>
  <c r="H216" i="8"/>
  <c r="F216" i="8"/>
  <c r="O215" i="8"/>
  <c r="N215" i="8"/>
  <c r="P215" i="8" s="1"/>
  <c r="M215" i="8"/>
  <c r="L215" i="8"/>
  <c r="H215" i="8"/>
  <c r="F215" i="8"/>
  <c r="O214" i="8"/>
  <c r="N214" i="8"/>
  <c r="P214" i="8" s="1"/>
  <c r="M214" i="8"/>
  <c r="L214" i="8"/>
  <c r="H214" i="8"/>
  <c r="F214" i="8"/>
  <c r="M213" i="8"/>
  <c r="L213" i="8"/>
  <c r="H213" i="8"/>
  <c r="N213" i="8" s="1"/>
  <c r="P213" i="8" s="1"/>
  <c r="F213" i="8"/>
  <c r="O213" i="8" s="1"/>
  <c r="O212" i="8"/>
  <c r="N212" i="8" s="1"/>
  <c r="P212" i="8" s="1"/>
  <c r="M212" i="8"/>
  <c r="L212" i="8"/>
  <c r="F212" i="8"/>
  <c r="M211" i="8"/>
  <c r="L211" i="8"/>
  <c r="F211" i="8"/>
  <c r="O211" i="8" s="1"/>
  <c r="N211" i="8" s="1"/>
  <c r="P211" i="8" s="1"/>
  <c r="O210" i="8"/>
  <c r="N210" i="8"/>
  <c r="P210" i="8" s="1"/>
  <c r="M210" i="8"/>
  <c r="L210" i="8"/>
  <c r="F210" i="8"/>
  <c r="O209" i="8"/>
  <c r="N209" i="8" s="1"/>
  <c r="P209" i="8" s="1"/>
  <c r="M209" i="8"/>
  <c r="L209" i="8"/>
  <c r="F209" i="8"/>
  <c r="O208" i="8"/>
  <c r="N208" i="8"/>
  <c r="P208" i="8" s="1"/>
  <c r="M208" i="8"/>
  <c r="L208" i="8"/>
  <c r="F208" i="8"/>
  <c r="P207" i="8"/>
  <c r="O207" i="8"/>
  <c r="N207" i="8" s="1"/>
  <c r="M207" i="8"/>
  <c r="L207" i="8"/>
  <c r="F207" i="8"/>
  <c r="M206" i="8"/>
  <c r="L206" i="8"/>
  <c r="F206" i="8"/>
  <c r="O206" i="8" s="1"/>
  <c r="N206" i="8" s="1"/>
  <c r="P206" i="8" s="1"/>
  <c r="Q206" i="8" s="1"/>
  <c r="M205" i="8"/>
  <c r="L205" i="8"/>
  <c r="F205" i="8"/>
  <c r="O205" i="8" s="1"/>
  <c r="N205" i="8" s="1"/>
  <c r="P205" i="8" s="1"/>
  <c r="O204" i="8"/>
  <c r="N204" i="8"/>
  <c r="P204" i="8" s="1"/>
  <c r="M204" i="8"/>
  <c r="L204" i="8"/>
  <c r="F204" i="8"/>
  <c r="O203" i="8"/>
  <c r="N203" i="8" s="1"/>
  <c r="P203" i="8" s="1"/>
  <c r="M203" i="8"/>
  <c r="L203" i="8"/>
  <c r="F203" i="8"/>
  <c r="P202" i="8"/>
  <c r="O202" i="8"/>
  <c r="N202" i="8"/>
  <c r="M202" i="8"/>
  <c r="L202" i="8"/>
  <c r="F202" i="8"/>
  <c r="O201" i="8"/>
  <c r="N201" i="8" s="1"/>
  <c r="P201" i="8" s="1"/>
  <c r="M201" i="8"/>
  <c r="L201" i="8"/>
  <c r="F201" i="8"/>
  <c r="N200" i="8"/>
  <c r="P200" i="8" s="1"/>
  <c r="M200" i="8"/>
  <c r="L200" i="8"/>
  <c r="F200" i="8"/>
  <c r="O200" i="8" s="1"/>
  <c r="O199" i="8"/>
  <c r="N199" i="8" s="1"/>
  <c r="P199" i="8" s="1"/>
  <c r="M199" i="8"/>
  <c r="L199" i="8"/>
  <c r="F199" i="8"/>
  <c r="P198" i="8"/>
  <c r="N198" i="8"/>
  <c r="M198" i="8"/>
  <c r="L198" i="8"/>
  <c r="F198" i="8"/>
  <c r="O198" i="8" s="1"/>
  <c r="Q197" i="8"/>
  <c r="M197" i="8"/>
  <c r="L197" i="8"/>
  <c r="F197" i="8"/>
  <c r="O197" i="8" s="1"/>
  <c r="N197" i="8" s="1"/>
  <c r="P197" i="8" s="1"/>
  <c r="M196" i="8"/>
  <c r="L196" i="8"/>
  <c r="F196" i="8"/>
  <c r="O196" i="8" s="1"/>
  <c r="N196" i="8" s="1"/>
  <c r="P196" i="8" s="1"/>
  <c r="O195" i="8"/>
  <c r="N195" i="8"/>
  <c r="P195" i="8" s="1"/>
  <c r="M195" i="8"/>
  <c r="L195" i="8"/>
  <c r="F195" i="8"/>
  <c r="O194" i="8"/>
  <c r="N194" i="8" s="1"/>
  <c r="P194" i="8" s="1"/>
  <c r="M194" i="8"/>
  <c r="L194" i="8"/>
  <c r="F194" i="8"/>
  <c r="M193" i="8"/>
  <c r="L193" i="8"/>
  <c r="F193" i="8"/>
  <c r="O193" i="8" s="1"/>
  <c r="N193" i="8" s="1"/>
  <c r="P193" i="8" s="1"/>
  <c r="M192" i="8"/>
  <c r="L192" i="8"/>
  <c r="F192" i="8"/>
  <c r="O192" i="8" s="1"/>
  <c r="N192" i="8" s="1"/>
  <c r="P192" i="8" s="1"/>
  <c r="O191" i="8"/>
  <c r="N191" i="8" s="1"/>
  <c r="P191" i="8" s="1"/>
  <c r="M191" i="8"/>
  <c r="L191" i="8"/>
  <c r="F191" i="8"/>
  <c r="N190" i="8"/>
  <c r="P190" i="8" s="1"/>
  <c r="M190" i="8"/>
  <c r="L190" i="8"/>
  <c r="H190" i="8"/>
  <c r="F190" i="8"/>
  <c r="O190" i="8" s="1"/>
  <c r="O189" i="8"/>
  <c r="M189" i="8"/>
  <c r="L189" i="8"/>
  <c r="H189" i="8"/>
  <c r="N189" i="8" s="1"/>
  <c r="P189" i="8" s="1"/>
  <c r="F189" i="8"/>
  <c r="M188" i="8"/>
  <c r="L188" i="8"/>
  <c r="H188" i="8"/>
  <c r="F188" i="8"/>
  <c r="O188" i="8" s="1"/>
  <c r="N188" i="8" s="1"/>
  <c r="P188" i="8" s="1"/>
  <c r="M187" i="8"/>
  <c r="L187" i="8"/>
  <c r="H187" i="8"/>
  <c r="F187" i="8"/>
  <c r="O187" i="8" s="1"/>
  <c r="N187" i="8" s="1"/>
  <c r="P187" i="8" s="1"/>
  <c r="M186" i="8"/>
  <c r="L186" i="8"/>
  <c r="H186" i="8"/>
  <c r="N186" i="8" s="1"/>
  <c r="P186" i="8" s="1"/>
  <c r="F186" i="8"/>
  <c r="O186" i="8" s="1"/>
  <c r="P185" i="8"/>
  <c r="M185" i="8"/>
  <c r="L185" i="8"/>
  <c r="H185" i="8"/>
  <c r="F185" i="8"/>
  <c r="O185" i="8" s="1"/>
  <c r="N185" i="8" s="1"/>
  <c r="O184" i="8"/>
  <c r="N184" i="8" s="1"/>
  <c r="P184" i="8" s="1"/>
  <c r="M184" i="8"/>
  <c r="L184" i="8"/>
  <c r="H184" i="8"/>
  <c r="F184" i="8"/>
  <c r="O183" i="8"/>
  <c r="N183" i="8" s="1"/>
  <c r="P183" i="8" s="1"/>
  <c r="M183" i="8"/>
  <c r="L183" i="8"/>
  <c r="F183" i="8"/>
  <c r="P182" i="8"/>
  <c r="M182" i="8"/>
  <c r="L182" i="8"/>
  <c r="F182" i="8"/>
  <c r="O182" i="8" s="1"/>
  <c r="N182" i="8" s="1"/>
  <c r="M181" i="8"/>
  <c r="L181" i="8"/>
  <c r="F181" i="8"/>
  <c r="O181" i="8" s="1"/>
  <c r="N181" i="8" s="1"/>
  <c r="P181" i="8" s="1"/>
  <c r="O180" i="8"/>
  <c r="M180" i="8"/>
  <c r="L180" i="8"/>
  <c r="H180" i="8"/>
  <c r="N180" i="8" s="1"/>
  <c r="P180" i="8" s="1"/>
  <c r="F180" i="8"/>
  <c r="P179" i="8"/>
  <c r="O179" i="8"/>
  <c r="M179" i="8"/>
  <c r="L179" i="8"/>
  <c r="H179" i="8"/>
  <c r="N179" i="8" s="1"/>
  <c r="F179" i="8"/>
  <c r="M178" i="8"/>
  <c r="L178" i="8"/>
  <c r="H178" i="8"/>
  <c r="F178" i="8"/>
  <c r="O178" i="8" s="1"/>
  <c r="N178" i="8" s="1"/>
  <c r="P178" i="8" s="1"/>
  <c r="M177" i="8"/>
  <c r="L177" i="8"/>
  <c r="H177" i="8"/>
  <c r="F177" i="8"/>
  <c r="O177" i="8" s="1"/>
  <c r="N177" i="8" s="1"/>
  <c r="P177" i="8" s="1"/>
  <c r="N176" i="8"/>
  <c r="P176" i="8" s="1"/>
  <c r="M176" i="8"/>
  <c r="L176" i="8"/>
  <c r="H176" i="8"/>
  <c r="F176" i="8"/>
  <c r="O176" i="8" s="1"/>
  <c r="O175" i="8"/>
  <c r="N175" i="8" s="1"/>
  <c r="P175" i="8" s="1"/>
  <c r="M175" i="8"/>
  <c r="L175" i="8"/>
  <c r="H175" i="8"/>
  <c r="F175" i="8"/>
  <c r="O174" i="8"/>
  <c r="N174" i="8" s="1"/>
  <c r="P174" i="8" s="1"/>
  <c r="M174" i="8"/>
  <c r="L174" i="8"/>
  <c r="F174" i="8"/>
  <c r="O173" i="8"/>
  <c r="N173" i="8"/>
  <c r="P173" i="8" s="1"/>
  <c r="M173" i="8"/>
  <c r="L173" i="8"/>
  <c r="F173" i="8"/>
  <c r="P172" i="8"/>
  <c r="O172" i="8"/>
  <c r="N172" i="8" s="1"/>
  <c r="M172" i="8"/>
  <c r="L172" i="8"/>
  <c r="F172" i="8"/>
  <c r="M171" i="8"/>
  <c r="L171" i="8"/>
  <c r="F171" i="8"/>
  <c r="O171" i="8" s="1"/>
  <c r="N171" i="8" s="1"/>
  <c r="P171" i="8" s="1"/>
  <c r="Q171" i="8" s="1"/>
  <c r="M170" i="8"/>
  <c r="L170" i="8"/>
  <c r="F170" i="8"/>
  <c r="O170" i="8" s="1"/>
  <c r="N170" i="8" s="1"/>
  <c r="P170" i="8" s="1"/>
  <c r="O169" i="8"/>
  <c r="N169" i="8"/>
  <c r="P169" i="8" s="1"/>
  <c r="M169" i="8"/>
  <c r="L169" i="8"/>
  <c r="F169" i="8"/>
  <c r="O168" i="8"/>
  <c r="N168" i="8" s="1"/>
  <c r="P168" i="8" s="1"/>
  <c r="M168" i="8"/>
  <c r="L168" i="8"/>
  <c r="F168" i="8"/>
  <c r="P167" i="8"/>
  <c r="O167" i="8"/>
  <c r="N167" i="8"/>
  <c r="M167" i="8"/>
  <c r="L167" i="8"/>
  <c r="F167" i="8"/>
  <c r="O166" i="8"/>
  <c r="N166" i="8" s="1"/>
  <c r="P166" i="8" s="1"/>
  <c r="M166" i="8"/>
  <c r="L166" i="8"/>
  <c r="F166" i="8"/>
  <c r="N165" i="8"/>
  <c r="P165" i="8" s="1"/>
  <c r="M165" i="8"/>
  <c r="L165" i="8"/>
  <c r="F165" i="8"/>
  <c r="O165" i="8" s="1"/>
  <c r="O164" i="8"/>
  <c r="N164" i="8" s="1"/>
  <c r="P164" i="8" s="1"/>
  <c r="M164" i="8"/>
  <c r="L164" i="8"/>
  <c r="F164" i="8"/>
  <c r="P163" i="8"/>
  <c r="N163" i="8"/>
  <c r="M163" i="8"/>
  <c r="L163" i="8"/>
  <c r="F163" i="8"/>
  <c r="O163" i="8" s="1"/>
  <c r="Q162" i="8"/>
  <c r="M162" i="8"/>
  <c r="L162" i="8"/>
  <c r="F162" i="8"/>
  <c r="O162" i="8" s="1"/>
  <c r="N162" i="8" s="1"/>
  <c r="P162" i="8" s="1"/>
  <c r="M161" i="8"/>
  <c r="L161" i="8"/>
  <c r="F161" i="8"/>
  <c r="O161" i="8" s="1"/>
  <c r="N161" i="8" s="1"/>
  <c r="P161" i="8" s="1"/>
  <c r="O160" i="8"/>
  <c r="N160" i="8"/>
  <c r="P160" i="8" s="1"/>
  <c r="M160" i="8"/>
  <c r="L160" i="8"/>
  <c r="F160" i="8"/>
  <c r="O159" i="8"/>
  <c r="N159" i="8" s="1"/>
  <c r="P159" i="8" s="1"/>
  <c r="M159" i="8"/>
  <c r="L159" i="8"/>
  <c r="F159" i="8"/>
  <c r="O158" i="8"/>
  <c r="M158" i="8"/>
  <c r="L158" i="8"/>
  <c r="H158" i="8"/>
  <c r="N158" i="8" s="1"/>
  <c r="P158" i="8" s="1"/>
  <c r="F158" i="8"/>
  <c r="M157" i="8"/>
  <c r="L157" i="8"/>
  <c r="F157" i="8"/>
  <c r="O157" i="8" s="1"/>
  <c r="N157" i="8" s="1"/>
  <c r="P157" i="8" s="1"/>
  <c r="N156" i="8"/>
  <c r="P156" i="8" s="1"/>
  <c r="M156" i="8"/>
  <c r="L156" i="8"/>
  <c r="F156" i="8"/>
  <c r="O156" i="8" s="1"/>
  <c r="O155" i="8"/>
  <c r="N155" i="8"/>
  <c r="P155" i="8" s="1"/>
  <c r="M155" i="8"/>
  <c r="L155" i="8"/>
  <c r="H155" i="8"/>
  <c r="F155" i="8"/>
  <c r="O154" i="8"/>
  <c r="M154" i="8"/>
  <c r="L154" i="8"/>
  <c r="H154" i="8"/>
  <c r="N154" i="8" s="1"/>
  <c r="P154" i="8" s="1"/>
  <c r="F154" i="8"/>
  <c r="M153" i="8"/>
  <c r="L153" i="8"/>
  <c r="F153" i="8"/>
  <c r="O153" i="8" s="1"/>
  <c r="N153" i="8" s="1"/>
  <c r="P153" i="8" s="1"/>
  <c r="O152" i="8"/>
  <c r="N152" i="8" s="1"/>
  <c r="P152" i="8" s="1"/>
  <c r="M152" i="8"/>
  <c r="L152" i="8"/>
  <c r="F152" i="8"/>
  <c r="Q151" i="8"/>
  <c r="M151" i="8"/>
  <c r="L151" i="8"/>
  <c r="H151" i="8"/>
  <c r="F151" i="8"/>
  <c r="O151" i="8" s="1"/>
  <c r="N151" i="8" s="1"/>
  <c r="P151" i="8" s="1"/>
  <c r="O150" i="8"/>
  <c r="N150" i="8" s="1"/>
  <c r="P150" i="8" s="1"/>
  <c r="M150" i="8"/>
  <c r="L150" i="8"/>
  <c r="H150" i="8"/>
  <c r="F150" i="8"/>
  <c r="M149" i="8"/>
  <c r="L149" i="8"/>
  <c r="F149" i="8"/>
  <c r="O149" i="8" s="1"/>
  <c r="N149" i="8" s="1"/>
  <c r="P149" i="8" s="1"/>
  <c r="O148" i="8"/>
  <c r="N148" i="8"/>
  <c r="P148" i="8" s="1"/>
  <c r="M148" i="8"/>
  <c r="L148" i="8"/>
  <c r="H148" i="8"/>
  <c r="F148" i="8"/>
  <c r="O147" i="8"/>
  <c r="N147" i="8"/>
  <c r="P147" i="8" s="1"/>
  <c r="M147" i="8"/>
  <c r="L147" i="8"/>
  <c r="F147" i="8"/>
  <c r="P146" i="8"/>
  <c r="O146" i="8"/>
  <c r="N146" i="8" s="1"/>
  <c r="M146" i="8"/>
  <c r="L146" i="8"/>
  <c r="F146" i="8"/>
  <c r="M145" i="8"/>
  <c r="L145" i="8"/>
  <c r="F145" i="8"/>
  <c r="O145" i="8" s="1"/>
  <c r="N145" i="8" s="1"/>
  <c r="P145" i="8" s="1"/>
  <c r="O144" i="8"/>
  <c r="N144" i="8" s="1"/>
  <c r="P144" i="8" s="1"/>
  <c r="M144" i="8"/>
  <c r="L144" i="8"/>
  <c r="F144" i="8"/>
  <c r="P143" i="8"/>
  <c r="M143" i="8"/>
  <c r="L143" i="8"/>
  <c r="F143" i="8"/>
  <c r="O143" i="8" s="1"/>
  <c r="N143" i="8" s="1"/>
  <c r="M142" i="8"/>
  <c r="L142" i="8"/>
  <c r="F142" i="8"/>
  <c r="O142" i="8" s="1"/>
  <c r="N142" i="8" s="1"/>
  <c r="P142" i="8" s="1"/>
  <c r="Q142" i="8" s="1"/>
  <c r="O141" i="8"/>
  <c r="N141" i="8" s="1"/>
  <c r="P141" i="8" s="1"/>
  <c r="M141" i="8"/>
  <c r="L141" i="8"/>
  <c r="F141" i="8"/>
  <c r="M140" i="8"/>
  <c r="L140" i="8"/>
  <c r="F140" i="8"/>
  <c r="O140" i="8" s="1"/>
  <c r="N140" i="8" s="1"/>
  <c r="P140" i="8" s="1"/>
  <c r="O139" i="8"/>
  <c r="N139" i="8"/>
  <c r="P139" i="8" s="1"/>
  <c r="M139" i="8"/>
  <c r="L139" i="8"/>
  <c r="F139" i="8"/>
  <c r="O138" i="8"/>
  <c r="N138" i="8" s="1"/>
  <c r="P138" i="8" s="1"/>
  <c r="M138" i="8"/>
  <c r="L138" i="8"/>
  <c r="F138" i="8"/>
  <c r="M137" i="8"/>
  <c r="L137" i="8"/>
  <c r="F137" i="8"/>
  <c r="O137" i="8" s="1"/>
  <c r="N137" i="8" s="1"/>
  <c r="P137" i="8" s="1"/>
  <c r="O136" i="8"/>
  <c r="N136" i="8" s="1"/>
  <c r="P136" i="8" s="1"/>
  <c r="M136" i="8"/>
  <c r="L136" i="8"/>
  <c r="F136" i="8"/>
  <c r="P135" i="8"/>
  <c r="M135" i="8"/>
  <c r="L135" i="8"/>
  <c r="H135" i="8"/>
  <c r="F135" i="8"/>
  <c r="O135" i="8" s="1"/>
  <c r="N135" i="8" s="1"/>
  <c r="M134" i="8"/>
  <c r="L134" i="8"/>
  <c r="H134" i="8"/>
  <c r="F134" i="8"/>
  <c r="O134" i="8" s="1"/>
  <c r="N134" i="8" s="1"/>
  <c r="P134" i="8" s="1"/>
  <c r="O133" i="8"/>
  <c r="N133" i="8"/>
  <c r="P133" i="8" s="1"/>
  <c r="M133" i="8"/>
  <c r="L133" i="8"/>
  <c r="H133" i="8"/>
  <c r="F133" i="8"/>
  <c r="M132" i="8"/>
  <c r="L132" i="8"/>
  <c r="H132" i="8"/>
  <c r="F132" i="8"/>
  <c r="O132" i="8" s="1"/>
  <c r="N132" i="8" s="1"/>
  <c r="P132" i="8" s="1"/>
  <c r="P131" i="8"/>
  <c r="M131" i="8"/>
  <c r="L131" i="8"/>
  <c r="H131" i="8"/>
  <c r="F131" i="8"/>
  <c r="O131" i="8" s="1"/>
  <c r="N131" i="8" s="1"/>
  <c r="O130" i="8"/>
  <c r="N130" i="8" s="1"/>
  <c r="P130" i="8" s="1"/>
  <c r="M130" i="8"/>
  <c r="L130" i="8"/>
  <c r="F130" i="8"/>
  <c r="M129" i="8"/>
  <c r="L129" i="8"/>
  <c r="F129" i="8"/>
  <c r="O129" i="8" s="1"/>
  <c r="N129" i="8" s="1"/>
  <c r="P129" i="8" s="1"/>
  <c r="O128" i="8"/>
  <c r="N128" i="8"/>
  <c r="P128" i="8" s="1"/>
  <c r="M128" i="8"/>
  <c r="L128" i="8"/>
  <c r="F128" i="8"/>
  <c r="O127" i="8"/>
  <c r="N127" i="8" s="1"/>
  <c r="P127" i="8" s="1"/>
  <c r="M127" i="8"/>
  <c r="L127" i="8"/>
  <c r="H127" i="8"/>
  <c r="F127" i="8"/>
  <c r="O126" i="8"/>
  <c r="N126" i="8" s="1"/>
  <c r="P126" i="8" s="1"/>
  <c r="Q126" i="8" s="1"/>
  <c r="M126" i="8"/>
  <c r="L126" i="8"/>
  <c r="F126" i="8"/>
  <c r="M125" i="8"/>
  <c r="L125" i="8"/>
  <c r="H125" i="8"/>
  <c r="F125" i="8"/>
  <c r="O125" i="8" s="1"/>
  <c r="N125" i="8" s="1"/>
  <c r="P125" i="8" s="1"/>
  <c r="M124" i="8"/>
  <c r="L124" i="8"/>
  <c r="H124" i="8"/>
  <c r="F124" i="8"/>
  <c r="O124" i="8" s="1"/>
  <c r="N124" i="8" s="1"/>
  <c r="P124" i="8" s="1"/>
  <c r="O123" i="8"/>
  <c r="N123" i="8"/>
  <c r="P123" i="8" s="1"/>
  <c r="M123" i="8"/>
  <c r="L123" i="8"/>
  <c r="F123" i="8"/>
  <c r="O122" i="8"/>
  <c r="N122" i="8" s="1"/>
  <c r="P122" i="8" s="1"/>
  <c r="M122" i="8"/>
  <c r="L122" i="8"/>
  <c r="F122" i="8"/>
  <c r="N121" i="8"/>
  <c r="P121" i="8" s="1"/>
  <c r="M121" i="8"/>
  <c r="L121" i="8"/>
  <c r="H121" i="8"/>
  <c r="F121" i="8"/>
  <c r="O121" i="8" s="1"/>
  <c r="M120" i="8"/>
  <c r="L120" i="8"/>
  <c r="H120" i="8"/>
  <c r="F120" i="8"/>
  <c r="O120" i="8" s="1"/>
  <c r="N120" i="8" s="1"/>
  <c r="P120" i="8" s="1"/>
  <c r="M119" i="8"/>
  <c r="L119" i="8"/>
  <c r="H119" i="8"/>
  <c r="F119" i="8"/>
  <c r="O119" i="8" s="1"/>
  <c r="N119" i="8" s="1"/>
  <c r="P119" i="8" s="1"/>
  <c r="O118" i="8"/>
  <c r="N118" i="8"/>
  <c r="P118" i="8" s="1"/>
  <c r="M118" i="8"/>
  <c r="L118" i="8"/>
  <c r="F118" i="8"/>
  <c r="O117" i="8"/>
  <c r="N117" i="8" s="1"/>
  <c r="P117" i="8" s="1"/>
  <c r="M117" i="8"/>
  <c r="L117" i="8"/>
  <c r="F117" i="8"/>
  <c r="M116" i="8"/>
  <c r="L116" i="8"/>
  <c r="F116" i="8"/>
  <c r="O116" i="8" s="1"/>
  <c r="N116" i="8" s="1"/>
  <c r="P116" i="8" s="1"/>
  <c r="O115" i="8"/>
  <c r="N115" i="8" s="1"/>
  <c r="P115" i="8" s="1"/>
  <c r="M115" i="8"/>
  <c r="L115" i="8"/>
  <c r="F115" i="8"/>
  <c r="P114" i="8"/>
  <c r="M114" i="8"/>
  <c r="L114" i="8"/>
  <c r="F114" i="8"/>
  <c r="O114" i="8" s="1"/>
  <c r="N114" i="8" s="1"/>
  <c r="Q113" i="8"/>
  <c r="M113" i="8"/>
  <c r="L113" i="8"/>
  <c r="F113" i="8"/>
  <c r="O113" i="8" s="1"/>
  <c r="N113" i="8" s="1"/>
  <c r="P113" i="8" s="1"/>
  <c r="O112" i="8"/>
  <c r="N112" i="8" s="1"/>
  <c r="P112" i="8" s="1"/>
  <c r="M112" i="8"/>
  <c r="L112" i="8"/>
  <c r="F112" i="8"/>
  <c r="M111" i="8"/>
  <c r="L111" i="8"/>
  <c r="F111" i="8"/>
  <c r="O111" i="8" s="1"/>
  <c r="N111" i="8" s="1"/>
  <c r="P111" i="8" s="1"/>
  <c r="O110" i="8"/>
  <c r="N110" i="8"/>
  <c r="P110" i="8" s="1"/>
  <c r="M110" i="8"/>
  <c r="L110" i="8"/>
  <c r="F110" i="8"/>
  <c r="O109" i="8"/>
  <c r="N109" i="8" s="1"/>
  <c r="P109" i="8" s="1"/>
  <c r="M109" i="8"/>
  <c r="L109" i="8"/>
  <c r="H109" i="8"/>
  <c r="F109" i="8"/>
  <c r="O108" i="8"/>
  <c r="N108" i="8" s="1"/>
  <c r="P108" i="8" s="1"/>
  <c r="M108" i="8"/>
  <c r="L108" i="8"/>
  <c r="F108" i="8"/>
  <c r="M107" i="8"/>
  <c r="L107" i="8"/>
  <c r="F107" i="8"/>
  <c r="O107" i="8" s="1"/>
  <c r="N107" i="8" s="1"/>
  <c r="P107" i="8" s="1"/>
  <c r="O106" i="8"/>
  <c r="M106" i="8"/>
  <c r="L106" i="8"/>
  <c r="H106" i="8"/>
  <c r="N106" i="8" s="1"/>
  <c r="P106" i="8" s="1"/>
  <c r="F106" i="8"/>
  <c r="M105" i="8"/>
  <c r="L105" i="8"/>
  <c r="F105" i="8"/>
  <c r="O105" i="8" s="1"/>
  <c r="N105" i="8" s="1"/>
  <c r="P105" i="8" s="1"/>
  <c r="O104" i="8"/>
  <c r="N104" i="8"/>
  <c r="P104" i="8" s="1"/>
  <c r="M104" i="8"/>
  <c r="L104" i="8"/>
  <c r="F104" i="8"/>
  <c r="O103" i="8"/>
  <c r="N103" i="8" s="1"/>
  <c r="P103" i="8" s="1"/>
  <c r="M103" i="8"/>
  <c r="L103" i="8"/>
  <c r="H103" i="8"/>
  <c r="F103" i="8"/>
  <c r="O102" i="8"/>
  <c r="N102" i="8" s="1"/>
  <c r="P102" i="8" s="1"/>
  <c r="M102" i="8"/>
  <c r="L102" i="8"/>
  <c r="F102" i="8"/>
  <c r="M101" i="8"/>
  <c r="L101" i="8"/>
  <c r="F101" i="8"/>
  <c r="O101" i="8" s="1"/>
  <c r="N101" i="8" s="1"/>
  <c r="P101" i="8" s="1"/>
  <c r="M100" i="8"/>
  <c r="L100" i="8"/>
  <c r="F100" i="8"/>
  <c r="O100" i="8" s="1"/>
  <c r="N100" i="8" s="1"/>
  <c r="P100" i="8" s="1"/>
  <c r="M99" i="8"/>
  <c r="L99" i="8"/>
  <c r="H99" i="8"/>
  <c r="F99" i="8"/>
  <c r="O99" i="8" s="1"/>
  <c r="N99" i="8" s="1"/>
  <c r="P99" i="8" s="1"/>
  <c r="O98" i="8"/>
  <c r="N98" i="8"/>
  <c r="P98" i="8" s="1"/>
  <c r="M98" i="8"/>
  <c r="L98" i="8"/>
  <c r="F98" i="8"/>
  <c r="O97" i="8"/>
  <c r="N97" i="8" s="1"/>
  <c r="P97" i="8" s="1"/>
  <c r="M97" i="8"/>
  <c r="L97" i="8"/>
  <c r="H97" i="8"/>
  <c r="F97" i="8"/>
  <c r="Q96" i="8"/>
  <c r="O96" i="8"/>
  <c r="N96" i="8" s="1"/>
  <c r="P96" i="8" s="1"/>
  <c r="M96" i="8"/>
  <c r="L96" i="8"/>
  <c r="F96" i="8"/>
  <c r="M95" i="8"/>
  <c r="L95" i="8"/>
  <c r="H95" i="8"/>
  <c r="F95" i="8"/>
  <c r="O95" i="8" s="1"/>
  <c r="N95" i="8" s="1"/>
  <c r="P95" i="8" s="1"/>
  <c r="M94" i="8"/>
  <c r="L94" i="8"/>
  <c r="H94" i="8"/>
  <c r="F94" i="8"/>
  <c r="O94" i="8" s="1"/>
  <c r="N94" i="8" s="1"/>
  <c r="P94" i="8" s="1"/>
  <c r="O93" i="8"/>
  <c r="N93" i="8"/>
  <c r="P93" i="8" s="1"/>
  <c r="M93" i="8"/>
  <c r="L93" i="8"/>
  <c r="H93" i="8"/>
  <c r="F93" i="8"/>
  <c r="N92" i="8"/>
  <c r="P92" i="8" s="1"/>
  <c r="M92" i="8"/>
  <c r="L92" i="8"/>
  <c r="H92" i="8"/>
  <c r="F92" i="8"/>
  <c r="O92" i="8" s="1"/>
  <c r="M91" i="8"/>
  <c r="L91" i="8"/>
  <c r="H91" i="8"/>
  <c r="F91" i="8"/>
  <c r="O91" i="8" s="1"/>
  <c r="N91" i="8" s="1"/>
  <c r="P91" i="8" s="1"/>
  <c r="O90" i="8"/>
  <c r="N90" i="8" s="1"/>
  <c r="P90" i="8" s="1"/>
  <c r="M90" i="8"/>
  <c r="L90" i="8"/>
  <c r="F90" i="8"/>
  <c r="M89" i="8"/>
  <c r="L89" i="8"/>
  <c r="F89" i="8"/>
  <c r="O89" i="8" s="1"/>
  <c r="N89" i="8" s="1"/>
  <c r="P89" i="8" s="1"/>
  <c r="O88" i="8"/>
  <c r="N88" i="8"/>
  <c r="P88" i="8" s="1"/>
  <c r="M88" i="8"/>
  <c r="L88" i="8"/>
  <c r="F88" i="8"/>
  <c r="O87" i="8"/>
  <c r="N87" i="8" s="1"/>
  <c r="P87" i="8" s="1"/>
  <c r="M87" i="8"/>
  <c r="L87" i="8"/>
  <c r="F87" i="8"/>
  <c r="M86" i="8"/>
  <c r="L86" i="8"/>
  <c r="F86" i="8"/>
  <c r="O86" i="8" s="1"/>
  <c r="N86" i="8" s="1"/>
  <c r="P86" i="8" s="1"/>
  <c r="O85" i="8"/>
  <c r="N85" i="8" s="1"/>
  <c r="P85" i="8" s="1"/>
  <c r="M85" i="8"/>
  <c r="L85" i="8"/>
  <c r="F85" i="8"/>
  <c r="P84" i="8"/>
  <c r="M84" i="8"/>
  <c r="L84" i="8"/>
  <c r="F84" i="8"/>
  <c r="O84" i="8" s="1"/>
  <c r="N84" i="8" s="1"/>
  <c r="Q83" i="8"/>
  <c r="M83" i="8"/>
  <c r="L83" i="8"/>
  <c r="F83" i="8"/>
  <c r="O83" i="8" s="1"/>
  <c r="N83" i="8" s="1"/>
  <c r="P83" i="8" s="1"/>
  <c r="O82" i="8"/>
  <c r="N82" i="8" s="1"/>
  <c r="P82" i="8" s="1"/>
  <c r="M82" i="8"/>
  <c r="L82" i="8"/>
  <c r="F82" i="8"/>
  <c r="M81" i="8"/>
  <c r="L81" i="8"/>
  <c r="F81" i="8"/>
  <c r="O81" i="8" s="1"/>
  <c r="N81" i="8" s="1"/>
  <c r="P81" i="8" s="1"/>
  <c r="O80" i="8"/>
  <c r="N80" i="8"/>
  <c r="P80" i="8" s="1"/>
  <c r="M80" i="8"/>
  <c r="L80" i="8"/>
  <c r="F80" i="8"/>
  <c r="O79" i="8"/>
  <c r="N79" i="8" s="1"/>
  <c r="P79" i="8" s="1"/>
  <c r="M79" i="8"/>
  <c r="L79" i="8"/>
  <c r="F79" i="8"/>
  <c r="M78" i="8"/>
  <c r="L78" i="8"/>
  <c r="F78" i="8"/>
  <c r="O78" i="8" s="1"/>
  <c r="N78" i="8" s="1"/>
  <c r="P78" i="8" s="1"/>
  <c r="O77" i="8"/>
  <c r="N77" i="8" s="1"/>
  <c r="P77" i="8" s="1"/>
  <c r="M77" i="8"/>
  <c r="L77" i="8"/>
  <c r="H77" i="8"/>
  <c r="F77" i="8"/>
  <c r="O76" i="8"/>
  <c r="M76" i="8"/>
  <c r="L76" i="8"/>
  <c r="H76" i="8"/>
  <c r="N76" i="8" s="1"/>
  <c r="P76" i="8" s="1"/>
  <c r="F76" i="8"/>
  <c r="M75" i="8"/>
  <c r="L75" i="8"/>
  <c r="F75" i="8"/>
  <c r="O75" i="8" s="1"/>
  <c r="N75" i="8" s="1"/>
  <c r="P75" i="8" s="1"/>
  <c r="O74" i="8"/>
  <c r="N74" i="8"/>
  <c r="P74" i="8" s="1"/>
  <c r="M74" i="8"/>
  <c r="L74" i="8"/>
  <c r="F74" i="8"/>
  <c r="O73" i="8"/>
  <c r="N73" i="8" s="1"/>
  <c r="P73" i="8" s="1"/>
  <c r="M73" i="8"/>
  <c r="L73" i="8"/>
  <c r="F73" i="8"/>
  <c r="M72" i="8"/>
  <c r="L72" i="8"/>
  <c r="H72" i="8"/>
  <c r="F72" i="8"/>
  <c r="O72" i="8" s="1"/>
  <c r="N72" i="8" s="1"/>
  <c r="P72" i="8" s="1"/>
  <c r="M71" i="8"/>
  <c r="L71" i="8"/>
  <c r="F71" i="8"/>
  <c r="O71" i="8" s="1"/>
  <c r="N71" i="8" s="1"/>
  <c r="P71" i="8" s="1"/>
  <c r="O70" i="8"/>
  <c r="M70" i="8"/>
  <c r="L70" i="8"/>
  <c r="H70" i="8"/>
  <c r="N70" i="8" s="1"/>
  <c r="P70" i="8" s="1"/>
  <c r="F70" i="8"/>
  <c r="M69" i="8"/>
  <c r="L69" i="8"/>
  <c r="F69" i="8"/>
  <c r="O69" i="8" s="1"/>
  <c r="N69" i="8" s="1"/>
  <c r="P69" i="8" s="1"/>
  <c r="O68" i="8"/>
  <c r="N68" i="8"/>
  <c r="P68" i="8" s="1"/>
  <c r="M68" i="8"/>
  <c r="L68" i="8"/>
  <c r="F68" i="8"/>
  <c r="O67" i="8"/>
  <c r="N67" i="8" s="1"/>
  <c r="P67" i="8" s="1"/>
  <c r="M67" i="8"/>
  <c r="L67" i="8"/>
  <c r="F67" i="8"/>
  <c r="M66" i="8"/>
  <c r="L66" i="8"/>
  <c r="F66" i="8"/>
  <c r="O66" i="8" s="1"/>
  <c r="N66" i="8" s="1"/>
  <c r="P66" i="8" s="1"/>
  <c r="O65" i="8"/>
  <c r="N65" i="8" s="1"/>
  <c r="P65" i="8" s="1"/>
  <c r="Q65" i="8" s="1"/>
  <c r="M65" i="8"/>
  <c r="L65" i="8"/>
  <c r="F65" i="8"/>
  <c r="M64" i="8"/>
  <c r="L64" i="8"/>
  <c r="F64" i="8"/>
  <c r="O64" i="8" s="1"/>
  <c r="N64" i="8" s="1"/>
  <c r="P64" i="8" s="1"/>
  <c r="M63" i="8"/>
  <c r="L63" i="8"/>
  <c r="F63" i="8"/>
  <c r="O63" i="8" s="1"/>
  <c r="N63" i="8" s="1"/>
  <c r="P63" i="8" s="1"/>
  <c r="O62" i="8"/>
  <c r="N62" i="8" s="1"/>
  <c r="P62" i="8" s="1"/>
  <c r="M62" i="8"/>
  <c r="L62" i="8"/>
  <c r="F62" i="8"/>
  <c r="M61" i="8"/>
  <c r="L61" i="8"/>
  <c r="F61" i="8"/>
  <c r="O61" i="8" s="1"/>
  <c r="N61" i="8" s="1"/>
  <c r="P61" i="8" s="1"/>
  <c r="O60" i="8"/>
  <c r="N60" i="8"/>
  <c r="P60" i="8" s="1"/>
  <c r="M60" i="8"/>
  <c r="L60" i="8"/>
  <c r="F60" i="8"/>
  <c r="O59" i="8"/>
  <c r="N59" i="8" s="1"/>
  <c r="P59" i="8" s="1"/>
  <c r="M59" i="8"/>
  <c r="L59" i="8"/>
  <c r="F59" i="8"/>
  <c r="N58" i="8"/>
  <c r="P58" i="8" s="1"/>
  <c r="M58" i="8"/>
  <c r="L58" i="8"/>
  <c r="F58" i="8"/>
  <c r="O58" i="8" s="1"/>
  <c r="O57" i="8"/>
  <c r="N57" i="8" s="1"/>
  <c r="P57" i="8" s="1"/>
  <c r="M57" i="8"/>
  <c r="L57" i="8"/>
  <c r="F57" i="8"/>
  <c r="M56" i="8"/>
  <c r="L56" i="8"/>
  <c r="F56" i="8"/>
  <c r="O56" i="8" s="1"/>
  <c r="N56" i="8" s="1"/>
  <c r="P56" i="8" s="1"/>
  <c r="M55" i="8"/>
  <c r="L55" i="8"/>
  <c r="F55" i="8"/>
  <c r="O55" i="8" s="1"/>
  <c r="N55" i="8" s="1"/>
  <c r="P55" i="8" s="1"/>
  <c r="O54" i="8"/>
  <c r="N54" i="8" s="1"/>
  <c r="P54" i="8" s="1"/>
  <c r="M54" i="8"/>
  <c r="L54" i="8"/>
  <c r="F54" i="8"/>
  <c r="M53" i="8"/>
  <c r="L53" i="8"/>
  <c r="F53" i="8"/>
  <c r="O53" i="8" s="1"/>
  <c r="N53" i="8" s="1"/>
  <c r="P53" i="8" s="1"/>
  <c r="O52" i="8"/>
  <c r="N52" i="8"/>
  <c r="P52" i="8" s="1"/>
  <c r="M52" i="8"/>
  <c r="L52" i="8"/>
  <c r="F52" i="8"/>
  <c r="O51" i="8"/>
  <c r="N51" i="8" s="1"/>
  <c r="P51" i="8" s="1"/>
  <c r="M51" i="8"/>
  <c r="L51" i="8"/>
  <c r="F51" i="8"/>
  <c r="M50" i="8"/>
  <c r="L50" i="8"/>
  <c r="F50" i="8"/>
  <c r="O50" i="8" s="1"/>
  <c r="N50" i="8" s="1"/>
  <c r="P50" i="8" s="1"/>
  <c r="O49" i="8"/>
  <c r="N49" i="8" s="1"/>
  <c r="P49" i="8" s="1"/>
  <c r="M49" i="8"/>
  <c r="L49" i="8"/>
  <c r="F49" i="8"/>
  <c r="P48" i="8"/>
  <c r="M48" i="8"/>
  <c r="L48" i="8"/>
  <c r="F48" i="8"/>
  <c r="O48" i="8" s="1"/>
  <c r="N48" i="8" s="1"/>
  <c r="Q47" i="8"/>
  <c r="M47" i="8"/>
  <c r="L47" i="8"/>
  <c r="F47" i="8"/>
  <c r="O47" i="8" s="1"/>
  <c r="N47" i="8" s="1"/>
  <c r="P47" i="8" s="1"/>
  <c r="O46" i="8"/>
  <c r="N46" i="8" s="1"/>
  <c r="P46" i="8" s="1"/>
  <c r="M46" i="8"/>
  <c r="L46" i="8"/>
  <c r="F46" i="8"/>
  <c r="M45" i="8"/>
  <c r="L45" i="8"/>
  <c r="F45" i="8"/>
  <c r="O45" i="8" s="1"/>
  <c r="N45" i="8" s="1"/>
  <c r="P45" i="8" s="1"/>
  <c r="M44" i="8"/>
  <c r="L44" i="8"/>
  <c r="H44" i="8"/>
  <c r="F44" i="8"/>
  <c r="O44" i="8" s="1"/>
  <c r="N44" i="8" s="1"/>
  <c r="P44" i="8" s="1"/>
  <c r="M43" i="8"/>
  <c r="L43" i="8"/>
  <c r="H43" i="8"/>
  <c r="F43" i="8"/>
  <c r="O43" i="8" s="1"/>
  <c r="N43" i="8" s="1"/>
  <c r="P43" i="8" s="1"/>
  <c r="P42" i="8"/>
  <c r="M42" i="8"/>
  <c r="L42" i="8"/>
  <c r="H42" i="8"/>
  <c r="F42" i="8"/>
  <c r="O42" i="8" s="1"/>
  <c r="N42" i="8" s="1"/>
  <c r="M41" i="8"/>
  <c r="L41" i="8"/>
  <c r="H41" i="8"/>
  <c r="F41" i="8"/>
  <c r="O41" i="8" s="1"/>
  <c r="N41" i="8" s="1"/>
  <c r="P41" i="8" s="1"/>
  <c r="O40" i="8"/>
  <c r="N40" i="8"/>
  <c r="P40" i="8" s="1"/>
  <c r="M40" i="8"/>
  <c r="L40" i="8"/>
  <c r="F40" i="8"/>
  <c r="O39" i="8"/>
  <c r="N39" i="8" s="1"/>
  <c r="P39" i="8" s="1"/>
  <c r="M39" i="8"/>
  <c r="L39" i="8"/>
  <c r="F39" i="8"/>
  <c r="M38" i="8"/>
  <c r="L38" i="8"/>
  <c r="F38" i="8"/>
  <c r="O38" i="8" s="1"/>
  <c r="N38" i="8" s="1"/>
  <c r="P38" i="8" s="1"/>
  <c r="O37" i="8"/>
  <c r="N37" i="8" s="1"/>
  <c r="P37" i="8" s="1"/>
  <c r="Q37" i="8" s="1"/>
  <c r="M37" i="8"/>
  <c r="L37" i="8"/>
  <c r="F37" i="8"/>
  <c r="M36" i="8"/>
  <c r="L36" i="8"/>
  <c r="F36" i="8"/>
  <c r="O36" i="8" s="1"/>
  <c r="N36" i="8" s="1"/>
  <c r="P36" i="8" s="1"/>
  <c r="M35" i="8"/>
  <c r="L35" i="8"/>
  <c r="F35" i="8"/>
  <c r="O35" i="8" s="1"/>
  <c r="N35" i="8" s="1"/>
  <c r="P35" i="8" s="1"/>
  <c r="O34" i="8"/>
  <c r="N34" i="8" s="1"/>
  <c r="P34" i="8" s="1"/>
  <c r="M34" i="8"/>
  <c r="L34" i="8"/>
  <c r="F34" i="8"/>
  <c r="M33" i="8"/>
  <c r="L33" i="8"/>
  <c r="F33" i="8"/>
  <c r="O33" i="8" s="1"/>
  <c r="N33" i="8" s="1"/>
  <c r="P33" i="8" s="1"/>
  <c r="O32" i="8"/>
  <c r="N32" i="8"/>
  <c r="P32" i="8" s="1"/>
  <c r="M32" i="8"/>
  <c r="L32" i="8"/>
  <c r="F32" i="8"/>
  <c r="O31" i="8"/>
  <c r="N31" i="8" s="1"/>
  <c r="P31" i="8" s="1"/>
  <c r="M31" i="8"/>
  <c r="L31" i="8"/>
  <c r="F31" i="8"/>
  <c r="N30" i="8"/>
  <c r="P30" i="8" s="1"/>
  <c r="M30" i="8"/>
  <c r="L30" i="8"/>
  <c r="F30" i="8"/>
  <c r="O30" i="8" s="1"/>
  <c r="O29" i="8"/>
  <c r="N29" i="8" s="1"/>
  <c r="P29" i="8" s="1"/>
  <c r="M29" i="8"/>
  <c r="L29" i="8"/>
  <c r="F29" i="8"/>
  <c r="M28" i="8"/>
  <c r="L28" i="8"/>
  <c r="F28" i="8"/>
  <c r="O28" i="8" s="1"/>
  <c r="N28" i="8" s="1"/>
  <c r="P28" i="8" s="1"/>
  <c r="M27" i="8"/>
  <c r="L27" i="8"/>
  <c r="F27" i="8"/>
  <c r="O27" i="8" s="1"/>
  <c r="N27" i="8" s="1"/>
  <c r="P27" i="8" s="1"/>
  <c r="O26" i="8"/>
  <c r="N26" i="8" s="1"/>
  <c r="P26" i="8" s="1"/>
  <c r="M26" i="8"/>
  <c r="L26" i="8"/>
  <c r="F26" i="8"/>
  <c r="M25" i="8"/>
  <c r="L25" i="8"/>
  <c r="F25" i="8"/>
  <c r="O25" i="8" s="1"/>
  <c r="N25" i="8" s="1"/>
  <c r="P25" i="8" s="1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M7" i="8"/>
  <c r="M8" i="8" s="1"/>
  <c r="J5" i="8"/>
  <c r="I5" i="8"/>
  <c r="H5" i="8"/>
  <c r="G5" i="8"/>
  <c r="F5" i="8"/>
  <c r="E5" i="8"/>
  <c r="D5" i="8"/>
  <c r="C5" i="8"/>
  <c r="B5" i="8"/>
  <c r="R1" i="8"/>
  <c r="O1" i="8"/>
  <c r="L1" i="8"/>
  <c r="M594" i="7"/>
  <c r="H594" i="7"/>
  <c r="F594" i="7"/>
  <c r="M593" i="7"/>
  <c r="H593" i="7"/>
  <c r="F593" i="7"/>
  <c r="M592" i="7"/>
  <c r="H592" i="7"/>
  <c r="F592" i="7"/>
  <c r="M591" i="7"/>
  <c r="F591" i="7"/>
  <c r="M590" i="7"/>
  <c r="F590" i="7"/>
  <c r="M589" i="7"/>
  <c r="H589" i="7"/>
  <c r="F589" i="7"/>
  <c r="M588" i="7"/>
  <c r="F588" i="7"/>
  <c r="M587" i="7"/>
  <c r="F587" i="7"/>
  <c r="M586" i="7"/>
  <c r="F586" i="7"/>
  <c r="M585" i="7"/>
  <c r="H585" i="7"/>
  <c r="F585" i="7"/>
  <c r="M584" i="7"/>
  <c r="F584" i="7"/>
  <c r="M583" i="7"/>
  <c r="F583" i="7"/>
  <c r="M582" i="7"/>
  <c r="F582" i="7"/>
  <c r="M581" i="7"/>
  <c r="F581" i="7"/>
  <c r="M580" i="7"/>
  <c r="F580" i="7"/>
  <c r="M579" i="7"/>
  <c r="F579" i="7"/>
  <c r="M578" i="7"/>
  <c r="H578" i="7"/>
  <c r="F578" i="7"/>
  <c r="M577" i="7"/>
  <c r="H577" i="7"/>
  <c r="F577" i="7"/>
  <c r="M576" i="7"/>
  <c r="H576" i="7"/>
  <c r="F576" i="7"/>
  <c r="M575" i="7"/>
  <c r="H575" i="7"/>
  <c r="F575" i="7"/>
  <c r="M574" i="7"/>
  <c r="H574" i="7"/>
  <c r="F574" i="7"/>
  <c r="M573" i="7"/>
  <c r="F573" i="7"/>
  <c r="M572" i="7"/>
  <c r="H572" i="7"/>
  <c r="F572" i="7"/>
  <c r="M571" i="7"/>
  <c r="H571" i="7"/>
  <c r="F571" i="7"/>
  <c r="M570" i="7"/>
  <c r="H570" i="7"/>
  <c r="F570" i="7"/>
  <c r="M569" i="7"/>
  <c r="F569" i="7"/>
  <c r="M568" i="7"/>
  <c r="H568" i="7"/>
  <c r="F568" i="7"/>
  <c r="M567" i="7"/>
  <c r="H567" i="7"/>
  <c r="F567" i="7"/>
  <c r="M566" i="7"/>
  <c r="H566" i="7"/>
  <c r="F566" i="7"/>
  <c r="M565" i="7"/>
  <c r="H565" i="7"/>
  <c r="F565" i="7"/>
  <c r="M564" i="7"/>
  <c r="F564" i="7"/>
  <c r="M563" i="7"/>
  <c r="F563" i="7"/>
  <c r="M562" i="7"/>
  <c r="H562" i="7"/>
  <c r="F562" i="7"/>
  <c r="M561" i="7"/>
  <c r="F561" i="7"/>
  <c r="M560" i="7"/>
  <c r="H560" i="7"/>
  <c r="F560" i="7"/>
  <c r="M559" i="7"/>
  <c r="F559" i="7"/>
  <c r="M558" i="7"/>
  <c r="H558" i="7"/>
  <c r="F558" i="7"/>
  <c r="M557" i="7"/>
  <c r="F557" i="7"/>
  <c r="M556" i="7"/>
  <c r="F556" i="7"/>
  <c r="M555" i="7"/>
  <c r="F555" i="7"/>
  <c r="M554" i="7"/>
  <c r="H554" i="7"/>
  <c r="F554" i="7"/>
  <c r="M553" i="7"/>
  <c r="H553" i="7"/>
  <c r="F553" i="7"/>
  <c r="M552" i="7"/>
  <c r="F552" i="7"/>
  <c r="M551" i="7"/>
  <c r="F551" i="7"/>
  <c r="M550" i="7"/>
  <c r="F550" i="7"/>
  <c r="M549" i="7"/>
  <c r="H549" i="7"/>
  <c r="F549" i="7"/>
  <c r="M548" i="7"/>
  <c r="F548" i="7"/>
  <c r="M547" i="7"/>
  <c r="F547" i="7"/>
  <c r="M546" i="7"/>
  <c r="H546" i="7"/>
  <c r="F546" i="7"/>
  <c r="M545" i="7"/>
  <c r="H545" i="7"/>
  <c r="F545" i="7"/>
  <c r="M544" i="7"/>
  <c r="F544" i="7"/>
  <c r="M543" i="7"/>
  <c r="F543" i="7"/>
  <c r="M542" i="7"/>
  <c r="F542" i="7"/>
  <c r="M541" i="7"/>
  <c r="F541" i="7"/>
  <c r="M540" i="7"/>
  <c r="F540" i="7"/>
  <c r="M539" i="7"/>
  <c r="H539" i="7"/>
  <c r="F539" i="7"/>
  <c r="M538" i="7"/>
  <c r="F538" i="7"/>
  <c r="M537" i="7"/>
  <c r="H537" i="7"/>
  <c r="F537" i="7"/>
  <c r="M536" i="7"/>
  <c r="F536" i="7"/>
  <c r="M535" i="7"/>
  <c r="F535" i="7"/>
  <c r="M534" i="7"/>
  <c r="F534" i="7"/>
  <c r="M533" i="7"/>
  <c r="H533" i="7"/>
  <c r="F533" i="7"/>
  <c r="M532" i="7"/>
  <c r="F532" i="7"/>
  <c r="M531" i="7"/>
  <c r="F531" i="7"/>
  <c r="M530" i="7"/>
  <c r="F530" i="7"/>
  <c r="M529" i="7"/>
  <c r="F529" i="7"/>
  <c r="M528" i="7"/>
  <c r="F528" i="7"/>
  <c r="M527" i="7"/>
  <c r="F527" i="7"/>
  <c r="M526" i="7"/>
  <c r="H526" i="7"/>
  <c r="F526" i="7"/>
  <c r="M525" i="7"/>
  <c r="F525" i="7"/>
  <c r="M524" i="7"/>
  <c r="F524" i="7"/>
  <c r="M523" i="7"/>
  <c r="F523" i="7"/>
  <c r="M522" i="7"/>
  <c r="F522" i="7"/>
  <c r="M521" i="7"/>
  <c r="F521" i="7"/>
  <c r="M520" i="7"/>
  <c r="F520" i="7"/>
  <c r="M519" i="7"/>
  <c r="F519" i="7"/>
  <c r="M518" i="7"/>
  <c r="F518" i="7"/>
  <c r="M517" i="7"/>
  <c r="F517" i="7"/>
  <c r="M516" i="7"/>
  <c r="F516" i="7"/>
  <c r="M515" i="7"/>
  <c r="F515" i="7"/>
  <c r="M514" i="7"/>
  <c r="F514" i="7"/>
  <c r="M513" i="7"/>
  <c r="F513" i="7"/>
  <c r="M512" i="7"/>
  <c r="F512" i="7"/>
  <c r="M511" i="7"/>
  <c r="F511" i="7"/>
  <c r="M510" i="7"/>
  <c r="F510" i="7"/>
  <c r="M509" i="7"/>
  <c r="F509" i="7"/>
  <c r="M508" i="7"/>
  <c r="F508" i="7"/>
  <c r="M507" i="7"/>
  <c r="F507" i="7"/>
  <c r="M506" i="7"/>
  <c r="F506" i="7"/>
  <c r="M505" i="7"/>
  <c r="F505" i="7"/>
  <c r="M504" i="7"/>
  <c r="F504" i="7"/>
  <c r="M503" i="7"/>
  <c r="H503" i="7"/>
  <c r="F503" i="7"/>
  <c r="M502" i="7"/>
  <c r="F502" i="7"/>
  <c r="M501" i="7"/>
  <c r="F501" i="7"/>
  <c r="M500" i="7"/>
  <c r="H500" i="7"/>
  <c r="F500" i="7"/>
  <c r="M499" i="7"/>
  <c r="H499" i="7"/>
  <c r="F499" i="7"/>
  <c r="M498" i="7"/>
  <c r="F498" i="7"/>
  <c r="M497" i="7"/>
  <c r="H497" i="7"/>
  <c r="F497" i="7"/>
  <c r="M496" i="7"/>
  <c r="H496" i="7"/>
  <c r="F496" i="7"/>
  <c r="M495" i="7"/>
  <c r="F495" i="7"/>
  <c r="M494" i="7"/>
  <c r="H494" i="7"/>
  <c r="F494" i="7"/>
  <c r="M493" i="7"/>
  <c r="H493" i="7"/>
  <c r="F493" i="7"/>
  <c r="M492" i="7"/>
  <c r="F492" i="7"/>
  <c r="M491" i="7"/>
  <c r="H491" i="7"/>
  <c r="F491" i="7"/>
  <c r="M490" i="7"/>
  <c r="H490" i="7"/>
  <c r="F490" i="7"/>
  <c r="M489" i="7"/>
  <c r="H489" i="7"/>
  <c r="F489" i="7"/>
  <c r="M488" i="7"/>
  <c r="H488" i="7"/>
  <c r="F488" i="7"/>
  <c r="M487" i="7"/>
  <c r="F487" i="7"/>
  <c r="M486" i="7"/>
  <c r="F486" i="7"/>
  <c r="M485" i="7"/>
  <c r="H485" i="7"/>
  <c r="F485" i="7"/>
  <c r="M484" i="7"/>
  <c r="F484" i="7"/>
  <c r="M483" i="7"/>
  <c r="H483" i="7"/>
  <c r="F483" i="7"/>
  <c r="M482" i="7"/>
  <c r="F482" i="7"/>
  <c r="M481" i="7"/>
  <c r="H481" i="7"/>
  <c r="F481" i="7"/>
  <c r="M480" i="7"/>
  <c r="F480" i="7"/>
  <c r="M479" i="7"/>
  <c r="F479" i="7"/>
  <c r="M478" i="7"/>
  <c r="F478" i="7"/>
  <c r="M477" i="7"/>
  <c r="H477" i="7"/>
  <c r="F477" i="7"/>
  <c r="M476" i="7"/>
  <c r="H476" i="7"/>
  <c r="F476" i="7"/>
  <c r="M475" i="7"/>
  <c r="F475" i="7"/>
  <c r="M474" i="7"/>
  <c r="F474" i="7"/>
  <c r="M473" i="7"/>
  <c r="F473" i="7"/>
  <c r="M472" i="7"/>
  <c r="H472" i="7"/>
  <c r="F472" i="7"/>
  <c r="M471" i="7"/>
  <c r="F471" i="7"/>
  <c r="M470" i="7"/>
  <c r="F470" i="7"/>
  <c r="M469" i="7"/>
  <c r="F469" i="7"/>
  <c r="M468" i="7"/>
  <c r="H468" i="7"/>
  <c r="F468" i="7"/>
  <c r="M467" i="7"/>
  <c r="H467" i="7"/>
  <c r="F467" i="7"/>
  <c r="M466" i="7"/>
  <c r="F466" i="7"/>
  <c r="M465" i="7"/>
  <c r="F465" i="7"/>
  <c r="M464" i="7"/>
  <c r="F464" i="7"/>
  <c r="M463" i="7"/>
  <c r="F463" i="7"/>
  <c r="M462" i="7"/>
  <c r="F462" i="7"/>
  <c r="M461" i="7"/>
  <c r="H461" i="7"/>
  <c r="F461" i="7"/>
  <c r="M460" i="7"/>
  <c r="F460" i="7"/>
  <c r="M459" i="7"/>
  <c r="H459" i="7"/>
  <c r="F459" i="7"/>
  <c r="M458" i="7"/>
  <c r="F458" i="7"/>
  <c r="M457" i="7"/>
  <c r="F457" i="7"/>
  <c r="M456" i="7"/>
  <c r="F456" i="7"/>
  <c r="M455" i="7"/>
  <c r="H455" i="7"/>
  <c r="F455" i="7"/>
  <c r="M454" i="7"/>
  <c r="F454" i="7"/>
  <c r="M453" i="7"/>
  <c r="F453" i="7"/>
  <c r="M452" i="7"/>
  <c r="F452" i="7"/>
  <c r="M451" i="7"/>
  <c r="F451" i="7"/>
  <c r="M450" i="7"/>
  <c r="F450" i="7"/>
  <c r="M449" i="7"/>
  <c r="F449" i="7"/>
  <c r="M448" i="7"/>
  <c r="H448" i="7"/>
  <c r="F448" i="7"/>
  <c r="M447" i="7"/>
  <c r="F447" i="7"/>
  <c r="M446" i="7"/>
  <c r="F446" i="7"/>
  <c r="M445" i="7"/>
  <c r="F445" i="7"/>
  <c r="M444" i="7"/>
  <c r="F444" i="7"/>
  <c r="M443" i="7"/>
  <c r="F443" i="7"/>
  <c r="M442" i="7"/>
  <c r="F442" i="7"/>
  <c r="M441" i="7"/>
  <c r="F441" i="7"/>
  <c r="M440" i="7"/>
  <c r="H440" i="7"/>
  <c r="F440" i="7"/>
  <c r="M439" i="7"/>
  <c r="F439" i="7"/>
  <c r="M438" i="7"/>
  <c r="H438" i="7"/>
  <c r="F438" i="7"/>
  <c r="M437" i="7"/>
  <c r="F437" i="7"/>
  <c r="M436" i="7"/>
  <c r="H436" i="7"/>
  <c r="F436" i="7"/>
  <c r="M435" i="7"/>
  <c r="F435" i="7"/>
  <c r="M434" i="7"/>
  <c r="F434" i="7"/>
  <c r="M433" i="7"/>
  <c r="H433" i="7"/>
  <c r="F433" i="7"/>
  <c r="M432" i="7"/>
  <c r="F432" i="7"/>
  <c r="M431" i="7"/>
  <c r="F431" i="7"/>
  <c r="M430" i="7"/>
  <c r="H430" i="7"/>
  <c r="F430" i="7"/>
  <c r="M429" i="7"/>
  <c r="F429" i="7"/>
  <c r="M428" i="7"/>
  <c r="H428" i="7"/>
  <c r="F428" i="7"/>
  <c r="M427" i="7"/>
  <c r="H427" i="7"/>
  <c r="F427" i="7"/>
  <c r="M426" i="7"/>
  <c r="F426" i="7"/>
  <c r="M425" i="7"/>
  <c r="F425" i="7"/>
  <c r="M424" i="7"/>
  <c r="F424" i="7"/>
  <c r="M423" i="7"/>
  <c r="F423" i="7"/>
  <c r="M422" i="7"/>
  <c r="H422" i="7"/>
  <c r="F422" i="7"/>
  <c r="M421" i="7"/>
  <c r="F421" i="7"/>
  <c r="M420" i="7"/>
  <c r="F420" i="7"/>
  <c r="M419" i="7"/>
  <c r="H419" i="7"/>
  <c r="F419" i="7"/>
  <c r="M418" i="7"/>
  <c r="F418" i="7"/>
  <c r="M417" i="7"/>
  <c r="F417" i="7"/>
  <c r="M416" i="7"/>
  <c r="F416" i="7"/>
  <c r="M415" i="7"/>
  <c r="H415" i="7"/>
  <c r="F415" i="7"/>
  <c r="M414" i="7"/>
  <c r="F414" i="7"/>
  <c r="M413" i="7"/>
  <c r="F413" i="7"/>
  <c r="M412" i="7"/>
  <c r="F412" i="7"/>
  <c r="M411" i="7"/>
  <c r="F411" i="7"/>
  <c r="M410" i="7"/>
  <c r="F410" i="7"/>
  <c r="M409" i="7"/>
  <c r="F409" i="7"/>
  <c r="M408" i="7"/>
  <c r="H408" i="7"/>
  <c r="F408" i="7"/>
  <c r="M407" i="7"/>
  <c r="F407" i="7"/>
  <c r="M406" i="7"/>
  <c r="F406" i="7"/>
  <c r="M405" i="7"/>
  <c r="F405" i="7"/>
  <c r="M404" i="7"/>
  <c r="F404" i="7"/>
  <c r="M403" i="7"/>
  <c r="F403" i="7"/>
  <c r="M402" i="7"/>
  <c r="F402" i="7"/>
  <c r="M401" i="7"/>
  <c r="F401" i="7"/>
  <c r="M400" i="7"/>
  <c r="F400" i="7"/>
  <c r="M399" i="7"/>
  <c r="H399" i="7"/>
  <c r="F399" i="7"/>
  <c r="M398" i="7"/>
  <c r="F398" i="7"/>
  <c r="M397" i="7"/>
  <c r="H397" i="7"/>
  <c r="F397" i="7"/>
  <c r="M396" i="7"/>
  <c r="F396" i="7"/>
  <c r="M395" i="7"/>
  <c r="H395" i="7"/>
  <c r="F395" i="7"/>
  <c r="M394" i="7"/>
  <c r="F394" i="7"/>
  <c r="M393" i="7"/>
  <c r="F393" i="7"/>
  <c r="M392" i="7"/>
  <c r="F392" i="7"/>
  <c r="M391" i="7"/>
  <c r="H391" i="7"/>
  <c r="F391" i="7"/>
  <c r="M390" i="7"/>
  <c r="F390" i="7"/>
  <c r="M389" i="7"/>
  <c r="F389" i="7"/>
  <c r="M388" i="7"/>
  <c r="F388" i="7"/>
  <c r="M387" i="7"/>
  <c r="F387" i="7"/>
  <c r="M386" i="7"/>
  <c r="F386" i="7"/>
  <c r="M385" i="7"/>
  <c r="L385" i="7"/>
  <c r="F385" i="7"/>
  <c r="M384" i="7"/>
  <c r="L384" i="7"/>
  <c r="F384" i="7"/>
  <c r="M383" i="7"/>
  <c r="L383" i="7"/>
  <c r="F383" i="7"/>
  <c r="M382" i="7"/>
  <c r="L382" i="7"/>
  <c r="H382" i="7"/>
  <c r="F382" i="7"/>
  <c r="M381" i="7"/>
  <c r="L381" i="7"/>
  <c r="F381" i="7"/>
  <c r="M380" i="7"/>
  <c r="L380" i="7"/>
  <c r="F380" i="7"/>
  <c r="M379" i="7"/>
  <c r="L379" i="7"/>
  <c r="F379" i="7"/>
  <c r="M378" i="7"/>
  <c r="L378" i="7"/>
  <c r="F378" i="7"/>
  <c r="M377" i="7"/>
  <c r="L377" i="7"/>
  <c r="H377" i="7"/>
  <c r="F377" i="7"/>
  <c r="M376" i="7"/>
  <c r="L376" i="7"/>
  <c r="H376" i="7"/>
  <c r="F376" i="7"/>
  <c r="M375" i="7"/>
  <c r="L375" i="7"/>
  <c r="H375" i="7"/>
  <c r="F375" i="7"/>
  <c r="M374" i="7"/>
  <c r="L374" i="7"/>
  <c r="H374" i="7"/>
  <c r="F374" i="7"/>
  <c r="M373" i="7"/>
  <c r="L373" i="7"/>
  <c r="H373" i="7"/>
  <c r="F373" i="7"/>
  <c r="M372" i="7"/>
  <c r="L372" i="7"/>
  <c r="H372" i="7"/>
  <c r="F372" i="7"/>
  <c r="M371" i="7"/>
  <c r="L371" i="7"/>
  <c r="H371" i="7"/>
  <c r="F371" i="7"/>
  <c r="M370" i="7"/>
  <c r="L370" i="7"/>
  <c r="H370" i="7"/>
  <c r="F370" i="7"/>
  <c r="M369" i="7"/>
  <c r="L369" i="7"/>
  <c r="H369" i="7"/>
  <c r="F369" i="7"/>
  <c r="M368" i="7"/>
  <c r="L368" i="7"/>
  <c r="H368" i="7"/>
  <c r="F368" i="7"/>
  <c r="M367" i="7"/>
  <c r="L367" i="7"/>
  <c r="H367" i="7"/>
  <c r="F367" i="7"/>
  <c r="M366" i="7"/>
  <c r="L366" i="7"/>
  <c r="H366" i="7"/>
  <c r="F366" i="7"/>
  <c r="M365" i="7"/>
  <c r="L365" i="7"/>
  <c r="H365" i="7"/>
  <c r="F365" i="7"/>
  <c r="M364" i="7"/>
  <c r="L364" i="7"/>
  <c r="H364" i="7"/>
  <c r="F364" i="7"/>
  <c r="M363" i="7"/>
  <c r="L363" i="7"/>
  <c r="F363" i="7"/>
  <c r="M362" i="7"/>
  <c r="L362" i="7"/>
  <c r="F362" i="7"/>
  <c r="M361" i="7"/>
  <c r="L361" i="7"/>
  <c r="F361" i="7"/>
  <c r="M360" i="7"/>
  <c r="L360" i="7"/>
  <c r="F360" i="7"/>
  <c r="M359" i="7"/>
  <c r="L359" i="7"/>
  <c r="H359" i="7"/>
  <c r="F359" i="7"/>
  <c r="M358" i="7"/>
  <c r="L358" i="7"/>
  <c r="H358" i="7"/>
  <c r="F358" i="7"/>
  <c r="M357" i="7"/>
  <c r="L357" i="7"/>
  <c r="H357" i="7"/>
  <c r="F357" i="7"/>
  <c r="M356" i="7"/>
  <c r="L356" i="7"/>
  <c r="F356" i="7"/>
  <c r="M355" i="7"/>
  <c r="L355" i="7"/>
  <c r="F355" i="7"/>
  <c r="M354" i="7"/>
  <c r="L354" i="7"/>
  <c r="F354" i="7"/>
  <c r="M353" i="7"/>
  <c r="L353" i="7"/>
  <c r="F353" i="7"/>
  <c r="M352" i="7"/>
  <c r="L352" i="7"/>
  <c r="F352" i="7"/>
  <c r="M351" i="7"/>
  <c r="L351" i="7"/>
  <c r="H351" i="7"/>
  <c r="F351" i="7"/>
  <c r="M350" i="7"/>
  <c r="L350" i="7"/>
  <c r="H350" i="7"/>
  <c r="F350" i="7"/>
  <c r="M349" i="7"/>
  <c r="L349" i="7"/>
  <c r="H349" i="7"/>
  <c r="F349" i="7"/>
  <c r="M348" i="7"/>
  <c r="L348" i="7"/>
  <c r="H348" i="7"/>
  <c r="F348" i="7"/>
  <c r="M347" i="7"/>
  <c r="L347" i="7"/>
  <c r="H347" i="7"/>
  <c r="F347" i="7"/>
  <c r="M346" i="7"/>
  <c r="L346" i="7"/>
  <c r="H346" i="7"/>
  <c r="F346" i="7"/>
  <c r="M345" i="7"/>
  <c r="L345" i="7"/>
  <c r="H345" i="7"/>
  <c r="F345" i="7"/>
  <c r="M344" i="7"/>
  <c r="L344" i="7"/>
  <c r="H344" i="7"/>
  <c r="F344" i="7"/>
  <c r="M343" i="7"/>
  <c r="L343" i="7"/>
  <c r="H343" i="7"/>
  <c r="F343" i="7"/>
  <c r="M342" i="7"/>
  <c r="L342" i="7"/>
  <c r="H342" i="7"/>
  <c r="F342" i="7"/>
  <c r="M341" i="7"/>
  <c r="L341" i="7"/>
  <c r="H341" i="7"/>
  <c r="F341" i="7"/>
  <c r="M340" i="7"/>
  <c r="L340" i="7"/>
  <c r="H340" i="7"/>
  <c r="F340" i="7"/>
  <c r="M339" i="7"/>
  <c r="L339" i="7"/>
  <c r="H339" i="7"/>
  <c r="F339" i="7"/>
  <c r="M338" i="7"/>
  <c r="L338" i="7"/>
  <c r="H338" i="7"/>
  <c r="F338" i="7"/>
  <c r="M337" i="7"/>
  <c r="L337" i="7"/>
  <c r="H337" i="7"/>
  <c r="F337" i="7"/>
  <c r="M336" i="7"/>
  <c r="L336" i="7"/>
  <c r="H336" i="7"/>
  <c r="F336" i="7"/>
  <c r="M335" i="7"/>
  <c r="L335" i="7"/>
  <c r="H335" i="7"/>
  <c r="F335" i="7"/>
  <c r="M334" i="7"/>
  <c r="L334" i="7"/>
  <c r="H334" i="7"/>
  <c r="F334" i="7"/>
  <c r="M333" i="7"/>
  <c r="L333" i="7"/>
  <c r="H333" i="7"/>
  <c r="F333" i="7"/>
  <c r="M332" i="7"/>
  <c r="L332" i="7"/>
  <c r="H332" i="7"/>
  <c r="F332" i="7"/>
  <c r="M331" i="7"/>
  <c r="L331" i="7"/>
  <c r="H331" i="7"/>
  <c r="F331" i="7"/>
  <c r="M330" i="7"/>
  <c r="L330" i="7"/>
  <c r="H330" i="7"/>
  <c r="F330" i="7"/>
  <c r="M329" i="7"/>
  <c r="L329" i="7"/>
  <c r="H329" i="7"/>
  <c r="F329" i="7"/>
  <c r="M328" i="7"/>
  <c r="L328" i="7"/>
  <c r="H328" i="7"/>
  <c r="F328" i="7"/>
  <c r="M327" i="7"/>
  <c r="L327" i="7"/>
  <c r="H327" i="7"/>
  <c r="F327" i="7"/>
  <c r="M326" i="7"/>
  <c r="L326" i="7"/>
  <c r="H326" i="7"/>
  <c r="F326" i="7"/>
  <c r="M325" i="7"/>
  <c r="L325" i="7"/>
  <c r="H325" i="7"/>
  <c r="F325" i="7"/>
  <c r="M324" i="7"/>
  <c r="L324" i="7"/>
  <c r="H324" i="7"/>
  <c r="F324" i="7"/>
  <c r="M323" i="7"/>
  <c r="L323" i="7"/>
  <c r="H323" i="7"/>
  <c r="F323" i="7"/>
  <c r="M322" i="7"/>
  <c r="L322" i="7"/>
  <c r="F322" i="7"/>
  <c r="M321" i="7"/>
  <c r="L321" i="7"/>
  <c r="F321" i="7"/>
  <c r="M320" i="7"/>
  <c r="L320" i="7"/>
  <c r="F320" i="7"/>
  <c r="M319" i="7"/>
  <c r="L319" i="7"/>
  <c r="F319" i="7"/>
  <c r="M318" i="7"/>
  <c r="L318" i="7"/>
  <c r="F318" i="7"/>
  <c r="M317" i="7"/>
  <c r="L317" i="7"/>
  <c r="F317" i="7"/>
  <c r="M316" i="7"/>
  <c r="L316" i="7"/>
  <c r="F316" i="7"/>
  <c r="M315" i="7"/>
  <c r="L315" i="7"/>
  <c r="F315" i="7"/>
  <c r="M314" i="7"/>
  <c r="L314" i="7"/>
  <c r="H314" i="7"/>
  <c r="F314" i="7"/>
  <c r="M313" i="7"/>
  <c r="L313" i="7"/>
  <c r="H313" i="7"/>
  <c r="F313" i="7"/>
  <c r="M312" i="7"/>
  <c r="L312" i="7"/>
  <c r="H312" i="7"/>
  <c r="F312" i="7"/>
  <c r="M311" i="7"/>
  <c r="L311" i="7"/>
  <c r="H311" i="7"/>
  <c r="F311" i="7"/>
  <c r="M310" i="7"/>
  <c r="L310" i="7"/>
  <c r="H310" i="7"/>
  <c r="F310" i="7"/>
  <c r="M309" i="7"/>
  <c r="L309" i="7"/>
  <c r="H309" i="7"/>
  <c r="F309" i="7"/>
  <c r="M308" i="7"/>
  <c r="L308" i="7"/>
  <c r="H308" i="7"/>
  <c r="F308" i="7"/>
  <c r="M307" i="7"/>
  <c r="L307" i="7"/>
  <c r="H307" i="7"/>
  <c r="F307" i="7"/>
  <c r="M306" i="7"/>
  <c r="L306" i="7"/>
  <c r="H306" i="7"/>
  <c r="F306" i="7"/>
  <c r="M305" i="7"/>
  <c r="L305" i="7"/>
  <c r="H305" i="7"/>
  <c r="F305" i="7"/>
  <c r="M304" i="7"/>
  <c r="L304" i="7"/>
  <c r="H304" i="7"/>
  <c r="F304" i="7"/>
  <c r="M303" i="7"/>
  <c r="L303" i="7"/>
  <c r="H303" i="7"/>
  <c r="F303" i="7"/>
  <c r="M302" i="7"/>
  <c r="L302" i="7"/>
  <c r="H302" i="7"/>
  <c r="F302" i="7"/>
  <c r="M301" i="7"/>
  <c r="L301" i="7"/>
  <c r="H301" i="7"/>
  <c r="F301" i="7"/>
  <c r="M300" i="7"/>
  <c r="L300" i="7"/>
  <c r="H300" i="7"/>
  <c r="F300" i="7"/>
  <c r="M299" i="7"/>
  <c r="L299" i="7"/>
  <c r="H299" i="7"/>
  <c r="F299" i="7"/>
  <c r="M298" i="7"/>
  <c r="L298" i="7"/>
  <c r="H298" i="7"/>
  <c r="F298" i="7"/>
  <c r="M297" i="7"/>
  <c r="L297" i="7"/>
  <c r="H297" i="7"/>
  <c r="F297" i="7"/>
  <c r="M296" i="7"/>
  <c r="L296" i="7"/>
  <c r="H296" i="7"/>
  <c r="F296" i="7"/>
  <c r="M295" i="7"/>
  <c r="L295" i="7"/>
  <c r="H295" i="7"/>
  <c r="F295" i="7"/>
  <c r="M294" i="7"/>
  <c r="L294" i="7"/>
  <c r="F294" i="7"/>
  <c r="M293" i="7"/>
  <c r="L293" i="7"/>
  <c r="F293" i="7"/>
  <c r="M292" i="7"/>
  <c r="L292" i="7"/>
  <c r="F292" i="7"/>
  <c r="M291" i="7"/>
  <c r="L291" i="7"/>
  <c r="F291" i="7"/>
  <c r="M290" i="7"/>
  <c r="L290" i="7"/>
  <c r="F290" i="7"/>
  <c r="M289" i="7"/>
  <c r="L289" i="7"/>
  <c r="H289" i="7"/>
  <c r="F289" i="7"/>
  <c r="M288" i="7"/>
  <c r="L288" i="7"/>
  <c r="H288" i="7"/>
  <c r="F288" i="7"/>
  <c r="M287" i="7"/>
  <c r="L287" i="7"/>
  <c r="H287" i="7"/>
  <c r="F287" i="7"/>
  <c r="M286" i="7"/>
  <c r="L286" i="7"/>
  <c r="H286" i="7"/>
  <c r="F286" i="7"/>
  <c r="M285" i="7"/>
  <c r="L285" i="7"/>
  <c r="H285" i="7"/>
  <c r="F285" i="7"/>
  <c r="M284" i="7"/>
  <c r="L284" i="7"/>
  <c r="H284" i="7"/>
  <c r="F284" i="7"/>
  <c r="M283" i="7"/>
  <c r="L283" i="7"/>
  <c r="H283" i="7"/>
  <c r="F283" i="7"/>
  <c r="M282" i="7"/>
  <c r="L282" i="7"/>
  <c r="H282" i="7"/>
  <c r="F282" i="7"/>
  <c r="M281" i="7"/>
  <c r="L281" i="7"/>
  <c r="H281" i="7"/>
  <c r="F281" i="7"/>
  <c r="M280" i="7"/>
  <c r="L280" i="7"/>
  <c r="H280" i="7"/>
  <c r="F280" i="7"/>
  <c r="M279" i="7"/>
  <c r="L279" i="7"/>
  <c r="H279" i="7"/>
  <c r="F279" i="7"/>
  <c r="M278" i="7"/>
  <c r="L278" i="7"/>
  <c r="H278" i="7"/>
  <c r="F278" i="7"/>
  <c r="M277" i="7"/>
  <c r="L277" i="7"/>
  <c r="H277" i="7"/>
  <c r="F277" i="7"/>
  <c r="M276" i="7"/>
  <c r="L276" i="7"/>
  <c r="H276" i="7"/>
  <c r="F276" i="7"/>
  <c r="M275" i="7"/>
  <c r="L275" i="7"/>
  <c r="H275" i="7"/>
  <c r="F275" i="7"/>
  <c r="M274" i="7"/>
  <c r="L274" i="7"/>
  <c r="H274" i="7"/>
  <c r="F274" i="7"/>
  <c r="M273" i="7"/>
  <c r="L273" i="7"/>
  <c r="H273" i="7"/>
  <c r="F273" i="7"/>
  <c r="M272" i="7"/>
  <c r="L272" i="7"/>
  <c r="H272" i="7"/>
  <c r="F272" i="7"/>
  <c r="M271" i="7"/>
  <c r="L271" i="7"/>
  <c r="H271" i="7"/>
  <c r="F271" i="7"/>
  <c r="M270" i="7"/>
  <c r="L270" i="7"/>
  <c r="H270" i="7"/>
  <c r="F270" i="7"/>
  <c r="M269" i="7"/>
  <c r="L269" i="7"/>
  <c r="H269" i="7"/>
  <c r="F269" i="7"/>
  <c r="M268" i="7"/>
  <c r="L268" i="7"/>
  <c r="H268" i="7"/>
  <c r="F268" i="7"/>
  <c r="M267" i="7"/>
  <c r="L267" i="7"/>
  <c r="H267" i="7"/>
  <c r="F267" i="7"/>
  <c r="M266" i="7"/>
  <c r="L266" i="7"/>
  <c r="H266" i="7"/>
  <c r="F266" i="7"/>
  <c r="M265" i="7"/>
  <c r="L265" i="7"/>
  <c r="F265" i="7"/>
  <c r="M264" i="7"/>
  <c r="L264" i="7"/>
  <c r="F264" i="7"/>
  <c r="M263" i="7"/>
  <c r="L263" i="7"/>
  <c r="F263" i="7"/>
  <c r="M262" i="7"/>
  <c r="L262" i="7"/>
  <c r="F262" i="7"/>
  <c r="M261" i="7"/>
  <c r="L261" i="7"/>
  <c r="F261" i="7"/>
  <c r="M260" i="7"/>
  <c r="L260" i="7"/>
  <c r="F260" i="7"/>
  <c r="M259" i="7"/>
  <c r="L259" i="7"/>
  <c r="F259" i="7"/>
  <c r="M258" i="7"/>
  <c r="L258" i="7"/>
  <c r="F258" i="7"/>
  <c r="M257" i="7"/>
  <c r="L257" i="7"/>
  <c r="F257" i="7"/>
  <c r="M256" i="7"/>
  <c r="L256" i="7"/>
  <c r="F256" i="7"/>
  <c r="M255" i="7"/>
  <c r="L255" i="7"/>
  <c r="F255" i="7"/>
  <c r="M254" i="7"/>
  <c r="L254" i="7"/>
  <c r="F254" i="7"/>
  <c r="M253" i="7"/>
  <c r="L253" i="7"/>
  <c r="F253" i="7"/>
  <c r="M252" i="7"/>
  <c r="L252" i="7"/>
  <c r="F252" i="7"/>
  <c r="M251" i="7"/>
  <c r="L251" i="7"/>
  <c r="F251" i="7"/>
  <c r="M250" i="7"/>
  <c r="L250" i="7"/>
  <c r="H250" i="7"/>
  <c r="F250" i="7"/>
  <c r="M249" i="7"/>
  <c r="L249" i="7"/>
  <c r="H249" i="7"/>
  <c r="F249" i="7"/>
  <c r="M248" i="7"/>
  <c r="L248" i="7"/>
  <c r="H248" i="7"/>
  <c r="F248" i="7"/>
  <c r="M247" i="7"/>
  <c r="L247" i="7"/>
  <c r="H247" i="7"/>
  <c r="F247" i="7"/>
  <c r="M246" i="7"/>
  <c r="L246" i="7"/>
  <c r="H246" i="7"/>
  <c r="F246" i="7"/>
  <c r="M245" i="7"/>
  <c r="L245" i="7"/>
  <c r="H245" i="7"/>
  <c r="F245" i="7"/>
  <c r="M244" i="7"/>
  <c r="L244" i="7"/>
  <c r="H244" i="7"/>
  <c r="F244" i="7"/>
  <c r="M243" i="7"/>
  <c r="L243" i="7"/>
  <c r="F243" i="7"/>
  <c r="M242" i="7"/>
  <c r="L242" i="7"/>
  <c r="F242" i="7"/>
  <c r="M241" i="7"/>
  <c r="L241" i="7"/>
  <c r="F241" i="7"/>
  <c r="M240" i="7"/>
  <c r="L240" i="7"/>
  <c r="F240" i="7"/>
  <c r="M239" i="7"/>
  <c r="L239" i="7"/>
  <c r="F239" i="7"/>
  <c r="M238" i="7"/>
  <c r="L238" i="7"/>
  <c r="F238" i="7"/>
  <c r="M237" i="7"/>
  <c r="L237" i="7"/>
  <c r="F237" i="7"/>
  <c r="M236" i="7"/>
  <c r="L236" i="7"/>
  <c r="F236" i="7"/>
  <c r="M235" i="7"/>
  <c r="L235" i="7"/>
  <c r="F235" i="7"/>
  <c r="M234" i="7"/>
  <c r="L234" i="7"/>
  <c r="F234" i="7"/>
  <c r="M233" i="7"/>
  <c r="L233" i="7"/>
  <c r="H233" i="7"/>
  <c r="F233" i="7"/>
  <c r="M232" i="7"/>
  <c r="L232" i="7"/>
  <c r="H232" i="7"/>
  <c r="F232" i="7"/>
  <c r="M231" i="7"/>
  <c r="L231" i="7"/>
  <c r="H231" i="7"/>
  <c r="F231" i="7"/>
  <c r="M230" i="7"/>
  <c r="L230" i="7"/>
  <c r="F230" i="7"/>
  <c r="M229" i="7"/>
  <c r="L229" i="7"/>
  <c r="H229" i="7"/>
  <c r="F229" i="7"/>
  <c r="M228" i="7"/>
  <c r="L228" i="7"/>
  <c r="F228" i="7"/>
  <c r="M227" i="7"/>
  <c r="L227" i="7"/>
  <c r="H227" i="7"/>
  <c r="F227" i="7"/>
  <c r="M226" i="7"/>
  <c r="L226" i="7"/>
  <c r="H226" i="7"/>
  <c r="F226" i="7"/>
  <c r="M225" i="7"/>
  <c r="L225" i="7"/>
  <c r="H225" i="7"/>
  <c r="F225" i="7"/>
  <c r="M224" i="7"/>
  <c r="L224" i="7"/>
  <c r="F224" i="7"/>
  <c r="M223" i="7"/>
  <c r="L223" i="7"/>
  <c r="F223" i="7"/>
  <c r="M222" i="7"/>
  <c r="L222" i="7"/>
  <c r="F222" i="7"/>
  <c r="M221" i="7"/>
  <c r="L221" i="7"/>
  <c r="F221" i="7"/>
  <c r="M220" i="7"/>
  <c r="L220" i="7"/>
  <c r="F220" i="7"/>
  <c r="M219" i="7"/>
  <c r="L219" i="7"/>
  <c r="F219" i="7"/>
  <c r="M218" i="7"/>
  <c r="L218" i="7"/>
  <c r="H218" i="7"/>
  <c r="F218" i="7"/>
  <c r="M217" i="7"/>
  <c r="L217" i="7"/>
  <c r="H217" i="7"/>
  <c r="F217" i="7"/>
  <c r="M216" i="7"/>
  <c r="L216" i="7"/>
  <c r="H216" i="7"/>
  <c r="F216" i="7"/>
  <c r="M215" i="7"/>
  <c r="L215" i="7"/>
  <c r="H215" i="7"/>
  <c r="F215" i="7"/>
  <c r="M214" i="7"/>
  <c r="L214" i="7"/>
  <c r="H214" i="7"/>
  <c r="F214" i="7"/>
  <c r="M213" i="7"/>
  <c r="L213" i="7"/>
  <c r="H213" i="7"/>
  <c r="F213" i="7"/>
  <c r="M212" i="7"/>
  <c r="L212" i="7"/>
  <c r="F212" i="7"/>
  <c r="M211" i="7"/>
  <c r="L211" i="7"/>
  <c r="F211" i="7"/>
  <c r="M210" i="7"/>
  <c r="L210" i="7"/>
  <c r="F210" i="7"/>
  <c r="M209" i="7"/>
  <c r="L209" i="7"/>
  <c r="F209" i="7"/>
  <c r="M208" i="7"/>
  <c r="L208" i="7"/>
  <c r="F208" i="7"/>
  <c r="M207" i="7"/>
  <c r="L207" i="7"/>
  <c r="F207" i="7"/>
  <c r="M206" i="7"/>
  <c r="L206" i="7"/>
  <c r="F206" i="7"/>
  <c r="M205" i="7"/>
  <c r="L205" i="7"/>
  <c r="F205" i="7"/>
  <c r="M204" i="7"/>
  <c r="L204" i="7"/>
  <c r="F204" i="7"/>
  <c r="M203" i="7"/>
  <c r="L203" i="7"/>
  <c r="F203" i="7"/>
  <c r="M202" i="7"/>
  <c r="L202" i="7"/>
  <c r="F202" i="7"/>
  <c r="M201" i="7"/>
  <c r="L201" i="7"/>
  <c r="F201" i="7"/>
  <c r="M200" i="7"/>
  <c r="L200" i="7"/>
  <c r="F200" i="7"/>
  <c r="M199" i="7"/>
  <c r="L199" i="7"/>
  <c r="F199" i="7"/>
  <c r="M198" i="7"/>
  <c r="L198" i="7"/>
  <c r="F198" i="7"/>
  <c r="M197" i="7"/>
  <c r="L197" i="7"/>
  <c r="F197" i="7"/>
  <c r="M196" i="7"/>
  <c r="L196" i="7"/>
  <c r="F196" i="7"/>
  <c r="M195" i="7"/>
  <c r="L195" i="7"/>
  <c r="F195" i="7"/>
  <c r="M194" i="7"/>
  <c r="L194" i="7"/>
  <c r="F194" i="7"/>
  <c r="M193" i="7"/>
  <c r="L193" i="7"/>
  <c r="F193" i="7"/>
  <c r="M192" i="7"/>
  <c r="L192" i="7"/>
  <c r="F192" i="7"/>
  <c r="M191" i="7"/>
  <c r="L191" i="7"/>
  <c r="F191" i="7"/>
  <c r="M190" i="7"/>
  <c r="L190" i="7"/>
  <c r="H190" i="7"/>
  <c r="F190" i="7"/>
  <c r="M189" i="7"/>
  <c r="L189" i="7"/>
  <c r="H189" i="7"/>
  <c r="F189" i="7"/>
  <c r="M188" i="7"/>
  <c r="L188" i="7"/>
  <c r="H188" i="7"/>
  <c r="F188" i="7"/>
  <c r="M187" i="7"/>
  <c r="L187" i="7"/>
  <c r="H187" i="7"/>
  <c r="F187" i="7"/>
  <c r="M186" i="7"/>
  <c r="L186" i="7"/>
  <c r="H186" i="7"/>
  <c r="F186" i="7"/>
  <c r="M185" i="7"/>
  <c r="L185" i="7"/>
  <c r="H185" i="7"/>
  <c r="F185" i="7"/>
  <c r="M184" i="7"/>
  <c r="L184" i="7"/>
  <c r="H184" i="7"/>
  <c r="F184" i="7"/>
  <c r="M183" i="7"/>
  <c r="L183" i="7"/>
  <c r="F183" i="7"/>
  <c r="M182" i="7"/>
  <c r="L182" i="7"/>
  <c r="F182" i="7"/>
  <c r="M181" i="7"/>
  <c r="L181" i="7"/>
  <c r="F181" i="7"/>
  <c r="M180" i="7"/>
  <c r="L180" i="7"/>
  <c r="H180" i="7"/>
  <c r="F180" i="7"/>
  <c r="M179" i="7"/>
  <c r="L179" i="7"/>
  <c r="H179" i="7"/>
  <c r="F179" i="7"/>
  <c r="M178" i="7"/>
  <c r="L178" i="7"/>
  <c r="H178" i="7"/>
  <c r="F178" i="7"/>
  <c r="M177" i="7"/>
  <c r="L177" i="7"/>
  <c r="H177" i="7"/>
  <c r="F177" i="7"/>
  <c r="M176" i="7"/>
  <c r="L176" i="7"/>
  <c r="H176" i="7"/>
  <c r="F176" i="7"/>
  <c r="M175" i="7"/>
  <c r="L175" i="7"/>
  <c r="H175" i="7"/>
  <c r="F175" i="7"/>
  <c r="M174" i="7"/>
  <c r="L174" i="7"/>
  <c r="F174" i="7"/>
  <c r="M173" i="7"/>
  <c r="L173" i="7"/>
  <c r="F173" i="7"/>
  <c r="M172" i="7"/>
  <c r="L172" i="7"/>
  <c r="F172" i="7"/>
  <c r="M171" i="7"/>
  <c r="L171" i="7"/>
  <c r="F171" i="7"/>
  <c r="M170" i="7"/>
  <c r="L170" i="7"/>
  <c r="F170" i="7"/>
  <c r="M169" i="7"/>
  <c r="L169" i="7"/>
  <c r="F169" i="7"/>
  <c r="M168" i="7"/>
  <c r="L168" i="7"/>
  <c r="F168" i="7"/>
  <c r="M167" i="7"/>
  <c r="L167" i="7"/>
  <c r="F167" i="7"/>
  <c r="M166" i="7"/>
  <c r="L166" i="7"/>
  <c r="F166" i="7"/>
  <c r="M165" i="7"/>
  <c r="L165" i="7"/>
  <c r="F165" i="7"/>
  <c r="M164" i="7"/>
  <c r="L164" i="7"/>
  <c r="F164" i="7"/>
  <c r="M163" i="7"/>
  <c r="L163" i="7"/>
  <c r="F163" i="7"/>
  <c r="M162" i="7"/>
  <c r="L162" i="7"/>
  <c r="F162" i="7"/>
  <c r="M161" i="7"/>
  <c r="L161" i="7"/>
  <c r="F161" i="7"/>
  <c r="M160" i="7"/>
  <c r="L160" i="7"/>
  <c r="F160" i="7"/>
  <c r="M159" i="7"/>
  <c r="L159" i="7"/>
  <c r="F159" i="7"/>
  <c r="M158" i="7"/>
  <c r="L158" i="7"/>
  <c r="H158" i="7"/>
  <c r="F158" i="7"/>
  <c r="M157" i="7"/>
  <c r="L157" i="7"/>
  <c r="F157" i="7"/>
  <c r="M156" i="7"/>
  <c r="L156" i="7"/>
  <c r="F156" i="7"/>
  <c r="M155" i="7"/>
  <c r="L155" i="7"/>
  <c r="H155" i="7"/>
  <c r="F155" i="7"/>
  <c r="M154" i="7"/>
  <c r="L154" i="7"/>
  <c r="H154" i="7"/>
  <c r="F154" i="7"/>
  <c r="M153" i="7"/>
  <c r="L153" i="7"/>
  <c r="F153" i="7"/>
  <c r="M152" i="7"/>
  <c r="L152" i="7"/>
  <c r="F152" i="7"/>
  <c r="M151" i="7"/>
  <c r="L151" i="7"/>
  <c r="H151" i="7"/>
  <c r="F151" i="7"/>
  <c r="M150" i="7"/>
  <c r="L150" i="7"/>
  <c r="H150" i="7"/>
  <c r="F150" i="7"/>
  <c r="M149" i="7"/>
  <c r="L149" i="7"/>
  <c r="F149" i="7"/>
  <c r="M148" i="7"/>
  <c r="L148" i="7"/>
  <c r="H148" i="7"/>
  <c r="F148" i="7"/>
  <c r="M147" i="7"/>
  <c r="L147" i="7"/>
  <c r="F147" i="7"/>
  <c r="M146" i="7"/>
  <c r="L146" i="7"/>
  <c r="F146" i="7"/>
  <c r="M145" i="7"/>
  <c r="L145" i="7"/>
  <c r="F145" i="7"/>
  <c r="M144" i="7"/>
  <c r="L144" i="7"/>
  <c r="F144" i="7"/>
  <c r="M143" i="7"/>
  <c r="L143" i="7"/>
  <c r="F143" i="7"/>
  <c r="M142" i="7"/>
  <c r="L142" i="7"/>
  <c r="F142" i="7"/>
  <c r="M141" i="7"/>
  <c r="L141" i="7"/>
  <c r="F141" i="7"/>
  <c r="M140" i="7"/>
  <c r="L140" i="7"/>
  <c r="F140" i="7"/>
  <c r="M139" i="7"/>
  <c r="L139" i="7"/>
  <c r="F139" i="7"/>
  <c r="M138" i="7"/>
  <c r="L138" i="7"/>
  <c r="F138" i="7"/>
  <c r="M137" i="7"/>
  <c r="L137" i="7"/>
  <c r="F137" i="7"/>
  <c r="M136" i="7"/>
  <c r="L136" i="7"/>
  <c r="F136" i="7"/>
  <c r="M135" i="7"/>
  <c r="L135" i="7"/>
  <c r="H135" i="7"/>
  <c r="F135" i="7"/>
  <c r="M134" i="7"/>
  <c r="L134" i="7"/>
  <c r="H134" i="7"/>
  <c r="F134" i="7"/>
  <c r="M133" i="7"/>
  <c r="L133" i="7"/>
  <c r="H133" i="7"/>
  <c r="F133" i="7"/>
  <c r="M132" i="7"/>
  <c r="L132" i="7"/>
  <c r="H132" i="7"/>
  <c r="F132" i="7"/>
  <c r="M131" i="7"/>
  <c r="L131" i="7"/>
  <c r="H131" i="7"/>
  <c r="F131" i="7"/>
  <c r="M130" i="7"/>
  <c r="L130" i="7"/>
  <c r="F130" i="7"/>
  <c r="M129" i="7"/>
  <c r="L129" i="7"/>
  <c r="F129" i="7"/>
  <c r="M128" i="7"/>
  <c r="L128" i="7"/>
  <c r="F128" i="7"/>
  <c r="M127" i="7"/>
  <c r="L127" i="7"/>
  <c r="H127" i="7"/>
  <c r="F127" i="7"/>
  <c r="M126" i="7"/>
  <c r="L126" i="7"/>
  <c r="F126" i="7"/>
  <c r="M125" i="7"/>
  <c r="L125" i="7"/>
  <c r="H125" i="7"/>
  <c r="F125" i="7"/>
  <c r="M124" i="7"/>
  <c r="L124" i="7"/>
  <c r="H124" i="7"/>
  <c r="F124" i="7"/>
  <c r="M123" i="7"/>
  <c r="L123" i="7"/>
  <c r="F123" i="7"/>
  <c r="M122" i="7"/>
  <c r="L122" i="7"/>
  <c r="F122" i="7"/>
  <c r="M121" i="7"/>
  <c r="L121" i="7"/>
  <c r="H121" i="7"/>
  <c r="F121" i="7"/>
  <c r="M120" i="7"/>
  <c r="L120" i="7"/>
  <c r="H120" i="7"/>
  <c r="F120" i="7"/>
  <c r="M119" i="7"/>
  <c r="L119" i="7"/>
  <c r="H119" i="7"/>
  <c r="F119" i="7"/>
  <c r="M118" i="7"/>
  <c r="L118" i="7"/>
  <c r="F118" i="7"/>
  <c r="M117" i="7"/>
  <c r="L117" i="7"/>
  <c r="F117" i="7"/>
  <c r="M116" i="7"/>
  <c r="L116" i="7"/>
  <c r="F116" i="7"/>
  <c r="M115" i="7"/>
  <c r="L115" i="7"/>
  <c r="F115" i="7"/>
  <c r="M114" i="7"/>
  <c r="L114" i="7"/>
  <c r="F114" i="7"/>
  <c r="M113" i="7"/>
  <c r="L113" i="7"/>
  <c r="F113" i="7"/>
  <c r="M112" i="7"/>
  <c r="L112" i="7"/>
  <c r="F112" i="7"/>
  <c r="M111" i="7"/>
  <c r="L111" i="7"/>
  <c r="F111" i="7"/>
  <c r="M110" i="7"/>
  <c r="L110" i="7"/>
  <c r="F110" i="7"/>
  <c r="M109" i="7"/>
  <c r="L109" i="7"/>
  <c r="H109" i="7"/>
  <c r="F109" i="7"/>
  <c r="M108" i="7"/>
  <c r="L108" i="7"/>
  <c r="F108" i="7"/>
  <c r="M107" i="7"/>
  <c r="L107" i="7"/>
  <c r="F107" i="7"/>
  <c r="M106" i="7"/>
  <c r="L106" i="7"/>
  <c r="H106" i="7"/>
  <c r="F106" i="7"/>
  <c r="M105" i="7"/>
  <c r="L105" i="7"/>
  <c r="F105" i="7"/>
  <c r="M104" i="7"/>
  <c r="L104" i="7"/>
  <c r="F104" i="7"/>
  <c r="M103" i="7"/>
  <c r="L103" i="7"/>
  <c r="H103" i="7"/>
  <c r="F103" i="7"/>
  <c r="M102" i="7"/>
  <c r="L102" i="7"/>
  <c r="F102" i="7"/>
  <c r="M101" i="7"/>
  <c r="L101" i="7"/>
  <c r="F101" i="7"/>
  <c r="M100" i="7"/>
  <c r="L100" i="7"/>
  <c r="F100" i="7"/>
  <c r="M99" i="7"/>
  <c r="L99" i="7"/>
  <c r="H99" i="7"/>
  <c r="F99" i="7"/>
  <c r="M98" i="7"/>
  <c r="L98" i="7"/>
  <c r="F98" i="7"/>
  <c r="M97" i="7"/>
  <c r="L97" i="7"/>
  <c r="H97" i="7"/>
  <c r="F97" i="7"/>
  <c r="M96" i="7"/>
  <c r="L96" i="7"/>
  <c r="F96" i="7"/>
  <c r="M95" i="7"/>
  <c r="L95" i="7"/>
  <c r="H95" i="7"/>
  <c r="F95" i="7"/>
  <c r="M94" i="7"/>
  <c r="L94" i="7"/>
  <c r="H94" i="7"/>
  <c r="F94" i="7"/>
  <c r="M93" i="7"/>
  <c r="L93" i="7"/>
  <c r="H93" i="7"/>
  <c r="F93" i="7"/>
  <c r="M92" i="7"/>
  <c r="L92" i="7"/>
  <c r="H92" i="7"/>
  <c r="F92" i="7"/>
  <c r="M91" i="7"/>
  <c r="L91" i="7"/>
  <c r="H91" i="7"/>
  <c r="F91" i="7"/>
  <c r="M90" i="7"/>
  <c r="L90" i="7"/>
  <c r="F90" i="7"/>
  <c r="M89" i="7"/>
  <c r="L89" i="7"/>
  <c r="F89" i="7"/>
  <c r="M88" i="7"/>
  <c r="L88" i="7"/>
  <c r="F88" i="7"/>
  <c r="M87" i="7"/>
  <c r="L87" i="7"/>
  <c r="F87" i="7"/>
  <c r="M86" i="7"/>
  <c r="L86" i="7"/>
  <c r="F86" i="7"/>
  <c r="M85" i="7"/>
  <c r="L85" i="7"/>
  <c r="F85" i="7"/>
  <c r="M84" i="7"/>
  <c r="L84" i="7"/>
  <c r="F84" i="7"/>
  <c r="M83" i="7"/>
  <c r="L83" i="7"/>
  <c r="F83" i="7"/>
  <c r="M82" i="7"/>
  <c r="L82" i="7"/>
  <c r="F82" i="7"/>
  <c r="M81" i="7"/>
  <c r="L81" i="7"/>
  <c r="F81" i="7"/>
  <c r="M80" i="7"/>
  <c r="L80" i="7"/>
  <c r="F80" i="7"/>
  <c r="M79" i="7"/>
  <c r="L79" i="7"/>
  <c r="F79" i="7"/>
  <c r="M78" i="7"/>
  <c r="L78" i="7"/>
  <c r="F78" i="7"/>
  <c r="M77" i="7"/>
  <c r="L77" i="7"/>
  <c r="H77" i="7"/>
  <c r="F77" i="7"/>
  <c r="M76" i="7"/>
  <c r="L76" i="7"/>
  <c r="H76" i="7"/>
  <c r="F76" i="7"/>
  <c r="M75" i="7"/>
  <c r="L75" i="7"/>
  <c r="F75" i="7"/>
  <c r="M74" i="7"/>
  <c r="L74" i="7"/>
  <c r="F74" i="7"/>
  <c r="M73" i="7"/>
  <c r="L73" i="7"/>
  <c r="F73" i="7"/>
  <c r="M72" i="7"/>
  <c r="L72" i="7"/>
  <c r="H72" i="7"/>
  <c r="F72" i="7"/>
  <c r="M71" i="7"/>
  <c r="L71" i="7"/>
  <c r="F71" i="7"/>
  <c r="M70" i="7"/>
  <c r="L70" i="7"/>
  <c r="H70" i="7"/>
  <c r="F70" i="7"/>
  <c r="M69" i="7"/>
  <c r="L69" i="7"/>
  <c r="F69" i="7"/>
  <c r="M68" i="7"/>
  <c r="L68" i="7"/>
  <c r="F68" i="7"/>
  <c r="M67" i="7"/>
  <c r="L67" i="7"/>
  <c r="F67" i="7"/>
  <c r="M66" i="7"/>
  <c r="L66" i="7"/>
  <c r="F66" i="7"/>
  <c r="M65" i="7"/>
  <c r="L65" i="7"/>
  <c r="F65" i="7"/>
  <c r="M64" i="7"/>
  <c r="L64" i="7"/>
  <c r="F64" i="7"/>
  <c r="M63" i="7"/>
  <c r="L63" i="7"/>
  <c r="F63" i="7"/>
  <c r="M62" i="7"/>
  <c r="L62" i="7"/>
  <c r="F62" i="7"/>
  <c r="M61" i="7"/>
  <c r="L61" i="7"/>
  <c r="F61" i="7"/>
  <c r="M60" i="7"/>
  <c r="L60" i="7"/>
  <c r="F60" i="7"/>
  <c r="M59" i="7"/>
  <c r="L59" i="7"/>
  <c r="F59" i="7"/>
  <c r="M58" i="7"/>
  <c r="L58" i="7"/>
  <c r="F58" i="7"/>
  <c r="M57" i="7"/>
  <c r="L57" i="7"/>
  <c r="F57" i="7"/>
  <c r="M56" i="7"/>
  <c r="L56" i="7"/>
  <c r="F56" i="7"/>
  <c r="M55" i="7"/>
  <c r="L55" i="7"/>
  <c r="F55" i="7"/>
  <c r="M54" i="7"/>
  <c r="L54" i="7"/>
  <c r="F54" i="7"/>
  <c r="M53" i="7"/>
  <c r="L53" i="7"/>
  <c r="F53" i="7"/>
  <c r="M52" i="7"/>
  <c r="L52" i="7"/>
  <c r="F52" i="7"/>
  <c r="M51" i="7"/>
  <c r="L51" i="7"/>
  <c r="F51" i="7"/>
  <c r="M50" i="7"/>
  <c r="L50" i="7"/>
  <c r="F50" i="7"/>
  <c r="M49" i="7"/>
  <c r="L49" i="7"/>
  <c r="F49" i="7"/>
  <c r="M48" i="7"/>
  <c r="L48" i="7"/>
  <c r="F48" i="7"/>
  <c r="M47" i="7"/>
  <c r="L47" i="7"/>
  <c r="F47" i="7"/>
  <c r="M46" i="7"/>
  <c r="L46" i="7"/>
  <c r="F46" i="7"/>
  <c r="M45" i="7"/>
  <c r="L45" i="7"/>
  <c r="F45" i="7"/>
  <c r="M44" i="7"/>
  <c r="L44" i="7"/>
  <c r="H44" i="7"/>
  <c r="F44" i="7"/>
  <c r="M43" i="7"/>
  <c r="L43" i="7"/>
  <c r="H43" i="7"/>
  <c r="F43" i="7"/>
  <c r="M42" i="7"/>
  <c r="L42" i="7"/>
  <c r="H42" i="7"/>
  <c r="F42" i="7"/>
  <c r="M41" i="7"/>
  <c r="L41" i="7"/>
  <c r="H41" i="7"/>
  <c r="F41" i="7"/>
  <c r="M40" i="7"/>
  <c r="L40" i="7"/>
  <c r="F40" i="7"/>
  <c r="M39" i="7"/>
  <c r="L39" i="7"/>
  <c r="F39" i="7"/>
  <c r="M38" i="7"/>
  <c r="L38" i="7"/>
  <c r="F38" i="7"/>
  <c r="M37" i="7"/>
  <c r="L37" i="7"/>
  <c r="F37" i="7"/>
  <c r="M36" i="7"/>
  <c r="L36" i="7"/>
  <c r="F36" i="7"/>
  <c r="M35" i="7"/>
  <c r="L35" i="7"/>
  <c r="F35" i="7"/>
  <c r="M34" i="7"/>
  <c r="L34" i="7"/>
  <c r="F34" i="7"/>
  <c r="M33" i="7"/>
  <c r="L33" i="7"/>
  <c r="F33" i="7"/>
  <c r="M32" i="7"/>
  <c r="L32" i="7"/>
  <c r="F32" i="7"/>
  <c r="M31" i="7"/>
  <c r="L31" i="7"/>
  <c r="F31" i="7"/>
  <c r="M30" i="7"/>
  <c r="L30" i="7"/>
  <c r="F30" i="7"/>
  <c r="M29" i="7"/>
  <c r="L29" i="7"/>
  <c r="F29" i="7"/>
  <c r="M28" i="7"/>
  <c r="L28" i="7"/>
  <c r="F28" i="7"/>
  <c r="M27" i="7"/>
  <c r="L27" i="7"/>
  <c r="F27" i="7"/>
  <c r="M26" i="7"/>
  <c r="L26" i="7"/>
  <c r="F26" i="7"/>
  <c r="M25" i="7"/>
  <c r="L25" i="7"/>
  <c r="F25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M8" i="7"/>
  <c r="M7" i="7"/>
  <c r="J5" i="7"/>
  <c r="I5" i="7"/>
  <c r="H5" i="7"/>
  <c r="G5" i="7"/>
  <c r="F5" i="7"/>
  <c r="E5" i="7"/>
  <c r="D5" i="7"/>
  <c r="C5" i="7"/>
  <c r="B5" i="7"/>
  <c r="R1" i="7"/>
  <c r="O1" i="7"/>
  <c r="L1" i="7"/>
  <c r="B1" i="7"/>
  <c r="O273" i="7" s="1"/>
  <c r="N273" i="7" s="1"/>
  <c r="P273" i="7" s="1"/>
  <c r="M594" i="6"/>
  <c r="H594" i="6"/>
  <c r="F594" i="6"/>
  <c r="M593" i="6"/>
  <c r="H593" i="6"/>
  <c r="F593" i="6"/>
  <c r="M592" i="6"/>
  <c r="H592" i="6"/>
  <c r="F592" i="6"/>
  <c r="M591" i="6"/>
  <c r="F591" i="6"/>
  <c r="M590" i="6"/>
  <c r="F590" i="6"/>
  <c r="M589" i="6"/>
  <c r="H589" i="6"/>
  <c r="F589" i="6"/>
  <c r="M588" i="6"/>
  <c r="F588" i="6"/>
  <c r="M587" i="6"/>
  <c r="F587" i="6"/>
  <c r="M586" i="6"/>
  <c r="F586" i="6"/>
  <c r="M585" i="6"/>
  <c r="H585" i="6"/>
  <c r="F585" i="6"/>
  <c r="M584" i="6"/>
  <c r="F584" i="6"/>
  <c r="M583" i="6"/>
  <c r="F583" i="6"/>
  <c r="M582" i="6"/>
  <c r="F582" i="6"/>
  <c r="M581" i="6"/>
  <c r="F581" i="6"/>
  <c r="M580" i="6"/>
  <c r="F580" i="6"/>
  <c r="M579" i="6"/>
  <c r="F579" i="6"/>
  <c r="M578" i="6"/>
  <c r="H578" i="6"/>
  <c r="F578" i="6"/>
  <c r="M577" i="6"/>
  <c r="H577" i="6"/>
  <c r="F577" i="6"/>
  <c r="M576" i="6"/>
  <c r="H576" i="6"/>
  <c r="F576" i="6"/>
  <c r="M575" i="6"/>
  <c r="H575" i="6"/>
  <c r="F575" i="6"/>
  <c r="M574" i="6"/>
  <c r="H574" i="6"/>
  <c r="F574" i="6"/>
  <c r="M573" i="6"/>
  <c r="F573" i="6"/>
  <c r="M572" i="6"/>
  <c r="H572" i="6"/>
  <c r="F572" i="6"/>
  <c r="M571" i="6"/>
  <c r="H571" i="6"/>
  <c r="F571" i="6"/>
  <c r="M570" i="6"/>
  <c r="H570" i="6"/>
  <c r="F570" i="6"/>
  <c r="M569" i="6"/>
  <c r="F569" i="6"/>
  <c r="M568" i="6"/>
  <c r="H568" i="6"/>
  <c r="F568" i="6"/>
  <c r="M567" i="6"/>
  <c r="H567" i="6"/>
  <c r="F567" i="6"/>
  <c r="M566" i="6"/>
  <c r="H566" i="6"/>
  <c r="F566" i="6"/>
  <c r="M565" i="6"/>
  <c r="H565" i="6"/>
  <c r="F565" i="6"/>
  <c r="M564" i="6"/>
  <c r="F564" i="6"/>
  <c r="M563" i="6"/>
  <c r="F563" i="6"/>
  <c r="M562" i="6"/>
  <c r="H562" i="6"/>
  <c r="F562" i="6"/>
  <c r="M561" i="6"/>
  <c r="F561" i="6"/>
  <c r="M560" i="6"/>
  <c r="H560" i="6"/>
  <c r="F560" i="6"/>
  <c r="M559" i="6"/>
  <c r="F559" i="6"/>
  <c r="M558" i="6"/>
  <c r="H558" i="6"/>
  <c r="F558" i="6"/>
  <c r="M557" i="6"/>
  <c r="F557" i="6"/>
  <c r="M556" i="6"/>
  <c r="F556" i="6"/>
  <c r="M555" i="6"/>
  <c r="F555" i="6"/>
  <c r="M554" i="6"/>
  <c r="H554" i="6"/>
  <c r="F554" i="6"/>
  <c r="O554" i="6" s="1"/>
  <c r="N554" i="6" s="1"/>
  <c r="P554" i="6" s="1"/>
  <c r="M553" i="6"/>
  <c r="H553" i="6"/>
  <c r="F553" i="6"/>
  <c r="O553" i="6" s="1"/>
  <c r="N553" i="6" s="1"/>
  <c r="P553" i="6" s="1"/>
  <c r="M552" i="6"/>
  <c r="F552" i="6"/>
  <c r="O552" i="6" s="1"/>
  <c r="N552" i="6" s="1"/>
  <c r="P552" i="6" s="1"/>
  <c r="M551" i="6"/>
  <c r="F551" i="6"/>
  <c r="O551" i="6" s="1"/>
  <c r="N551" i="6" s="1"/>
  <c r="P551" i="6" s="1"/>
  <c r="M550" i="6"/>
  <c r="F550" i="6"/>
  <c r="O550" i="6" s="1"/>
  <c r="N550" i="6" s="1"/>
  <c r="P550" i="6" s="1"/>
  <c r="M549" i="6"/>
  <c r="H549" i="6"/>
  <c r="F549" i="6"/>
  <c r="M548" i="6"/>
  <c r="F548" i="6"/>
  <c r="O548" i="6" s="1"/>
  <c r="N548" i="6" s="1"/>
  <c r="P548" i="6" s="1"/>
  <c r="M547" i="6"/>
  <c r="F547" i="6"/>
  <c r="O547" i="6" s="1"/>
  <c r="N547" i="6" s="1"/>
  <c r="P547" i="6" s="1"/>
  <c r="M546" i="6"/>
  <c r="H546" i="6"/>
  <c r="F546" i="6"/>
  <c r="O546" i="6" s="1"/>
  <c r="N546" i="6" s="1"/>
  <c r="P546" i="6" s="1"/>
  <c r="M545" i="6"/>
  <c r="H545" i="6"/>
  <c r="F545" i="6"/>
  <c r="M544" i="6"/>
  <c r="F544" i="6"/>
  <c r="M543" i="6"/>
  <c r="F543" i="6"/>
  <c r="M542" i="6"/>
  <c r="F542" i="6"/>
  <c r="M541" i="6"/>
  <c r="F541" i="6"/>
  <c r="M540" i="6"/>
  <c r="F540" i="6"/>
  <c r="M539" i="6"/>
  <c r="H539" i="6"/>
  <c r="F539" i="6"/>
  <c r="M538" i="6"/>
  <c r="F538" i="6"/>
  <c r="M537" i="6"/>
  <c r="H537" i="6"/>
  <c r="F537" i="6"/>
  <c r="O536" i="6"/>
  <c r="N536" i="6" s="1"/>
  <c r="P536" i="6" s="1"/>
  <c r="M536" i="6"/>
  <c r="F536" i="6"/>
  <c r="O535" i="6"/>
  <c r="N535" i="6" s="1"/>
  <c r="P535" i="6" s="1"/>
  <c r="M535" i="6"/>
  <c r="F535" i="6"/>
  <c r="O534" i="6"/>
  <c r="N534" i="6" s="1"/>
  <c r="P534" i="6" s="1"/>
  <c r="M534" i="6"/>
  <c r="F534" i="6"/>
  <c r="O533" i="6"/>
  <c r="N533" i="6" s="1"/>
  <c r="P533" i="6" s="1"/>
  <c r="M533" i="6"/>
  <c r="H533" i="6"/>
  <c r="F533" i="6"/>
  <c r="M532" i="6"/>
  <c r="F532" i="6"/>
  <c r="M531" i="6"/>
  <c r="F531" i="6"/>
  <c r="M530" i="6"/>
  <c r="F530" i="6"/>
  <c r="M529" i="6"/>
  <c r="F529" i="6"/>
  <c r="M528" i="6"/>
  <c r="F528" i="6"/>
  <c r="M527" i="6"/>
  <c r="F527" i="6"/>
  <c r="M526" i="6"/>
  <c r="H526" i="6"/>
  <c r="F526" i="6"/>
  <c r="M525" i="6"/>
  <c r="F525" i="6"/>
  <c r="M524" i="6"/>
  <c r="F524" i="6"/>
  <c r="M523" i="6"/>
  <c r="F523" i="6"/>
  <c r="M522" i="6"/>
  <c r="F522" i="6"/>
  <c r="M521" i="6"/>
  <c r="F521" i="6"/>
  <c r="M520" i="6"/>
  <c r="F520" i="6"/>
  <c r="M519" i="6"/>
  <c r="F519" i="6"/>
  <c r="M518" i="6"/>
  <c r="F518" i="6"/>
  <c r="M517" i="6"/>
  <c r="F517" i="6"/>
  <c r="M516" i="6"/>
  <c r="F516" i="6"/>
  <c r="M515" i="6"/>
  <c r="F515" i="6"/>
  <c r="M514" i="6"/>
  <c r="F514" i="6"/>
  <c r="M513" i="6"/>
  <c r="F513" i="6"/>
  <c r="M512" i="6"/>
  <c r="F512" i="6"/>
  <c r="M511" i="6"/>
  <c r="F511" i="6"/>
  <c r="M510" i="6"/>
  <c r="F510" i="6"/>
  <c r="M509" i="6"/>
  <c r="F509" i="6"/>
  <c r="M508" i="6"/>
  <c r="F508" i="6"/>
  <c r="M507" i="6"/>
  <c r="F507" i="6"/>
  <c r="M506" i="6"/>
  <c r="F506" i="6"/>
  <c r="M505" i="6"/>
  <c r="F505" i="6"/>
  <c r="M504" i="6"/>
  <c r="F504" i="6"/>
  <c r="M503" i="6"/>
  <c r="H503" i="6"/>
  <c r="F503" i="6"/>
  <c r="M502" i="6"/>
  <c r="F502" i="6"/>
  <c r="M501" i="6"/>
  <c r="F501" i="6"/>
  <c r="M500" i="6"/>
  <c r="H500" i="6"/>
  <c r="F500" i="6"/>
  <c r="M499" i="6"/>
  <c r="H499" i="6"/>
  <c r="F499" i="6"/>
  <c r="M498" i="6"/>
  <c r="F498" i="6"/>
  <c r="M497" i="6"/>
  <c r="H497" i="6"/>
  <c r="F497" i="6"/>
  <c r="M496" i="6"/>
  <c r="H496" i="6"/>
  <c r="F496" i="6"/>
  <c r="O495" i="6"/>
  <c r="N495" i="6" s="1"/>
  <c r="P495" i="6" s="1"/>
  <c r="M495" i="6"/>
  <c r="F495" i="6"/>
  <c r="O494" i="6"/>
  <c r="N494" i="6" s="1"/>
  <c r="P494" i="6" s="1"/>
  <c r="M494" i="6"/>
  <c r="H494" i="6"/>
  <c r="F494" i="6"/>
  <c r="M493" i="6"/>
  <c r="H493" i="6"/>
  <c r="F493" i="6"/>
  <c r="M492" i="6"/>
  <c r="F492" i="6"/>
  <c r="M491" i="6"/>
  <c r="H491" i="6"/>
  <c r="F491" i="6"/>
  <c r="M490" i="6"/>
  <c r="H490" i="6"/>
  <c r="F490" i="6"/>
  <c r="O490" i="6" s="1"/>
  <c r="N490" i="6" s="1"/>
  <c r="P490" i="6" s="1"/>
  <c r="M489" i="6"/>
  <c r="H489" i="6"/>
  <c r="F489" i="6"/>
  <c r="O489" i="6" s="1"/>
  <c r="N489" i="6" s="1"/>
  <c r="P489" i="6" s="1"/>
  <c r="M488" i="6"/>
  <c r="H488" i="6"/>
  <c r="F488" i="6"/>
  <c r="O488" i="6" s="1"/>
  <c r="N488" i="6" s="1"/>
  <c r="P488" i="6" s="1"/>
  <c r="M487" i="6"/>
  <c r="F487" i="6"/>
  <c r="M486" i="6"/>
  <c r="F486" i="6"/>
  <c r="M485" i="6"/>
  <c r="H485" i="6"/>
  <c r="F485" i="6"/>
  <c r="M484" i="6"/>
  <c r="F484" i="6"/>
  <c r="M483" i="6"/>
  <c r="H483" i="6"/>
  <c r="F483" i="6"/>
  <c r="O482" i="6"/>
  <c r="N482" i="6" s="1"/>
  <c r="P482" i="6" s="1"/>
  <c r="M482" i="6"/>
  <c r="F482" i="6"/>
  <c r="O481" i="6"/>
  <c r="N481" i="6" s="1"/>
  <c r="P481" i="6" s="1"/>
  <c r="M481" i="6"/>
  <c r="H481" i="6"/>
  <c r="F481" i="6"/>
  <c r="M480" i="6"/>
  <c r="F480" i="6"/>
  <c r="M479" i="6"/>
  <c r="F479" i="6"/>
  <c r="M478" i="6"/>
  <c r="F478" i="6"/>
  <c r="M477" i="6"/>
  <c r="H477" i="6"/>
  <c r="F477" i="6"/>
  <c r="M476" i="6"/>
  <c r="H476" i="6"/>
  <c r="F476" i="6"/>
  <c r="M475" i="6"/>
  <c r="F475" i="6"/>
  <c r="M474" i="6"/>
  <c r="F474" i="6"/>
  <c r="M473" i="6"/>
  <c r="F473" i="6"/>
  <c r="M472" i="6"/>
  <c r="H472" i="6"/>
  <c r="F472" i="6"/>
  <c r="M471" i="6"/>
  <c r="F471" i="6"/>
  <c r="M470" i="6"/>
  <c r="F470" i="6"/>
  <c r="M469" i="6"/>
  <c r="F469" i="6"/>
  <c r="M468" i="6"/>
  <c r="H468" i="6"/>
  <c r="F468" i="6"/>
  <c r="O468" i="6" s="1"/>
  <c r="N468" i="6" s="1"/>
  <c r="P468" i="6" s="1"/>
  <c r="M467" i="6"/>
  <c r="H467" i="6"/>
  <c r="F467" i="6"/>
  <c r="O467" i="6" s="1"/>
  <c r="N467" i="6" s="1"/>
  <c r="P467" i="6" s="1"/>
  <c r="M466" i="6"/>
  <c r="F466" i="6"/>
  <c r="M465" i="6"/>
  <c r="F465" i="6"/>
  <c r="M464" i="6"/>
  <c r="F464" i="6"/>
  <c r="M463" i="6"/>
  <c r="F463" i="6"/>
  <c r="O463" i="6" s="1"/>
  <c r="N463" i="6" s="1"/>
  <c r="P463" i="6" s="1"/>
  <c r="M462" i="6"/>
  <c r="F462" i="6"/>
  <c r="M461" i="6"/>
  <c r="H461" i="6"/>
  <c r="F461" i="6"/>
  <c r="M460" i="6"/>
  <c r="F460" i="6"/>
  <c r="M459" i="6"/>
  <c r="H459" i="6"/>
  <c r="F459" i="6"/>
  <c r="O458" i="6"/>
  <c r="N458" i="6" s="1"/>
  <c r="P458" i="6" s="1"/>
  <c r="M458" i="6"/>
  <c r="F458" i="6"/>
  <c r="O457" i="6"/>
  <c r="N457" i="6" s="1"/>
  <c r="P457" i="6" s="1"/>
  <c r="M457" i="6"/>
  <c r="F457" i="6"/>
  <c r="O456" i="6"/>
  <c r="N456" i="6" s="1"/>
  <c r="P456" i="6" s="1"/>
  <c r="M456" i="6"/>
  <c r="F456" i="6"/>
  <c r="O455" i="6"/>
  <c r="N455" i="6" s="1"/>
  <c r="P455" i="6" s="1"/>
  <c r="M455" i="6"/>
  <c r="H455" i="6"/>
  <c r="F455" i="6"/>
  <c r="M454" i="6"/>
  <c r="F454" i="6"/>
  <c r="M453" i="6"/>
  <c r="F453" i="6"/>
  <c r="M452" i="6"/>
  <c r="F452" i="6"/>
  <c r="M451" i="6"/>
  <c r="F451" i="6"/>
  <c r="M450" i="6"/>
  <c r="F450" i="6"/>
  <c r="M449" i="6"/>
  <c r="F449" i="6"/>
  <c r="M448" i="6"/>
  <c r="H448" i="6"/>
  <c r="F448" i="6"/>
  <c r="M447" i="6"/>
  <c r="F447" i="6"/>
  <c r="M446" i="6"/>
  <c r="F446" i="6"/>
  <c r="M445" i="6"/>
  <c r="F445" i="6"/>
  <c r="M444" i="6"/>
  <c r="F444" i="6"/>
  <c r="M443" i="6"/>
  <c r="F443" i="6"/>
  <c r="M442" i="6"/>
  <c r="F442" i="6"/>
  <c r="M441" i="6"/>
  <c r="F441" i="6"/>
  <c r="M440" i="6"/>
  <c r="H440" i="6"/>
  <c r="F440" i="6"/>
  <c r="M439" i="6"/>
  <c r="F439" i="6"/>
  <c r="M438" i="6"/>
  <c r="H438" i="6"/>
  <c r="F438" i="6"/>
  <c r="O438" i="6" s="1"/>
  <c r="N438" i="6" s="1"/>
  <c r="P438" i="6" s="1"/>
  <c r="M437" i="6"/>
  <c r="F437" i="6"/>
  <c r="O437" i="6" s="1"/>
  <c r="N437" i="6" s="1"/>
  <c r="P437" i="6" s="1"/>
  <c r="M436" i="6"/>
  <c r="H436" i="6"/>
  <c r="F436" i="6"/>
  <c r="O436" i="6" s="1"/>
  <c r="N436" i="6" s="1"/>
  <c r="P436" i="6" s="1"/>
  <c r="M435" i="6"/>
  <c r="F435" i="6"/>
  <c r="O435" i="6" s="1"/>
  <c r="N435" i="6" s="1"/>
  <c r="P435" i="6" s="1"/>
  <c r="M434" i="6"/>
  <c r="F434" i="6"/>
  <c r="M433" i="6"/>
  <c r="H433" i="6"/>
  <c r="F433" i="6"/>
  <c r="M432" i="6"/>
  <c r="F432" i="6"/>
  <c r="M431" i="6"/>
  <c r="F431" i="6"/>
  <c r="M430" i="6"/>
  <c r="H430" i="6"/>
  <c r="F430" i="6"/>
  <c r="M429" i="6"/>
  <c r="F429" i="6"/>
  <c r="M428" i="6"/>
  <c r="H428" i="6"/>
  <c r="F428" i="6"/>
  <c r="M427" i="6"/>
  <c r="H427" i="6"/>
  <c r="F427" i="6"/>
  <c r="O426" i="6"/>
  <c r="N426" i="6" s="1"/>
  <c r="P426" i="6" s="1"/>
  <c r="M426" i="6"/>
  <c r="F426" i="6"/>
  <c r="O425" i="6"/>
  <c r="N425" i="6" s="1"/>
  <c r="P425" i="6" s="1"/>
  <c r="M425" i="6"/>
  <c r="F425" i="6"/>
  <c r="O424" i="6"/>
  <c r="N424" i="6" s="1"/>
  <c r="P424" i="6" s="1"/>
  <c r="M424" i="6"/>
  <c r="F424" i="6"/>
  <c r="O423" i="6"/>
  <c r="N423" i="6" s="1"/>
  <c r="P423" i="6" s="1"/>
  <c r="M423" i="6"/>
  <c r="F423" i="6"/>
  <c r="O422" i="6"/>
  <c r="N422" i="6" s="1"/>
  <c r="P422" i="6" s="1"/>
  <c r="M422" i="6"/>
  <c r="H422" i="6"/>
  <c r="F422" i="6"/>
  <c r="M421" i="6"/>
  <c r="F421" i="6"/>
  <c r="M420" i="6"/>
  <c r="F420" i="6"/>
  <c r="M419" i="6"/>
  <c r="H419" i="6"/>
  <c r="F419" i="6"/>
  <c r="M418" i="6"/>
  <c r="F418" i="6"/>
  <c r="M417" i="6"/>
  <c r="F417" i="6"/>
  <c r="M416" i="6"/>
  <c r="F416" i="6"/>
  <c r="M415" i="6"/>
  <c r="H415" i="6"/>
  <c r="F415" i="6"/>
  <c r="M414" i="6"/>
  <c r="F414" i="6"/>
  <c r="M413" i="6"/>
  <c r="F413" i="6"/>
  <c r="M412" i="6"/>
  <c r="F412" i="6"/>
  <c r="M411" i="6"/>
  <c r="F411" i="6"/>
  <c r="M410" i="6"/>
  <c r="F410" i="6"/>
  <c r="M409" i="6"/>
  <c r="F409" i="6"/>
  <c r="M408" i="6"/>
  <c r="H408" i="6"/>
  <c r="F408" i="6"/>
  <c r="M407" i="6"/>
  <c r="F407" i="6"/>
  <c r="M406" i="6"/>
  <c r="F406" i="6"/>
  <c r="M405" i="6"/>
  <c r="F405" i="6"/>
  <c r="M404" i="6"/>
  <c r="F404" i="6"/>
  <c r="M403" i="6"/>
  <c r="F403" i="6"/>
  <c r="O403" i="6" s="1"/>
  <c r="N403" i="6" s="1"/>
  <c r="P403" i="6" s="1"/>
  <c r="M402" i="6"/>
  <c r="F402" i="6"/>
  <c r="O402" i="6" s="1"/>
  <c r="N402" i="6" s="1"/>
  <c r="P402" i="6" s="1"/>
  <c r="M401" i="6"/>
  <c r="F401" i="6"/>
  <c r="M400" i="6"/>
  <c r="F400" i="6"/>
  <c r="M399" i="6"/>
  <c r="H399" i="6"/>
  <c r="F399" i="6"/>
  <c r="M398" i="6"/>
  <c r="F398" i="6"/>
  <c r="M397" i="6"/>
  <c r="H397" i="6"/>
  <c r="F397" i="6"/>
  <c r="M396" i="6"/>
  <c r="F396" i="6"/>
  <c r="M395" i="6"/>
  <c r="H395" i="6"/>
  <c r="F395" i="6"/>
  <c r="M394" i="6"/>
  <c r="F394" i="6"/>
  <c r="M393" i="6"/>
  <c r="F393" i="6"/>
  <c r="M392" i="6"/>
  <c r="F392" i="6"/>
  <c r="M391" i="6"/>
  <c r="H391" i="6"/>
  <c r="F391" i="6"/>
  <c r="P390" i="6"/>
  <c r="O390" i="6"/>
  <c r="N390" i="6" s="1"/>
  <c r="M390" i="6"/>
  <c r="F390" i="6"/>
  <c r="O389" i="6"/>
  <c r="N389" i="6" s="1"/>
  <c r="P389" i="6" s="1"/>
  <c r="M389" i="6"/>
  <c r="F389" i="6"/>
  <c r="O388" i="6"/>
  <c r="N388" i="6" s="1"/>
  <c r="P388" i="6" s="1"/>
  <c r="M388" i="6"/>
  <c r="F388" i="6"/>
  <c r="O387" i="6"/>
  <c r="N387" i="6" s="1"/>
  <c r="P387" i="6" s="1"/>
  <c r="M387" i="6"/>
  <c r="F387" i="6"/>
  <c r="O386" i="6"/>
  <c r="N386" i="6" s="1"/>
  <c r="P386" i="6" s="1"/>
  <c r="M386" i="6"/>
  <c r="F386" i="6"/>
  <c r="O385" i="6"/>
  <c r="N385" i="6" s="1"/>
  <c r="P385" i="6" s="1"/>
  <c r="M385" i="6"/>
  <c r="L385" i="6"/>
  <c r="F385" i="6"/>
  <c r="M384" i="6"/>
  <c r="L384" i="6"/>
  <c r="F384" i="6"/>
  <c r="M383" i="6"/>
  <c r="L383" i="6"/>
  <c r="F383" i="6"/>
  <c r="M382" i="6"/>
  <c r="L382" i="6"/>
  <c r="H382" i="6"/>
  <c r="F382" i="6"/>
  <c r="O382" i="6" s="1"/>
  <c r="N382" i="6" s="1"/>
  <c r="P382" i="6" s="1"/>
  <c r="M381" i="6"/>
  <c r="L381" i="6"/>
  <c r="F381" i="6"/>
  <c r="M380" i="6"/>
  <c r="L380" i="6"/>
  <c r="F380" i="6"/>
  <c r="M379" i="6"/>
  <c r="L379" i="6"/>
  <c r="F379" i="6"/>
  <c r="M378" i="6"/>
  <c r="L378" i="6"/>
  <c r="F378" i="6"/>
  <c r="M377" i="6"/>
  <c r="L377" i="6"/>
  <c r="H377" i="6"/>
  <c r="F377" i="6"/>
  <c r="M376" i="6"/>
  <c r="L376" i="6"/>
  <c r="H376" i="6"/>
  <c r="F376" i="6"/>
  <c r="M375" i="6"/>
  <c r="L375" i="6"/>
  <c r="H375" i="6"/>
  <c r="F375" i="6"/>
  <c r="M374" i="6"/>
  <c r="L374" i="6"/>
  <c r="H374" i="6"/>
  <c r="F374" i="6"/>
  <c r="M373" i="6"/>
  <c r="L373" i="6"/>
  <c r="H373" i="6"/>
  <c r="F373" i="6"/>
  <c r="O373" i="6" s="1"/>
  <c r="N373" i="6" s="1"/>
  <c r="P373" i="6" s="1"/>
  <c r="M372" i="6"/>
  <c r="L372" i="6"/>
  <c r="H372" i="6"/>
  <c r="F372" i="6"/>
  <c r="M371" i="6"/>
  <c r="L371" i="6"/>
  <c r="H371" i="6"/>
  <c r="F371" i="6"/>
  <c r="O370" i="6"/>
  <c r="N370" i="6" s="1"/>
  <c r="P370" i="6" s="1"/>
  <c r="M370" i="6"/>
  <c r="L370" i="6"/>
  <c r="H370" i="6"/>
  <c r="F370" i="6"/>
  <c r="M369" i="6"/>
  <c r="L369" i="6"/>
  <c r="H369" i="6"/>
  <c r="F369" i="6"/>
  <c r="M368" i="6"/>
  <c r="L368" i="6"/>
  <c r="H368" i="6"/>
  <c r="F368" i="6"/>
  <c r="O368" i="6" s="1"/>
  <c r="N368" i="6" s="1"/>
  <c r="P368" i="6" s="1"/>
  <c r="M367" i="6"/>
  <c r="L367" i="6"/>
  <c r="H367" i="6"/>
  <c r="F367" i="6"/>
  <c r="M366" i="6"/>
  <c r="L366" i="6"/>
  <c r="H366" i="6"/>
  <c r="F366" i="6"/>
  <c r="M365" i="6"/>
  <c r="L365" i="6"/>
  <c r="H365" i="6"/>
  <c r="F365" i="6"/>
  <c r="M364" i="6"/>
  <c r="L364" i="6"/>
  <c r="H364" i="6"/>
  <c r="F364" i="6"/>
  <c r="M363" i="6"/>
  <c r="L363" i="6"/>
  <c r="F363" i="6"/>
  <c r="M362" i="6"/>
  <c r="L362" i="6"/>
  <c r="F362" i="6"/>
  <c r="M361" i="6"/>
  <c r="L361" i="6"/>
  <c r="F361" i="6"/>
  <c r="M360" i="6"/>
  <c r="L360" i="6"/>
  <c r="F360" i="6"/>
  <c r="M359" i="6"/>
  <c r="L359" i="6"/>
  <c r="H359" i="6"/>
  <c r="F359" i="6"/>
  <c r="M358" i="6"/>
  <c r="L358" i="6"/>
  <c r="H358" i="6"/>
  <c r="F358" i="6"/>
  <c r="M357" i="6"/>
  <c r="L357" i="6"/>
  <c r="H357" i="6"/>
  <c r="F357" i="6"/>
  <c r="O356" i="6"/>
  <c r="N356" i="6" s="1"/>
  <c r="P356" i="6" s="1"/>
  <c r="M356" i="6"/>
  <c r="L356" i="6"/>
  <c r="F356" i="6"/>
  <c r="M355" i="6"/>
  <c r="L355" i="6"/>
  <c r="F355" i="6"/>
  <c r="M354" i="6"/>
  <c r="L354" i="6"/>
  <c r="F354" i="6"/>
  <c r="M353" i="6"/>
  <c r="L353" i="6"/>
  <c r="F353" i="6"/>
  <c r="O353" i="6" s="1"/>
  <c r="N353" i="6" s="1"/>
  <c r="P353" i="6" s="1"/>
  <c r="M352" i="6"/>
  <c r="L352" i="6"/>
  <c r="F352" i="6"/>
  <c r="O352" i="6" s="1"/>
  <c r="N352" i="6" s="1"/>
  <c r="P352" i="6" s="1"/>
  <c r="M351" i="6"/>
  <c r="L351" i="6"/>
  <c r="H351" i="6"/>
  <c r="F351" i="6"/>
  <c r="M350" i="6"/>
  <c r="L350" i="6"/>
  <c r="H350" i="6"/>
  <c r="F350" i="6"/>
  <c r="O349" i="6"/>
  <c r="N349" i="6" s="1"/>
  <c r="P349" i="6" s="1"/>
  <c r="M349" i="6"/>
  <c r="L349" i="6"/>
  <c r="H349" i="6"/>
  <c r="F349" i="6"/>
  <c r="M348" i="6"/>
  <c r="L348" i="6"/>
  <c r="H348" i="6"/>
  <c r="F348" i="6"/>
  <c r="M347" i="6"/>
  <c r="L347" i="6"/>
  <c r="H347" i="6"/>
  <c r="F347" i="6"/>
  <c r="M346" i="6"/>
  <c r="L346" i="6"/>
  <c r="H346" i="6"/>
  <c r="F346" i="6"/>
  <c r="M345" i="6"/>
  <c r="L345" i="6"/>
  <c r="H345" i="6"/>
  <c r="F345" i="6"/>
  <c r="M344" i="6"/>
  <c r="L344" i="6"/>
  <c r="H344" i="6"/>
  <c r="F344" i="6"/>
  <c r="M343" i="6"/>
  <c r="L343" i="6"/>
  <c r="H343" i="6"/>
  <c r="F343" i="6"/>
  <c r="M342" i="6"/>
  <c r="L342" i="6"/>
  <c r="H342" i="6"/>
  <c r="F342" i="6"/>
  <c r="M341" i="6"/>
  <c r="L341" i="6"/>
  <c r="H341" i="6"/>
  <c r="F341" i="6"/>
  <c r="M340" i="6"/>
  <c r="L340" i="6"/>
  <c r="H340" i="6"/>
  <c r="F340" i="6"/>
  <c r="M339" i="6"/>
  <c r="L339" i="6"/>
  <c r="H339" i="6"/>
  <c r="F339" i="6"/>
  <c r="M338" i="6"/>
  <c r="L338" i="6"/>
  <c r="H338" i="6"/>
  <c r="F338" i="6"/>
  <c r="M337" i="6"/>
  <c r="L337" i="6"/>
  <c r="H337" i="6"/>
  <c r="F337" i="6"/>
  <c r="M336" i="6"/>
  <c r="L336" i="6"/>
  <c r="H336" i="6"/>
  <c r="F336" i="6"/>
  <c r="O336" i="6" s="1"/>
  <c r="N336" i="6" s="1"/>
  <c r="P336" i="6" s="1"/>
  <c r="M335" i="6"/>
  <c r="L335" i="6"/>
  <c r="H335" i="6"/>
  <c r="F335" i="6"/>
  <c r="M334" i="6"/>
  <c r="L334" i="6"/>
  <c r="H334" i="6"/>
  <c r="F334" i="6"/>
  <c r="O333" i="6"/>
  <c r="N333" i="6" s="1"/>
  <c r="P333" i="6" s="1"/>
  <c r="M333" i="6"/>
  <c r="L333" i="6"/>
  <c r="H333" i="6"/>
  <c r="F333" i="6"/>
  <c r="M332" i="6"/>
  <c r="L332" i="6"/>
  <c r="H332" i="6"/>
  <c r="F332" i="6"/>
  <c r="M331" i="6"/>
  <c r="L331" i="6"/>
  <c r="H331" i="6"/>
  <c r="F331" i="6"/>
  <c r="M330" i="6"/>
  <c r="L330" i="6"/>
  <c r="H330" i="6"/>
  <c r="F330" i="6"/>
  <c r="M329" i="6"/>
  <c r="L329" i="6"/>
  <c r="H329" i="6"/>
  <c r="F329" i="6"/>
  <c r="M328" i="6"/>
  <c r="L328" i="6"/>
  <c r="H328" i="6"/>
  <c r="F328" i="6"/>
  <c r="M327" i="6"/>
  <c r="L327" i="6"/>
  <c r="H327" i="6"/>
  <c r="F327" i="6"/>
  <c r="M326" i="6"/>
  <c r="L326" i="6"/>
  <c r="H326" i="6"/>
  <c r="F326" i="6"/>
  <c r="M325" i="6"/>
  <c r="L325" i="6"/>
  <c r="H325" i="6"/>
  <c r="F325" i="6"/>
  <c r="M324" i="6"/>
  <c r="L324" i="6"/>
  <c r="H324" i="6"/>
  <c r="F324" i="6"/>
  <c r="M323" i="6"/>
  <c r="L323" i="6"/>
  <c r="H323" i="6"/>
  <c r="F323" i="6"/>
  <c r="M322" i="6"/>
  <c r="L322" i="6"/>
  <c r="F322" i="6"/>
  <c r="O321" i="6"/>
  <c r="N321" i="6" s="1"/>
  <c r="P321" i="6" s="1"/>
  <c r="M321" i="6"/>
  <c r="L321" i="6"/>
  <c r="F321" i="6"/>
  <c r="M320" i="6"/>
  <c r="L320" i="6"/>
  <c r="F320" i="6"/>
  <c r="M319" i="6"/>
  <c r="L319" i="6"/>
  <c r="F319" i="6"/>
  <c r="M318" i="6"/>
  <c r="L318" i="6"/>
  <c r="F318" i="6"/>
  <c r="O318" i="6" s="1"/>
  <c r="N318" i="6" s="1"/>
  <c r="P318" i="6" s="1"/>
  <c r="M317" i="6"/>
  <c r="L317" i="6"/>
  <c r="F317" i="6"/>
  <c r="O317" i="6" s="1"/>
  <c r="N317" i="6" s="1"/>
  <c r="P317" i="6" s="1"/>
  <c r="M316" i="6"/>
  <c r="L316" i="6"/>
  <c r="F316" i="6"/>
  <c r="O316" i="6" s="1"/>
  <c r="N316" i="6" s="1"/>
  <c r="P316" i="6" s="1"/>
  <c r="M315" i="6"/>
  <c r="L315" i="6"/>
  <c r="F315" i="6"/>
  <c r="M314" i="6"/>
  <c r="L314" i="6"/>
  <c r="H314" i="6"/>
  <c r="F314" i="6"/>
  <c r="M313" i="6"/>
  <c r="L313" i="6"/>
  <c r="H313" i="6"/>
  <c r="F313" i="6"/>
  <c r="M312" i="6"/>
  <c r="L312" i="6"/>
  <c r="H312" i="6"/>
  <c r="F312" i="6"/>
  <c r="M311" i="6"/>
  <c r="L311" i="6"/>
  <c r="H311" i="6"/>
  <c r="F311" i="6"/>
  <c r="M310" i="6"/>
  <c r="L310" i="6"/>
  <c r="H310" i="6"/>
  <c r="F310" i="6"/>
  <c r="M309" i="6"/>
  <c r="L309" i="6"/>
  <c r="H309" i="6"/>
  <c r="F309" i="6"/>
  <c r="M308" i="6"/>
  <c r="L308" i="6"/>
  <c r="H308" i="6"/>
  <c r="F308" i="6"/>
  <c r="M307" i="6"/>
  <c r="L307" i="6"/>
  <c r="H307" i="6"/>
  <c r="F307" i="6"/>
  <c r="M306" i="6"/>
  <c r="L306" i="6"/>
  <c r="H306" i="6"/>
  <c r="F306" i="6"/>
  <c r="M305" i="6"/>
  <c r="L305" i="6"/>
  <c r="H305" i="6"/>
  <c r="F305" i="6"/>
  <c r="M304" i="6"/>
  <c r="L304" i="6"/>
  <c r="H304" i="6"/>
  <c r="F304" i="6"/>
  <c r="O304" i="6" s="1"/>
  <c r="N304" i="6" s="1"/>
  <c r="P304" i="6" s="1"/>
  <c r="M303" i="6"/>
  <c r="L303" i="6"/>
  <c r="H303" i="6"/>
  <c r="F303" i="6"/>
  <c r="M302" i="6"/>
  <c r="L302" i="6"/>
  <c r="H302" i="6"/>
  <c r="F302" i="6"/>
  <c r="O301" i="6"/>
  <c r="N301" i="6" s="1"/>
  <c r="P301" i="6" s="1"/>
  <c r="M301" i="6"/>
  <c r="L301" i="6"/>
  <c r="H301" i="6"/>
  <c r="F301" i="6"/>
  <c r="M300" i="6"/>
  <c r="L300" i="6"/>
  <c r="H300" i="6"/>
  <c r="F300" i="6"/>
  <c r="M299" i="6"/>
  <c r="L299" i="6"/>
  <c r="H299" i="6"/>
  <c r="F299" i="6"/>
  <c r="M298" i="6"/>
  <c r="L298" i="6"/>
  <c r="H298" i="6"/>
  <c r="F298" i="6"/>
  <c r="M297" i="6"/>
  <c r="L297" i="6"/>
  <c r="H297" i="6"/>
  <c r="F297" i="6"/>
  <c r="M296" i="6"/>
  <c r="L296" i="6"/>
  <c r="H296" i="6"/>
  <c r="F296" i="6"/>
  <c r="M295" i="6"/>
  <c r="L295" i="6"/>
  <c r="H295" i="6"/>
  <c r="F295" i="6"/>
  <c r="M294" i="6"/>
  <c r="L294" i="6"/>
  <c r="F294" i="6"/>
  <c r="M293" i="6"/>
  <c r="L293" i="6"/>
  <c r="F293" i="6"/>
  <c r="M292" i="6"/>
  <c r="L292" i="6"/>
  <c r="F292" i="6"/>
  <c r="M291" i="6"/>
  <c r="L291" i="6"/>
  <c r="F291" i="6"/>
  <c r="M290" i="6"/>
  <c r="L290" i="6"/>
  <c r="F290" i="6"/>
  <c r="M289" i="6"/>
  <c r="L289" i="6"/>
  <c r="H289" i="6"/>
  <c r="F289" i="6"/>
  <c r="M288" i="6"/>
  <c r="L288" i="6"/>
  <c r="H288" i="6"/>
  <c r="F288" i="6"/>
  <c r="O287" i="6"/>
  <c r="N287" i="6" s="1"/>
  <c r="P287" i="6" s="1"/>
  <c r="M287" i="6"/>
  <c r="L287" i="6"/>
  <c r="H287" i="6"/>
  <c r="F287" i="6"/>
  <c r="M286" i="6"/>
  <c r="L286" i="6"/>
  <c r="H286" i="6"/>
  <c r="F286" i="6"/>
  <c r="O286" i="6" s="1"/>
  <c r="N286" i="6" s="1"/>
  <c r="P286" i="6" s="1"/>
  <c r="M285" i="6"/>
  <c r="L285" i="6"/>
  <c r="H285" i="6"/>
  <c r="F285" i="6"/>
  <c r="M284" i="6"/>
  <c r="L284" i="6"/>
  <c r="H284" i="6"/>
  <c r="F284" i="6"/>
  <c r="M283" i="6"/>
  <c r="L283" i="6"/>
  <c r="H283" i="6"/>
  <c r="F283" i="6"/>
  <c r="M282" i="6"/>
  <c r="L282" i="6"/>
  <c r="H282" i="6"/>
  <c r="F282" i="6"/>
  <c r="M281" i="6"/>
  <c r="L281" i="6"/>
  <c r="H281" i="6"/>
  <c r="F281" i="6"/>
  <c r="O281" i="6" s="1"/>
  <c r="N281" i="6" s="1"/>
  <c r="P281" i="6" s="1"/>
  <c r="M280" i="6"/>
  <c r="L280" i="6"/>
  <c r="H280" i="6"/>
  <c r="F280" i="6"/>
  <c r="M279" i="6"/>
  <c r="L279" i="6"/>
  <c r="H279" i="6"/>
  <c r="F279" i="6"/>
  <c r="M278" i="6"/>
  <c r="L278" i="6"/>
  <c r="H278" i="6"/>
  <c r="F278" i="6"/>
  <c r="M277" i="6"/>
  <c r="L277" i="6"/>
  <c r="H277" i="6"/>
  <c r="F277" i="6"/>
  <c r="M276" i="6"/>
  <c r="L276" i="6"/>
  <c r="H276" i="6"/>
  <c r="F276" i="6"/>
  <c r="M275" i="6"/>
  <c r="L275" i="6"/>
  <c r="H275" i="6"/>
  <c r="F275" i="6"/>
  <c r="M274" i="6"/>
  <c r="L274" i="6"/>
  <c r="H274" i="6"/>
  <c r="F274" i="6"/>
  <c r="M273" i="6"/>
  <c r="L273" i="6"/>
  <c r="H273" i="6"/>
  <c r="F273" i="6"/>
  <c r="M272" i="6"/>
  <c r="L272" i="6"/>
  <c r="H272" i="6"/>
  <c r="F272" i="6"/>
  <c r="O271" i="6"/>
  <c r="N271" i="6" s="1"/>
  <c r="P271" i="6" s="1"/>
  <c r="M271" i="6"/>
  <c r="L271" i="6"/>
  <c r="H271" i="6"/>
  <c r="F271" i="6"/>
  <c r="M270" i="6"/>
  <c r="L270" i="6"/>
  <c r="H270" i="6"/>
  <c r="F270" i="6"/>
  <c r="O270" i="6" s="1"/>
  <c r="N270" i="6" s="1"/>
  <c r="P270" i="6" s="1"/>
  <c r="M269" i="6"/>
  <c r="L269" i="6"/>
  <c r="H269" i="6"/>
  <c r="F269" i="6"/>
  <c r="M268" i="6"/>
  <c r="L268" i="6"/>
  <c r="H268" i="6"/>
  <c r="F268" i="6"/>
  <c r="M267" i="6"/>
  <c r="L267" i="6"/>
  <c r="H267" i="6"/>
  <c r="F267" i="6"/>
  <c r="M266" i="6"/>
  <c r="L266" i="6"/>
  <c r="H266" i="6"/>
  <c r="F266" i="6"/>
  <c r="M265" i="6"/>
  <c r="L265" i="6"/>
  <c r="F265" i="6"/>
  <c r="M264" i="6"/>
  <c r="L264" i="6"/>
  <c r="F264" i="6"/>
  <c r="M263" i="6"/>
  <c r="L263" i="6"/>
  <c r="F263" i="6"/>
  <c r="M262" i="6"/>
  <c r="L262" i="6"/>
  <c r="F262" i="6"/>
  <c r="M261" i="6"/>
  <c r="L261" i="6"/>
  <c r="F261" i="6"/>
  <c r="M260" i="6"/>
  <c r="L260" i="6"/>
  <c r="F260" i="6"/>
  <c r="M259" i="6"/>
  <c r="L259" i="6"/>
  <c r="F259" i="6"/>
  <c r="M258" i="6"/>
  <c r="L258" i="6"/>
  <c r="F258" i="6"/>
  <c r="M257" i="6"/>
  <c r="L257" i="6"/>
  <c r="F257" i="6"/>
  <c r="M256" i="6"/>
  <c r="L256" i="6"/>
  <c r="F256" i="6"/>
  <c r="M255" i="6"/>
  <c r="L255" i="6"/>
  <c r="F255" i="6"/>
  <c r="M254" i="6"/>
  <c r="L254" i="6"/>
  <c r="F254" i="6"/>
  <c r="M253" i="6"/>
  <c r="L253" i="6"/>
  <c r="F253" i="6"/>
  <c r="O252" i="6"/>
  <c r="N252" i="6" s="1"/>
  <c r="P252" i="6" s="1"/>
  <c r="M252" i="6"/>
  <c r="L252" i="6"/>
  <c r="F252" i="6"/>
  <c r="M251" i="6"/>
  <c r="L251" i="6"/>
  <c r="F251" i="6"/>
  <c r="M250" i="6"/>
  <c r="L250" i="6"/>
  <c r="H250" i="6"/>
  <c r="F250" i="6"/>
  <c r="M249" i="6"/>
  <c r="L249" i="6"/>
  <c r="H249" i="6"/>
  <c r="F249" i="6"/>
  <c r="M248" i="6"/>
  <c r="L248" i="6"/>
  <c r="H248" i="6"/>
  <c r="F248" i="6"/>
  <c r="M247" i="6"/>
  <c r="L247" i="6"/>
  <c r="H247" i="6"/>
  <c r="F247" i="6"/>
  <c r="M246" i="6"/>
  <c r="L246" i="6"/>
  <c r="H246" i="6"/>
  <c r="F246" i="6"/>
  <c r="M245" i="6"/>
  <c r="L245" i="6"/>
  <c r="H245" i="6"/>
  <c r="F245" i="6"/>
  <c r="M244" i="6"/>
  <c r="L244" i="6"/>
  <c r="H244" i="6"/>
  <c r="F244" i="6"/>
  <c r="M243" i="6"/>
  <c r="L243" i="6"/>
  <c r="F243" i="6"/>
  <c r="M242" i="6"/>
  <c r="L242" i="6"/>
  <c r="F242" i="6"/>
  <c r="M241" i="6"/>
  <c r="L241" i="6"/>
  <c r="F241" i="6"/>
  <c r="M240" i="6"/>
  <c r="L240" i="6"/>
  <c r="F240" i="6"/>
  <c r="M239" i="6"/>
  <c r="L239" i="6"/>
  <c r="F239" i="6"/>
  <c r="M238" i="6"/>
  <c r="L238" i="6"/>
  <c r="F238" i="6"/>
  <c r="M237" i="6"/>
  <c r="L237" i="6"/>
  <c r="F237" i="6"/>
  <c r="M236" i="6"/>
  <c r="L236" i="6"/>
  <c r="F236" i="6"/>
  <c r="O235" i="6"/>
  <c r="N235" i="6" s="1"/>
  <c r="P235" i="6" s="1"/>
  <c r="M235" i="6"/>
  <c r="L235" i="6"/>
  <c r="F235" i="6"/>
  <c r="M234" i="6"/>
  <c r="L234" i="6"/>
  <c r="F234" i="6"/>
  <c r="M233" i="6"/>
  <c r="L233" i="6"/>
  <c r="H233" i="6"/>
  <c r="F233" i="6"/>
  <c r="M232" i="6"/>
  <c r="L232" i="6"/>
  <c r="H232" i="6"/>
  <c r="F232" i="6"/>
  <c r="M231" i="6"/>
  <c r="L231" i="6"/>
  <c r="H231" i="6"/>
  <c r="F231" i="6"/>
  <c r="M230" i="6"/>
  <c r="L230" i="6"/>
  <c r="F230" i="6"/>
  <c r="M229" i="6"/>
  <c r="L229" i="6"/>
  <c r="H229" i="6"/>
  <c r="F229" i="6"/>
  <c r="M228" i="6"/>
  <c r="L228" i="6"/>
  <c r="F228" i="6"/>
  <c r="M227" i="6"/>
  <c r="L227" i="6"/>
  <c r="H227" i="6"/>
  <c r="F227" i="6"/>
  <c r="M226" i="6"/>
  <c r="L226" i="6"/>
  <c r="H226" i="6"/>
  <c r="F226" i="6"/>
  <c r="M225" i="6"/>
  <c r="L225" i="6"/>
  <c r="H225" i="6"/>
  <c r="F225" i="6"/>
  <c r="M224" i="6"/>
  <c r="L224" i="6"/>
  <c r="F224" i="6"/>
  <c r="M223" i="6"/>
  <c r="L223" i="6"/>
  <c r="F223" i="6"/>
  <c r="M222" i="6"/>
  <c r="L222" i="6"/>
  <c r="F222" i="6"/>
  <c r="M221" i="6"/>
  <c r="L221" i="6"/>
  <c r="F221" i="6"/>
  <c r="M220" i="6"/>
  <c r="L220" i="6"/>
  <c r="F220" i="6"/>
  <c r="M219" i="6"/>
  <c r="L219" i="6"/>
  <c r="F219" i="6"/>
  <c r="O218" i="6"/>
  <c r="N218" i="6" s="1"/>
  <c r="P218" i="6" s="1"/>
  <c r="M218" i="6"/>
  <c r="L218" i="6"/>
  <c r="H218" i="6"/>
  <c r="F218" i="6"/>
  <c r="M217" i="6"/>
  <c r="L217" i="6"/>
  <c r="H217" i="6"/>
  <c r="F217" i="6"/>
  <c r="M216" i="6"/>
  <c r="L216" i="6"/>
  <c r="H216" i="6"/>
  <c r="F216" i="6"/>
  <c r="M215" i="6"/>
  <c r="L215" i="6"/>
  <c r="H215" i="6"/>
  <c r="F215" i="6"/>
  <c r="O215" i="6" s="1"/>
  <c r="N215" i="6" s="1"/>
  <c r="P215" i="6" s="1"/>
  <c r="M214" i="6"/>
  <c r="L214" i="6"/>
  <c r="H214" i="6"/>
  <c r="F214" i="6"/>
  <c r="M213" i="6"/>
  <c r="L213" i="6"/>
  <c r="H213" i="6"/>
  <c r="F213" i="6"/>
  <c r="M212" i="6"/>
  <c r="L212" i="6"/>
  <c r="F212" i="6"/>
  <c r="M211" i="6"/>
  <c r="L211" i="6"/>
  <c r="F211" i="6"/>
  <c r="M210" i="6"/>
  <c r="L210" i="6"/>
  <c r="F210" i="6"/>
  <c r="M209" i="6"/>
  <c r="L209" i="6"/>
  <c r="F209" i="6"/>
  <c r="M208" i="6"/>
  <c r="L208" i="6"/>
  <c r="F208" i="6"/>
  <c r="O208" i="6" s="1"/>
  <c r="N208" i="6" s="1"/>
  <c r="P208" i="6" s="1"/>
  <c r="M207" i="6"/>
  <c r="L207" i="6"/>
  <c r="F207" i="6"/>
  <c r="M206" i="6"/>
  <c r="L206" i="6"/>
  <c r="F206" i="6"/>
  <c r="M205" i="6"/>
  <c r="L205" i="6"/>
  <c r="F205" i="6"/>
  <c r="M204" i="6"/>
  <c r="L204" i="6"/>
  <c r="F204" i="6"/>
  <c r="M203" i="6"/>
  <c r="L203" i="6"/>
  <c r="F203" i="6"/>
  <c r="M202" i="6"/>
  <c r="L202" i="6"/>
  <c r="F202" i="6"/>
  <c r="O201" i="6"/>
  <c r="N201" i="6" s="1"/>
  <c r="P201" i="6" s="1"/>
  <c r="M201" i="6"/>
  <c r="L201" i="6"/>
  <c r="F201" i="6"/>
  <c r="M200" i="6"/>
  <c r="L200" i="6"/>
  <c r="F200" i="6"/>
  <c r="O200" i="6" s="1"/>
  <c r="N200" i="6" s="1"/>
  <c r="P200" i="6" s="1"/>
  <c r="M199" i="6"/>
  <c r="L199" i="6"/>
  <c r="F199" i="6"/>
  <c r="M198" i="6"/>
  <c r="L198" i="6"/>
  <c r="F198" i="6"/>
  <c r="M197" i="6"/>
  <c r="L197" i="6"/>
  <c r="F197" i="6"/>
  <c r="O197" i="6" s="1"/>
  <c r="N197" i="6" s="1"/>
  <c r="P197" i="6" s="1"/>
  <c r="M196" i="6"/>
  <c r="L196" i="6"/>
  <c r="F196" i="6"/>
  <c r="O196" i="6" s="1"/>
  <c r="N196" i="6" s="1"/>
  <c r="P196" i="6" s="1"/>
  <c r="M195" i="6"/>
  <c r="L195" i="6"/>
  <c r="F195" i="6"/>
  <c r="O195" i="6" s="1"/>
  <c r="N195" i="6" s="1"/>
  <c r="P195" i="6" s="1"/>
  <c r="M194" i="6"/>
  <c r="L194" i="6"/>
  <c r="F194" i="6"/>
  <c r="M193" i="6"/>
  <c r="L193" i="6"/>
  <c r="F193" i="6"/>
  <c r="O192" i="6"/>
  <c r="N192" i="6" s="1"/>
  <c r="P192" i="6" s="1"/>
  <c r="M192" i="6"/>
  <c r="L192" i="6"/>
  <c r="F192" i="6"/>
  <c r="M191" i="6"/>
  <c r="L191" i="6"/>
  <c r="F191" i="6"/>
  <c r="M190" i="6"/>
  <c r="L190" i="6"/>
  <c r="H190" i="6"/>
  <c r="F190" i="6"/>
  <c r="M189" i="6"/>
  <c r="L189" i="6"/>
  <c r="H189" i="6"/>
  <c r="F189" i="6"/>
  <c r="M188" i="6"/>
  <c r="L188" i="6"/>
  <c r="H188" i="6"/>
  <c r="F188" i="6"/>
  <c r="O188" i="6" s="1"/>
  <c r="N188" i="6" s="1"/>
  <c r="P188" i="6" s="1"/>
  <c r="M187" i="6"/>
  <c r="L187" i="6"/>
  <c r="H187" i="6"/>
  <c r="F187" i="6"/>
  <c r="M186" i="6"/>
  <c r="L186" i="6"/>
  <c r="H186" i="6"/>
  <c r="F186" i="6"/>
  <c r="M185" i="6"/>
  <c r="L185" i="6"/>
  <c r="H185" i="6"/>
  <c r="F185" i="6"/>
  <c r="M184" i="6"/>
  <c r="L184" i="6"/>
  <c r="H184" i="6"/>
  <c r="F184" i="6"/>
  <c r="O184" i="6" s="1"/>
  <c r="N184" i="6" s="1"/>
  <c r="P184" i="6" s="1"/>
  <c r="M183" i="6"/>
  <c r="L183" i="6"/>
  <c r="F183" i="6"/>
  <c r="O183" i="6" s="1"/>
  <c r="N183" i="6" s="1"/>
  <c r="P183" i="6" s="1"/>
  <c r="M182" i="6"/>
  <c r="L182" i="6"/>
  <c r="F182" i="6"/>
  <c r="M181" i="6"/>
  <c r="L181" i="6"/>
  <c r="F181" i="6"/>
  <c r="M180" i="6"/>
  <c r="L180" i="6"/>
  <c r="H180" i="6"/>
  <c r="F180" i="6"/>
  <c r="M179" i="6"/>
  <c r="L179" i="6"/>
  <c r="H179" i="6"/>
  <c r="F179" i="6"/>
  <c r="M178" i="6"/>
  <c r="L178" i="6"/>
  <c r="H178" i="6"/>
  <c r="F178" i="6"/>
  <c r="O178" i="6" s="1"/>
  <c r="N178" i="6" s="1"/>
  <c r="P178" i="6" s="1"/>
  <c r="M177" i="6"/>
  <c r="L177" i="6"/>
  <c r="H177" i="6"/>
  <c r="F177" i="6"/>
  <c r="O177" i="6" s="1"/>
  <c r="N177" i="6" s="1"/>
  <c r="P177" i="6" s="1"/>
  <c r="M176" i="6"/>
  <c r="L176" i="6"/>
  <c r="H176" i="6"/>
  <c r="F176" i="6"/>
  <c r="M175" i="6"/>
  <c r="L175" i="6"/>
  <c r="H175" i="6"/>
  <c r="F175" i="6"/>
  <c r="M174" i="6"/>
  <c r="L174" i="6"/>
  <c r="F174" i="6"/>
  <c r="O174" i="6" s="1"/>
  <c r="N174" i="6" s="1"/>
  <c r="P174" i="6" s="1"/>
  <c r="M173" i="6"/>
  <c r="L173" i="6"/>
  <c r="F173" i="6"/>
  <c r="O173" i="6" s="1"/>
  <c r="N173" i="6" s="1"/>
  <c r="P173" i="6" s="1"/>
  <c r="M172" i="6"/>
  <c r="L172" i="6"/>
  <c r="F172" i="6"/>
  <c r="M171" i="6"/>
  <c r="L171" i="6"/>
  <c r="F171" i="6"/>
  <c r="O171" i="6" s="1"/>
  <c r="N171" i="6" s="1"/>
  <c r="P171" i="6" s="1"/>
  <c r="M170" i="6"/>
  <c r="L170" i="6"/>
  <c r="F170" i="6"/>
  <c r="O170" i="6" s="1"/>
  <c r="N170" i="6" s="1"/>
  <c r="P170" i="6" s="1"/>
  <c r="M169" i="6"/>
  <c r="L169" i="6"/>
  <c r="F169" i="6"/>
  <c r="O169" i="6" s="1"/>
  <c r="N169" i="6" s="1"/>
  <c r="P169" i="6" s="1"/>
  <c r="M168" i="6"/>
  <c r="L168" i="6"/>
  <c r="F168" i="6"/>
  <c r="O168" i="6" s="1"/>
  <c r="N168" i="6" s="1"/>
  <c r="P168" i="6" s="1"/>
  <c r="M167" i="6"/>
  <c r="L167" i="6"/>
  <c r="F167" i="6"/>
  <c r="O166" i="6"/>
  <c r="N166" i="6" s="1"/>
  <c r="P166" i="6" s="1"/>
  <c r="M166" i="6"/>
  <c r="L166" i="6"/>
  <c r="F166" i="6"/>
  <c r="M165" i="6"/>
  <c r="L165" i="6"/>
  <c r="F165" i="6"/>
  <c r="O165" i="6" s="1"/>
  <c r="N165" i="6" s="1"/>
  <c r="P165" i="6" s="1"/>
  <c r="M164" i="6"/>
  <c r="L164" i="6"/>
  <c r="F164" i="6"/>
  <c r="M163" i="6"/>
  <c r="L163" i="6"/>
  <c r="F163" i="6"/>
  <c r="M162" i="6"/>
  <c r="L162" i="6"/>
  <c r="F162" i="6"/>
  <c r="O162" i="6" s="1"/>
  <c r="N162" i="6" s="1"/>
  <c r="P162" i="6" s="1"/>
  <c r="M161" i="6"/>
  <c r="L161" i="6"/>
  <c r="F161" i="6"/>
  <c r="O161" i="6" s="1"/>
  <c r="N161" i="6" s="1"/>
  <c r="P161" i="6" s="1"/>
  <c r="M160" i="6"/>
  <c r="L160" i="6"/>
  <c r="F160" i="6"/>
  <c r="M159" i="6"/>
  <c r="L159" i="6"/>
  <c r="F159" i="6"/>
  <c r="M158" i="6"/>
  <c r="L158" i="6"/>
  <c r="H158" i="6"/>
  <c r="F158" i="6"/>
  <c r="M157" i="6"/>
  <c r="L157" i="6"/>
  <c r="F157" i="6"/>
  <c r="M156" i="6"/>
  <c r="L156" i="6"/>
  <c r="F156" i="6"/>
  <c r="O155" i="6"/>
  <c r="N155" i="6" s="1"/>
  <c r="P155" i="6" s="1"/>
  <c r="M155" i="6"/>
  <c r="L155" i="6"/>
  <c r="H155" i="6"/>
  <c r="F155" i="6"/>
  <c r="M154" i="6"/>
  <c r="L154" i="6"/>
  <c r="H154" i="6"/>
  <c r="F154" i="6"/>
  <c r="M153" i="6"/>
  <c r="L153" i="6"/>
  <c r="F153" i="6"/>
  <c r="O153" i="6" s="1"/>
  <c r="N153" i="6" s="1"/>
  <c r="P153" i="6" s="1"/>
  <c r="M152" i="6"/>
  <c r="L152" i="6"/>
  <c r="F152" i="6"/>
  <c r="M151" i="6"/>
  <c r="L151" i="6"/>
  <c r="H151" i="6"/>
  <c r="F151" i="6"/>
  <c r="O150" i="6"/>
  <c r="N150" i="6"/>
  <c r="P150" i="6" s="1"/>
  <c r="M150" i="6"/>
  <c r="L150" i="6"/>
  <c r="H150" i="6"/>
  <c r="F150" i="6"/>
  <c r="M149" i="6"/>
  <c r="L149" i="6"/>
  <c r="F149" i="6"/>
  <c r="M148" i="6"/>
  <c r="L148" i="6"/>
  <c r="H148" i="6"/>
  <c r="F148" i="6"/>
  <c r="O148" i="6" s="1"/>
  <c r="N148" i="6" s="1"/>
  <c r="P148" i="6" s="1"/>
  <c r="M147" i="6"/>
  <c r="L147" i="6"/>
  <c r="F147" i="6"/>
  <c r="O147" i="6" s="1"/>
  <c r="N147" i="6" s="1"/>
  <c r="P147" i="6" s="1"/>
  <c r="M146" i="6"/>
  <c r="L146" i="6"/>
  <c r="F146" i="6"/>
  <c r="M145" i="6"/>
  <c r="L145" i="6"/>
  <c r="F145" i="6"/>
  <c r="O145" i="6" s="1"/>
  <c r="N145" i="6" s="1"/>
  <c r="P145" i="6" s="1"/>
  <c r="M144" i="6"/>
  <c r="L144" i="6"/>
  <c r="F144" i="6"/>
  <c r="M143" i="6"/>
  <c r="L143" i="6"/>
  <c r="F143" i="6"/>
  <c r="M142" i="6"/>
  <c r="L142" i="6"/>
  <c r="F142" i="6"/>
  <c r="M141" i="6"/>
  <c r="L141" i="6"/>
  <c r="F141" i="6"/>
  <c r="O140" i="6"/>
  <c r="N140" i="6" s="1"/>
  <c r="P140" i="6" s="1"/>
  <c r="M140" i="6"/>
  <c r="L140" i="6"/>
  <c r="F140" i="6"/>
  <c r="M139" i="6"/>
  <c r="L139" i="6"/>
  <c r="F139" i="6"/>
  <c r="O139" i="6" s="1"/>
  <c r="N139" i="6" s="1"/>
  <c r="P139" i="6" s="1"/>
  <c r="M138" i="6"/>
  <c r="L138" i="6"/>
  <c r="F138" i="6"/>
  <c r="M137" i="6"/>
  <c r="L137" i="6"/>
  <c r="F137" i="6"/>
  <c r="M136" i="6"/>
  <c r="L136" i="6"/>
  <c r="F136" i="6"/>
  <c r="O136" i="6" s="1"/>
  <c r="N136" i="6" s="1"/>
  <c r="P136" i="6" s="1"/>
  <c r="M135" i="6"/>
  <c r="L135" i="6"/>
  <c r="H135" i="6"/>
  <c r="F135" i="6"/>
  <c r="M134" i="6"/>
  <c r="L134" i="6"/>
  <c r="H134" i="6"/>
  <c r="F134" i="6"/>
  <c r="O133" i="6"/>
  <c r="N133" i="6" s="1"/>
  <c r="P133" i="6" s="1"/>
  <c r="M133" i="6"/>
  <c r="L133" i="6"/>
  <c r="H133" i="6"/>
  <c r="F133" i="6"/>
  <c r="M132" i="6"/>
  <c r="L132" i="6"/>
  <c r="H132" i="6"/>
  <c r="F132" i="6"/>
  <c r="M131" i="6"/>
  <c r="L131" i="6"/>
  <c r="H131" i="6"/>
  <c r="F131" i="6"/>
  <c r="M130" i="6"/>
  <c r="L130" i="6"/>
  <c r="F130" i="6"/>
  <c r="M129" i="6"/>
  <c r="L129" i="6"/>
  <c r="F129" i="6"/>
  <c r="O128" i="6"/>
  <c r="N128" i="6" s="1"/>
  <c r="P128" i="6" s="1"/>
  <c r="M128" i="6"/>
  <c r="L128" i="6"/>
  <c r="F128" i="6"/>
  <c r="M127" i="6"/>
  <c r="L127" i="6"/>
  <c r="H127" i="6"/>
  <c r="F127" i="6"/>
  <c r="M126" i="6"/>
  <c r="L126" i="6"/>
  <c r="F126" i="6"/>
  <c r="O126" i="6" s="1"/>
  <c r="N126" i="6" s="1"/>
  <c r="P126" i="6" s="1"/>
  <c r="M125" i="6"/>
  <c r="L125" i="6"/>
  <c r="H125" i="6"/>
  <c r="F125" i="6"/>
  <c r="M124" i="6"/>
  <c r="L124" i="6"/>
  <c r="H124" i="6"/>
  <c r="F124" i="6"/>
  <c r="O124" i="6" s="1"/>
  <c r="N124" i="6" s="1"/>
  <c r="P124" i="6" s="1"/>
  <c r="M123" i="6"/>
  <c r="L123" i="6"/>
  <c r="F123" i="6"/>
  <c r="M122" i="6"/>
  <c r="L122" i="6"/>
  <c r="F122" i="6"/>
  <c r="M121" i="6"/>
  <c r="L121" i="6"/>
  <c r="H121" i="6"/>
  <c r="F121" i="6"/>
  <c r="O120" i="6"/>
  <c r="N120" i="6" s="1"/>
  <c r="P120" i="6" s="1"/>
  <c r="M120" i="6"/>
  <c r="L120" i="6"/>
  <c r="H120" i="6"/>
  <c r="F120" i="6"/>
  <c r="M119" i="6"/>
  <c r="L119" i="6"/>
  <c r="H119" i="6"/>
  <c r="F119" i="6"/>
  <c r="O119" i="6" s="1"/>
  <c r="N119" i="6" s="1"/>
  <c r="P119" i="6" s="1"/>
  <c r="M118" i="6"/>
  <c r="L118" i="6"/>
  <c r="F118" i="6"/>
  <c r="O118" i="6" s="1"/>
  <c r="N118" i="6" s="1"/>
  <c r="P118" i="6" s="1"/>
  <c r="M117" i="6"/>
  <c r="L117" i="6"/>
  <c r="F117" i="6"/>
  <c r="M116" i="6"/>
  <c r="L116" i="6"/>
  <c r="F116" i="6"/>
  <c r="O116" i="6" s="1"/>
  <c r="N116" i="6" s="1"/>
  <c r="P116" i="6" s="1"/>
  <c r="M115" i="6"/>
  <c r="L115" i="6"/>
  <c r="F115" i="6"/>
  <c r="M114" i="6"/>
  <c r="L114" i="6"/>
  <c r="F114" i="6"/>
  <c r="M113" i="6"/>
  <c r="L113" i="6"/>
  <c r="F113" i="6"/>
  <c r="M112" i="6"/>
  <c r="L112" i="6"/>
  <c r="F112" i="6"/>
  <c r="O111" i="6"/>
  <c r="N111" i="6" s="1"/>
  <c r="P111" i="6" s="1"/>
  <c r="M111" i="6"/>
  <c r="L111" i="6"/>
  <c r="F111" i="6"/>
  <c r="M110" i="6"/>
  <c r="L110" i="6"/>
  <c r="F110" i="6"/>
  <c r="O110" i="6" s="1"/>
  <c r="N110" i="6" s="1"/>
  <c r="P110" i="6" s="1"/>
  <c r="M109" i="6"/>
  <c r="L109" i="6"/>
  <c r="H109" i="6"/>
  <c r="F109" i="6"/>
  <c r="M108" i="6"/>
  <c r="L108" i="6"/>
  <c r="F108" i="6"/>
  <c r="O108" i="6" s="1"/>
  <c r="N108" i="6" s="1"/>
  <c r="P108" i="6" s="1"/>
  <c r="M107" i="6"/>
  <c r="L107" i="6"/>
  <c r="F107" i="6"/>
  <c r="O107" i="6" s="1"/>
  <c r="N107" i="6" s="1"/>
  <c r="P107" i="6" s="1"/>
  <c r="M106" i="6"/>
  <c r="L106" i="6"/>
  <c r="H106" i="6"/>
  <c r="F106" i="6"/>
  <c r="M105" i="6"/>
  <c r="L105" i="6"/>
  <c r="F105" i="6"/>
  <c r="O104" i="6"/>
  <c r="N104" i="6" s="1"/>
  <c r="P104" i="6" s="1"/>
  <c r="M104" i="6"/>
  <c r="L104" i="6"/>
  <c r="F104" i="6"/>
  <c r="M103" i="6"/>
  <c r="L103" i="6"/>
  <c r="H103" i="6"/>
  <c r="F103" i="6"/>
  <c r="M102" i="6"/>
  <c r="L102" i="6"/>
  <c r="F102" i="6"/>
  <c r="O102" i="6" s="1"/>
  <c r="N102" i="6" s="1"/>
  <c r="P102" i="6" s="1"/>
  <c r="M101" i="6"/>
  <c r="L101" i="6"/>
  <c r="F101" i="6"/>
  <c r="O101" i="6" s="1"/>
  <c r="N101" i="6" s="1"/>
  <c r="P101" i="6" s="1"/>
  <c r="M100" i="6"/>
  <c r="L100" i="6"/>
  <c r="F100" i="6"/>
  <c r="M99" i="6"/>
  <c r="L99" i="6"/>
  <c r="H99" i="6"/>
  <c r="F99" i="6"/>
  <c r="O99" i="6" s="1"/>
  <c r="N99" i="6" s="1"/>
  <c r="P99" i="6" s="1"/>
  <c r="M98" i="6"/>
  <c r="L98" i="6"/>
  <c r="F98" i="6"/>
  <c r="O98" i="6" s="1"/>
  <c r="N98" i="6" s="1"/>
  <c r="P98" i="6" s="1"/>
  <c r="M97" i="6"/>
  <c r="L97" i="6"/>
  <c r="H97" i="6"/>
  <c r="F97" i="6"/>
  <c r="M96" i="6"/>
  <c r="L96" i="6"/>
  <c r="F96" i="6"/>
  <c r="O95" i="6"/>
  <c r="N95" i="6" s="1"/>
  <c r="P95" i="6" s="1"/>
  <c r="M95" i="6"/>
  <c r="L95" i="6"/>
  <c r="H95" i="6"/>
  <c r="F95" i="6"/>
  <c r="O94" i="6"/>
  <c r="N94" i="6" s="1"/>
  <c r="P94" i="6" s="1"/>
  <c r="M94" i="6"/>
  <c r="L94" i="6"/>
  <c r="H94" i="6"/>
  <c r="F94" i="6"/>
  <c r="M93" i="6"/>
  <c r="L93" i="6"/>
  <c r="H93" i="6"/>
  <c r="F93" i="6"/>
  <c r="M92" i="6"/>
  <c r="L92" i="6"/>
  <c r="H92" i="6"/>
  <c r="F92" i="6"/>
  <c r="M91" i="6"/>
  <c r="L91" i="6"/>
  <c r="H91" i="6"/>
  <c r="F91" i="6"/>
  <c r="O90" i="6"/>
  <c r="N90" i="6"/>
  <c r="P90" i="6" s="1"/>
  <c r="M90" i="6"/>
  <c r="L90" i="6"/>
  <c r="F90" i="6"/>
  <c r="M89" i="6"/>
  <c r="L89" i="6"/>
  <c r="F89" i="6"/>
  <c r="O89" i="6" s="1"/>
  <c r="N89" i="6" s="1"/>
  <c r="P89" i="6" s="1"/>
  <c r="M88" i="6"/>
  <c r="L88" i="6"/>
  <c r="F88" i="6"/>
  <c r="O88" i="6" s="1"/>
  <c r="N88" i="6" s="1"/>
  <c r="P88" i="6" s="1"/>
  <c r="M87" i="6"/>
  <c r="L87" i="6"/>
  <c r="F87" i="6"/>
  <c r="M86" i="6"/>
  <c r="L86" i="6"/>
  <c r="F86" i="6"/>
  <c r="O86" i="6" s="1"/>
  <c r="N86" i="6" s="1"/>
  <c r="P86" i="6" s="1"/>
  <c r="M85" i="6"/>
  <c r="L85" i="6"/>
  <c r="F85" i="6"/>
  <c r="O85" i="6" s="1"/>
  <c r="N85" i="6" s="1"/>
  <c r="P85" i="6" s="1"/>
  <c r="M84" i="6"/>
  <c r="L84" i="6"/>
  <c r="F84" i="6"/>
  <c r="O84" i="6" s="1"/>
  <c r="N84" i="6" s="1"/>
  <c r="P84" i="6" s="1"/>
  <c r="M83" i="6"/>
  <c r="L83" i="6"/>
  <c r="F83" i="6"/>
  <c r="O83" i="6" s="1"/>
  <c r="N83" i="6" s="1"/>
  <c r="P83" i="6" s="1"/>
  <c r="M82" i="6"/>
  <c r="L82" i="6"/>
  <c r="F82" i="6"/>
  <c r="O81" i="6"/>
  <c r="N81" i="6"/>
  <c r="P81" i="6" s="1"/>
  <c r="M81" i="6"/>
  <c r="L81" i="6"/>
  <c r="F81" i="6"/>
  <c r="M80" i="6"/>
  <c r="L80" i="6"/>
  <c r="F80" i="6"/>
  <c r="O80" i="6" s="1"/>
  <c r="N80" i="6" s="1"/>
  <c r="P80" i="6" s="1"/>
  <c r="M79" i="6"/>
  <c r="L79" i="6"/>
  <c r="F79" i="6"/>
  <c r="M78" i="6"/>
  <c r="L78" i="6"/>
  <c r="F78" i="6"/>
  <c r="M77" i="6"/>
  <c r="L77" i="6"/>
  <c r="H77" i="6"/>
  <c r="F77" i="6"/>
  <c r="O77" i="6" s="1"/>
  <c r="N77" i="6" s="1"/>
  <c r="P77" i="6" s="1"/>
  <c r="M76" i="6"/>
  <c r="L76" i="6"/>
  <c r="H76" i="6"/>
  <c r="F76" i="6"/>
  <c r="M75" i="6"/>
  <c r="L75" i="6"/>
  <c r="F75" i="6"/>
  <c r="O75" i="6" s="1"/>
  <c r="N75" i="6" s="1"/>
  <c r="P75" i="6" s="1"/>
  <c r="O74" i="6"/>
  <c r="N74" i="6" s="1"/>
  <c r="P74" i="6" s="1"/>
  <c r="M74" i="6"/>
  <c r="L74" i="6"/>
  <c r="F74" i="6"/>
  <c r="M73" i="6"/>
  <c r="L73" i="6"/>
  <c r="F73" i="6"/>
  <c r="M72" i="6"/>
  <c r="L72" i="6"/>
  <c r="H72" i="6"/>
  <c r="F72" i="6"/>
  <c r="M71" i="6"/>
  <c r="L71" i="6"/>
  <c r="F71" i="6"/>
  <c r="O71" i="6" s="1"/>
  <c r="N71" i="6" s="1"/>
  <c r="P71" i="6" s="1"/>
  <c r="M70" i="6"/>
  <c r="L70" i="6"/>
  <c r="H70" i="6"/>
  <c r="F70" i="6"/>
  <c r="M69" i="6"/>
  <c r="L69" i="6"/>
  <c r="F69" i="6"/>
  <c r="O69" i="6" s="1"/>
  <c r="N69" i="6" s="1"/>
  <c r="P69" i="6" s="1"/>
  <c r="O68" i="6"/>
  <c r="N68" i="6"/>
  <c r="P68" i="6" s="1"/>
  <c r="M68" i="6"/>
  <c r="L68" i="6"/>
  <c r="F68" i="6"/>
  <c r="M67" i="6"/>
  <c r="L67" i="6"/>
  <c r="F67" i="6"/>
  <c r="M66" i="6"/>
  <c r="L66" i="6"/>
  <c r="F66" i="6"/>
  <c r="M65" i="6"/>
  <c r="L65" i="6"/>
  <c r="F65" i="6"/>
  <c r="O65" i="6" s="1"/>
  <c r="N65" i="6" s="1"/>
  <c r="P65" i="6" s="1"/>
  <c r="M64" i="6"/>
  <c r="L64" i="6"/>
  <c r="F64" i="6"/>
  <c r="M63" i="6"/>
  <c r="L63" i="6"/>
  <c r="F63" i="6"/>
  <c r="M62" i="6"/>
  <c r="L62" i="6"/>
  <c r="F62" i="6"/>
  <c r="O61" i="6"/>
  <c r="N61" i="6"/>
  <c r="P61" i="6" s="1"/>
  <c r="M61" i="6"/>
  <c r="L61" i="6"/>
  <c r="F61" i="6"/>
  <c r="M60" i="6"/>
  <c r="L60" i="6"/>
  <c r="F60" i="6"/>
  <c r="O60" i="6" s="1"/>
  <c r="N60" i="6" s="1"/>
  <c r="P60" i="6" s="1"/>
  <c r="O59" i="6"/>
  <c r="N59" i="6" s="1"/>
  <c r="P59" i="6" s="1"/>
  <c r="M59" i="6"/>
  <c r="L59" i="6"/>
  <c r="F59" i="6"/>
  <c r="M58" i="6"/>
  <c r="L58" i="6"/>
  <c r="F58" i="6"/>
  <c r="M57" i="6"/>
  <c r="L57" i="6"/>
  <c r="F57" i="6"/>
  <c r="M56" i="6"/>
  <c r="L56" i="6"/>
  <c r="F56" i="6"/>
  <c r="O56" i="6" s="1"/>
  <c r="N56" i="6" s="1"/>
  <c r="P56" i="6" s="1"/>
  <c r="M55" i="6"/>
  <c r="L55" i="6"/>
  <c r="F55" i="6"/>
  <c r="O55" i="6" s="1"/>
  <c r="N55" i="6" s="1"/>
  <c r="P55" i="6" s="1"/>
  <c r="O54" i="6"/>
  <c r="N54" i="6"/>
  <c r="P54" i="6" s="1"/>
  <c r="M54" i="6"/>
  <c r="L54" i="6"/>
  <c r="F54" i="6"/>
  <c r="M53" i="6"/>
  <c r="L53" i="6"/>
  <c r="F53" i="6"/>
  <c r="O53" i="6" s="1"/>
  <c r="N53" i="6" s="1"/>
  <c r="P53" i="6" s="1"/>
  <c r="O52" i="6"/>
  <c r="N52" i="6"/>
  <c r="P52" i="6" s="1"/>
  <c r="M52" i="6"/>
  <c r="L52" i="6"/>
  <c r="F52" i="6"/>
  <c r="M51" i="6"/>
  <c r="L51" i="6"/>
  <c r="F51" i="6"/>
  <c r="M50" i="6"/>
  <c r="L50" i="6"/>
  <c r="F50" i="6"/>
  <c r="M49" i="6"/>
  <c r="L49" i="6"/>
  <c r="F49" i="6"/>
  <c r="O49" i="6" s="1"/>
  <c r="N49" i="6" s="1"/>
  <c r="P49" i="6" s="1"/>
  <c r="M48" i="6"/>
  <c r="L48" i="6"/>
  <c r="F48" i="6"/>
  <c r="M47" i="6"/>
  <c r="L47" i="6"/>
  <c r="F47" i="6"/>
  <c r="M46" i="6"/>
  <c r="L46" i="6"/>
  <c r="F46" i="6"/>
  <c r="O45" i="6"/>
  <c r="N45" i="6"/>
  <c r="P45" i="6" s="1"/>
  <c r="M45" i="6"/>
  <c r="L45" i="6"/>
  <c r="F45" i="6"/>
  <c r="M44" i="6"/>
  <c r="L44" i="6"/>
  <c r="H44" i="6"/>
  <c r="F44" i="6"/>
  <c r="M43" i="6"/>
  <c r="L43" i="6"/>
  <c r="H43" i="6"/>
  <c r="F43" i="6"/>
  <c r="M42" i="6"/>
  <c r="L42" i="6"/>
  <c r="H42" i="6"/>
  <c r="F42" i="6"/>
  <c r="O41" i="6"/>
  <c r="N41" i="6" s="1"/>
  <c r="P41" i="6" s="1"/>
  <c r="M41" i="6"/>
  <c r="L41" i="6"/>
  <c r="H41" i="6"/>
  <c r="F41" i="6"/>
  <c r="M40" i="6"/>
  <c r="L40" i="6"/>
  <c r="F40" i="6"/>
  <c r="M39" i="6"/>
  <c r="L39" i="6"/>
  <c r="F39" i="6"/>
  <c r="M38" i="6"/>
  <c r="L38" i="6"/>
  <c r="F38" i="6"/>
  <c r="O38" i="6" s="1"/>
  <c r="N38" i="6" s="1"/>
  <c r="P38" i="6" s="1"/>
  <c r="O37" i="6"/>
  <c r="N37" i="6" s="1"/>
  <c r="P37" i="6" s="1"/>
  <c r="M37" i="6"/>
  <c r="L37" i="6"/>
  <c r="F37" i="6"/>
  <c r="M36" i="6"/>
  <c r="L36" i="6"/>
  <c r="F36" i="6"/>
  <c r="O36" i="6" s="1"/>
  <c r="N36" i="6" s="1"/>
  <c r="P36" i="6" s="1"/>
  <c r="M35" i="6"/>
  <c r="L35" i="6"/>
  <c r="F35" i="6"/>
  <c r="M34" i="6"/>
  <c r="L34" i="6"/>
  <c r="F34" i="6"/>
  <c r="M33" i="6"/>
  <c r="L33" i="6"/>
  <c r="F33" i="6"/>
  <c r="M32" i="6"/>
  <c r="L32" i="6"/>
  <c r="F32" i="6"/>
  <c r="O32" i="6" s="1"/>
  <c r="N32" i="6" s="1"/>
  <c r="P32" i="6" s="1"/>
  <c r="O31" i="6"/>
  <c r="N31" i="6" s="1"/>
  <c r="P31" i="6" s="1"/>
  <c r="M31" i="6"/>
  <c r="L31" i="6"/>
  <c r="F31" i="6"/>
  <c r="M30" i="6"/>
  <c r="L30" i="6"/>
  <c r="F30" i="6"/>
  <c r="O30" i="6" s="1"/>
  <c r="N30" i="6" s="1"/>
  <c r="P30" i="6" s="1"/>
  <c r="M29" i="6"/>
  <c r="L29" i="6"/>
  <c r="F29" i="6"/>
  <c r="O29" i="6" s="1"/>
  <c r="N29" i="6" s="1"/>
  <c r="P29" i="6" s="1"/>
  <c r="O28" i="6"/>
  <c r="N28" i="6" s="1"/>
  <c r="P28" i="6" s="1"/>
  <c r="M28" i="6"/>
  <c r="L28" i="6"/>
  <c r="F28" i="6"/>
  <c r="M27" i="6"/>
  <c r="L27" i="6"/>
  <c r="F27" i="6"/>
  <c r="M26" i="6"/>
  <c r="L26" i="6"/>
  <c r="F26" i="6"/>
  <c r="M25" i="6"/>
  <c r="L25" i="6"/>
  <c r="F25" i="6"/>
  <c r="O25" i="6" s="1"/>
  <c r="N25" i="6" s="1"/>
  <c r="P25" i="6" s="1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J5" i="6"/>
  <c r="I5" i="6"/>
  <c r="H5" i="6"/>
  <c r="G5" i="6"/>
  <c r="F5" i="6"/>
  <c r="E5" i="6"/>
  <c r="D5" i="6"/>
  <c r="C5" i="6"/>
  <c r="B5" i="6"/>
  <c r="R1" i="6"/>
  <c r="O1" i="6"/>
  <c r="L1" i="6"/>
  <c r="B1" i="6"/>
  <c r="O573" i="6" s="1"/>
  <c r="N573" i="6" s="1"/>
  <c r="P573" i="6" s="1"/>
  <c r="M594" i="5"/>
  <c r="H594" i="5"/>
  <c r="F594" i="5"/>
  <c r="M593" i="5"/>
  <c r="H593" i="5"/>
  <c r="F593" i="5"/>
  <c r="M592" i="5"/>
  <c r="H592" i="5"/>
  <c r="F592" i="5"/>
  <c r="M591" i="5"/>
  <c r="F591" i="5"/>
  <c r="O591" i="5" s="1"/>
  <c r="N591" i="5" s="1"/>
  <c r="P591" i="5" s="1"/>
  <c r="M590" i="5"/>
  <c r="F590" i="5"/>
  <c r="O590" i="5" s="1"/>
  <c r="N590" i="5" s="1"/>
  <c r="P590" i="5" s="1"/>
  <c r="M589" i="5"/>
  <c r="H589" i="5"/>
  <c r="F589" i="5"/>
  <c r="M588" i="5"/>
  <c r="F588" i="5"/>
  <c r="M587" i="5"/>
  <c r="F587" i="5"/>
  <c r="M586" i="5"/>
  <c r="F586" i="5"/>
  <c r="M585" i="5"/>
  <c r="H585" i="5"/>
  <c r="F585" i="5"/>
  <c r="M584" i="5"/>
  <c r="F584" i="5"/>
  <c r="O584" i="5" s="1"/>
  <c r="N584" i="5" s="1"/>
  <c r="P584" i="5" s="1"/>
  <c r="M583" i="5"/>
  <c r="F583" i="5"/>
  <c r="M582" i="5"/>
  <c r="F582" i="5"/>
  <c r="O582" i="5" s="1"/>
  <c r="N582" i="5" s="1"/>
  <c r="P582" i="5" s="1"/>
  <c r="M581" i="5"/>
  <c r="F581" i="5"/>
  <c r="M580" i="5"/>
  <c r="F580" i="5"/>
  <c r="O580" i="5" s="1"/>
  <c r="N580" i="5" s="1"/>
  <c r="P580" i="5" s="1"/>
  <c r="M579" i="5"/>
  <c r="F579" i="5"/>
  <c r="O579" i="5" s="1"/>
  <c r="N579" i="5" s="1"/>
  <c r="P579" i="5" s="1"/>
  <c r="M578" i="5"/>
  <c r="H578" i="5"/>
  <c r="F578" i="5"/>
  <c r="M577" i="5"/>
  <c r="H577" i="5"/>
  <c r="F577" i="5"/>
  <c r="M576" i="5"/>
  <c r="H576" i="5"/>
  <c r="F576" i="5"/>
  <c r="O576" i="5" s="1"/>
  <c r="N576" i="5" s="1"/>
  <c r="P576" i="5" s="1"/>
  <c r="M575" i="5"/>
  <c r="H575" i="5"/>
  <c r="F575" i="5"/>
  <c r="M574" i="5"/>
  <c r="H574" i="5"/>
  <c r="F574" i="5"/>
  <c r="M573" i="5"/>
  <c r="F573" i="5"/>
  <c r="M572" i="5"/>
  <c r="H572" i="5"/>
  <c r="F572" i="5"/>
  <c r="M571" i="5"/>
  <c r="H571" i="5"/>
  <c r="F571" i="5"/>
  <c r="O571" i="5" s="1"/>
  <c r="N571" i="5" s="1"/>
  <c r="P571" i="5" s="1"/>
  <c r="M570" i="5"/>
  <c r="H570" i="5"/>
  <c r="F570" i="5"/>
  <c r="M569" i="5"/>
  <c r="F569" i="5"/>
  <c r="M568" i="5"/>
  <c r="H568" i="5"/>
  <c r="F568" i="5"/>
  <c r="O568" i="5" s="1"/>
  <c r="N568" i="5" s="1"/>
  <c r="P568" i="5" s="1"/>
  <c r="M567" i="5"/>
  <c r="H567" i="5"/>
  <c r="F567" i="5"/>
  <c r="O567" i="5" s="1"/>
  <c r="N567" i="5" s="1"/>
  <c r="P567" i="5" s="1"/>
  <c r="M566" i="5"/>
  <c r="H566" i="5"/>
  <c r="F566" i="5"/>
  <c r="M565" i="5"/>
  <c r="H565" i="5"/>
  <c r="F565" i="5"/>
  <c r="M564" i="5"/>
  <c r="F564" i="5"/>
  <c r="M563" i="5"/>
  <c r="F563" i="5"/>
  <c r="M562" i="5"/>
  <c r="H562" i="5"/>
  <c r="F562" i="5"/>
  <c r="O562" i="5" s="1"/>
  <c r="N562" i="5" s="1"/>
  <c r="P562" i="5" s="1"/>
  <c r="M561" i="5"/>
  <c r="F561" i="5"/>
  <c r="M560" i="5"/>
  <c r="H560" i="5"/>
  <c r="F560" i="5"/>
  <c r="M559" i="5"/>
  <c r="F559" i="5"/>
  <c r="O559" i="5" s="1"/>
  <c r="N559" i="5" s="1"/>
  <c r="P559" i="5" s="1"/>
  <c r="M558" i="5"/>
  <c r="H558" i="5"/>
  <c r="F558" i="5"/>
  <c r="O558" i="5" s="1"/>
  <c r="N558" i="5" s="1"/>
  <c r="P558" i="5" s="1"/>
  <c r="M557" i="5"/>
  <c r="F557" i="5"/>
  <c r="M556" i="5"/>
  <c r="F556" i="5"/>
  <c r="M555" i="5"/>
  <c r="F555" i="5"/>
  <c r="M554" i="5"/>
  <c r="H554" i="5"/>
  <c r="F554" i="5"/>
  <c r="M553" i="5"/>
  <c r="H553" i="5"/>
  <c r="F553" i="5"/>
  <c r="O553" i="5" s="1"/>
  <c r="N553" i="5" s="1"/>
  <c r="P553" i="5" s="1"/>
  <c r="M552" i="5"/>
  <c r="F552" i="5"/>
  <c r="O552" i="5" s="1"/>
  <c r="N552" i="5" s="1"/>
  <c r="P552" i="5" s="1"/>
  <c r="M551" i="5"/>
  <c r="F551" i="5"/>
  <c r="M550" i="5"/>
  <c r="F550" i="5"/>
  <c r="O550" i="5" s="1"/>
  <c r="N550" i="5" s="1"/>
  <c r="P550" i="5" s="1"/>
  <c r="M549" i="5"/>
  <c r="H549" i="5"/>
  <c r="F549" i="5"/>
  <c r="O549" i="5" s="1"/>
  <c r="N549" i="5" s="1"/>
  <c r="P549" i="5" s="1"/>
  <c r="M548" i="5"/>
  <c r="F548" i="5"/>
  <c r="M547" i="5"/>
  <c r="F547" i="5"/>
  <c r="O547" i="5" s="1"/>
  <c r="N547" i="5" s="1"/>
  <c r="P547" i="5" s="1"/>
  <c r="M546" i="5"/>
  <c r="H546" i="5"/>
  <c r="F546" i="5"/>
  <c r="O546" i="5" s="1"/>
  <c r="N546" i="5" s="1"/>
  <c r="P546" i="5" s="1"/>
  <c r="M545" i="5"/>
  <c r="H545" i="5"/>
  <c r="F545" i="5"/>
  <c r="O545" i="5" s="1"/>
  <c r="N545" i="5" s="1"/>
  <c r="P545" i="5" s="1"/>
  <c r="M544" i="5"/>
  <c r="F544" i="5"/>
  <c r="O544" i="5" s="1"/>
  <c r="N544" i="5" s="1"/>
  <c r="P544" i="5" s="1"/>
  <c r="M543" i="5"/>
  <c r="F543" i="5"/>
  <c r="O543" i="5" s="1"/>
  <c r="N543" i="5" s="1"/>
  <c r="P543" i="5" s="1"/>
  <c r="M542" i="5"/>
  <c r="F542" i="5"/>
  <c r="O542" i="5" s="1"/>
  <c r="N542" i="5" s="1"/>
  <c r="P542" i="5" s="1"/>
  <c r="M541" i="5"/>
  <c r="F541" i="5"/>
  <c r="O541" i="5" s="1"/>
  <c r="N541" i="5" s="1"/>
  <c r="P541" i="5" s="1"/>
  <c r="M540" i="5"/>
  <c r="F540" i="5"/>
  <c r="O540" i="5" s="1"/>
  <c r="N540" i="5" s="1"/>
  <c r="P540" i="5" s="1"/>
  <c r="M539" i="5"/>
  <c r="H539" i="5"/>
  <c r="F539" i="5"/>
  <c r="O539" i="5" s="1"/>
  <c r="N539" i="5" s="1"/>
  <c r="P539" i="5" s="1"/>
  <c r="M538" i="5"/>
  <c r="F538" i="5"/>
  <c r="O538" i="5" s="1"/>
  <c r="N538" i="5" s="1"/>
  <c r="P538" i="5" s="1"/>
  <c r="M537" i="5"/>
  <c r="H537" i="5"/>
  <c r="F537" i="5"/>
  <c r="O537" i="5" s="1"/>
  <c r="N537" i="5" s="1"/>
  <c r="P537" i="5" s="1"/>
  <c r="M536" i="5"/>
  <c r="F536" i="5"/>
  <c r="O536" i="5" s="1"/>
  <c r="N536" i="5" s="1"/>
  <c r="P536" i="5" s="1"/>
  <c r="M535" i="5"/>
  <c r="F535" i="5"/>
  <c r="O535" i="5" s="1"/>
  <c r="N535" i="5" s="1"/>
  <c r="P535" i="5" s="1"/>
  <c r="M534" i="5"/>
  <c r="F534" i="5"/>
  <c r="O534" i="5" s="1"/>
  <c r="N534" i="5" s="1"/>
  <c r="P534" i="5" s="1"/>
  <c r="M533" i="5"/>
  <c r="H533" i="5"/>
  <c r="F533" i="5"/>
  <c r="O533" i="5" s="1"/>
  <c r="N533" i="5" s="1"/>
  <c r="P533" i="5" s="1"/>
  <c r="M532" i="5"/>
  <c r="F532" i="5"/>
  <c r="O532" i="5" s="1"/>
  <c r="N532" i="5" s="1"/>
  <c r="P532" i="5" s="1"/>
  <c r="M531" i="5"/>
  <c r="F531" i="5"/>
  <c r="O531" i="5" s="1"/>
  <c r="N531" i="5" s="1"/>
  <c r="P531" i="5" s="1"/>
  <c r="M530" i="5"/>
  <c r="F530" i="5"/>
  <c r="O530" i="5" s="1"/>
  <c r="N530" i="5" s="1"/>
  <c r="P530" i="5" s="1"/>
  <c r="M529" i="5"/>
  <c r="F529" i="5"/>
  <c r="O529" i="5" s="1"/>
  <c r="N529" i="5" s="1"/>
  <c r="P529" i="5" s="1"/>
  <c r="M528" i="5"/>
  <c r="F528" i="5"/>
  <c r="O528" i="5" s="1"/>
  <c r="N528" i="5" s="1"/>
  <c r="P528" i="5" s="1"/>
  <c r="M527" i="5"/>
  <c r="F527" i="5"/>
  <c r="O527" i="5" s="1"/>
  <c r="N527" i="5" s="1"/>
  <c r="P527" i="5" s="1"/>
  <c r="M526" i="5"/>
  <c r="H526" i="5"/>
  <c r="F526" i="5"/>
  <c r="M525" i="5"/>
  <c r="F525" i="5"/>
  <c r="M524" i="5"/>
  <c r="F524" i="5"/>
  <c r="M523" i="5"/>
  <c r="F523" i="5"/>
  <c r="M522" i="5"/>
  <c r="F522" i="5"/>
  <c r="M521" i="5"/>
  <c r="F521" i="5"/>
  <c r="M520" i="5"/>
  <c r="F520" i="5"/>
  <c r="M519" i="5"/>
  <c r="F519" i="5"/>
  <c r="M518" i="5"/>
  <c r="F518" i="5"/>
  <c r="M517" i="5"/>
  <c r="F517" i="5"/>
  <c r="M516" i="5"/>
  <c r="F516" i="5"/>
  <c r="M515" i="5"/>
  <c r="F515" i="5"/>
  <c r="M514" i="5"/>
  <c r="F514" i="5"/>
  <c r="M513" i="5"/>
  <c r="F513" i="5"/>
  <c r="M512" i="5"/>
  <c r="F512" i="5"/>
  <c r="M511" i="5"/>
  <c r="F511" i="5"/>
  <c r="M510" i="5"/>
  <c r="F510" i="5"/>
  <c r="M509" i="5"/>
  <c r="F509" i="5"/>
  <c r="M508" i="5"/>
  <c r="F508" i="5"/>
  <c r="M507" i="5"/>
  <c r="F507" i="5"/>
  <c r="M506" i="5"/>
  <c r="F506" i="5"/>
  <c r="M505" i="5"/>
  <c r="F505" i="5"/>
  <c r="M504" i="5"/>
  <c r="F504" i="5"/>
  <c r="M503" i="5"/>
  <c r="H503" i="5"/>
  <c r="F503" i="5"/>
  <c r="O502" i="5"/>
  <c r="N502" i="5" s="1"/>
  <c r="P502" i="5" s="1"/>
  <c r="M502" i="5"/>
  <c r="F502" i="5"/>
  <c r="O501" i="5"/>
  <c r="N501" i="5" s="1"/>
  <c r="P501" i="5" s="1"/>
  <c r="M501" i="5"/>
  <c r="F501" i="5"/>
  <c r="O500" i="5"/>
  <c r="N500" i="5" s="1"/>
  <c r="P500" i="5" s="1"/>
  <c r="M500" i="5"/>
  <c r="H500" i="5"/>
  <c r="F500" i="5"/>
  <c r="O499" i="5"/>
  <c r="N499" i="5" s="1"/>
  <c r="P499" i="5" s="1"/>
  <c r="M499" i="5"/>
  <c r="H499" i="5"/>
  <c r="F499" i="5"/>
  <c r="M498" i="5"/>
  <c r="F498" i="5"/>
  <c r="O498" i="5" s="1"/>
  <c r="N498" i="5" s="1"/>
  <c r="P498" i="5" s="1"/>
  <c r="M497" i="5"/>
  <c r="H497" i="5"/>
  <c r="F497" i="5"/>
  <c r="O497" i="5" s="1"/>
  <c r="N497" i="5" s="1"/>
  <c r="P497" i="5" s="1"/>
  <c r="M496" i="5"/>
  <c r="H496" i="5"/>
  <c r="F496" i="5"/>
  <c r="O496" i="5" s="1"/>
  <c r="N496" i="5" s="1"/>
  <c r="P496" i="5" s="1"/>
  <c r="M495" i="5"/>
  <c r="F495" i="5"/>
  <c r="O495" i="5" s="1"/>
  <c r="N495" i="5" s="1"/>
  <c r="P495" i="5" s="1"/>
  <c r="M494" i="5"/>
  <c r="H494" i="5"/>
  <c r="F494" i="5"/>
  <c r="O494" i="5" s="1"/>
  <c r="N494" i="5" s="1"/>
  <c r="P494" i="5" s="1"/>
  <c r="M493" i="5"/>
  <c r="H493" i="5"/>
  <c r="F493" i="5"/>
  <c r="O493" i="5" s="1"/>
  <c r="N493" i="5" s="1"/>
  <c r="P493" i="5" s="1"/>
  <c r="M492" i="5"/>
  <c r="F492" i="5"/>
  <c r="O492" i="5" s="1"/>
  <c r="N492" i="5" s="1"/>
  <c r="P492" i="5" s="1"/>
  <c r="M491" i="5"/>
  <c r="H491" i="5"/>
  <c r="F491" i="5"/>
  <c r="M490" i="5"/>
  <c r="H490" i="5"/>
  <c r="F490" i="5"/>
  <c r="O489" i="5"/>
  <c r="N489" i="5" s="1"/>
  <c r="P489" i="5" s="1"/>
  <c r="M489" i="5"/>
  <c r="H489" i="5"/>
  <c r="F489" i="5"/>
  <c r="O488" i="5"/>
  <c r="N488" i="5" s="1"/>
  <c r="P488" i="5" s="1"/>
  <c r="M488" i="5"/>
  <c r="H488" i="5"/>
  <c r="F488" i="5"/>
  <c r="M487" i="5"/>
  <c r="F487" i="5"/>
  <c r="O487" i="5" s="1"/>
  <c r="N487" i="5" s="1"/>
  <c r="P487" i="5" s="1"/>
  <c r="M486" i="5"/>
  <c r="F486" i="5"/>
  <c r="O486" i="5" s="1"/>
  <c r="N486" i="5" s="1"/>
  <c r="P486" i="5" s="1"/>
  <c r="M485" i="5"/>
  <c r="H485" i="5"/>
  <c r="F485" i="5"/>
  <c r="O485" i="5" s="1"/>
  <c r="N485" i="5" s="1"/>
  <c r="P485" i="5" s="1"/>
  <c r="M484" i="5"/>
  <c r="F484" i="5"/>
  <c r="O484" i="5" s="1"/>
  <c r="N484" i="5" s="1"/>
  <c r="P484" i="5" s="1"/>
  <c r="M483" i="5"/>
  <c r="H483" i="5"/>
  <c r="F483" i="5"/>
  <c r="O483" i="5" s="1"/>
  <c r="N483" i="5" s="1"/>
  <c r="P483" i="5" s="1"/>
  <c r="M482" i="5"/>
  <c r="F482" i="5"/>
  <c r="O482" i="5" s="1"/>
  <c r="N482" i="5" s="1"/>
  <c r="P482" i="5" s="1"/>
  <c r="M481" i="5"/>
  <c r="H481" i="5"/>
  <c r="F481" i="5"/>
  <c r="O481" i="5" s="1"/>
  <c r="N481" i="5" s="1"/>
  <c r="P481" i="5" s="1"/>
  <c r="M480" i="5"/>
  <c r="F480" i="5"/>
  <c r="O480" i="5" s="1"/>
  <c r="N480" i="5" s="1"/>
  <c r="P480" i="5" s="1"/>
  <c r="M479" i="5"/>
  <c r="F479" i="5"/>
  <c r="O479" i="5" s="1"/>
  <c r="N479" i="5" s="1"/>
  <c r="P479" i="5" s="1"/>
  <c r="M478" i="5"/>
  <c r="F478" i="5"/>
  <c r="O478" i="5" s="1"/>
  <c r="N478" i="5" s="1"/>
  <c r="P478" i="5" s="1"/>
  <c r="M477" i="5"/>
  <c r="H477" i="5"/>
  <c r="F477" i="5"/>
  <c r="O477" i="5" s="1"/>
  <c r="N477" i="5" s="1"/>
  <c r="P477" i="5" s="1"/>
  <c r="M476" i="5"/>
  <c r="H476" i="5"/>
  <c r="F476" i="5"/>
  <c r="M475" i="5"/>
  <c r="F475" i="5"/>
  <c r="M474" i="5"/>
  <c r="F474" i="5"/>
  <c r="M473" i="5"/>
  <c r="F473" i="5"/>
  <c r="M472" i="5"/>
  <c r="H472" i="5"/>
  <c r="F472" i="5"/>
  <c r="O471" i="5"/>
  <c r="N471" i="5" s="1"/>
  <c r="P471" i="5" s="1"/>
  <c r="M471" i="5"/>
  <c r="F471" i="5"/>
  <c r="O470" i="5"/>
  <c r="N470" i="5" s="1"/>
  <c r="P470" i="5" s="1"/>
  <c r="M470" i="5"/>
  <c r="F470" i="5"/>
  <c r="O469" i="5"/>
  <c r="N469" i="5" s="1"/>
  <c r="P469" i="5" s="1"/>
  <c r="M469" i="5"/>
  <c r="F469" i="5"/>
  <c r="O468" i="5"/>
  <c r="N468" i="5" s="1"/>
  <c r="P468" i="5" s="1"/>
  <c r="M468" i="5"/>
  <c r="H468" i="5"/>
  <c r="F468" i="5"/>
  <c r="O467" i="5"/>
  <c r="N467" i="5" s="1"/>
  <c r="P467" i="5" s="1"/>
  <c r="M467" i="5"/>
  <c r="H467" i="5"/>
  <c r="F467" i="5"/>
  <c r="M466" i="5"/>
  <c r="F466" i="5"/>
  <c r="O466" i="5" s="1"/>
  <c r="N466" i="5" s="1"/>
  <c r="P466" i="5" s="1"/>
  <c r="M465" i="5"/>
  <c r="F465" i="5"/>
  <c r="O465" i="5" s="1"/>
  <c r="N465" i="5" s="1"/>
  <c r="P465" i="5" s="1"/>
  <c r="M464" i="5"/>
  <c r="F464" i="5"/>
  <c r="O464" i="5" s="1"/>
  <c r="N464" i="5" s="1"/>
  <c r="P464" i="5" s="1"/>
  <c r="M463" i="5"/>
  <c r="F463" i="5"/>
  <c r="O463" i="5" s="1"/>
  <c r="N463" i="5" s="1"/>
  <c r="P463" i="5" s="1"/>
  <c r="M462" i="5"/>
  <c r="F462" i="5"/>
  <c r="O462" i="5" s="1"/>
  <c r="N462" i="5" s="1"/>
  <c r="P462" i="5" s="1"/>
  <c r="M461" i="5"/>
  <c r="H461" i="5"/>
  <c r="F461" i="5"/>
  <c r="O461" i="5" s="1"/>
  <c r="N461" i="5" s="1"/>
  <c r="P461" i="5" s="1"/>
  <c r="M460" i="5"/>
  <c r="F460" i="5"/>
  <c r="O460" i="5" s="1"/>
  <c r="N460" i="5" s="1"/>
  <c r="P460" i="5" s="1"/>
  <c r="M459" i="5"/>
  <c r="H459" i="5"/>
  <c r="F459" i="5"/>
  <c r="O459" i="5" s="1"/>
  <c r="N459" i="5" s="1"/>
  <c r="P459" i="5" s="1"/>
  <c r="M458" i="5"/>
  <c r="F458" i="5"/>
  <c r="O458" i="5" s="1"/>
  <c r="N458" i="5" s="1"/>
  <c r="P458" i="5" s="1"/>
  <c r="M457" i="5"/>
  <c r="F457" i="5"/>
  <c r="O457" i="5" s="1"/>
  <c r="N457" i="5" s="1"/>
  <c r="P457" i="5" s="1"/>
  <c r="M456" i="5"/>
  <c r="F456" i="5"/>
  <c r="O456" i="5" s="1"/>
  <c r="N456" i="5" s="1"/>
  <c r="P456" i="5" s="1"/>
  <c r="M455" i="5"/>
  <c r="H455" i="5"/>
  <c r="F455" i="5"/>
  <c r="O455" i="5" s="1"/>
  <c r="N455" i="5" s="1"/>
  <c r="P455" i="5" s="1"/>
  <c r="M454" i="5"/>
  <c r="F454" i="5"/>
  <c r="O454" i="5" s="1"/>
  <c r="N454" i="5" s="1"/>
  <c r="P454" i="5" s="1"/>
  <c r="M453" i="5"/>
  <c r="F453" i="5"/>
  <c r="O453" i="5" s="1"/>
  <c r="N453" i="5" s="1"/>
  <c r="P453" i="5" s="1"/>
  <c r="M452" i="5"/>
  <c r="F452" i="5"/>
  <c r="O452" i="5" s="1"/>
  <c r="N452" i="5" s="1"/>
  <c r="P452" i="5" s="1"/>
  <c r="M451" i="5"/>
  <c r="F451" i="5"/>
  <c r="O451" i="5" s="1"/>
  <c r="N451" i="5" s="1"/>
  <c r="P451" i="5" s="1"/>
  <c r="M450" i="5"/>
  <c r="F450" i="5"/>
  <c r="O450" i="5" s="1"/>
  <c r="N450" i="5" s="1"/>
  <c r="P450" i="5" s="1"/>
  <c r="M449" i="5"/>
  <c r="F449" i="5"/>
  <c r="O449" i="5" s="1"/>
  <c r="N449" i="5" s="1"/>
  <c r="P449" i="5" s="1"/>
  <c r="M448" i="5"/>
  <c r="H448" i="5"/>
  <c r="F448" i="5"/>
  <c r="O448" i="5" s="1"/>
  <c r="M447" i="5"/>
  <c r="F447" i="5"/>
  <c r="O447" i="5" s="1"/>
  <c r="N447" i="5" s="1"/>
  <c r="P447" i="5" s="1"/>
  <c r="M446" i="5"/>
  <c r="F446" i="5"/>
  <c r="O446" i="5" s="1"/>
  <c r="N446" i="5" s="1"/>
  <c r="P446" i="5" s="1"/>
  <c r="M445" i="5"/>
  <c r="F445" i="5"/>
  <c r="O445" i="5" s="1"/>
  <c r="N445" i="5" s="1"/>
  <c r="P445" i="5" s="1"/>
  <c r="M444" i="5"/>
  <c r="F444" i="5"/>
  <c r="O444" i="5" s="1"/>
  <c r="N444" i="5" s="1"/>
  <c r="P444" i="5" s="1"/>
  <c r="M443" i="5"/>
  <c r="F443" i="5"/>
  <c r="O443" i="5" s="1"/>
  <c r="N443" i="5" s="1"/>
  <c r="P443" i="5" s="1"/>
  <c r="M442" i="5"/>
  <c r="F442" i="5"/>
  <c r="O442" i="5" s="1"/>
  <c r="N442" i="5" s="1"/>
  <c r="P442" i="5" s="1"/>
  <c r="M441" i="5"/>
  <c r="F441" i="5"/>
  <c r="O441" i="5" s="1"/>
  <c r="N441" i="5" s="1"/>
  <c r="P441" i="5" s="1"/>
  <c r="M440" i="5"/>
  <c r="H440" i="5"/>
  <c r="F440" i="5"/>
  <c r="M439" i="5"/>
  <c r="F439" i="5"/>
  <c r="M438" i="5"/>
  <c r="H438" i="5"/>
  <c r="F438" i="5"/>
  <c r="O437" i="5"/>
  <c r="N437" i="5"/>
  <c r="P437" i="5" s="1"/>
  <c r="M437" i="5"/>
  <c r="F437" i="5"/>
  <c r="O436" i="5"/>
  <c r="N436" i="5"/>
  <c r="P436" i="5" s="1"/>
  <c r="M436" i="5"/>
  <c r="H436" i="5"/>
  <c r="F436" i="5"/>
  <c r="P435" i="5"/>
  <c r="O435" i="5"/>
  <c r="N435" i="5" s="1"/>
  <c r="M435" i="5"/>
  <c r="F435" i="5"/>
  <c r="P434" i="5"/>
  <c r="O434" i="5"/>
  <c r="N434" i="5" s="1"/>
  <c r="M434" i="5"/>
  <c r="F434" i="5"/>
  <c r="P433" i="5"/>
  <c r="O433" i="5"/>
  <c r="N433" i="5" s="1"/>
  <c r="M433" i="5"/>
  <c r="H433" i="5"/>
  <c r="F433" i="5"/>
  <c r="M432" i="5"/>
  <c r="F432" i="5"/>
  <c r="O432" i="5" s="1"/>
  <c r="N432" i="5" s="1"/>
  <c r="P432" i="5" s="1"/>
  <c r="M431" i="5"/>
  <c r="F431" i="5"/>
  <c r="O431" i="5" s="1"/>
  <c r="N431" i="5" s="1"/>
  <c r="P431" i="5" s="1"/>
  <c r="M430" i="5"/>
  <c r="H430" i="5"/>
  <c r="F430" i="5"/>
  <c r="O430" i="5" s="1"/>
  <c r="N430" i="5" s="1"/>
  <c r="P430" i="5" s="1"/>
  <c r="M429" i="5"/>
  <c r="F429" i="5"/>
  <c r="O429" i="5" s="1"/>
  <c r="N429" i="5" s="1"/>
  <c r="P429" i="5" s="1"/>
  <c r="M428" i="5"/>
  <c r="H428" i="5"/>
  <c r="F428" i="5"/>
  <c r="O428" i="5" s="1"/>
  <c r="N428" i="5" s="1"/>
  <c r="P428" i="5" s="1"/>
  <c r="M427" i="5"/>
  <c r="H427" i="5"/>
  <c r="F427" i="5"/>
  <c r="O427" i="5" s="1"/>
  <c r="N427" i="5" s="1"/>
  <c r="P427" i="5" s="1"/>
  <c r="M426" i="5"/>
  <c r="F426" i="5"/>
  <c r="O426" i="5" s="1"/>
  <c r="N426" i="5" s="1"/>
  <c r="P426" i="5" s="1"/>
  <c r="M425" i="5"/>
  <c r="F425" i="5"/>
  <c r="O425" i="5" s="1"/>
  <c r="N425" i="5" s="1"/>
  <c r="P425" i="5" s="1"/>
  <c r="M424" i="5"/>
  <c r="F424" i="5"/>
  <c r="O424" i="5" s="1"/>
  <c r="N424" i="5" s="1"/>
  <c r="P424" i="5" s="1"/>
  <c r="M423" i="5"/>
  <c r="F423" i="5"/>
  <c r="O423" i="5" s="1"/>
  <c r="N423" i="5" s="1"/>
  <c r="P423" i="5" s="1"/>
  <c r="M422" i="5"/>
  <c r="H422" i="5"/>
  <c r="F422" i="5"/>
  <c r="O422" i="5" s="1"/>
  <c r="N422" i="5" s="1"/>
  <c r="P422" i="5" s="1"/>
  <c r="M421" i="5"/>
  <c r="F421" i="5"/>
  <c r="O421" i="5" s="1"/>
  <c r="N421" i="5" s="1"/>
  <c r="P421" i="5" s="1"/>
  <c r="M420" i="5"/>
  <c r="F420" i="5"/>
  <c r="O420" i="5" s="1"/>
  <c r="N420" i="5" s="1"/>
  <c r="P420" i="5" s="1"/>
  <c r="M419" i="5"/>
  <c r="H419" i="5"/>
  <c r="F419" i="5"/>
  <c r="M418" i="5"/>
  <c r="F418" i="5"/>
  <c r="M417" i="5"/>
  <c r="F417" i="5"/>
  <c r="M416" i="5"/>
  <c r="F416" i="5"/>
  <c r="M415" i="5"/>
  <c r="H415" i="5"/>
  <c r="F415" i="5"/>
  <c r="O414" i="5"/>
  <c r="N414" i="5" s="1"/>
  <c r="P414" i="5" s="1"/>
  <c r="M414" i="5"/>
  <c r="F414" i="5"/>
  <c r="O413" i="5"/>
  <c r="N413" i="5" s="1"/>
  <c r="P413" i="5" s="1"/>
  <c r="M413" i="5"/>
  <c r="F413" i="5"/>
  <c r="O412" i="5"/>
  <c r="N412" i="5" s="1"/>
  <c r="P412" i="5" s="1"/>
  <c r="M412" i="5"/>
  <c r="F412" i="5"/>
  <c r="O411" i="5"/>
  <c r="N411" i="5" s="1"/>
  <c r="P411" i="5" s="1"/>
  <c r="M411" i="5"/>
  <c r="F411" i="5"/>
  <c r="O410" i="5"/>
  <c r="N410" i="5" s="1"/>
  <c r="P410" i="5" s="1"/>
  <c r="M410" i="5"/>
  <c r="F410" i="5"/>
  <c r="O409" i="5"/>
  <c r="N409" i="5" s="1"/>
  <c r="P409" i="5" s="1"/>
  <c r="M409" i="5"/>
  <c r="F409" i="5"/>
  <c r="O408" i="5"/>
  <c r="N408" i="5" s="1"/>
  <c r="P408" i="5" s="1"/>
  <c r="M408" i="5"/>
  <c r="H408" i="5"/>
  <c r="F408" i="5"/>
  <c r="P407" i="5"/>
  <c r="O407" i="5"/>
  <c r="N407" i="5" s="1"/>
  <c r="M407" i="5"/>
  <c r="F407" i="5"/>
  <c r="P406" i="5"/>
  <c r="O406" i="5"/>
  <c r="N406" i="5" s="1"/>
  <c r="M406" i="5"/>
  <c r="F406" i="5"/>
  <c r="P405" i="5"/>
  <c r="O405" i="5"/>
  <c r="N405" i="5" s="1"/>
  <c r="M405" i="5"/>
  <c r="F405" i="5"/>
  <c r="P404" i="5"/>
  <c r="O404" i="5"/>
  <c r="N404" i="5" s="1"/>
  <c r="M404" i="5"/>
  <c r="F404" i="5"/>
  <c r="P403" i="5"/>
  <c r="O403" i="5"/>
  <c r="N403" i="5" s="1"/>
  <c r="M403" i="5"/>
  <c r="F403" i="5"/>
  <c r="P402" i="5"/>
  <c r="O402" i="5"/>
  <c r="N402" i="5" s="1"/>
  <c r="M402" i="5"/>
  <c r="F402" i="5"/>
  <c r="P401" i="5"/>
  <c r="O401" i="5"/>
  <c r="N401" i="5" s="1"/>
  <c r="M401" i="5"/>
  <c r="F401" i="5"/>
  <c r="P400" i="5"/>
  <c r="O400" i="5"/>
  <c r="N400" i="5" s="1"/>
  <c r="M400" i="5"/>
  <c r="F400" i="5"/>
  <c r="P399" i="5"/>
  <c r="O399" i="5"/>
  <c r="N399" i="5" s="1"/>
  <c r="M399" i="5"/>
  <c r="H399" i="5"/>
  <c r="F399" i="5"/>
  <c r="M398" i="5"/>
  <c r="F398" i="5"/>
  <c r="O398" i="5" s="1"/>
  <c r="N398" i="5" s="1"/>
  <c r="P398" i="5" s="1"/>
  <c r="M397" i="5"/>
  <c r="H397" i="5"/>
  <c r="F397" i="5"/>
  <c r="M396" i="5"/>
  <c r="F396" i="5"/>
  <c r="O396" i="5" s="1"/>
  <c r="N396" i="5" s="1"/>
  <c r="P396" i="5" s="1"/>
  <c r="M395" i="5"/>
  <c r="H395" i="5"/>
  <c r="F395" i="5"/>
  <c r="O395" i="5" s="1"/>
  <c r="N395" i="5" s="1"/>
  <c r="P395" i="5" s="1"/>
  <c r="M394" i="5"/>
  <c r="F394" i="5"/>
  <c r="O394" i="5" s="1"/>
  <c r="N394" i="5" s="1"/>
  <c r="P394" i="5" s="1"/>
  <c r="M393" i="5"/>
  <c r="F393" i="5"/>
  <c r="O393" i="5" s="1"/>
  <c r="N393" i="5" s="1"/>
  <c r="P393" i="5" s="1"/>
  <c r="M392" i="5"/>
  <c r="F392" i="5"/>
  <c r="O392" i="5" s="1"/>
  <c r="N392" i="5" s="1"/>
  <c r="P392" i="5" s="1"/>
  <c r="M391" i="5"/>
  <c r="H391" i="5"/>
  <c r="F391" i="5"/>
  <c r="O391" i="5" s="1"/>
  <c r="N391" i="5" s="1"/>
  <c r="P391" i="5" s="1"/>
  <c r="M390" i="5"/>
  <c r="F390" i="5"/>
  <c r="O390" i="5" s="1"/>
  <c r="N390" i="5" s="1"/>
  <c r="P390" i="5" s="1"/>
  <c r="M389" i="5"/>
  <c r="F389" i="5"/>
  <c r="O389" i="5" s="1"/>
  <c r="N389" i="5" s="1"/>
  <c r="P389" i="5" s="1"/>
  <c r="M388" i="5"/>
  <c r="F388" i="5"/>
  <c r="O388" i="5" s="1"/>
  <c r="N388" i="5" s="1"/>
  <c r="P388" i="5" s="1"/>
  <c r="M387" i="5"/>
  <c r="F387" i="5"/>
  <c r="O387" i="5" s="1"/>
  <c r="N387" i="5" s="1"/>
  <c r="P387" i="5" s="1"/>
  <c r="M386" i="5"/>
  <c r="F386" i="5"/>
  <c r="O386" i="5" s="1"/>
  <c r="N386" i="5" s="1"/>
  <c r="P386" i="5" s="1"/>
  <c r="M385" i="5"/>
  <c r="L385" i="5"/>
  <c r="F385" i="5"/>
  <c r="O385" i="5" s="1"/>
  <c r="N385" i="5" s="1"/>
  <c r="P385" i="5" s="1"/>
  <c r="M384" i="5"/>
  <c r="L384" i="5"/>
  <c r="F384" i="5"/>
  <c r="M383" i="5"/>
  <c r="L383" i="5"/>
  <c r="F383" i="5"/>
  <c r="O382" i="5"/>
  <c r="N382" i="5"/>
  <c r="P382" i="5" s="1"/>
  <c r="M382" i="5"/>
  <c r="L382" i="5"/>
  <c r="H382" i="5"/>
  <c r="F382" i="5"/>
  <c r="M381" i="5"/>
  <c r="L381" i="5"/>
  <c r="F381" i="5"/>
  <c r="M380" i="5"/>
  <c r="L380" i="5"/>
  <c r="F380" i="5"/>
  <c r="O380" i="5" s="1"/>
  <c r="N380" i="5" s="1"/>
  <c r="P380" i="5" s="1"/>
  <c r="M379" i="5"/>
  <c r="L379" i="5"/>
  <c r="F379" i="5"/>
  <c r="O379" i="5" s="1"/>
  <c r="N379" i="5" s="1"/>
  <c r="P379" i="5" s="1"/>
  <c r="M378" i="5"/>
  <c r="L378" i="5"/>
  <c r="F378" i="5"/>
  <c r="O378" i="5" s="1"/>
  <c r="N378" i="5" s="1"/>
  <c r="P378" i="5" s="1"/>
  <c r="M377" i="5"/>
  <c r="L377" i="5"/>
  <c r="H377" i="5"/>
  <c r="F377" i="5"/>
  <c r="O376" i="5"/>
  <c r="N376" i="5"/>
  <c r="P376" i="5" s="1"/>
  <c r="M376" i="5"/>
  <c r="L376" i="5"/>
  <c r="H376" i="5"/>
  <c r="F376" i="5"/>
  <c r="P375" i="5"/>
  <c r="M375" i="5"/>
  <c r="L375" i="5"/>
  <c r="H375" i="5"/>
  <c r="F375" i="5"/>
  <c r="O375" i="5" s="1"/>
  <c r="N375" i="5" s="1"/>
  <c r="M374" i="5"/>
  <c r="L374" i="5"/>
  <c r="H374" i="5"/>
  <c r="F374" i="5"/>
  <c r="O374" i="5" s="1"/>
  <c r="N374" i="5" s="1"/>
  <c r="P374" i="5" s="1"/>
  <c r="M373" i="5"/>
  <c r="L373" i="5"/>
  <c r="H373" i="5"/>
  <c r="F373" i="5"/>
  <c r="O372" i="5"/>
  <c r="N372" i="5"/>
  <c r="P372" i="5" s="1"/>
  <c r="M372" i="5"/>
  <c r="L372" i="5"/>
  <c r="H372" i="5"/>
  <c r="F372" i="5"/>
  <c r="M371" i="5"/>
  <c r="L371" i="5"/>
  <c r="H371" i="5"/>
  <c r="F371" i="5"/>
  <c r="O371" i="5" s="1"/>
  <c r="N371" i="5" s="1"/>
  <c r="P371" i="5" s="1"/>
  <c r="M370" i="5"/>
  <c r="L370" i="5"/>
  <c r="H370" i="5"/>
  <c r="F370" i="5"/>
  <c r="O370" i="5" s="1"/>
  <c r="N370" i="5" s="1"/>
  <c r="P370" i="5" s="1"/>
  <c r="M369" i="5"/>
  <c r="L369" i="5"/>
  <c r="H369" i="5"/>
  <c r="F369" i="5"/>
  <c r="O368" i="5"/>
  <c r="N368" i="5" s="1"/>
  <c r="P368" i="5" s="1"/>
  <c r="M368" i="5"/>
  <c r="L368" i="5"/>
  <c r="H368" i="5"/>
  <c r="F368" i="5"/>
  <c r="M367" i="5"/>
  <c r="L367" i="5"/>
  <c r="H367" i="5"/>
  <c r="F367" i="5"/>
  <c r="O367" i="5" s="1"/>
  <c r="N367" i="5" s="1"/>
  <c r="P367" i="5" s="1"/>
  <c r="M366" i="5"/>
  <c r="L366" i="5"/>
  <c r="H366" i="5"/>
  <c r="F366" i="5"/>
  <c r="O366" i="5" s="1"/>
  <c r="N366" i="5" s="1"/>
  <c r="P366" i="5" s="1"/>
  <c r="M365" i="5"/>
  <c r="L365" i="5"/>
  <c r="H365" i="5"/>
  <c r="F365" i="5"/>
  <c r="O364" i="5"/>
  <c r="N364" i="5"/>
  <c r="P364" i="5" s="1"/>
  <c r="M364" i="5"/>
  <c r="L364" i="5"/>
  <c r="H364" i="5"/>
  <c r="F364" i="5"/>
  <c r="M363" i="5"/>
  <c r="L363" i="5"/>
  <c r="F363" i="5"/>
  <c r="M362" i="5"/>
  <c r="L362" i="5"/>
  <c r="F362" i="5"/>
  <c r="O362" i="5" s="1"/>
  <c r="N362" i="5" s="1"/>
  <c r="P362" i="5" s="1"/>
  <c r="Q362" i="5" s="1"/>
  <c r="M361" i="5"/>
  <c r="L361" i="5"/>
  <c r="F361" i="5"/>
  <c r="O361" i="5" s="1"/>
  <c r="N361" i="5" s="1"/>
  <c r="P361" i="5" s="1"/>
  <c r="M360" i="5"/>
  <c r="L360" i="5"/>
  <c r="F360" i="5"/>
  <c r="O360" i="5" s="1"/>
  <c r="N360" i="5" s="1"/>
  <c r="P360" i="5" s="1"/>
  <c r="M359" i="5"/>
  <c r="L359" i="5"/>
  <c r="H359" i="5"/>
  <c r="F359" i="5"/>
  <c r="O358" i="5"/>
  <c r="N358" i="5" s="1"/>
  <c r="P358" i="5" s="1"/>
  <c r="M358" i="5"/>
  <c r="L358" i="5"/>
  <c r="H358" i="5"/>
  <c r="F358" i="5"/>
  <c r="P357" i="5"/>
  <c r="M357" i="5"/>
  <c r="L357" i="5"/>
  <c r="H357" i="5"/>
  <c r="F357" i="5"/>
  <c r="O357" i="5" s="1"/>
  <c r="N357" i="5" s="1"/>
  <c r="M356" i="5"/>
  <c r="L356" i="5"/>
  <c r="F356" i="5"/>
  <c r="O356" i="5" s="1"/>
  <c r="N356" i="5" s="1"/>
  <c r="P356" i="5" s="1"/>
  <c r="M355" i="5"/>
  <c r="L355" i="5"/>
  <c r="F355" i="5"/>
  <c r="O355" i="5" s="1"/>
  <c r="N355" i="5" s="1"/>
  <c r="P355" i="5" s="1"/>
  <c r="M354" i="5"/>
  <c r="L354" i="5"/>
  <c r="F354" i="5"/>
  <c r="O354" i="5" s="1"/>
  <c r="N354" i="5" s="1"/>
  <c r="P354" i="5" s="1"/>
  <c r="M353" i="5"/>
  <c r="L353" i="5"/>
  <c r="F353" i="5"/>
  <c r="O352" i="5"/>
  <c r="N352" i="5"/>
  <c r="P352" i="5" s="1"/>
  <c r="M352" i="5"/>
  <c r="L352" i="5"/>
  <c r="F352" i="5"/>
  <c r="O351" i="5"/>
  <c r="N351" i="5" s="1"/>
  <c r="P351" i="5" s="1"/>
  <c r="M351" i="5"/>
  <c r="L351" i="5"/>
  <c r="H351" i="5"/>
  <c r="F351" i="5"/>
  <c r="M350" i="5"/>
  <c r="L350" i="5"/>
  <c r="H350" i="5"/>
  <c r="F350" i="5"/>
  <c r="O350" i="5" s="1"/>
  <c r="N350" i="5" s="1"/>
  <c r="P350" i="5" s="1"/>
  <c r="M349" i="5"/>
  <c r="L349" i="5"/>
  <c r="H349" i="5"/>
  <c r="F349" i="5"/>
  <c r="M348" i="5"/>
  <c r="L348" i="5"/>
  <c r="H348" i="5"/>
  <c r="F348" i="5"/>
  <c r="O347" i="5"/>
  <c r="N347" i="5" s="1"/>
  <c r="P347" i="5" s="1"/>
  <c r="M347" i="5"/>
  <c r="L347" i="5"/>
  <c r="H347" i="5"/>
  <c r="F347" i="5"/>
  <c r="Q346" i="5"/>
  <c r="Y346" i="5" s="1"/>
  <c r="AH346" i="5" s="1"/>
  <c r="M346" i="5"/>
  <c r="L346" i="5"/>
  <c r="H346" i="5"/>
  <c r="F346" i="5"/>
  <c r="O346" i="5" s="1"/>
  <c r="N346" i="5" s="1"/>
  <c r="P346" i="5" s="1"/>
  <c r="Z346" i="5" s="1"/>
  <c r="AI346" i="5" s="1"/>
  <c r="M345" i="5"/>
  <c r="L345" i="5"/>
  <c r="H345" i="5"/>
  <c r="F345" i="5"/>
  <c r="M344" i="5"/>
  <c r="L344" i="5"/>
  <c r="H344" i="5"/>
  <c r="F344" i="5"/>
  <c r="O343" i="5"/>
  <c r="N343" i="5" s="1"/>
  <c r="P343" i="5" s="1"/>
  <c r="M343" i="5"/>
  <c r="L343" i="5"/>
  <c r="H343" i="5"/>
  <c r="F343" i="5"/>
  <c r="Q342" i="5"/>
  <c r="Y342" i="5" s="1"/>
  <c r="AH342" i="5" s="1"/>
  <c r="M342" i="5"/>
  <c r="L342" i="5"/>
  <c r="H342" i="5"/>
  <c r="F342" i="5"/>
  <c r="O342" i="5" s="1"/>
  <c r="N342" i="5" s="1"/>
  <c r="P342" i="5" s="1"/>
  <c r="M341" i="5"/>
  <c r="L341" i="5"/>
  <c r="H341" i="5"/>
  <c r="F341" i="5"/>
  <c r="M340" i="5"/>
  <c r="L340" i="5"/>
  <c r="H340" i="5"/>
  <c r="F340" i="5"/>
  <c r="O339" i="5"/>
  <c r="N339" i="5" s="1"/>
  <c r="P339" i="5" s="1"/>
  <c r="M339" i="5"/>
  <c r="L339" i="5"/>
  <c r="H339" i="5"/>
  <c r="F339" i="5"/>
  <c r="M338" i="5"/>
  <c r="L338" i="5"/>
  <c r="H338" i="5"/>
  <c r="F338" i="5"/>
  <c r="O338" i="5" s="1"/>
  <c r="N338" i="5" s="1"/>
  <c r="P338" i="5" s="1"/>
  <c r="M337" i="5"/>
  <c r="L337" i="5"/>
  <c r="H337" i="5"/>
  <c r="F337" i="5"/>
  <c r="M336" i="5"/>
  <c r="L336" i="5"/>
  <c r="H336" i="5"/>
  <c r="F336" i="5"/>
  <c r="O335" i="5"/>
  <c r="N335" i="5" s="1"/>
  <c r="P335" i="5" s="1"/>
  <c r="M335" i="5"/>
  <c r="L335" i="5"/>
  <c r="H335" i="5"/>
  <c r="F335" i="5"/>
  <c r="M334" i="5"/>
  <c r="L334" i="5"/>
  <c r="H334" i="5"/>
  <c r="F334" i="5"/>
  <c r="O334" i="5" s="1"/>
  <c r="N334" i="5" s="1"/>
  <c r="P334" i="5" s="1"/>
  <c r="M333" i="5"/>
  <c r="L333" i="5"/>
  <c r="H333" i="5"/>
  <c r="F333" i="5"/>
  <c r="M332" i="5"/>
  <c r="L332" i="5"/>
  <c r="H332" i="5"/>
  <c r="F332" i="5"/>
  <c r="O331" i="5"/>
  <c r="N331" i="5" s="1"/>
  <c r="P331" i="5" s="1"/>
  <c r="M331" i="5"/>
  <c r="L331" i="5"/>
  <c r="H331" i="5"/>
  <c r="F331" i="5"/>
  <c r="Q330" i="5"/>
  <c r="M330" i="5"/>
  <c r="L330" i="5"/>
  <c r="H330" i="5"/>
  <c r="F330" i="5"/>
  <c r="O330" i="5" s="1"/>
  <c r="N330" i="5" s="1"/>
  <c r="P330" i="5" s="1"/>
  <c r="Z330" i="5" s="1"/>
  <c r="AI330" i="5" s="1"/>
  <c r="M329" i="5"/>
  <c r="L329" i="5"/>
  <c r="H329" i="5"/>
  <c r="F329" i="5"/>
  <c r="M328" i="5"/>
  <c r="L328" i="5"/>
  <c r="H328" i="5"/>
  <c r="F328" i="5"/>
  <c r="O327" i="5"/>
  <c r="N327" i="5" s="1"/>
  <c r="P327" i="5" s="1"/>
  <c r="M327" i="5"/>
  <c r="L327" i="5"/>
  <c r="H327" i="5"/>
  <c r="F327" i="5"/>
  <c r="Q326" i="5"/>
  <c r="Y326" i="5" s="1"/>
  <c r="AH326" i="5" s="1"/>
  <c r="M326" i="5"/>
  <c r="L326" i="5"/>
  <c r="H326" i="5"/>
  <c r="F326" i="5"/>
  <c r="O326" i="5" s="1"/>
  <c r="N326" i="5" s="1"/>
  <c r="P326" i="5" s="1"/>
  <c r="Z326" i="5" s="1"/>
  <c r="AI326" i="5" s="1"/>
  <c r="M325" i="5"/>
  <c r="L325" i="5"/>
  <c r="H325" i="5"/>
  <c r="F325" i="5"/>
  <c r="M324" i="5"/>
  <c r="L324" i="5"/>
  <c r="H324" i="5"/>
  <c r="F324" i="5"/>
  <c r="O323" i="5"/>
  <c r="N323" i="5" s="1"/>
  <c r="P323" i="5" s="1"/>
  <c r="M323" i="5"/>
  <c r="L323" i="5"/>
  <c r="H323" i="5"/>
  <c r="F323" i="5"/>
  <c r="M322" i="5"/>
  <c r="L322" i="5"/>
  <c r="F322" i="5"/>
  <c r="O322" i="5" s="1"/>
  <c r="N322" i="5" s="1"/>
  <c r="P322" i="5" s="1"/>
  <c r="M321" i="5"/>
  <c r="L321" i="5"/>
  <c r="F321" i="5"/>
  <c r="O321" i="5" s="1"/>
  <c r="N321" i="5" s="1"/>
  <c r="P321" i="5" s="1"/>
  <c r="M320" i="5"/>
  <c r="L320" i="5"/>
  <c r="F320" i="5"/>
  <c r="O320" i="5" s="1"/>
  <c r="N320" i="5" s="1"/>
  <c r="P320" i="5" s="1"/>
  <c r="M319" i="5"/>
  <c r="L319" i="5"/>
  <c r="F319" i="5"/>
  <c r="O319" i="5" s="1"/>
  <c r="N319" i="5" s="1"/>
  <c r="P319" i="5" s="1"/>
  <c r="M318" i="5"/>
  <c r="L318" i="5"/>
  <c r="F318" i="5"/>
  <c r="O317" i="5"/>
  <c r="N317" i="5" s="1"/>
  <c r="P317" i="5" s="1"/>
  <c r="M317" i="5"/>
  <c r="L317" i="5"/>
  <c r="F317" i="5"/>
  <c r="O316" i="5"/>
  <c r="N316" i="5" s="1"/>
  <c r="P316" i="5" s="1"/>
  <c r="M316" i="5"/>
  <c r="L316" i="5"/>
  <c r="F316" i="5"/>
  <c r="M315" i="5"/>
  <c r="L315" i="5"/>
  <c r="F315" i="5"/>
  <c r="Q314" i="5"/>
  <c r="R314" i="5" s="1"/>
  <c r="AA314" i="5" s="1"/>
  <c r="M314" i="5"/>
  <c r="L314" i="5"/>
  <c r="H314" i="5"/>
  <c r="F314" i="5"/>
  <c r="O314" i="5" s="1"/>
  <c r="N314" i="5" s="1"/>
  <c r="P314" i="5" s="1"/>
  <c r="Z314" i="5" s="1"/>
  <c r="AI314" i="5" s="1"/>
  <c r="M313" i="5"/>
  <c r="L313" i="5"/>
  <c r="H313" i="5"/>
  <c r="F313" i="5"/>
  <c r="M312" i="5"/>
  <c r="L312" i="5"/>
  <c r="H312" i="5"/>
  <c r="F312" i="5"/>
  <c r="O311" i="5"/>
  <c r="N311" i="5" s="1"/>
  <c r="P311" i="5" s="1"/>
  <c r="M311" i="5"/>
  <c r="L311" i="5"/>
  <c r="H311" i="5"/>
  <c r="F311" i="5"/>
  <c r="Q310" i="5"/>
  <c r="M310" i="5"/>
  <c r="L310" i="5"/>
  <c r="H310" i="5"/>
  <c r="F310" i="5"/>
  <c r="O310" i="5" s="1"/>
  <c r="N310" i="5" s="1"/>
  <c r="P310" i="5" s="1"/>
  <c r="Z310" i="5" s="1"/>
  <c r="AI310" i="5" s="1"/>
  <c r="M309" i="5"/>
  <c r="L309" i="5"/>
  <c r="H309" i="5"/>
  <c r="F309" i="5"/>
  <c r="M308" i="5"/>
  <c r="L308" i="5"/>
  <c r="H308" i="5"/>
  <c r="F308" i="5"/>
  <c r="O307" i="5"/>
  <c r="N307" i="5" s="1"/>
  <c r="P307" i="5" s="1"/>
  <c r="M307" i="5"/>
  <c r="L307" i="5"/>
  <c r="H307" i="5"/>
  <c r="F307" i="5"/>
  <c r="M306" i="5"/>
  <c r="L306" i="5"/>
  <c r="H306" i="5"/>
  <c r="F306" i="5"/>
  <c r="O306" i="5" s="1"/>
  <c r="N306" i="5" s="1"/>
  <c r="P306" i="5" s="1"/>
  <c r="M305" i="5"/>
  <c r="L305" i="5"/>
  <c r="H305" i="5"/>
  <c r="F305" i="5"/>
  <c r="M304" i="5"/>
  <c r="L304" i="5"/>
  <c r="H304" i="5"/>
  <c r="F304" i="5"/>
  <c r="O303" i="5"/>
  <c r="N303" i="5" s="1"/>
  <c r="P303" i="5" s="1"/>
  <c r="M303" i="5"/>
  <c r="L303" i="5"/>
  <c r="H303" i="5"/>
  <c r="F303" i="5"/>
  <c r="M302" i="5"/>
  <c r="L302" i="5"/>
  <c r="H302" i="5"/>
  <c r="F302" i="5"/>
  <c r="O302" i="5" s="1"/>
  <c r="N302" i="5" s="1"/>
  <c r="P302" i="5" s="1"/>
  <c r="M301" i="5"/>
  <c r="L301" i="5"/>
  <c r="H301" i="5"/>
  <c r="F301" i="5"/>
  <c r="M300" i="5"/>
  <c r="L300" i="5"/>
  <c r="H300" i="5"/>
  <c r="F300" i="5"/>
  <c r="O299" i="5"/>
  <c r="N299" i="5" s="1"/>
  <c r="P299" i="5" s="1"/>
  <c r="M299" i="5"/>
  <c r="L299" i="5"/>
  <c r="H299" i="5"/>
  <c r="F299" i="5"/>
  <c r="Q298" i="5"/>
  <c r="R298" i="5" s="1"/>
  <c r="AA298" i="5" s="1"/>
  <c r="M298" i="5"/>
  <c r="L298" i="5"/>
  <c r="H298" i="5"/>
  <c r="F298" i="5"/>
  <c r="O298" i="5" s="1"/>
  <c r="N298" i="5" s="1"/>
  <c r="P298" i="5" s="1"/>
  <c r="M297" i="5"/>
  <c r="L297" i="5"/>
  <c r="H297" i="5"/>
  <c r="F297" i="5"/>
  <c r="M296" i="5"/>
  <c r="L296" i="5"/>
  <c r="H296" i="5"/>
  <c r="F296" i="5"/>
  <c r="O295" i="5"/>
  <c r="N295" i="5" s="1"/>
  <c r="P295" i="5" s="1"/>
  <c r="M295" i="5"/>
  <c r="L295" i="5"/>
  <c r="H295" i="5"/>
  <c r="F295" i="5"/>
  <c r="Q294" i="5"/>
  <c r="M294" i="5"/>
  <c r="L294" i="5"/>
  <c r="F294" i="5"/>
  <c r="O294" i="5" s="1"/>
  <c r="N294" i="5" s="1"/>
  <c r="P294" i="5" s="1"/>
  <c r="M293" i="5"/>
  <c r="L293" i="5"/>
  <c r="F293" i="5"/>
  <c r="O293" i="5" s="1"/>
  <c r="N293" i="5" s="1"/>
  <c r="P293" i="5" s="1"/>
  <c r="M292" i="5"/>
  <c r="L292" i="5"/>
  <c r="F292" i="5"/>
  <c r="O292" i="5" s="1"/>
  <c r="N292" i="5" s="1"/>
  <c r="P292" i="5" s="1"/>
  <c r="M291" i="5"/>
  <c r="L291" i="5"/>
  <c r="F291" i="5"/>
  <c r="O291" i="5" s="1"/>
  <c r="N291" i="5" s="1"/>
  <c r="P291" i="5" s="1"/>
  <c r="M290" i="5"/>
  <c r="L290" i="5"/>
  <c r="F290" i="5"/>
  <c r="O289" i="5"/>
  <c r="N289" i="5"/>
  <c r="P289" i="5" s="1"/>
  <c r="M289" i="5"/>
  <c r="L289" i="5"/>
  <c r="H289" i="5"/>
  <c r="F289" i="5"/>
  <c r="M288" i="5"/>
  <c r="L288" i="5"/>
  <c r="H288" i="5"/>
  <c r="F288" i="5"/>
  <c r="O288" i="5" s="1"/>
  <c r="N288" i="5" s="1"/>
  <c r="P288" i="5" s="1"/>
  <c r="M287" i="5"/>
  <c r="L287" i="5"/>
  <c r="H287" i="5"/>
  <c r="F287" i="5"/>
  <c r="O287" i="5" s="1"/>
  <c r="N287" i="5" s="1"/>
  <c r="P287" i="5" s="1"/>
  <c r="M286" i="5"/>
  <c r="L286" i="5"/>
  <c r="H286" i="5"/>
  <c r="F286" i="5"/>
  <c r="O285" i="5"/>
  <c r="N285" i="5" s="1"/>
  <c r="P285" i="5" s="1"/>
  <c r="M285" i="5"/>
  <c r="L285" i="5"/>
  <c r="H285" i="5"/>
  <c r="F285" i="5"/>
  <c r="P284" i="5"/>
  <c r="M284" i="5"/>
  <c r="L284" i="5"/>
  <c r="H284" i="5"/>
  <c r="F284" i="5"/>
  <c r="O284" i="5" s="1"/>
  <c r="N284" i="5" s="1"/>
  <c r="M283" i="5"/>
  <c r="L283" i="5"/>
  <c r="H283" i="5"/>
  <c r="F283" i="5"/>
  <c r="O283" i="5" s="1"/>
  <c r="M282" i="5"/>
  <c r="L282" i="5"/>
  <c r="H282" i="5"/>
  <c r="F282" i="5"/>
  <c r="O281" i="5"/>
  <c r="N281" i="5" s="1"/>
  <c r="P281" i="5" s="1"/>
  <c r="M281" i="5"/>
  <c r="L281" i="5"/>
  <c r="H281" i="5"/>
  <c r="F281" i="5"/>
  <c r="Q280" i="5"/>
  <c r="P280" i="5"/>
  <c r="M280" i="5"/>
  <c r="L280" i="5"/>
  <c r="H280" i="5"/>
  <c r="F280" i="5"/>
  <c r="O280" i="5" s="1"/>
  <c r="N280" i="5" s="1"/>
  <c r="M279" i="5"/>
  <c r="L279" i="5"/>
  <c r="H279" i="5"/>
  <c r="F279" i="5"/>
  <c r="O279" i="5" s="1"/>
  <c r="M278" i="5"/>
  <c r="L278" i="5"/>
  <c r="H278" i="5"/>
  <c r="F278" i="5"/>
  <c r="O277" i="5"/>
  <c r="N277" i="5" s="1"/>
  <c r="P277" i="5" s="1"/>
  <c r="M277" i="5"/>
  <c r="L277" i="5"/>
  <c r="H277" i="5"/>
  <c r="F277" i="5"/>
  <c r="M276" i="5"/>
  <c r="L276" i="5"/>
  <c r="H276" i="5"/>
  <c r="F276" i="5"/>
  <c r="O276" i="5" s="1"/>
  <c r="N276" i="5" s="1"/>
  <c r="P276" i="5" s="1"/>
  <c r="M275" i="5"/>
  <c r="L275" i="5"/>
  <c r="H275" i="5"/>
  <c r="F275" i="5"/>
  <c r="O275" i="5" s="1"/>
  <c r="M274" i="5"/>
  <c r="L274" i="5"/>
  <c r="H274" i="5"/>
  <c r="F274" i="5"/>
  <c r="O273" i="5"/>
  <c r="N273" i="5"/>
  <c r="P273" i="5" s="1"/>
  <c r="M273" i="5"/>
  <c r="L273" i="5"/>
  <c r="H273" i="5"/>
  <c r="F273" i="5"/>
  <c r="M272" i="5"/>
  <c r="L272" i="5"/>
  <c r="H272" i="5"/>
  <c r="F272" i="5"/>
  <c r="O272" i="5" s="1"/>
  <c r="N272" i="5" s="1"/>
  <c r="P272" i="5" s="1"/>
  <c r="M271" i="5"/>
  <c r="L271" i="5"/>
  <c r="H271" i="5"/>
  <c r="F271" i="5"/>
  <c r="O271" i="5" s="1"/>
  <c r="N271" i="5" s="1"/>
  <c r="P271" i="5" s="1"/>
  <c r="M270" i="5"/>
  <c r="L270" i="5"/>
  <c r="H270" i="5"/>
  <c r="F270" i="5"/>
  <c r="O269" i="5"/>
  <c r="N269" i="5" s="1"/>
  <c r="P269" i="5" s="1"/>
  <c r="M269" i="5"/>
  <c r="L269" i="5"/>
  <c r="H269" i="5"/>
  <c r="F269" i="5"/>
  <c r="P268" i="5"/>
  <c r="M268" i="5"/>
  <c r="L268" i="5"/>
  <c r="H268" i="5"/>
  <c r="F268" i="5"/>
  <c r="O268" i="5" s="1"/>
  <c r="N268" i="5" s="1"/>
  <c r="M267" i="5"/>
  <c r="L267" i="5"/>
  <c r="H267" i="5"/>
  <c r="F267" i="5"/>
  <c r="O267" i="5" s="1"/>
  <c r="M266" i="5"/>
  <c r="L266" i="5"/>
  <c r="H266" i="5"/>
  <c r="F266" i="5"/>
  <c r="O265" i="5"/>
  <c r="N265" i="5" s="1"/>
  <c r="P265" i="5" s="1"/>
  <c r="M265" i="5"/>
  <c r="L265" i="5"/>
  <c r="F265" i="5"/>
  <c r="O264" i="5"/>
  <c r="N264" i="5" s="1"/>
  <c r="P264" i="5" s="1"/>
  <c r="M264" i="5"/>
  <c r="L264" i="5"/>
  <c r="F264" i="5"/>
  <c r="M263" i="5"/>
  <c r="L263" i="5"/>
  <c r="F263" i="5"/>
  <c r="Q262" i="5"/>
  <c r="M262" i="5"/>
  <c r="L262" i="5"/>
  <c r="F262" i="5"/>
  <c r="O262" i="5" s="1"/>
  <c r="N262" i="5" s="1"/>
  <c r="P262" i="5" s="1"/>
  <c r="M261" i="5"/>
  <c r="L261" i="5"/>
  <c r="F261" i="5"/>
  <c r="O261" i="5" s="1"/>
  <c r="N261" i="5" s="1"/>
  <c r="P261" i="5" s="1"/>
  <c r="M260" i="5"/>
  <c r="L260" i="5"/>
  <c r="F260" i="5"/>
  <c r="O260" i="5" s="1"/>
  <c r="N260" i="5" s="1"/>
  <c r="P260" i="5" s="1"/>
  <c r="M259" i="5"/>
  <c r="L259" i="5"/>
  <c r="F259" i="5"/>
  <c r="O259" i="5" s="1"/>
  <c r="N259" i="5" s="1"/>
  <c r="P259" i="5" s="1"/>
  <c r="M258" i="5"/>
  <c r="L258" i="5"/>
  <c r="F258" i="5"/>
  <c r="O257" i="5"/>
  <c r="N257" i="5"/>
  <c r="P257" i="5" s="1"/>
  <c r="M257" i="5"/>
  <c r="L257" i="5"/>
  <c r="F257" i="5"/>
  <c r="P256" i="5"/>
  <c r="O256" i="5"/>
  <c r="N256" i="5" s="1"/>
  <c r="M256" i="5"/>
  <c r="L256" i="5"/>
  <c r="F256" i="5"/>
  <c r="M255" i="5"/>
  <c r="L255" i="5"/>
  <c r="F255" i="5"/>
  <c r="M254" i="5"/>
  <c r="L254" i="5"/>
  <c r="F254" i="5"/>
  <c r="O254" i="5" s="1"/>
  <c r="N254" i="5" s="1"/>
  <c r="P254" i="5" s="1"/>
  <c r="M253" i="5"/>
  <c r="L253" i="5"/>
  <c r="F253" i="5"/>
  <c r="O253" i="5" s="1"/>
  <c r="N253" i="5" s="1"/>
  <c r="P253" i="5" s="1"/>
  <c r="M252" i="5"/>
  <c r="L252" i="5"/>
  <c r="F252" i="5"/>
  <c r="O252" i="5" s="1"/>
  <c r="N252" i="5" s="1"/>
  <c r="P252" i="5" s="1"/>
  <c r="M251" i="5"/>
  <c r="L251" i="5"/>
  <c r="F251" i="5"/>
  <c r="O251" i="5" s="1"/>
  <c r="N251" i="5" s="1"/>
  <c r="P251" i="5" s="1"/>
  <c r="M250" i="5"/>
  <c r="L250" i="5"/>
  <c r="H250" i="5"/>
  <c r="F250" i="5"/>
  <c r="O249" i="5"/>
  <c r="N249" i="5" s="1"/>
  <c r="P249" i="5" s="1"/>
  <c r="M249" i="5"/>
  <c r="L249" i="5"/>
  <c r="H249" i="5"/>
  <c r="F249" i="5"/>
  <c r="Y248" i="5"/>
  <c r="AH248" i="5" s="1"/>
  <c r="Q248" i="5"/>
  <c r="R248" i="5" s="1"/>
  <c r="AA248" i="5" s="1"/>
  <c r="M248" i="5"/>
  <c r="L248" i="5"/>
  <c r="H248" i="5"/>
  <c r="F248" i="5"/>
  <c r="O248" i="5" s="1"/>
  <c r="N248" i="5" s="1"/>
  <c r="P248" i="5" s="1"/>
  <c r="M247" i="5"/>
  <c r="L247" i="5"/>
  <c r="H247" i="5"/>
  <c r="F247" i="5"/>
  <c r="M246" i="5"/>
  <c r="L246" i="5"/>
  <c r="H246" i="5"/>
  <c r="F246" i="5"/>
  <c r="O245" i="5"/>
  <c r="N245" i="5" s="1"/>
  <c r="P245" i="5" s="1"/>
  <c r="M245" i="5"/>
  <c r="L245" i="5"/>
  <c r="H245" i="5"/>
  <c r="F245" i="5"/>
  <c r="M244" i="5"/>
  <c r="L244" i="5"/>
  <c r="H244" i="5"/>
  <c r="F244" i="5"/>
  <c r="O244" i="5" s="1"/>
  <c r="N244" i="5" s="1"/>
  <c r="P244" i="5" s="1"/>
  <c r="M243" i="5"/>
  <c r="L243" i="5"/>
  <c r="F243" i="5"/>
  <c r="O243" i="5" s="1"/>
  <c r="N243" i="5" s="1"/>
  <c r="P243" i="5" s="1"/>
  <c r="M242" i="5"/>
  <c r="L242" i="5"/>
  <c r="F242" i="5"/>
  <c r="O242" i="5" s="1"/>
  <c r="N242" i="5" s="1"/>
  <c r="P242" i="5" s="1"/>
  <c r="M241" i="5"/>
  <c r="L241" i="5"/>
  <c r="F241" i="5"/>
  <c r="O240" i="5"/>
  <c r="N240" i="5" s="1"/>
  <c r="P240" i="5" s="1"/>
  <c r="M240" i="5"/>
  <c r="L240" i="5"/>
  <c r="F240" i="5"/>
  <c r="O239" i="5"/>
  <c r="N239" i="5" s="1"/>
  <c r="P239" i="5" s="1"/>
  <c r="M239" i="5"/>
  <c r="L239" i="5"/>
  <c r="F239" i="5"/>
  <c r="M238" i="5"/>
  <c r="L238" i="5"/>
  <c r="F238" i="5"/>
  <c r="Q237" i="5"/>
  <c r="Z237" i="5" s="1"/>
  <c r="AI237" i="5" s="1"/>
  <c r="M237" i="5"/>
  <c r="L237" i="5"/>
  <c r="F237" i="5"/>
  <c r="O237" i="5" s="1"/>
  <c r="N237" i="5" s="1"/>
  <c r="P237" i="5" s="1"/>
  <c r="M236" i="5"/>
  <c r="L236" i="5"/>
  <c r="F236" i="5"/>
  <c r="O236" i="5" s="1"/>
  <c r="N236" i="5" s="1"/>
  <c r="P236" i="5" s="1"/>
  <c r="M235" i="5"/>
  <c r="L235" i="5"/>
  <c r="F235" i="5"/>
  <c r="O235" i="5" s="1"/>
  <c r="N235" i="5" s="1"/>
  <c r="P235" i="5" s="1"/>
  <c r="M234" i="5"/>
  <c r="L234" i="5"/>
  <c r="F234" i="5"/>
  <c r="O234" i="5" s="1"/>
  <c r="N234" i="5" s="1"/>
  <c r="P234" i="5" s="1"/>
  <c r="M233" i="5"/>
  <c r="L233" i="5"/>
  <c r="H233" i="5"/>
  <c r="F233" i="5"/>
  <c r="O232" i="5"/>
  <c r="N232" i="5" s="1"/>
  <c r="P232" i="5" s="1"/>
  <c r="M232" i="5"/>
  <c r="L232" i="5"/>
  <c r="H232" i="5"/>
  <c r="F232" i="5"/>
  <c r="M231" i="5"/>
  <c r="L231" i="5"/>
  <c r="H231" i="5"/>
  <c r="F231" i="5"/>
  <c r="O231" i="5" s="1"/>
  <c r="N231" i="5" s="1"/>
  <c r="P231" i="5" s="1"/>
  <c r="M230" i="5"/>
  <c r="L230" i="5"/>
  <c r="F230" i="5"/>
  <c r="O230" i="5" s="1"/>
  <c r="N230" i="5" s="1"/>
  <c r="P230" i="5" s="1"/>
  <c r="M229" i="5"/>
  <c r="L229" i="5"/>
  <c r="H229" i="5"/>
  <c r="F229" i="5"/>
  <c r="O228" i="5"/>
  <c r="N228" i="5"/>
  <c r="P228" i="5" s="1"/>
  <c r="M228" i="5"/>
  <c r="L228" i="5"/>
  <c r="F228" i="5"/>
  <c r="O227" i="5"/>
  <c r="N227" i="5" s="1"/>
  <c r="P227" i="5" s="1"/>
  <c r="M227" i="5"/>
  <c r="L227" i="5"/>
  <c r="H227" i="5"/>
  <c r="F227" i="5"/>
  <c r="M226" i="5"/>
  <c r="L226" i="5"/>
  <c r="H226" i="5"/>
  <c r="F226" i="5"/>
  <c r="O226" i="5" s="1"/>
  <c r="N226" i="5" s="1"/>
  <c r="P226" i="5" s="1"/>
  <c r="Q226" i="5" s="1"/>
  <c r="M225" i="5"/>
  <c r="L225" i="5"/>
  <c r="H225" i="5"/>
  <c r="F225" i="5"/>
  <c r="M224" i="5"/>
  <c r="L224" i="5"/>
  <c r="F224" i="5"/>
  <c r="O223" i="5"/>
  <c r="N223" i="5"/>
  <c r="P223" i="5" s="1"/>
  <c r="M223" i="5"/>
  <c r="L223" i="5"/>
  <c r="F223" i="5"/>
  <c r="P222" i="5"/>
  <c r="O222" i="5"/>
  <c r="N222" i="5" s="1"/>
  <c r="M222" i="5"/>
  <c r="L222" i="5"/>
  <c r="F222" i="5"/>
  <c r="M221" i="5"/>
  <c r="L221" i="5"/>
  <c r="F221" i="5"/>
  <c r="Q220" i="5"/>
  <c r="M220" i="5"/>
  <c r="L220" i="5"/>
  <c r="F220" i="5"/>
  <c r="O220" i="5" s="1"/>
  <c r="N220" i="5" s="1"/>
  <c r="P220" i="5" s="1"/>
  <c r="M219" i="5"/>
  <c r="L219" i="5"/>
  <c r="F219" i="5"/>
  <c r="O219" i="5" s="1"/>
  <c r="N219" i="5" s="1"/>
  <c r="P219" i="5" s="1"/>
  <c r="M218" i="5"/>
  <c r="L218" i="5"/>
  <c r="H218" i="5"/>
  <c r="F218" i="5"/>
  <c r="M217" i="5"/>
  <c r="L217" i="5"/>
  <c r="H217" i="5"/>
  <c r="F217" i="5"/>
  <c r="P216" i="5"/>
  <c r="O216" i="5"/>
  <c r="N216" i="5" s="1"/>
  <c r="M216" i="5"/>
  <c r="L216" i="5"/>
  <c r="H216" i="5"/>
  <c r="F216" i="5"/>
  <c r="R215" i="5"/>
  <c r="AA215" i="5" s="1"/>
  <c r="Q215" i="5"/>
  <c r="Z215" i="5" s="1"/>
  <c r="AI215" i="5" s="1"/>
  <c r="M215" i="5"/>
  <c r="L215" i="5"/>
  <c r="H215" i="5"/>
  <c r="F215" i="5"/>
  <c r="O215" i="5" s="1"/>
  <c r="N215" i="5" s="1"/>
  <c r="P215" i="5" s="1"/>
  <c r="M214" i="5"/>
  <c r="L214" i="5"/>
  <c r="H214" i="5"/>
  <c r="F214" i="5"/>
  <c r="M213" i="5"/>
  <c r="L213" i="5"/>
  <c r="H213" i="5"/>
  <c r="F213" i="5"/>
  <c r="P212" i="5"/>
  <c r="O212" i="5"/>
  <c r="N212" i="5" s="1"/>
  <c r="M212" i="5"/>
  <c r="L212" i="5"/>
  <c r="F212" i="5"/>
  <c r="M211" i="5"/>
  <c r="L211" i="5"/>
  <c r="F211" i="5"/>
  <c r="M210" i="5"/>
  <c r="L210" i="5"/>
  <c r="F210" i="5"/>
  <c r="O210" i="5" s="1"/>
  <c r="N210" i="5" s="1"/>
  <c r="P210" i="5" s="1"/>
  <c r="M209" i="5"/>
  <c r="L209" i="5"/>
  <c r="F209" i="5"/>
  <c r="O209" i="5" s="1"/>
  <c r="N209" i="5" s="1"/>
  <c r="P209" i="5" s="1"/>
  <c r="M208" i="5"/>
  <c r="L208" i="5"/>
  <c r="F208" i="5"/>
  <c r="O208" i="5" s="1"/>
  <c r="N208" i="5" s="1"/>
  <c r="P208" i="5" s="1"/>
  <c r="M207" i="5"/>
  <c r="L207" i="5"/>
  <c r="F207" i="5"/>
  <c r="O207" i="5" s="1"/>
  <c r="N207" i="5" s="1"/>
  <c r="P207" i="5" s="1"/>
  <c r="M206" i="5"/>
  <c r="L206" i="5"/>
  <c r="F206" i="5"/>
  <c r="O205" i="5"/>
  <c r="N205" i="5"/>
  <c r="P205" i="5" s="1"/>
  <c r="M205" i="5"/>
  <c r="L205" i="5"/>
  <c r="F205" i="5"/>
  <c r="P204" i="5"/>
  <c r="O204" i="5"/>
  <c r="N204" i="5" s="1"/>
  <c r="M204" i="5"/>
  <c r="L204" i="5"/>
  <c r="F204" i="5"/>
  <c r="M203" i="5"/>
  <c r="L203" i="5"/>
  <c r="F203" i="5"/>
  <c r="Q202" i="5"/>
  <c r="M202" i="5"/>
  <c r="L202" i="5"/>
  <c r="F202" i="5"/>
  <c r="O202" i="5" s="1"/>
  <c r="N202" i="5" s="1"/>
  <c r="P202" i="5" s="1"/>
  <c r="M201" i="5"/>
  <c r="L201" i="5"/>
  <c r="F201" i="5"/>
  <c r="O201" i="5" s="1"/>
  <c r="N201" i="5" s="1"/>
  <c r="P201" i="5" s="1"/>
  <c r="M200" i="5"/>
  <c r="L200" i="5"/>
  <c r="F200" i="5"/>
  <c r="O200" i="5" s="1"/>
  <c r="N200" i="5" s="1"/>
  <c r="P200" i="5" s="1"/>
  <c r="M199" i="5"/>
  <c r="L199" i="5"/>
  <c r="F199" i="5"/>
  <c r="O199" i="5" s="1"/>
  <c r="N199" i="5" s="1"/>
  <c r="P199" i="5" s="1"/>
  <c r="M198" i="5"/>
  <c r="L198" i="5"/>
  <c r="F198" i="5"/>
  <c r="O197" i="5"/>
  <c r="N197" i="5" s="1"/>
  <c r="P197" i="5" s="1"/>
  <c r="M197" i="5"/>
  <c r="L197" i="5"/>
  <c r="F197" i="5"/>
  <c r="P196" i="5"/>
  <c r="O196" i="5"/>
  <c r="N196" i="5" s="1"/>
  <c r="M196" i="5"/>
  <c r="L196" i="5"/>
  <c r="F196" i="5"/>
  <c r="M195" i="5"/>
  <c r="L195" i="5"/>
  <c r="F195" i="5"/>
  <c r="M194" i="5"/>
  <c r="L194" i="5"/>
  <c r="F194" i="5"/>
  <c r="O194" i="5" s="1"/>
  <c r="N194" i="5" s="1"/>
  <c r="P194" i="5" s="1"/>
  <c r="M193" i="5"/>
  <c r="L193" i="5"/>
  <c r="F193" i="5"/>
  <c r="O193" i="5" s="1"/>
  <c r="N193" i="5" s="1"/>
  <c r="P193" i="5" s="1"/>
  <c r="M192" i="5"/>
  <c r="L192" i="5"/>
  <c r="F192" i="5"/>
  <c r="O192" i="5" s="1"/>
  <c r="N192" i="5" s="1"/>
  <c r="P192" i="5" s="1"/>
  <c r="M191" i="5"/>
  <c r="L191" i="5"/>
  <c r="F191" i="5"/>
  <c r="O191" i="5" s="1"/>
  <c r="N191" i="5" s="1"/>
  <c r="P191" i="5" s="1"/>
  <c r="M190" i="5"/>
  <c r="L190" i="5"/>
  <c r="H190" i="5"/>
  <c r="F190" i="5"/>
  <c r="P189" i="5"/>
  <c r="O189" i="5"/>
  <c r="N189" i="5" s="1"/>
  <c r="M189" i="5"/>
  <c r="L189" i="5"/>
  <c r="H189" i="5"/>
  <c r="F189" i="5"/>
  <c r="Q188" i="5"/>
  <c r="M188" i="5"/>
  <c r="L188" i="5"/>
  <c r="H188" i="5"/>
  <c r="F188" i="5"/>
  <c r="O188" i="5" s="1"/>
  <c r="N188" i="5" s="1"/>
  <c r="P188" i="5" s="1"/>
  <c r="M187" i="5"/>
  <c r="L187" i="5"/>
  <c r="H187" i="5"/>
  <c r="F187" i="5"/>
  <c r="M186" i="5"/>
  <c r="L186" i="5"/>
  <c r="H186" i="5"/>
  <c r="F186" i="5"/>
  <c r="P185" i="5"/>
  <c r="O185" i="5"/>
  <c r="N185" i="5" s="1"/>
  <c r="M185" i="5"/>
  <c r="L185" i="5"/>
  <c r="H185" i="5"/>
  <c r="F185" i="5"/>
  <c r="R184" i="5"/>
  <c r="AA184" i="5" s="1"/>
  <c r="Q184" i="5"/>
  <c r="Z184" i="5" s="1"/>
  <c r="AI184" i="5" s="1"/>
  <c r="M184" i="5"/>
  <c r="L184" i="5"/>
  <c r="H184" i="5"/>
  <c r="F184" i="5"/>
  <c r="O184" i="5" s="1"/>
  <c r="N184" i="5" s="1"/>
  <c r="P184" i="5" s="1"/>
  <c r="M183" i="5"/>
  <c r="L183" i="5"/>
  <c r="F183" i="5"/>
  <c r="O183" i="5" s="1"/>
  <c r="N183" i="5" s="1"/>
  <c r="P183" i="5" s="1"/>
  <c r="M182" i="5"/>
  <c r="L182" i="5"/>
  <c r="F182" i="5"/>
  <c r="O182" i="5" s="1"/>
  <c r="N182" i="5" s="1"/>
  <c r="P182" i="5" s="1"/>
  <c r="M181" i="5"/>
  <c r="L181" i="5"/>
  <c r="F181" i="5"/>
  <c r="O180" i="5"/>
  <c r="N180" i="5"/>
  <c r="P180" i="5" s="1"/>
  <c r="M180" i="5"/>
  <c r="L180" i="5"/>
  <c r="H180" i="5"/>
  <c r="F180" i="5"/>
  <c r="P179" i="5"/>
  <c r="M179" i="5"/>
  <c r="L179" i="5"/>
  <c r="H179" i="5"/>
  <c r="F179" i="5"/>
  <c r="O179" i="5" s="1"/>
  <c r="N179" i="5" s="1"/>
  <c r="M178" i="5"/>
  <c r="L178" i="5"/>
  <c r="H178" i="5"/>
  <c r="F178" i="5"/>
  <c r="O178" i="5" s="1"/>
  <c r="N178" i="5" s="1"/>
  <c r="P178" i="5" s="1"/>
  <c r="M177" i="5"/>
  <c r="L177" i="5"/>
  <c r="H177" i="5"/>
  <c r="F177" i="5"/>
  <c r="O176" i="5"/>
  <c r="N176" i="5"/>
  <c r="P176" i="5" s="1"/>
  <c r="M176" i="5"/>
  <c r="L176" i="5"/>
  <c r="H176" i="5"/>
  <c r="F176" i="5"/>
  <c r="P175" i="5"/>
  <c r="M175" i="5"/>
  <c r="L175" i="5"/>
  <c r="H175" i="5"/>
  <c r="F175" i="5"/>
  <c r="O175" i="5" s="1"/>
  <c r="N175" i="5" s="1"/>
  <c r="M174" i="5"/>
  <c r="L174" i="5"/>
  <c r="F174" i="5"/>
  <c r="O174" i="5" s="1"/>
  <c r="N174" i="5" s="1"/>
  <c r="P174" i="5" s="1"/>
  <c r="M173" i="5"/>
  <c r="L173" i="5"/>
  <c r="F173" i="5"/>
  <c r="O173" i="5" s="1"/>
  <c r="N173" i="5" s="1"/>
  <c r="P173" i="5" s="1"/>
  <c r="M172" i="5"/>
  <c r="L172" i="5"/>
  <c r="F172" i="5"/>
  <c r="O172" i="5" s="1"/>
  <c r="N172" i="5" s="1"/>
  <c r="P172" i="5" s="1"/>
  <c r="M171" i="5"/>
  <c r="L171" i="5"/>
  <c r="F171" i="5"/>
  <c r="O170" i="5"/>
  <c r="N170" i="5" s="1"/>
  <c r="P170" i="5" s="1"/>
  <c r="M170" i="5"/>
  <c r="L170" i="5"/>
  <c r="F170" i="5"/>
  <c r="P169" i="5"/>
  <c r="O169" i="5"/>
  <c r="N169" i="5" s="1"/>
  <c r="M169" i="5"/>
  <c r="L169" i="5"/>
  <c r="F169" i="5"/>
  <c r="M168" i="5"/>
  <c r="L168" i="5"/>
  <c r="F168" i="5"/>
  <c r="M167" i="5"/>
  <c r="L167" i="5"/>
  <c r="F167" i="5"/>
  <c r="O167" i="5" s="1"/>
  <c r="N167" i="5" s="1"/>
  <c r="P167" i="5" s="1"/>
  <c r="M166" i="5"/>
  <c r="L166" i="5"/>
  <c r="F166" i="5"/>
  <c r="O166" i="5" s="1"/>
  <c r="N166" i="5" s="1"/>
  <c r="P166" i="5" s="1"/>
  <c r="M165" i="5"/>
  <c r="L165" i="5"/>
  <c r="F165" i="5"/>
  <c r="O165" i="5" s="1"/>
  <c r="N165" i="5" s="1"/>
  <c r="P165" i="5" s="1"/>
  <c r="M164" i="5"/>
  <c r="L164" i="5"/>
  <c r="F164" i="5"/>
  <c r="O164" i="5" s="1"/>
  <c r="N164" i="5" s="1"/>
  <c r="P164" i="5" s="1"/>
  <c r="M163" i="5"/>
  <c r="L163" i="5"/>
  <c r="F163" i="5"/>
  <c r="O162" i="5"/>
  <c r="N162" i="5"/>
  <c r="P162" i="5" s="1"/>
  <c r="M162" i="5"/>
  <c r="L162" i="5"/>
  <c r="F162" i="5"/>
  <c r="P161" i="5"/>
  <c r="O161" i="5"/>
  <c r="N161" i="5" s="1"/>
  <c r="M161" i="5"/>
  <c r="L161" i="5"/>
  <c r="F161" i="5"/>
  <c r="M160" i="5"/>
  <c r="L160" i="5"/>
  <c r="F160" i="5"/>
  <c r="Q159" i="5"/>
  <c r="Z159" i="5" s="1"/>
  <c r="AI159" i="5" s="1"/>
  <c r="M159" i="5"/>
  <c r="L159" i="5"/>
  <c r="F159" i="5"/>
  <c r="O159" i="5" s="1"/>
  <c r="N159" i="5" s="1"/>
  <c r="P159" i="5" s="1"/>
  <c r="M158" i="5"/>
  <c r="L158" i="5"/>
  <c r="H158" i="5"/>
  <c r="F158" i="5"/>
  <c r="O158" i="5" s="1"/>
  <c r="N158" i="5" s="1"/>
  <c r="P158" i="5" s="1"/>
  <c r="M157" i="5"/>
  <c r="L157" i="5"/>
  <c r="F157" i="5"/>
  <c r="O157" i="5" s="1"/>
  <c r="N157" i="5" s="1"/>
  <c r="P157" i="5" s="1"/>
  <c r="M156" i="5"/>
  <c r="L156" i="5"/>
  <c r="F156" i="5"/>
  <c r="O155" i="5"/>
  <c r="N155" i="5" s="1"/>
  <c r="P155" i="5" s="1"/>
  <c r="M155" i="5"/>
  <c r="L155" i="5"/>
  <c r="H155" i="5"/>
  <c r="F155" i="5"/>
  <c r="M154" i="5"/>
  <c r="L154" i="5"/>
  <c r="H154" i="5"/>
  <c r="F154" i="5"/>
  <c r="O154" i="5" s="1"/>
  <c r="N154" i="5" s="1"/>
  <c r="P154" i="5" s="1"/>
  <c r="M153" i="5"/>
  <c r="L153" i="5"/>
  <c r="F153" i="5"/>
  <c r="O153" i="5" s="1"/>
  <c r="N153" i="5" s="1"/>
  <c r="P153" i="5" s="1"/>
  <c r="M152" i="5"/>
  <c r="L152" i="5"/>
  <c r="F152" i="5"/>
  <c r="O152" i="5" s="1"/>
  <c r="N152" i="5" s="1"/>
  <c r="P152" i="5" s="1"/>
  <c r="M151" i="5"/>
  <c r="L151" i="5"/>
  <c r="H151" i="5"/>
  <c r="F151" i="5"/>
  <c r="O150" i="5"/>
  <c r="N150" i="5"/>
  <c r="P150" i="5" s="1"/>
  <c r="M150" i="5"/>
  <c r="L150" i="5"/>
  <c r="H150" i="5"/>
  <c r="F150" i="5"/>
  <c r="M149" i="5"/>
  <c r="L149" i="5"/>
  <c r="F149" i="5"/>
  <c r="M148" i="5"/>
  <c r="L148" i="5"/>
  <c r="H148" i="5"/>
  <c r="F148" i="5"/>
  <c r="O148" i="5" s="1"/>
  <c r="N148" i="5" s="1"/>
  <c r="P148" i="5" s="1"/>
  <c r="Q148" i="5" s="1"/>
  <c r="M147" i="5"/>
  <c r="L147" i="5"/>
  <c r="F147" i="5"/>
  <c r="O147" i="5" s="1"/>
  <c r="N147" i="5" s="1"/>
  <c r="P147" i="5" s="1"/>
  <c r="M146" i="5"/>
  <c r="L146" i="5"/>
  <c r="F146" i="5"/>
  <c r="O146" i="5" s="1"/>
  <c r="N146" i="5" s="1"/>
  <c r="P146" i="5" s="1"/>
  <c r="M145" i="5"/>
  <c r="L145" i="5"/>
  <c r="F145" i="5"/>
  <c r="O144" i="5"/>
  <c r="N144" i="5"/>
  <c r="P144" i="5" s="1"/>
  <c r="M144" i="5"/>
  <c r="L144" i="5"/>
  <c r="F144" i="5"/>
  <c r="O143" i="5"/>
  <c r="N143" i="5" s="1"/>
  <c r="P143" i="5" s="1"/>
  <c r="M143" i="5"/>
  <c r="L143" i="5"/>
  <c r="F143" i="5"/>
  <c r="M142" i="5"/>
  <c r="L142" i="5"/>
  <c r="F142" i="5"/>
  <c r="M141" i="5"/>
  <c r="L141" i="5"/>
  <c r="F141" i="5"/>
  <c r="O141" i="5" s="1"/>
  <c r="N141" i="5" s="1"/>
  <c r="P141" i="5" s="1"/>
  <c r="M140" i="5"/>
  <c r="L140" i="5"/>
  <c r="F140" i="5"/>
  <c r="O140" i="5" s="1"/>
  <c r="N140" i="5" s="1"/>
  <c r="P140" i="5" s="1"/>
  <c r="M139" i="5"/>
  <c r="L139" i="5"/>
  <c r="F139" i="5"/>
  <c r="O139" i="5" s="1"/>
  <c r="N139" i="5" s="1"/>
  <c r="P139" i="5" s="1"/>
  <c r="M138" i="5"/>
  <c r="L138" i="5"/>
  <c r="F138" i="5"/>
  <c r="O138" i="5" s="1"/>
  <c r="N138" i="5" s="1"/>
  <c r="P138" i="5" s="1"/>
  <c r="M137" i="5"/>
  <c r="L137" i="5"/>
  <c r="F137" i="5"/>
  <c r="O136" i="5"/>
  <c r="N136" i="5"/>
  <c r="P136" i="5" s="1"/>
  <c r="M136" i="5"/>
  <c r="L136" i="5"/>
  <c r="F136" i="5"/>
  <c r="O135" i="5"/>
  <c r="N135" i="5" s="1"/>
  <c r="P135" i="5" s="1"/>
  <c r="M135" i="5"/>
  <c r="L135" i="5"/>
  <c r="H135" i="5"/>
  <c r="F135" i="5"/>
  <c r="M134" i="5"/>
  <c r="L134" i="5"/>
  <c r="H134" i="5"/>
  <c r="F134" i="5"/>
  <c r="O134" i="5" s="1"/>
  <c r="N134" i="5" s="1"/>
  <c r="P134" i="5" s="1"/>
  <c r="Q134" i="5" s="1"/>
  <c r="M133" i="5"/>
  <c r="L133" i="5"/>
  <c r="H133" i="5"/>
  <c r="F133" i="5"/>
  <c r="M132" i="5"/>
  <c r="L132" i="5"/>
  <c r="H132" i="5"/>
  <c r="F132" i="5"/>
  <c r="P131" i="5"/>
  <c r="O131" i="5"/>
  <c r="N131" i="5" s="1"/>
  <c r="M131" i="5"/>
  <c r="L131" i="5"/>
  <c r="H131" i="5"/>
  <c r="F131" i="5"/>
  <c r="Q130" i="5"/>
  <c r="Z130" i="5" s="1"/>
  <c r="AI130" i="5" s="1"/>
  <c r="M130" i="5"/>
  <c r="L130" i="5"/>
  <c r="F130" i="5"/>
  <c r="O130" i="5" s="1"/>
  <c r="N130" i="5" s="1"/>
  <c r="P130" i="5" s="1"/>
  <c r="M129" i="5"/>
  <c r="L129" i="5"/>
  <c r="F129" i="5"/>
  <c r="O129" i="5" s="1"/>
  <c r="N129" i="5" s="1"/>
  <c r="P129" i="5" s="1"/>
  <c r="M128" i="5"/>
  <c r="L128" i="5"/>
  <c r="F128" i="5"/>
  <c r="O128" i="5" s="1"/>
  <c r="N128" i="5" s="1"/>
  <c r="P128" i="5" s="1"/>
  <c r="M127" i="5"/>
  <c r="L127" i="5"/>
  <c r="H127" i="5"/>
  <c r="F127" i="5"/>
  <c r="O126" i="5"/>
  <c r="N126" i="5" s="1"/>
  <c r="P126" i="5" s="1"/>
  <c r="M126" i="5"/>
  <c r="L126" i="5"/>
  <c r="F126" i="5"/>
  <c r="O125" i="5"/>
  <c r="N125" i="5" s="1"/>
  <c r="P125" i="5" s="1"/>
  <c r="M125" i="5"/>
  <c r="L125" i="5"/>
  <c r="H125" i="5"/>
  <c r="F125" i="5"/>
  <c r="M124" i="5"/>
  <c r="L124" i="5"/>
  <c r="H124" i="5"/>
  <c r="F124" i="5"/>
  <c r="O124" i="5" s="1"/>
  <c r="N124" i="5" s="1"/>
  <c r="P124" i="5" s="1"/>
  <c r="M123" i="5"/>
  <c r="L123" i="5"/>
  <c r="F123" i="5"/>
  <c r="O123" i="5" s="1"/>
  <c r="N123" i="5" s="1"/>
  <c r="P123" i="5" s="1"/>
  <c r="M122" i="5"/>
  <c r="L122" i="5"/>
  <c r="F122" i="5"/>
  <c r="O122" i="5" s="1"/>
  <c r="N122" i="5" s="1"/>
  <c r="P122" i="5" s="1"/>
  <c r="M121" i="5"/>
  <c r="L121" i="5"/>
  <c r="H121" i="5"/>
  <c r="F121" i="5"/>
  <c r="O120" i="5"/>
  <c r="N120" i="5" s="1"/>
  <c r="P120" i="5" s="1"/>
  <c r="M120" i="5"/>
  <c r="L120" i="5"/>
  <c r="H120" i="5"/>
  <c r="F120" i="5"/>
  <c r="Q119" i="5"/>
  <c r="R119" i="5" s="1"/>
  <c r="AA119" i="5" s="1"/>
  <c r="M119" i="5"/>
  <c r="L119" i="5"/>
  <c r="H119" i="5"/>
  <c r="F119" i="5"/>
  <c r="O119" i="5" s="1"/>
  <c r="N119" i="5" s="1"/>
  <c r="P119" i="5" s="1"/>
  <c r="M118" i="5"/>
  <c r="L118" i="5"/>
  <c r="F118" i="5"/>
  <c r="O118" i="5" s="1"/>
  <c r="N118" i="5" s="1"/>
  <c r="P118" i="5" s="1"/>
  <c r="M117" i="5"/>
  <c r="L117" i="5"/>
  <c r="F117" i="5"/>
  <c r="O117" i="5" s="1"/>
  <c r="N117" i="5" s="1"/>
  <c r="P117" i="5" s="1"/>
  <c r="M116" i="5"/>
  <c r="L116" i="5"/>
  <c r="F116" i="5"/>
  <c r="O115" i="5"/>
  <c r="N115" i="5" s="1"/>
  <c r="P115" i="5" s="1"/>
  <c r="M115" i="5"/>
  <c r="L115" i="5"/>
  <c r="F115" i="5"/>
  <c r="O114" i="5"/>
  <c r="N114" i="5" s="1"/>
  <c r="P114" i="5" s="1"/>
  <c r="M114" i="5"/>
  <c r="L114" i="5"/>
  <c r="F114" i="5"/>
  <c r="M113" i="5"/>
  <c r="L113" i="5"/>
  <c r="F113" i="5"/>
  <c r="M112" i="5"/>
  <c r="L112" i="5"/>
  <c r="F112" i="5"/>
  <c r="O112" i="5" s="1"/>
  <c r="N112" i="5" s="1"/>
  <c r="P112" i="5" s="1"/>
  <c r="M111" i="5"/>
  <c r="L111" i="5"/>
  <c r="F111" i="5"/>
  <c r="O111" i="5" s="1"/>
  <c r="N111" i="5" s="1"/>
  <c r="P111" i="5" s="1"/>
  <c r="M110" i="5"/>
  <c r="L110" i="5"/>
  <c r="F110" i="5"/>
  <c r="O110" i="5" s="1"/>
  <c r="N110" i="5" s="1"/>
  <c r="P110" i="5" s="1"/>
  <c r="M109" i="5"/>
  <c r="L109" i="5"/>
  <c r="H109" i="5"/>
  <c r="F109" i="5"/>
  <c r="O108" i="5"/>
  <c r="N108" i="5"/>
  <c r="P108" i="5" s="1"/>
  <c r="M108" i="5"/>
  <c r="L108" i="5"/>
  <c r="F108" i="5"/>
  <c r="O107" i="5"/>
  <c r="N107" i="5" s="1"/>
  <c r="P107" i="5" s="1"/>
  <c r="M107" i="5"/>
  <c r="L107" i="5"/>
  <c r="F107" i="5"/>
  <c r="P106" i="5"/>
  <c r="M106" i="5"/>
  <c r="L106" i="5"/>
  <c r="H106" i="5"/>
  <c r="F106" i="5"/>
  <c r="O106" i="5" s="1"/>
  <c r="N106" i="5" s="1"/>
  <c r="M105" i="5"/>
  <c r="L105" i="5"/>
  <c r="F105" i="5"/>
  <c r="O105" i="5" s="1"/>
  <c r="N105" i="5" s="1"/>
  <c r="P105" i="5" s="1"/>
  <c r="M104" i="5"/>
  <c r="L104" i="5"/>
  <c r="F104" i="5"/>
  <c r="O104" i="5" s="1"/>
  <c r="N104" i="5" s="1"/>
  <c r="P104" i="5" s="1"/>
  <c r="M103" i="5"/>
  <c r="L103" i="5"/>
  <c r="H103" i="5"/>
  <c r="F103" i="5"/>
  <c r="O102" i="5"/>
  <c r="N102" i="5"/>
  <c r="P102" i="5" s="1"/>
  <c r="M102" i="5"/>
  <c r="L102" i="5"/>
  <c r="F102" i="5"/>
  <c r="O101" i="5"/>
  <c r="N101" i="5" s="1"/>
  <c r="P101" i="5" s="1"/>
  <c r="M101" i="5"/>
  <c r="L101" i="5"/>
  <c r="F101" i="5"/>
  <c r="M100" i="5"/>
  <c r="L100" i="5"/>
  <c r="F100" i="5"/>
  <c r="Q99" i="5"/>
  <c r="M99" i="5"/>
  <c r="L99" i="5"/>
  <c r="H99" i="5"/>
  <c r="F99" i="5"/>
  <c r="O99" i="5" s="1"/>
  <c r="N99" i="5" s="1"/>
  <c r="P99" i="5" s="1"/>
  <c r="M98" i="5"/>
  <c r="L98" i="5"/>
  <c r="F98" i="5"/>
  <c r="O98" i="5" s="1"/>
  <c r="N98" i="5" s="1"/>
  <c r="P98" i="5" s="1"/>
  <c r="M97" i="5"/>
  <c r="L97" i="5"/>
  <c r="H97" i="5"/>
  <c r="F97" i="5"/>
  <c r="O96" i="5"/>
  <c r="N96" i="5" s="1"/>
  <c r="P96" i="5" s="1"/>
  <c r="M96" i="5"/>
  <c r="L96" i="5"/>
  <c r="F96" i="5"/>
  <c r="P95" i="5"/>
  <c r="O95" i="5"/>
  <c r="N95" i="5" s="1"/>
  <c r="M95" i="5"/>
  <c r="L95" i="5"/>
  <c r="H95" i="5"/>
  <c r="F95" i="5"/>
  <c r="M94" i="5"/>
  <c r="L94" i="5"/>
  <c r="H94" i="5"/>
  <c r="F94" i="5"/>
  <c r="O94" i="5" s="1"/>
  <c r="N94" i="5" s="1"/>
  <c r="P94" i="5" s="1"/>
  <c r="M93" i="5"/>
  <c r="L93" i="5"/>
  <c r="H93" i="5"/>
  <c r="F93" i="5"/>
  <c r="M92" i="5"/>
  <c r="L92" i="5"/>
  <c r="H92" i="5"/>
  <c r="F92" i="5"/>
  <c r="O91" i="5"/>
  <c r="N91" i="5" s="1"/>
  <c r="P91" i="5" s="1"/>
  <c r="M91" i="5"/>
  <c r="L91" i="5"/>
  <c r="H91" i="5"/>
  <c r="F91" i="5"/>
  <c r="M90" i="5"/>
  <c r="L90" i="5"/>
  <c r="F90" i="5"/>
  <c r="O90" i="5" s="1"/>
  <c r="N90" i="5" s="1"/>
  <c r="P90" i="5" s="1"/>
  <c r="M89" i="5"/>
  <c r="L89" i="5"/>
  <c r="F89" i="5"/>
  <c r="O89" i="5" s="1"/>
  <c r="N89" i="5" s="1"/>
  <c r="P89" i="5" s="1"/>
  <c r="M88" i="5"/>
  <c r="L88" i="5"/>
  <c r="F88" i="5"/>
  <c r="O88" i="5" s="1"/>
  <c r="N88" i="5" s="1"/>
  <c r="P88" i="5" s="1"/>
  <c r="M87" i="5"/>
  <c r="L87" i="5"/>
  <c r="F87" i="5"/>
  <c r="O87" i="5" s="1"/>
  <c r="N87" i="5" s="1"/>
  <c r="P87" i="5" s="1"/>
  <c r="M86" i="5"/>
  <c r="L86" i="5"/>
  <c r="F86" i="5"/>
  <c r="O85" i="5"/>
  <c r="N85" i="5"/>
  <c r="P85" i="5" s="1"/>
  <c r="M85" i="5"/>
  <c r="L85" i="5"/>
  <c r="F85" i="5"/>
  <c r="O84" i="5"/>
  <c r="N84" i="5" s="1"/>
  <c r="P84" i="5" s="1"/>
  <c r="M84" i="5"/>
  <c r="L84" i="5"/>
  <c r="F84" i="5"/>
  <c r="M83" i="5"/>
  <c r="L83" i="5"/>
  <c r="F83" i="5"/>
  <c r="M82" i="5"/>
  <c r="L82" i="5"/>
  <c r="F82" i="5"/>
  <c r="O82" i="5" s="1"/>
  <c r="N82" i="5" s="1"/>
  <c r="P82" i="5" s="1"/>
  <c r="M81" i="5"/>
  <c r="L81" i="5"/>
  <c r="F81" i="5"/>
  <c r="O81" i="5" s="1"/>
  <c r="N81" i="5" s="1"/>
  <c r="P81" i="5" s="1"/>
  <c r="M80" i="5"/>
  <c r="L80" i="5"/>
  <c r="F80" i="5"/>
  <c r="O80" i="5" s="1"/>
  <c r="N80" i="5" s="1"/>
  <c r="P80" i="5" s="1"/>
  <c r="M79" i="5"/>
  <c r="L79" i="5"/>
  <c r="F79" i="5"/>
  <c r="O79" i="5" s="1"/>
  <c r="N79" i="5" s="1"/>
  <c r="P79" i="5" s="1"/>
  <c r="M78" i="5"/>
  <c r="L78" i="5"/>
  <c r="F78" i="5"/>
  <c r="O77" i="5"/>
  <c r="N77" i="5"/>
  <c r="P77" i="5" s="1"/>
  <c r="M77" i="5"/>
  <c r="L77" i="5"/>
  <c r="H77" i="5"/>
  <c r="F77" i="5"/>
  <c r="P76" i="5"/>
  <c r="M76" i="5"/>
  <c r="L76" i="5"/>
  <c r="H76" i="5"/>
  <c r="F76" i="5"/>
  <c r="O76" i="5" s="1"/>
  <c r="N76" i="5" s="1"/>
  <c r="M75" i="5"/>
  <c r="L75" i="5"/>
  <c r="F75" i="5"/>
  <c r="O75" i="5" s="1"/>
  <c r="N75" i="5" s="1"/>
  <c r="P75" i="5" s="1"/>
  <c r="M74" i="5"/>
  <c r="L74" i="5"/>
  <c r="F74" i="5"/>
  <c r="O74" i="5" s="1"/>
  <c r="N74" i="5" s="1"/>
  <c r="P74" i="5" s="1"/>
  <c r="M73" i="5"/>
  <c r="L73" i="5"/>
  <c r="F73" i="5"/>
  <c r="O73" i="5" s="1"/>
  <c r="N73" i="5" s="1"/>
  <c r="P73" i="5" s="1"/>
  <c r="M72" i="5"/>
  <c r="L72" i="5"/>
  <c r="H72" i="5"/>
  <c r="F72" i="5"/>
  <c r="O71" i="5"/>
  <c r="N71" i="5" s="1"/>
  <c r="P71" i="5" s="1"/>
  <c r="M71" i="5"/>
  <c r="L71" i="5"/>
  <c r="F71" i="5"/>
  <c r="M70" i="5"/>
  <c r="L70" i="5"/>
  <c r="H70" i="5"/>
  <c r="F70" i="5"/>
  <c r="O70" i="5" s="1"/>
  <c r="N70" i="5" s="1"/>
  <c r="P70" i="5" s="1"/>
  <c r="M69" i="5"/>
  <c r="L69" i="5"/>
  <c r="F69" i="5"/>
  <c r="O69" i="5" s="1"/>
  <c r="N69" i="5" s="1"/>
  <c r="P69" i="5" s="1"/>
  <c r="M68" i="5"/>
  <c r="L68" i="5"/>
  <c r="F68" i="5"/>
  <c r="O68" i="5" s="1"/>
  <c r="N68" i="5" s="1"/>
  <c r="P68" i="5" s="1"/>
  <c r="M67" i="5"/>
  <c r="L67" i="5"/>
  <c r="F67" i="5"/>
  <c r="O67" i="5" s="1"/>
  <c r="N67" i="5" s="1"/>
  <c r="P67" i="5" s="1"/>
  <c r="M66" i="5"/>
  <c r="L66" i="5"/>
  <c r="F66" i="5"/>
  <c r="O65" i="5"/>
  <c r="N65" i="5"/>
  <c r="P65" i="5" s="1"/>
  <c r="M65" i="5"/>
  <c r="L65" i="5"/>
  <c r="F65" i="5"/>
  <c r="O64" i="5"/>
  <c r="N64" i="5" s="1"/>
  <c r="P64" i="5" s="1"/>
  <c r="M64" i="5"/>
  <c r="L64" i="5"/>
  <c r="F64" i="5"/>
  <c r="M63" i="5"/>
  <c r="L63" i="5"/>
  <c r="F63" i="5"/>
  <c r="M62" i="5"/>
  <c r="L62" i="5"/>
  <c r="F62" i="5"/>
  <c r="O62" i="5" s="1"/>
  <c r="N62" i="5" s="1"/>
  <c r="P62" i="5" s="1"/>
  <c r="M61" i="5"/>
  <c r="L61" i="5"/>
  <c r="F61" i="5"/>
  <c r="O61" i="5" s="1"/>
  <c r="N61" i="5" s="1"/>
  <c r="P61" i="5" s="1"/>
  <c r="M60" i="5"/>
  <c r="L60" i="5"/>
  <c r="F60" i="5"/>
  <c r="O60" i="5" s="1"/>
  <c r="N60" i="5" s="1"/>
  <c r="P60" i="5" s="1"/>
  <c r="M59" i="5"/>
  <c r="L59" i="5"/>
  <c r="F59" i="5"/>
  <c r="O59" i="5" s="1"/>
  <c r="N59" i="5" s="1"/>
  <c r="P59" i="5" s="1"/>
  <c r="M58" i="5"/>
  <c r="L58" i="5"/>
  <c r="F58" i="5"/>
  <c r="O57" i="5"/>
  <c r="N57" i="5"/>
  <c r="P57" i="5" s="1"/>
  <c r="M57" i="5"/>
  <c r="L57" i="5"/>
  <c r="F57" i="5"/>
  <c r="O56" i="5"/>
  <c r="N56" i="5" s="1"/>
  <c r="P56" i="5" s="1"/>
  <c r="M56" i="5"/>
  <c r="L56" i="5"/>
  <c r="F56" i="5"/>
  <c r="M55" i="5"/>
  <c r="L55" i="5"/>
  <c r="F55" i="5"/>
  <c r="M54" i="5"/>
  <c r="L54" i="5"/>
  <c r="F54" i="5"/>
  <c r="O54" i="5" s="1"/>
  <c r="N54" i="5" s="1"/>
  <c r="P54" i="5" s="1"/>
  <c r="M53" i="5"/>
  <c r="L53" i="5"/>
  <c r="F53" i="5"/>
  <c r="O53" i="5" s="1"/>
  <c r="N53" i="5" s="1"/>
  <c r="P53" i="5" s="1"/>
  <c r="M52" i="5"/>
  <c r="L52" i="5"/>
  <c r="F52" i="5"/>
  <c r="O52" i="5" s="1"/>
  <c r="N52" i="5" s="1"/>
  <c r="P52" i="5" s="1"/>
  <c r="M51" i="5"/>
  <c r="L51" i="5"/>
  <c r="F51" i="5"/>
  <c r="O51" i="5" s="1"/>
  <c r="N51" i="5" s="1"/>
  <c r="P51" i="5" s="1"/>
  <c r="M50" i="5"/>
  <c r="L50" i="5"/>
  <c r="F50" i="5"/>
  <c r="O49" i="5"/>
  <c r="N49" i="5"/>
  <c r="P49" i="5" s="1"/>
  <c r="M49" i="5"/>
  <c r="L49" i="5"/>
  <c r="F49" i="5"/>
  <c r="O48" i="5"/>
  <c r="N48" i="5" s="1"/>
  <c r="P48" i="5" s="1"/>
  <c r="M48" i="5"/>
  <c r="L48" i="5"/>
  <c r="F48" i="5"/>
  <c r="M47" i="5"/>
  <c r="L47" i="5"/>
  <c r="F47" i="5"/>
  <c r="M46" i="5"/>
  <c r="L46" i="5"/>
  <c r="F46" i="5"/>
  <c r="O46" i="5" s="1"/>
  <c r="N46" i="5" s="1"/>
  <c r="P46" i="5" s="1"/>
  <c r="M45" i="5"/>
  <c r="L45" i="5"/>
  <c r="F45" i="5"/>
  <c r="O45" i="5" s="1"/>
  <c r="N45" i="5" s="1"/>
  <c r="P45" i="5" s="1"/>
  <c r="M44" i="5"/>
  <c r="L44" i="5"/>
  <c r="H44" i="5"/>
  <c r="F44" i="5"/>
  <c r="M43" i="5"/>
  <c r="L43" i="5"/>
  <c r="H43" i="5"/>
  <c r="F43" i="5"/>
  <c r="P42" i="5"/>
  <c r="O42" i="5"/>
  <c r="N42" i="5" s="1"/>
  <c r="M42" i="5"/>
  <c r="L42" i="5"/>
  <c r="H42" i="5"/>
  <c r="F42" i="5"/>
  <c r="Q41" i="5"/>
  <c r="Z41" i="5" s="1"/>
  <c r="AI41" i="5" s="1"/>
  <c r="M41" i="5"/>
  <c r="L41" i="5"/>
  <c r="H41" i="5"/>
  <c r="F41" i="5"/>
  <c r="O41" i="5" s="1"/>
  <c r="N41" i="5" s="1"/>
  <c r="P41" i="5" s="1"/>
  <c r="M40" i="5"/>
  <c r="L40" i="5"/>
  <c r="F40" i="5"/>
  <c r="O40" i="5" s="1"/>
  <c r="N40" i="5" s="1"/>
  <c r="P40" i="5" s="1"/>
  <c r="M39" i="5"/>
  <c r="L39" i="5"/>
  <c r="F39" i="5"/>
  <c r="O39" i="5" s="1"/>
  <c r="N39" i="5" s="1"/>
  <c r="P39" i="5" s="1"/>
  <c r="O38" i="5"/>
  <c r="N38" i="5"/>
  <c r="P38" i="5" s="1"/>
  <c r="M38" i="5"/>
  <c r="L38" i="5"/>
  <c r="F38" i="5"/>
  <c r="O37" i="5"/>
  <c r="N37" i="5" s="1"/>
  <c r="P37" i="5" s="1"/>
  <c r="M37" i="5"/>
  <c r="L37" i="5"/>
  <c r="F37" i="5"/>
  <c r="O36" i="5"/>
  <c r="N36" i="5" s="1"/>
  <c r="P36" i="5" s="1"/>
  <c r="M36" i="5"/>
  <c r="L36" i="5"/>
  <c r="F36" i="5"/>
  <c r="M35" i="5"/>
  <c r="L35" i="5"/>
  <c r="F35" i="5"/>
  <c r="M34" i="5"/>
  <c r="L34" i="5"/>
  <c r="F34" i="5"/>
  <c r="O34" i="5" s="1"/>
  <c r="N34" i="5" s="1"/>
  <c r="P34" i="5" s="1"/>
  <c r="M33" i="5"/>
  <c r="L33" i="5"/>
  <c r="F33" i="5"/>
  <c r="O33" i="5" s="1"/>
  <c r="N33" i="5" s="1"/>
  <c r="P33" i="5" s="1"/>
  <c r="M32" i="5"/>
  <c r="L32" i="5"/>
  <c r="F32" i="5"/>
  <c r="O32" i="5" s="1"/>
  <c r="N32" i="5" s="1"/>
  <c r="P32" i="5" s="1"/>
  <c r="M31" i="5"/>
  <c r="L31" i="5"/>
  <c r="F31" i="5"/>
  <c r="O31" i="5" s="1"/>
  <c r="N31" i="5" s="1"/>
  <c r="P31" i="5" s="1"/>
  <c r="O30" i="5"/>
  <c r="N30" i="5"/>
  <c r="P30" i="5" s="1"/>
  <c r="M30" i="5"/>
  <c r="L30" i="5"/>
  <c r="F30" i="5"/>
  <c r="O29" i="5"/>
  <c r="N29" i="5"/>
  <c r="P29" i="5" s="1"/>
  <c r="M29" i="5"/>
  <c r="L29" i="5"/>
  <c r="F29" i="5"/>
  <c r="O28" i="5"/>
  <c r="N28" i="5" s="1"/>
  <c r="P28" i="5" s="1"/>
  <c r="M28" i="5"/>
  <c r="L28" i="5"/>
  <c r="F28" i="5"/>
  <c r="M27" i="5"/>
  <c r="L27" i="5"/>
  <c r="F27" i="5"/>
  <c r="M26" i="5"/>
  <c r="L26" i="5"/>
  <c r="F26" i="5"/>
  <c r="O26" i="5" s="1"/>
  <c r="N26" i="5" s="1"/>
  <c r="P26" i="5" s="1"/>
  <c r="M25" i="5"/>
  <c r="L25" i="5"/>
  <c r="F25" i="5"/>
  <c r="O25" i="5" s="1"/>
  <c r="N25" i="5" s="1"/>
  <c r="P25" i="5" s="1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M8" i="5"/>
  <c r="J5" i="5"/>
  <c r="I5" i="5"/>
  <c r="H5" i="5"/>
  <c r="G5" i="5"/>
  <c r="F5" i="5"/>
  <c r="E5" i="5"/>
  <c r="D5" i="5"/>
  <c r="C5" i="5"/>
  <c r="B5" i="5"/>
  <c r="R1" i="5"/>
  <c r="O1" i="5"/>
  <c r="L1" i="5"/>
  <c r="Y310" i="5" s="1"/>
  <c r="AH310" i="5" s="1"/>
  <c r="B1" i="5"/>
  <c r="O563" i="5" s="1"/>
  <c r="N563" i="5" s="1"/>
  <c r="P563" i="5" s="1"/>
  <c r="G649" i="4"/>
  <c r="L649" i="4" s="1"/>
  <c r="F649" i="4"/>
  <c r="G648" i="4"/>
  <c r="F648" i="4"/>
  <c r="G647" i="4"/>
  <c r="F647" i="4"/>
  <c r="I646" i="4"/>
  <c r="G646" i="4"/>
  <c r="F646" i="4"/>
  <c r="G645" i="4"/>
  <c r="F645" i="4"/>
  <c r="L645" i="4" s="1"/>
  <c r="I644" i="4"/>
  <c r="G644" i="4"/>
  <c r="L644" i="4" s="1"/>
  <c r="F644" i="4"/>
  <c r="I643" i="4"/>
  <c r="G643" i="4"/>
  <c r="F643" i="4"/>
  <c r="I642" i="4"/>
  <c r="G642" i="4"/>
  <c r="F642" i="4"/>
  <c r="G641" i="4"/>
  <c r="L641" i="4" s="1"/>
  <c r="F641" i="4"/>
  <c r="I640" i="4"/>
  <c r="G640" i="4"/>
  <c r="L640" i="4" s="1"/>
  <c r="F640" i="4"/>
  <c r="G639" i="4"/>
  <c r="F639" i="4"/>
  <c r="I638" i="4"/>
  <c r="G638" i="4"/>
  <c r="F638" i="4"/>
  <c r="I637" i="4"/>
  <c r="G637" i="4"/>
  <c r="L637" i="4" s="1"/>
  <c r="F637" i="4"/>
  <c r="I636" i="4"/>
  <c r="G636" i="4"/>
  <c r="F636" i="4"/>
  <c r="I635" i="4"/>
  <c r="G635" i="4"/>
  <c r="F635" i="4"/>
  <c r="I634" i="4"/>
  <c r="G634" i="4"/>
  <c r="F634" i="4"/>
  <c r="G633" i="4"/>
  <c r="F633" i="4"/>
  <c r="L633" i="4" s="1"/>
  <c r="I632" i="4"/>
  <c r="G632" i="4"/>
  <c r="F632" i="4"/>
  <c r="I631" i="4"/>
  <c r="G631" i="4"/>
  <c r="F631" i="4"/>
  <c r="G630" i="4"/>
  <c r="F630" i="4"/>
  <c r="G629" i="4"/>
  <c r="F629" i="4"/>
  <c r="G628" i="4"/>
  <c r="F628" i="4"/>
  <c r="L628" i="4" s="1"/>
  <c r="I627" i="4"/>
  <c r="G627" i="4"/>
  <c r="L627" i="4" s="1"/>
  <c r="F627" i="4"/>
  <c r="I626" i="4"/>
  <c r="L626" i="4" s="1"/>
  <c r="G626" i="4"/>
  <c r="F626" i="4"/>
  <c r="G625" i="4"/>
  <c r="F625" i="4"/>
  <c r="G624" i="4"/>
  <c r="F624" i="4"/>
  <c r="I623" i="4"/>
  <c r="G623" i="4"/>
  <c r="F623" i="4"/>
  <c r="I622" i="4"/>
  <c r="G622" i="4"/>
  <c r="F622" i="4"/>
  <c r="I621" i="4"/>
  <c r="G621" i="4"/>
  <c r="F621" i="4"/>
  <c r="I620" i="4"/>
  <c r="G620" i="4"/>
  <c r="F620" i="4"/>
  <c r="I619" i="4"/>
  <c r="L619" i="4" s="1"/>
  <c r="G619" i="4"/>
  <c r="F619" i="4"/>
  <c r="I618" i="4"/>
  <c r="G618" i="4"/>
  <c r="F618" i="4"/>
  <c r="I617" i="4"/>
  <c r="G617" i="4"/>
  <c r="F617" i="4"/>
  <c r="L617" i="4" s="1"/>
  <c r="I616" i="4"/>
  <c r="G616" i="4"/>
  <c r="L616" i="4" s="1"/>
  <c r="F616" i="4"/>
  <c r="G615" i="4"/>
  <c r="F615" i="4"/>
  <c r="G614" i="4"/>
  <c r="F614" i="4"/>
  <c r="L614" i="4" s="1"/>
  <c r="G613" i="4"/>
  <c r="F613" i="4"/>
  <c r="G612" i="4"/>
  <c r="F612" i="4"/>
  <c r="G611" i="4"/>
  <c r="L611" i="4" s="1"/>
  <c r="F611" i="4"/>
  <c r="G610" i="4"/>
  <c r="L610" i="4" s="1"/>
  <c r="F610" i="4"/>
  <c r="G609" i="4"/>
  <c r="F609" i="4"/>
  <c r="I608" i="4"/>
  <c r="G608" i="4"/>
  <c r="L608" i="4" s="1"/>
  <c r="F608" i="4"/>
  <c r="I607" i="4"/>
  <c r="G607" i="4"/>
  <c r="L607" i="4" s="1"/>
  <c r="F607" i="4"/>
  <c r="I606" i="4"/>
  <c r="G606" i="4"/>
  <c r="F606" i="4"/>
  <c r="I605" i="4"/>
  <c r="G605" i="4"/>
  <c r="F605" i="4"/>
  <c r="I604" i="4"/>
  <c r="G604" i="4"/>
  <c r="F604" i="4"/>
  <c r="I603" i="4"/>
  <c r="G603" i="4"/>
  <c r="L603" i="4" s="1"/>
  <c r="F603" i="4"/>
  <c r="G602" i="4"/>
  <c r="F602" i="4"/>
  <c r="G601" i="4"/>
  <c r="F601" i="4"/>
  <c r="I600" i="4"/>
  <c r="G600" i="4"/>
  <c r="L600" i="4" s="1"/>
  <c r="F600" i="4"/>
  <c r="G599" i="4"/>
  <c r="F599" i="4"/>
  <c r="G598" i="4"/>
  <c r="F598" i="4"/>
  <c r="G597" i="4"/>
  <c r="L597" i="4" s="1"/>
  <c r="F597" i="4"/>
  <c r="G596" i="4"/>
  <c r="F596" i="4"/>
  <c r="G595" i="4"/>
  <c r="L595" i="4" s="1"/>
  <c r="F595" i="4"/>
  <c r="G594" i="4"/>
  <c r="F594" i="4"/>
  <c r="G593" i="4"/>
  <c r="F593" i="4"/>
  <c r="G592" i="4"/>
  <c r="F592" i="4"/>
  <c r="L592" i="4" s="1"/>
  <c r="I591" i="4"/>
  <c r="G591" i="4"/>
  <c r="F591" i="4"/>
  <c r="I590" i="4"/>
  <c r="G590" i="4"/>
  <c r="F590" i="4"/>
  <c r="G589" i="4"/>
  <c r="F589" i="4"/>
  <c r="L588" i="4"/>
  <c r="I588" i="4"/>
  <c r="G588" i="4"/>
  <c r="F588" i="4"/>
  <c r="I587" i="4"/>
  <c r="G587" i="4"/>
  <c r="F587" i="4"/>
  <c r="I586" i="4"/>
  <c r="G586" i="4"/>
  <c r="F586" i="4"/>
  <c r="I585" i="4"/>
  <c r="G585" i="4"/>
  <c r="F585" i="4"/>
  <c r="I584" i="4"/>
  <c r="G584" i="4"/>
  <c r="L584" i="4" s="1"/>
  <c r="F584" i="4"/>
  <c r="I583" i="4"/>
  <c r="G583" i="4"/>
  <c r="F583" i="4"/>
  <c r="G582" i="4"/>
  <c r="L582" i="4" s="1"/>
  <c r="F582" i="4"/>
  <c r="I581" i="4"/>
  <c r="G581" i="4"/>
  <c r="L581" i="4" s="1"/>
  <c r="F581" i="4"/>
  <c r="I580" i="4"/>
  <c r="G580" i="4"/>
  <c r="F580" i="4"/>
  <c r="I579" i="4"/>
  <c r="G579" i="4"/>
  <c r="F579" i="4"/>
  <c r="I578" i="4"/>
  <c r="G578" i="4"/>
  <c r="F578" i="4"/>
  <c r="G577" i="4"/>
  <c r="L577" i="4" s="1"/>
  <c r="F577" i="4"/>
  <c r="G576" i="4"/>
  <c r="F576" i="4"/>
  <c r="G575" i="4"/>
  <c r="L575" i="4" s="1"/>
  <c r="F575" i="4"/>
  <c r="G574" i="4"/>
  <c r="F574" i="4"/>
  <c r="L574" i="4" s="1"/>
  <c r="G573" i="4"/>
  <c r="F573" i="4"/>
  <c r="L573" i="4" s="1"/>
  <c r="I572" i="4"/>
  <c r="G572" i="4"/>
  <c r="L572" i="4" s="1"/>
  <c r="F572" i="4"/>
  <c r="G571" i="4"/>
  <c r="F571" i="4"/>
  <c r="L571" i="4" s="1"/>
  <c r="G570" i="4"/>
  <c r="F570" i="4"/>
  <c r="L570" i="4" s="1"/>
  <c r="I569" i="4"/>
  <c r="G569" i="4"/>
  <c r="L569" i="4" s="1"/>
  <c r="F569" i="4"/>
  <c r="I568" i="4"/>
  <c r="G568" i="4"/>
  <c r="L568" i="4" s="1"/>
  <c r="F568" i="4"/>
  <c r="G567" i="4"/>
  <c r="F567" i="4"/>
  <c r="G566" i="4"/>
  <c r="L566" i="4" s="1"/>
  <c r="F566" i="4"/>
  <c r="G565" i="4"/>
  <c r="F565" i="4"/>
  <c r="I564" i="4"/>
  <c r="G564" i="4"/>
  <c r="F564" i="4"/>
  <c r="G563" i="4"/>
  <c r="F563" i="4"/>
  <c r="G562" i="4"/>
  <c r="F562" i="4"/>
  <c r="G561" i="4"/>
  <c r="F561" i="4"/>
  <c r="L561" i="4" s="1"/>
  <c r="G560" i="4"/>
  <c r="F560" i="4"/>
  <c r="L560" i="4" s="1"/>
  <c r="X560" i="4" s="1"/>
  <c r="I559" i="4"/>
  <c r="G559" i="4"/>
  <c r="F559" i="4"/>
  <c r="G558" i="4"/>
  <c r="F558" i="4"/>
  <c r="I557" i="4"/>
  <c r="G557" i="4"/>
  <c r="F557" i="4"/>
  <c r="I556" i="4"/>
  <c r="G556" i="4"/>
  <c r="F556" i="4"/>
  <c r="I555" i="4"/>
  <c r="G555" i="4"/>
  <c r="F555" i="4"/>
  <c r="I554" i="4"/>
  <c r="G554" i="4"/>
  <c r="F554" i="4"/>
  <c r="L554" i="4" s="1"/>
  <c r="I553" i="4"/>
  <c r="G553" i="4"/>
  <c r="F553" i="4"/>
  <c r="I552" i="4"/>
  <c r="G552" i="4"/>
  <c r="L552" i="4" s="1"/>
  <c r="F552" i="4"/>
  <c r="I551" i="4"/>
  <c r="G551" i="4"/>
  <c r="F551" i="4"/>
  <c r="I550" i="4"/>
  <c r="G550" i="4"/>
  <c r="F550" i="4"/>
  <c r="L550" i="4" s="1"/>
  <c r="I549" i="4"/>
  <c r="G549" i="4"/>
  <c r="F549" i="4"/>
  <c r="L548" i="4"/>
  <c r="I548" i="4"/>
  <c r="G548" i="4"/>
  <c r="F548" i="4"/>
  <c r="G547" i="4"/>
  <c r="F547" i="4"/>
  <c r="I546" i="4"/>
  <c r="G546" i="4"/>
  <c r="F546" i="4"/>
  <c r="I545" i="4"/>
  <c r="G545" i="4"/>
  <c r="L545" i="4" s="1"/>
  <c r="F545" i="4"/>
  <c r="G544" i="4"/>
  <c r="F544" i="4"/>
  <c r="G543" i="4"/>
  <c r="F543" i="4"/>
  <c r="G542" i="4"/>
  <c r="L542" i="4" s="1"/>
  <c r="F542" i="4"/>
  <c r="I541" i="4"/>
  <c r="G541" i="4"/>
  <c r="F541" i="4"/>
  <c r="I540" i="4"/>
  <c r="G540" i="4"/>
  <c r="F540" i="4"/>
  <c r="G539" i="4"/>
  <c r="F539" i="4"/>
  <c r="I538" i="4"/>
  <c r="G538" i="4"/>
  <c r="F538" i="4"/>
  <c r="I537" i="4"/>
  <c r="G537" i="4"/>
  <c r="F537" i="4"/>
  <c r="G536" i="4"/>
  <c r="L536" i="4" s="1"/>
  <c r="F536" i="4"/>
  <c r="I535" i="4"/>
  <c r="L535" i="4" s="1"/>
  <c r="G535" i="4"/>
  <c r="F535" i="4"/>
  <c r="G534" i="4"/>
  <c r="F534" i="4"/>
  <c r="G533" i="4"/>
  <c r="F533" i="4"/>
  <c r="I532" i="4"/>
  <c r="G532" i="4"/>
  <c r="F532" i="4"/>
  <c r="I531" i="4"/>
  <c r="G531" i="4"/>
  <c r="F531" i="4"/>
  <c r="G530" i="4"/>
  <c r="F530" i="4"/>
  <c r="I529" i="4"/>
  <c r="G529" i="4"/>
  <c r="F529" i="4"/>
  <c r="L529" i="4" s="1"/>
  <c r="V529" i="4" s="1"/>
  <c r="G528" i="4"/>
  <c r="F528" i="4"/>
  <c r="G527" i="4"/>
  <c r="L527" i="4" s="1"/>
  <c r="F527" i="4"/>
  <c r="I526" i="4"/>
  <c r="G526" i="4"/>
  <c r="F526" i="4"/>
  <c r="L526" i="4" s="1"/>
  <c r="G525" i="4"/>
  <c r="F525" i="4"/>
  <c r="G524" i="4"/>
  <c r="L524" i="4" s="1"/>
  <c r="F524" i="4"/>
  <c r="I523" i="4"/>
  <c r="G523" i="4"/>
  <c r="F523" i="4"/>
  <c r="L523" i="4" s="1"/>
  <c r="G522" i="4"/>
  <c r="F522" i="4"/>
  <c r="G521" i="4"/>
  <c r="L521" i="4" s="1"/>
  <c r="F521" i="4"/>
  <c r="G520" i="4"/>
  <c r="F520" i="4"/>
  <c r="L520" i="4" s="1"/>
  <c r="G519" i="4"/>
  <c r="F519" i="4"/>
  <c r="G518" i="4"/>
  <c r="F518" i="4"/>
  <c r="G517" i="4"/>
  <c r="L517" i="4" s="1"/>
  <c r="F517" i="4"/>
  <c r="I516" i="4"/>
  <c r="G516" i="4"/>
  <c r="F516" i="4"/>
  <c r="I515" i="4"/>
  <c r="G515" i="4"/>
  <c r="L515" i="4" s="1"/>
  <c r="F515" i="4"/>
  <c r="L514" i="4"/>
  <c r="V514" i="4" s="1"/>
  <c r="G514" i="4"/>
  <c r="F514" i="4"/>
  <c r="G513" i="4"/>
  <c r="F513" i="4"/>
  <c r="G512" i="4"/>
  <c r="F512" i="4"/>
  <c r="G511" i="4"/>
  <c r="F511" i="4"/>
  <c r="G510" i="4"/>
  <c r="F510" i="4"/>
  <c r="L510" i="4" s="1"/>
  <c r="G509" i="4"/>
  <c r="F509" i="4"/>
  <c r="I508" i="4"/>
  <c r="G508" i="4"/>
  <c r="F508" i="4"/>
  <c r="G507" i="4"/>
  <c r="F507" i="4"/>
  <c r="L507" i="4" s="1"/>
  <c r="I506" i="4"/>
  <c r="G506" i="4"/>
  <c r="L506" i="4" s="1"/>
  <c r="F506" i="4"/>
  <c r="G505" i="4"/>
  <c r="F505" i="4"/>
  <c r="G504" i="4"/>
  <c r="F504" i="4"/>
  <c r="I503" i="4"/>
  <c r="G503" i="4"/>
  <c r="F503" i="4"/>
  <c r="I502" i="4"/>
  <c r="G502" i="4"/>
  <c r="F502" i="4"/>
  <c r="G501" i="4"/>
  <c r="F501" i="4"/>
  <c r="I500" i="4"/>
  <c r="G500" i="4"/>
  <c r="F500" i="4"/>
  <c r="G499" i="4"/>
  <c r="L499" i="4" s="1"/>
  <c r="F499" i="4"/>
  <c r="G498" i="4"/>
  <c r="F498" i="4"/>
  <c r="G497" i="4"/>
  <c r="F497" i="4"/>
  <c r="I496" i="4"/>
  <c r="L496" i="4" s="1"/>
  <c r="G496" i="4"/>
  <c r="F496" i="4"/>
  <c r="G495" i="4"/>
  <c r="F495" i="4"/>
  <c r="G494" i="4"/>
  <c r="F494" i="4"/>
  <c r="G493" i="4"/>
  <c r="L493" i="4" s="1"/>
  <c r="V493" i="4" s="1"/>
  <c r="F493" i="4"/>
  <c r="I492" i="4"/>
  <c r="G492" i="4"/>
  <c r="F492" i="4"/>
  <c r="I491" i="4"/>
  <c r="G491" i="4"/>
  <c r="F491" i="4"/>
  <c r="L490" i="4"/>
  <c r="G490" i="4"/>
  <c r="F490" i="4"/>
  <c r="G489" i="4"/>
  <c r="F489" i="4"/>
  <c r="G488" i="4"/>
  <c r="F488" i="4"/>
  <c r="I487" i="4"/>
  <c r="L487" i="4" s="1"/>
  <c r="G487" i="4"/>
  <c r="F487" i="4"/>
  <c r="I486" i="4"/>
  <c r="G486" i="4"/>
  <c r="F486" i="4"/>
  <c r="I485" i="4"/>
  <c r="G485" i="4"/>
  <c r="F485" i="4"/>
  <c r="L485" i="4" s="1"/>
  <c r="I484" i="4"/>
  <c r="G484" i="4"/>
  <c r="F484" i="4"/>
  <c r="I483" i="4"/>
  <c r="G483" i="4"/>
  <c r="F483" i="4"/>
  <c r="L483" i="4" s="1"/>
  <c r="G482" i="4"/>
  <c r="F482" i="4"/>
  <c r="G481" i="4"/>
  <c r="F481" i="4"/>
  <c r="G480" i="4"/>
  <c r="F480" i="4"/>
  <c r="I479" i="4"/>
  <c r="G479" i="4"/>
  <c r="F479" i="4"/>
  <c r="I478" i="4"/>
  <c r="G478" i="4"/>
  <c r="F478" i="4"/>
  <c r="G477" i="4"/>
  <c r="L477" i="4" s="1"/>
  <c r="F477" i="4"/>
  <c r="G476" i="4"/>
  <c r="F476" i="4"/>
  <c r="G475" i="4"/>
  <c r="L475" i="4" s="1"/>
  <c r="X475" i="4" s="1"/>
  <c r="F475" i="4"/>
  <c r="G474" i="4"/>
  <c r="L474" i="4" s="1"/>
  <c r="F474" i="4"/>
  <c r="G473" i="4"/>
  <c r="F473" i="4"/>
  <c r="G472" i="4"/>
  <c r="F472" i="4"/>
  <c r="L472" i="4" s="1"/>
  <c r="I471" i="4"/>
  <c r="G471" i="4"/>
  <c r="F471" i="4"/>
  <c r="I470" i="4"/>
  <c r="G470" i="4"/>
  <c r="F470" i="4"/>
  <c r="I469" i="4"/>
  <c r="G469" i="4"/>
  <c r="F469" i="4"/>
  <c r="G468" i="4"/>
  <c r="L468" i="4" s="1"/>
  <c r="F468" i="4"/>
  <c r="G467" i="4"/>
  <c r="L467" i="4" s="1"/>
  <c r="F467" i="4"/>
  <c r="I466" i="4"/>
  <c r="G466" i="4"/>
  <c r="F466" i="4"/>
  <c r="G465" i="4"/>
  <c r="L465" i="4" s="1"/>
  <c r="V465" i="4" s="1"/>
  <c r="F465" i="4"/>
  <c r="G464" i="4"/>
  <c r="F464" i="4"/>
  <c r="G463" i="4"/>
  <c r="F463" i="4"/>
  <c r="I462" i="4"/>
  <c r="L462" i="4" s="1"/>
  <c r="G462" i="4"/>
  <c r="F462" i="4"/>
  <c r="G461" i="4"/>
  <c r="F461" i="4"/>
  <c r="G460" i="4"/>
  <c r="F460" i="4"/>
  <c r="I459" i="4"/>
  <c r="L459" i="4" s="1"/>
  <c r="G459" i="4"/>
  <c r="F459" i="4"/>
  <c r="I458" i="4"/>
  <c r="G458" i="4"/>
  <c r="F458" i="4"/>
  <c r="G457" i="4"/>
  <c r="F457" i="4"/>
  <c r="L456" i="4"/>
  <c r="G456" i="4"/>
  <c r="F456" i="4"/>
  <c r="G455" i="4"/>
  <c r="F455" i="4"/>
  <c r="I454" i="4"/>
  <c r="G454" i="4"/>
  <c r="F454" i="4"/>
  <c r="L453" i="4"/>
  <c r="G453" i="4"/>
  <c r="F453" i="4"/>
  <c r="I452" i="4"/>
  <c r="G452" i="4"/>
  <c r="F452" i="4"/>
  <c r="I451" i="4"/>
  <c r="G451" i="4"/>
  <c r="F451" i="4"/>
  <c r="L451" i="4" s="1"/>
  <c r="I450" i="4"/>
  <c r="G450" i="4"/>
  <c r="F450" i="4"/>
  <c r="G449" i="4"/>
  <c r="F449" i="4"/>
  <c r="G448" i="4"/>
  <c r="F448" i="4"/>
  <c r="L448" i="4" s="1"/>
  <c r="G447" i="4"/>
  <c r="F447" i="4"/>
  <c r="I446" i="4"/>
  <c r="G446" i="4"/>
  <c r="L446" i="4" s="1"/>
  <c r="F446" i="4"/>
  <c r="I445" i="4"/>
  <c r="G445" i="4"/>
  <c r="F445" i="4"/>
  <c r="I444" i="4"/>
  <c r="G444" i="4"/>
  <c r="F444" i="4"/>
  <c r="I443" i="4"/>
  <c r="G443" i="4"/>
  <c r="L443" i="4" s="1"/>
  <c r="X443" i="4" s="1"/>
  <c r="F443" i="4"/>
  <c r="G442" i="4"/>
  <c r="F442" i="4"/>
  <c r="G441" i="4"/>
  <c r="F441" i="4"/>
  <c r="L440" i="4"/>
  <c r="X440" i="4" s="1"/>
  <c r="G440" i="4"/>
  <c r="F440" i="4"/>
  <c r="I439" i="4"/>
  <c r="G439" i="4"/>
  <c r="F439" i="4"/>
  <c r="I438" i="4"/>
  <c r="G438" i="4"/>
  <c r="F438" i="4"/>
  <c r="L438" i="4" s="1"/>
  <c r="G437" i="4"/>
  <c r="F437" i="4"/>
  <c r="L437" i="4" s="1"/>
  <c r="G436" i="4"/>
  <c r="F436" i="4"/>
  <c r="I435" i="4"/>
  <c r="G435" i="4"/>
  <c r="F435" i="4"/>
  <c r="I434" i="4"/>
  <c r="G434" i="4"/>
  <c r="F434" i="4"/>
  <c r="G433" i="4"/>
  <c r="F433" i="4"/>
  <c r="G432" i="4"/>
  <c r="L432" i="4" s="1"/>
  <c r="X432" i="4" s="1"/>
  <c r="F432" i="4"/>
  <c r="G431" i="4"/>
  <c r="F431" i="4"/>
  <c r="G430" i="4"/>
  <c r="F430" i="4"/>
  <c r="I429" i="4"/>
  <c r="L429" i="4" s="1"/>
  <c r="G429" i="4"/>
  <c r="F429" i="4"/>
  <c r="I428" i="4"/>
  <c r="G428" i="4"/>
  <c r="F428" i="4"/>
  <c r="I427" i="4"/>
  <c r="G427" i="4"/>
  <c r="F427" i="4"/>
  <c r="G426" i="4"/>
  <c r="F426" i="4"/>
  <c r="G425" i="4"/>
  <c r="F425" i="4"/>
  <c r="G424" i="4"/>
  <c r="F424" i="4"/>
  <c r="I423" i="4"/>
  <c r="G423" i="4"/>
  <c r="F423" i="4"/>
  <c r="G422" i="4"/>
  <c r="F422" i="4"/>
  <c r="I421" i="4"/>
  <c r="G421" i="4"/>
  <c r="F421" i="4"/>
  <c r="G420" i="4"/>
  <c r="F420" i="4"/>
  <c r="G419" i="4"/>
  <c r="F419" i="4"/>
  <c r="G418" i="4"/>
  <c r="F418" i="4"/>
  <c r="I417" i="4"/>
  <c r="G417" i="4"/>
  <c r="L417" i="4" s="1"/>
  <c r="X417" i="4" s="1"/>
  <c r="F417" i="4"/>
  <c r="G416" i="4"/>
  <c r="F416" i="4"/>
  <c r="I415" i="4"/>
  <c r="G415" i="4"/>
  <c r="F415" i="4"/>
  <c r="G414" i="4"/>
  <c r="F414" i="4"/>
  <c r="G413" i="4"/>
  <c r="F413" i="4"/>
  <c r="G412" i="4"/>
  <c r="L412" i="4" s="1"/>
  <c r="X412" i="4" s="1"/>
  <c r="F412" i="4"/>
  <c r="I411" i="4"/>
  <c r="G411" i="4"/>
  <c r="F411" i="4"/>
  <c r="G410" i="4"/>
  <c r="F410" i="4"/>
  <c r="G409" i="4"/>
  <c r="F409" i="4"/>
  <c r="G408" i="4"/>
  <c r="F408" i="4"/>
  <c r="L408" i="4" s="1"/>
  <c r="G407" i="4"/>
  <c r="L407" i="4" s="1"/>
  <c r="F407" i="4"/>
  <c r="G406" i="4"/>
  <c r="L406" i="4" s="1"/>
  <c r="F406" i="4"/>
  <c r="L405" i="4"/>
  <c r="X405" i="4" s="1"/>
  <c r="G405" i="4"/>
  <c r="F405" i="4"/>
  <c r="G404" i="4"/>
  <c r="F404" i="4"/>
  <c r="G403" i="4"/>
  <c r="F403" i="4"/>
  <c r="G402" i="4"/>
  <c r="F402" i="4"/>
  <c r="G401" i="4"/>
  <c r="F401" i="4"/>
  <c r="G400" i="4"/>
  <c r="L400" i="4" s="1"/>
  <c r="X400" i="4" s="1"/>
  <c r="F400" i="4"/>
  <c r="I399" i="4"/>
  <c r="G399" i="4"/>
  <c r="F399" i="4"/>
  <c r="G398" i="4"/>
  <c r="F398" i="4"/>
  <c r="G397" i="4"/>
  <c r="L397" i="4" s="1"/>
  <c r="X397" i="4" s="1"/>
  <c r="F397" i="4"/>
  <c r="G396" i="4"/>
  <c r="F396" i="4"/>
  <c r="I395" i="4"/>
  <c r="G395" i="4"/>
  <c r="F395" i="4"/>
  <c r="I394" i="4"/>
  <c r="L394" i="4" s="1"/>
  <c r="X394" i="4" s="1"/>
  <c r="G394" i="4"/>
  <c r="F394" i="4"/>
  <c r="G393" i="4"/>
  <c r="F393" i="4"/>
  <c r="G392" i="4"/>
  <c r="L392" i="4" s="1"/>
  <c r="X392" i="4" s="1"/>
  <c r="F392" i="4"/>
  <c r="G391" i="4"/>
  <c r="F391" i="4"/>
  <c r="G390" i="4"/>
  <c r="F390" i="4"/>
  <c r="I389" i="4"/>
  <c r="G389" i="4"/>
  <c r="F389" i="4"/>
  <c r="G388" i="4"/>
  <c r="F388" i="4"/>
  <c r="G387" i="4"/>
  <c r="F387" i="4"/>
  <c r="L387" i="4" s="1"/>
  <c r="I386" i="4"/>
  <c r="G386" i="4"/>
  <c r="L386" i="4" s="1"/>
  <c r="F386" i="4"/>
  <c r="G385" i="4"/>
  <c r="F385" i="4"/>
  <c r="L385" i="4" s="1"/>
  <c r="I384" i="4"/>
  <c r="G384" i="4"/>
  <c r="F384" i="4"/>
  <c r="I383" i="4"/>
  <c r="G383" i="4"/>
  <c r="L383" i="4" s="1"/>
  <c r="X383" i="4" s="1"/>
  <c r="F383" i="4"/>
  <c r="I382" i="4"/>
  <c r="G382" i="4"/>
  <c r="F382" i="4"/>
  <c r="G381" i="4"/>
  <c r="L381" i="4" s="1"/>
  <c r="F381" i="4"/>
  <c r="G380" i="4"/>
  <c r="L380" i="4" s="1"/>
  <c r="F380" i="4"/>
  <c r="I379" i="4"/>
  <c r="G379" i="4"/>
  <c r="F379" i="4"/>
  <c r="G378" i="4"/>
  <c r="F378" i="4"/>
  <c r="I377" i="4"/>
  <c r="G377" i="4"/>
  <c r="F377" i="4"/>
  <c r="G376" i="4"/>
  <c r="F376" i="4"/>
  <c r="G375" i="4"/>
  <c r="F375" i="4"/>
  <c r="G374" i="4"/>
  <c r="F374" i="4"/>
  <c r="I373" i="4"/>
  <c r="G373" i="4"/>
  <c r="F373" i="4"/>
  <c r="I372" i="4"/>
  <c r="G372" i="4"/>
  <c r="F372" i="4"/>
  <c r="G371" i="4"/>
  <c r="F371" i="4"/>
  <c r="L371" i="4" s="1"/>
  <c r="G370" i="4"/>
  <c r="L370" i="4" s="1"/>
  <c r="X370" i="4" s="1"/>
  <c r="F370" i="4"/>
  <c r="G369" i="4"/>
  <c r="L369" i="4" s="1"/>
  <c r="F369" i="4"/>
  <c r="G368" i="4"/>
  <c r="L368" i="4" s="1"/>
  <c r="F368" i="4"/>
  <c r="G367" i="4"/>
  <c r="L367" i="4" s="1"/>
  <c r="F367" i="4"/>
  <c r="I366" i="4"/>
  <c r="G366" i="4"/>
  <c r="F366" i="4"/>
  <c r="I365" i="4"/>
  <c r="G365" i="4"/>
  <c r="F365" i="4"/>
  <c r="L364" i="4"/>
  <c r="X364" i="4" s="1"/>
  <c r="G364" i="4"/>
  <c r="F364" i="4"/>
  <c r="I363" i="4"/>
  <c r="G363" i="4"/>
  <c r="F363" i="4"/>
  <c r="I362" i="4"/>
  <c r="G362" i="4"/>
  <c r="F362" i="4"/>
  <c r="I361" i="4"/>
  <c r="G361" i="4"/>
  <c r="F361" i="4"/>
  <c r="G360" i="4"/>
  <c r="F360" i="4"/>
  <c r="I359" i="4"/>
  <c r="G359" i="4"/>
  <c r="F359" i="4"/>
  <c r="I358" i="4"/>
  <c r="G358" i="4"/>
  <c r="F358" i="4"/>
  <c r="L358" i="4" s="1"/>
  <c r="I357" i="4"/>
  <c r="G357" i="4"/>
  <c r="F357" i="4"/>
  <c r="G356" i="4"/>
  <c r="L356" i="4" s="1"/>
  <c r="X356" i="4" s="1"/>
  <c r="F356" i="4"/>
  <c r="G355" i="4"/>
  <c r="F355" i="4"/>
  <c r="L355" i="4" s="1"/>
  <c r="I354" i="4"/>
  <c r="G354" i="4"/>
  <c r="F354" i="4"/>
  <c r="G353" i="4"/>
  <c r="L353" i="4" s="1"/>
  <c r="X353" i="4" s="1"/>
  <c r="F353" i="4"/>
  <c r="I352" i="4"/>
  <c r="G352" i="4"/>
  <c r="L352" i="4" s="1"/>
  <c r="F352" i="4"/>
  <c r="G351" i="4"/>
  <c r="F351" i="4"/>
  <c r="G350" i="4"/>
  <c r="L350" i="4" s="1"/>
  <c r="X350" i="4" s="1"/>
  <c r="F350" i="4"/>
  <c r="G349" i="4"/>
  <c r="F349" i="4"/>
  <c r="L349" i="4" s="1"/>
  <c r="G348" i="4"/>
  <c r="F348" i="4"/>
  <c r="G347" i="4"/>
  <c r="F347" i="4"/>
  <c r="I346" i="4"/>
  <c r="G346" i="4"/>
  <c r="F346" i="4"/>
  <c r="I345" i="4"/>
  <c r="G345" i="4"/>
  <c r="F345" i="4"/>
  <c r="G344" i="4"/>
  <c r="F344" i="4"/>
  <c r="L344" i="4" s="1"/>
  <c r="X344" i="4" s="1"/>
  <c r="I343" i="4"/>
  <c r="G343" i="4"/>
  <c r="F343" i="4"/>
  <c r="G342" i="4"/>
  <c r="F342" i="4"/>
  <c r="I341" i="4"/>
  <c r="G341" i="4"/>
  <c r="L341" i="4" s="1"/>
  <c r="X341" i="4" s="1"/>
  <c r="F341" i="4"/>
  <c r="G340" i="4"/>
  <c r="F340" i="4"/>
  <c r="G339" i="4"/>
  <c r="F339" i="4"/>
  <c r="I338" i="4"/>
  <c r="G338" i="4"/>
  <c r="L338" i="4" s="1"/>
  <c r="X338" i="4" s="1"/>
  <c r="F338" i="4"/>
  <c r="G337" i="4"/>
  <c r="F337" i="4"/>
  <c r="L336" i="4"/>
  <c r="X336" i="4" s="1"/>
  <c r="G336" i="4"/>
  <c r="F336" i="4"/>
  <c r="G335" i="4"/>
  <c r="F335" i="4"/>
  <c r="L335" i="4" s="1"/>
  <c r="G334" i="4"/>
  <c r="F334" i="4"/>
  <c r="L334" i="4" s="1"/>
  <c r="G333" i="4"/>
  <c r="L333" i="4" s="1"/>
  <c r="F333" i="4"/>
  <c r="I332" i="4"/>
  <c r="G332" i="4"/>
  <c r="F332" i="4"/>
  <c r="G331" i="4"/>
  <c r="F331" i="4"/>
  <c r="I330" i="4"/>
  <c r="G330" i="4"/>
  <c r="L330" i="4" s="1"/>
  <c r="F330" i="4"/>
  <c r="G329" i="4"/>
  <c r="F329" i="4"/>
  <c r="L329" i="4" s="1"/>
  <c r="G328" i="4"/>
  <c r="F328" i="4"/>
  <c r="L328" i="4" s="1"/>
  <c r="I327" i="4"/>
  <c r="G327" i="4"/>
  <c r="F327" i="4"/>
  <c r="I326" i="4"/>
  <c r="G326" i="4"/>
  <c r="F326" i="4"/>
  <c r="G325" i="4"/>
  <c r="F325" i="4"/>
  <c r="G324" i="4"/>
  <c r="F324" i="4"/>
  <c r="G323" i="4"/>
  <c r="F323" i="4"/>
  <c r="G322" i="4"/>
  <c r="L322" i="4" s="1"/>
  <c r="F322" i="4"/>
  <c r="G321" i="4"/>
  <c r="L321" i="4" s="1"/>
  <c r="F321" i="4"/>
  <c r="I320" i="4"/>
  <c r="G320" i="4"/>
  <c r="F320" i="4"/>
  <c r="L320" i="4" s="1"/>
  <c r="I319" i="4"/>
  <c r="G319" i="4"/>
  <c r="L319" i="4" s="1"/>
  <c r="F319" i="4"/>
  <c r="I318" i="4"/>
  <c r="G318" i="4"/>
  <c r="F318" i="4"/>
  <c r="I317" i="4"/>
  <c r="G317" i="4"/>
  <c r="F317" i="4"/>
  <c r="G316" i="4"/>
  <c r="F316" i="4"/>
  <c r="G315" i="4"/>
  <c r="L315" i="4" s="1"/>
  <c r="V315" i="4" s="1"/>
  <c r="F315" i="4"/>
  <c r="G314" i="4"/>
  <c r="F314" i="4"/>
  <c r="I313" i="4"/>
  <c r="G313" i="4"/>
  <c r="F313" i="4"/>
  <c r="G312" i="4"/>
  <c r="F312" i="4"/>
  <c r="I311" i="4"/>
  <c r="G311" i="4"/>
  <c r="F311" i="4"/>
  <c r="G310" i="4"/>
  <c r="F310" i="4"/>
  <c r="G309" i="4"/>
  <c r="F309" i="4"/>
  <c r="G308" i="4"/>
  <c r="F308" i="4"/>
  <c r="G307" i="4"/>
  <c r="F307" i="4"/>
  <c r="I306" i="4"/>
  <c r="G306" i="4"/>
  <c r="F306" i="4"/>
  <c r="I305" i="4"/>
  <c r="G305" i="4"/>
  <c r="F305" i="4"/>
  <c r="I304" i="4"/>
  <c r="G304" i="4"/>
  <c r="L304" i="4" s="1"/>
  <c r="X304" i="4" s="1"/>
  <c r="F304" i="4"/>
  <c r="G303" i="4"/>
  <c r="L303" i="4" s="1"/>
  <c r="F303" i="4"/>
  <c r="G302" i="4"/>
  <c r="F302" i="4"/>
  <c r="G301" i="4"/>
  <c r="L301" i="4" s="1"/>
  <c r="X301" i="4" s="1"/>
  <c r="F301" i="4"/>
  <c r="G300" i="4"/>
  <c r="F300" i="4"/>
  <c r="I299" i="4"/>
  <c r="G299" i="4"/>
  <c r="F299" i="4"/>
  <c r="G298" i="4"/>
  <c r="L298" i="4" s="1"/>
  <c r="X298" i="4" s="1"/>
  <c r="F298" i="4"/>
  <c r="I297" i="4"/>
  <c r="G297" i="4"/>
  <c r="F297" i="4"/>
  <c r="L297" i="4" s="1"/>
  <c r="G296" i="4"/>
  <c r="F296" i="4"/>
  <c r="G295" i="4"/>
  <c r="L295" i="4" s="1"/>
  <c r="X295" i="4" s="1"/>
  <c r="F295" i="4"/>
  <c r="I294" i="4"/>
  <c r="G294" i="4"/>
  <c r="F294" i="4"/>
  <c r="L294" i="4" s="1"/>
  <c r="I293" i="4"/>
  <c r="G293" i="4"/>
  <c r="F293" i="4"/>
  <c r="G292" i="4"/>
  <c r="F292" i="4"/>
  <c r="G291" i="4"/>
  <c r="L291" i="4" s="1"/>
  <c r="F291" i="4"/>
  <c r="I290" i="4"/>
  <c r="G290" i="4"/>
  <c r="F290" i="4"/>
  <c r="I289" i="4"/>
  <c r="G289" i="4"/>
  <c r="F289" i="4"/>
  <c r="I288" i="4"/>
  <c r="G288" i="4"/>
  <c r="F288" i="4"/>
  <c r="G287" i="4"/>
  <c r="F287" i="4"/>
  <c r="L287" i="4" s="1"/>
  <c r="V287" i="4" s="1"/>
  <c r="G286" i="4"/>
  <c r="F286" i="4"/>
  <c r="I285" i="4"/>
  <c r="G285" i="4"/>
  <c r="F285" i="4"/>
  <c r="G284" i="4"/>
  <c r="F284" i="4"/>
  <c r="L284" i="4" s="1"/>
  <c r="V284" i="4" s="1"/>
  <c r="I283" i="4"/>
  <c r="G283" i="4"/>
  <c r="F283" i="4"/>
  <c r="G282" i="4"/>
  <c r="L282" i="4" s="1"/>
  <c r="F282" i="4"/>
  <c r="G281" i="4"/>
  <c r="F281" i="4"/>
  <c r="L281" i="4" s="1"/>
  <c r="V281" i="4" s="1"/>
  <c r="G280" i="4"/>
  <c r="F280" i="4"/>
  <c r="I279" i="4"/>
  <c r="G279" i="4"/>
  <c r="F279" i="4"/>
  <c r="I278" i="4"/>
  <c r="G278" i="4"/>
  <c r="L278" i="4" s="1"/>
  <c r="V278" i="4" s="1"/>
  <c r="F278" i="4"/>
  <c r="G277" i="4"/>
  <c r="F277" i="4"/>
  <c r="G276" i="4"/>
  <c r="L276" i="4" s="1"/>
  <c r="F276" i="4"/>
  <c r="I275" i="4"/>
  <c r="G275" i="4"/>
  <c r="L275" i="4" s="1"/>
  <c r="V275" i="4" s="1"/>
  <c r="F275" i="4"/>
  <c r="G274" i="4"/>
  <c r="F274" i="4"/>
  <c r="G273" i="4"/>
  <c r="L273" i="4" s="1"/>
  <c r="F273" i="4"/>
  <c r="G272" i="4"/>
  <c r="F272" i="4"/>
  <c r="L272" i="4" s="1"/>
  <c r="V272" i="4" s="1"/>
  <c r="I271" i="4"/>
  <c r="G271" i="4"/>
  <c r="F271" i="4"/>
  <c r="G270" i="4"/>
  <c r="L270" i="4" s="1"/>
  <c r="F270" i="4"/>
  <c r="G269" i="4"/>
  <c r="F269" i="4"/>
  <c r="L269" i="4" s="1"/>
  <c r="V269" i="4" s="1"/>
  <c r="G268" i="4"/>
  <c r="F268" i="4"/>
  <c r="G267" i="4"/>
  <c r="F267" i="4"/>
  <c r="I266" i="4"/>
  <c r="G266" i="4"/>
  <c r="F266" i="4"/>
  <c r="G265" i="4"/>
  <c r="F265" i="4"/>
  <c r="I264" i="4"/>
  <c r="G264" i="4"/>
  <c r="F264" i="4"/>
  <c r="G263" i="4"/>
  <c r="F263" i="4"/>
  <c r="G262" i="4"/>
  <c r="F262" i="4"/>
  <c r="G261" i="4"/>
  <c r="F261" i="4"/>
  <c r="I260" i="4"/>
  <c r="G260" i="4"/>
  <c r="F260" i="4"/>
  <c r="I259" i="4"/>
  <c r="G259" i="4"/>
  <c r="F259" i="4"/>
  <c r="G258" i="4"/>
  <c r="F258" i="4"/>
  <c r="G257" i="4"/>
  <c r="F257" i="4"/>
  <c r="I256" i="4"/>
  <c r="G256" i="4"/>
  <c r="F256" i="4"/>
  <c r="G255" i="4"/>
  <c r="L255" i="4" s="1"/>
  <c r="F255" i="4"/>
  <c r="G254" i="4"/>
  <c r="F254" i="4"/>
  <c r="G253" i="4"/>
  <c r="F253" i="4"/>
  <c r="I252" i="4"/>
  <c r="G252" i="4"/>
  <c r="F252" i="4"/>
  <c r="G251" i="4"/>
  <c r="F251" i="4"/>
  <c r="G250" i="4"/>
  <c r="F250" i="4"/>
  <c r="I249" i="4"/>
  <c r="G249" i="4"/>
  <c r="F249" i="4"/>
  <c r="G248" i="4"/>
  <c r="F248" i="4"/>
  <c r="G247" i="4"/>
  <c r="F247" i="4"/>
  <c r="I246" i="4"/>
  <c r="G246" i="4"/>
  <c r="F246" i="4"/>
  <c r="G245" i="4"/>
  <c r="F245" i="4"/>
  <c r="I244" i="4"/>
  <c r="G244" i="4"/>
  <c r="F244" i="4"/>
  <c r="G243" i="4"/>
  <c r="L243" i="4" s="1"/>
  <c r="F243" i="4"/>
  <c r="I242" i="4"/>
  <c r="G242" i="4"/>
  <c r="F242" i="4"/>
  <c r="G241" i="4"/>
  <c r="F241" i="4"/>
  <c r="I240" i="4"/>
  <c r="G240" i="4"/>
  <c r="F240" i="4"/>
  <c r="G239" i="4"/>
  <c r="F239" i="4"/>
  <c r="L239" i="4" s="1"/>
  <c r="V239" i="4" s="1"/>
  <c r="G238" i="4"/>
  <c r="F238" i="4"/>
  <c r="G237" i="4"/>
  <c r="L237" i="4" s="1"/>
  <c r="F237" i="4"/>
  <c r="G236" i="4"/>
  <c r="F236" i="4"/>
  <c r="I235" i="4"/>
  <c r="G235" i="4"/>
  <c r="F235" i="4"/>
  <c r="I234" i="4"/>
  <c r="G234" i="4"/>
  <c r="F234" i="4"/>
  <c r="G233" i="4"/>
  <c r="L233" i="4" s="1"/>
  <c r="V233" i="4" s="1"/>
  <c r="F233" i="4"/>
  <c r="G232" i="4"/>
  <c r="L232" i="4" s="1"/>
  <c r="F232" i="4"/>
  <c r="I231" i="4"/>
  <c r="G231" i="4"/>
  <c r="F231" i="4"/>
  <c r="I230" i="4"/>
  <c r="G230" i="4"/>
  <c r="L230" i="4" s="1"/>
  <c r="V230" i="4" s="1"/>
  <c r="F230" i="4"/>
  <c r="G229" i="4"/>
  <c r="F229" i="4"/>
  <c r="G228" i="4"/>
  <c r="L228" i="4" s="1"/>
  <c r="X228" i="4" s="1"/>
  <c r="F228" i="4"/>
  <c r="G227" i="4"/>
  <c r="F227" i="4"/>
  <c r="L227" i="4" s="1"/>
  <c r="V227" i="4" s="1"/>
  <c r="I226" i="4"/>
  <c r="G226" i="4"/>
  <c r="F226" i="4"/>
  <c r="I225" i="4"/>
  <c r="G225" i="4"/>
  <c r="F225" i="4"/>
  <c r="I224" i="4"/>
  <c r="G224" i="4"/>
  <c r="F224" i="4"/>
  <c r="G223" i="4"/>
  <c r="F223" i="4"/>
  <c r="G222" i="4"/>
  <c r="F222" i="4"/>
  <c r="I221" i="4"/>
  <c r="G221" i="4"/>
  <c r="F221" i="4"/>
  <c r="G220" i="4"/>
  <c r="F220" i="4"/>
  <c r="I219" i="4"/>
  <c r="G219" i="4"/>
  <c r="F219" i="4"/>
  <c r="G218" i="4"/>
  <c r="F218" i="4"/>
  <c r="L218" i="4" s="1"/>
  <c r="X218" i="4" s="1"/>
  <c r="G217" i="4"/>
  <c r="F217" i="4"/>
  <c r="G216" i="4"/>
  <c r="F216" i="4"/>
  <c r="G215" i="4"/>
  <c r="F215" i="4"/>
  <c r="I214" i="4"/>
  <c r="G214" i="4"/>
  <c r="L214" i="4" s="1"/>
  <c r="F214" i="4"/>
  <c r="I213" i="4"/>
  <c r="G213" i="4"/>
  <c r="F213" i="4"/>
  <c r="G212" i="4"/>
  <c r="F212" i="4"/>
  <c r="G211" i="4"/>
  <c r="F211" i="4"/>
  <c r="I210" i="4"/>
  <c r="G210" i="4"/>
  <c r="F210" i="4"/>
  <c r="G209" i="4"/>
  <c r="F209" i="4"/>
  <c r="G208" i="4"/>
  <c r="L208" i="4" s="1"/>
  <c r="F208" i="4"/>
  <c r="I207" i="4"/>
  <c r="G207" i="4"/>
  <c r="F207" i="4"/>
  <c r="G206" i="4"/>
  <c r="F206" i="4"/>
  <c r="G205" i="4"/>
  <c r="F205" i="4"/>
  <c r="G204" i="4"/>
  <c r="F204" i="4"/>
  <c r="I203" i="4"/>
  <c r="G203" i="4"/>
  <c r="F203" i="4"/>
  <c r="I202" i="4"/>
  <c r="G202" i="4"/>
  <c r="F202" i="4"/>
  <c r="G201" i="4"/>
  <c r="F201" i="4"/>
  <c r="G200" i="4"/>
  <c r="F200" i="4"/>
  <c r="G199" i="4"/>
  <c r="L199" i="4" s="1"/>
  <c r="F199" i="4"/>
  <c r="I198" i="4"/>
  <c r="G198" i="4"/>
  <c r="F198" i="4"/>
  <c r="I197" i="4"/>
  <c r="L197" i="4" s="1"/>
  <c r="G197" i="4"/>
  <c r="F197" i="4"/>
  <c r="G196" i="4"/>
  <c r="F196" i="4"/>
  <c r="G195" i="4"/>
  <c r="F195" i="4"/>
  <c r="G194" i="4"/>
  <c r="F194" i="4"/>
  <c r="I193" i="4"/>
  <c r="G193" i="4"/>
  <c r="F193" i="4"/>
  <c r="L193" i="4" s="1"/>
  <c r="G192" i="4"/>
  <c r="F192" i="4"/>
  <c r="I191" i="4"/>
  <c r="G191" i="4"/>
  <c r="F191" i="4"/>
  <c r="G190" i="4"/>
  <c r="F190" i="4"/>
  <c r="L190" i="4" s="1"/>
  <c r="G189" i="4"/>
  <c r="F189" i="4"/>
  <c r="G188" i="4"/>
  <c r="F188" i="4"/>
  <c r="I187" i="4"/>
  <c r="G187" i="4"/>
  <c r="F187" i="4"/>
  <c r="G186" i="4"/>
  <c r="F186" i="4"/>
  <c r="G185" i="4"/>
  <c r="F185" i="4"/>
  <c r="I184" i="4"/>
  <c r="G184" i="4"/>
  <c r="F184" i="4"/>
  <c r="L184" i="4" s="1"/>
  <c r="I183" i="4"/>
  <c r="G183" i="4"/>
  <c r="F183" i="4"/>
  <c r="L182" i="4"/>
  <c r="X182" i="4" s="1"/>
  <c r="G182" i="4"/>
  <c r="F182" i="4"/>
  <c r="I181" i="4"/>
  <c r="G181" i="4"/>
  <c r="L181" i="4" s="1"/>
  <c r="F181" i="4"/>
  <c r="I180" i="4"/>
  <c r="G180" i="4"/>
  <c r="F180" i="4"/>
  <c r="G179" i="4"/>
  <c r="F179" i="4"/>
  <c r="G178" i="4"/>
  <c r="F178" i="4"/>
  <c r="G177" i="4"/>
  <c r="F177" i="4"/>
  <c r="L176" i="4"/>
  <c r="X176" i="4" s="1"/>
  <c r="G176" i="4"/>
  <c r="F176" i="4"/>
  <c r="I175" i="4"/>
  <c r="G175" i="4"/>
  <c r="F175" i="4"/>
  <c r="I174" i="4"/>
  <c r="G174" i="4"/>
  <c r="F174" i="4"/>
  <c r="G173" i="4"/>
  <c r="F173" i="4"/>
  <c r="G172" i="4"/>
  <c r="F172" i="4"/>
  <c r="I171" i="4"/>
  <c r="G171" i="4"/>
  <c r="F171" i="4"/>
  <c r="L171" i="4" s="1"/>
  <c r="X171" i="4" s="1"/>
  <c r="I170" i="4"/>
  <c r="G170" i="4"/>
  <c r="F170" i="4"/>
  <c r="G169" i="4"/>
  <c r="F169" i="4"/>
  <c r="G168" i="4"/>
  <c r="F168" i="4"/>
  <c r="G167" i="4"/>
  <c r="L167" i="4" s="1"/>
  <c r="F167" i="4"/>
  <c r="I166" i="4"/>
  <c r="G166" i="4"/>
  <c r="F166" i="4"/>
  <c r="I165" i="4"/>
  <c r="G165" i="4"/>
  <c r="F165" i="4"/>
  <c r="L164" i="4"/>
  <c r="X164" i="4" s="1"/>
  <c r="I164" i="4"/>
  <c r="G164" i="4"/>
  <c r="F164" i="4"/>
  <c r="G163" i="4"/>
  <c r="F163" i="4"/>
  <c r="L163" i="4" s="1"/>
  <c r="G162" i="4"/>
  <c r="F162" i="4"/>
  <c r="L162" i="4" s="1"/>
  <c r="L161" i="4"/>
  <c r="X161" i="4" s="1"/>
  <c r="I161" i="4"/>
  <c r="G161" i="4"/>
  <c r="F161" i="4"/>
  <c r="G160" i="4"/>
  <c r="F160" i="4"/>
  <c r="L160" i="4" s="1"/>
  <c r="I159" i="4"/>
  <c r="G159" i="4"/>
  <c r="F159" i="4"/>
  <c r="G158" i="4"/>
  <c r="L158" i="4" s="1"/>
  <c r="F158" i="4"/>
  <c r="G157" i="4"/>
  <c r="F157" i="4"/>
  <c r="G156" i="4"/>
  <c r="F156" i="4"/>
  <c r="G155" i="4"/>
  <c r="F155" i="4"/>
  <c r="I154" i="4"/>
  <c r="G154" i="4"/>
  <c r="F154" i="4"/>
  <c r="I153" i="4"/>
  <c r="G153" i="4"/>
  <c r="F153" i="4"/>
  <c r="G152" i="4"/>
  <c r="F152" i="4"/>
  <c r="G151" i="4"/>
  <c r="F151" i="4"/>
  <c r="L151" i="4" s="1"/>
  <c r="I150" i="4"/>
  <c r="G150" i="4"/>
  <c r="F150" i="4"/>
  <c r="G149" i="4"/>
  <c r="F149" i="4"/>
  <c r="G148" i="4"/>
  <c r="F148" i="4"/>
  <c r="I147" i="4"/>
  <c r="G147" i="4"/>
  <c r="F147" i="4"/>
  <c r="G146" i="4"/>
  <c r="F146" i="4"/>
  <c r="G145" i="4"/>
  <c r="F145" i="4"/>
  <c r="L145" i="4" s="1"/>
  <c r="G144" i="4"/>
  <c r="F144" i="4"/>
  <c r="L144" i="4" s="1"/>
  <c r="I143" i="4"/>
  <c r="G143" i="4"/>
  <c r="L143" i="4" s="1"/>
  <c r="X143" i="4" s="1"/>
  <c r="F143" i="4"/>
  <c r="I142" i="4"/>
  <c r="G142" i="4"/>
  <c r="L142" i="4" s="1"/>
  <c r="F142" i="4"/>
  <c r="G141" i="4"/>
  <c r="F141" i="4"/>
  <c r="L140" i="4"/>
  <c r="X140" i="4" s="1"/>
  <c r="G140" i="4"/>
  <c r="F140" i="4"/>
  <c r="G139" i="4"/>
  <c r="F139" i="4"/>
  <c r="L139" i="4" s="1"/>
  <c r="I138" i="4"/>
  <c r="G138" i="4"/>
  <c r="L138" i="4" s="1"/>
  <c r="F138" i="4"/>
  <c r="L137" i="4"/>
  <c r="X137" i="4" s="1"/>
  <c r="G137" i="4"/>
  <c r="F137" i="4"/>
  <c r="G136" i="4"/>
  <c r="F136" i="4"/>
  <c r="L136" i="4" s="1"/>
  <c r="I135" i="4"/>
  <c r="G135" i="4"/>
  <c r="L135" i="4" s="1"/>
  <c r="F135" i="4"/>
  <c r="L134" i="4"/>
  <c r="X134" i="4" s="1"/>
  <c r="G134" i="4"/>
  <c r="F134" i="4"/>
  <c r="I133" i="4"/>
  <c r="G133" i="4"/>
  <c r="L133" i="4" s="1"/>
  <c r="F133" i="4"/>
  <c r="G132" i="4"/>
  <c r="F132" i="4"/>
  <c r="G131" i="4"/>
  <c r="F131" i="4"/>
  <c r="G130" i="4"/>
  <c r="F130" i="4"/>
  <c r="L130" i="4" s="1"/>
  <c r="L129" i="4"/>
  <c r="G129" i="4"/>
  <c r="F129" i="4"/>
  <c r="G128" i="4"/>
  <c r="F128" i="4"/>
  <c r="I127" i="4"/>
  <c r="G127" i="4"/>
  <c r="F127" i="4"/>
  <c r="G126" i="4"/>
  <c r="L126" i="4" s="1"/>
  <c r="F126" i="4"/>
  <c r="I125" i="4"/>
  <c r="G125" i="4"/>
  <c r="F125" i="4"/>
  <c r="G124" i="4"/>
  <c r="F124" i="4"/>
  <c r="L124" i="4" s="1"/>
  <c r="G123" i="4"/>
  <c r="L123" i="4" s="1"/>
  <c r="F123" i="4"/>
  <c r="G122" i="4"/>
  <c r="F122" i="4"/>
  <c r="I121" i="4"/>
  <c r="G121" i="4"/>
  <c r="L121" i="4" s="1"/>
  <c r="X121" i="4" s="1"/>
  <c r="F121" i="4"/>
  <c r="G120" i="4"/>
  <c r="F120" i="4"/>
  <c r="L120" i="4" s="1"/>
  <c r="G119" i="4"/>
  <c r="F119" i="4"/>
  <c r="L118" i="4"/>
  <c r="X118" i="4" s="1"/>
  <c r="I118" i="4"/>
  <c r="G118" i="4"/>
  <c r="F118" i="4"/>
  <c r="G117" i="4"/>
  <c r="L117" i="4" s="1"/>
  <c r="F117" i="4"/>
  <c r="G116" i="4"/>
  <c r="F116" i="4"/>
  <c r="L115" i="4"/>
  <c r="X115" i="4" s="1"/>
  <c r="G115" i="4"/>
  <c r="F115" i="4"/>
  <c r="G114" i="4"/>
  <c r="F114" i="4"/>
  <c r="I113" i="4"/>
  <c r="G113" i="4"/>
  <c r="F113" i="4"/>
  <c r="L112" i="4"/>
  <c r="X112" i="4" s="1"/>
  <c r="G112" i="4"/>
  <c r="F112" i="4"/>
  <c r="G111" i="4"/>
  <c r="F111" i="4"/>
  <c r="G110" i="4"/>
  <c r="F110" i="4"/>
  <c r="G109" i="4"/>
  <c r="F109" i="4"/>
  <c r="G108" i="4"/>
  <c r="F108" i="4"/>
  <c r="I107" i="4"/>
  <c r="G107" i="4"/>
  <c r="L107" i="4" s="1"/>
  <c r="F107" i="4"/>
  <c r="G106" i="4"/>
  <c r="F106" i="4"/>
  <c r="L105" i="4"/>
  <c r="X105" i="4" s="1"/>
  <c r="G105" i="4"/>
  <c r="F105" i="4"/>
  <c r="G104" i="4"/>
  <c r="F104" i="4"/>
  <c r="L104" i="4" s="1"/>
  <c r="G103" i="4"/>
  <c r="F103" i="4"/>
  <c r="L103" i="4" s="1"/>
  <c r="I102" i="4"/>
  <c r="G102" i="4"/>
  <c r="F102" i="4"/>
  <c r="G101" i="4"/>
  <c r="F101" i="4"/>
  <c r="G100" i="4"/>
  <c r="F100" i="4"/>
  <c r="G99" i="4"/>
  <c r="F99" i="4"/>
  <c r="G98" i="4"/>
  <c r="L98" i="4" s="1"/>
  <c r="F98" i="4"/>
  <c r="I97" i="4"/>
  <c r="G97" i="4"/>
  <c r="F97" i="4"/>
  <c r="L97" i="4" s="1"/>
  <c r="G96" i="4"/>
  <c r="F96" i="4"/>
  <c r="G95" i="4"/>
  <c r="L95" i="4" s="1"/>
  <c r="F95" i="4"/>
  <c r="G94" i="4"/>
  <c r="L94" i="4" s="1"/>
  <c r="V94" i="4" s="1"/>
  <c r="F94" i="4"/>
  <c r="G93" i="4"/>
  <c r="F93" i="4"/>
  <c r="G92" i="4"/>
  <c r="F92" i="4"/>
  <c r="G91" i="4"/>
  <c r="F91" i="4"/>
  <c r="G90" i="4"/>
  <c r="F90" i="4"/>
  <c r="L90" i="4" s="1"/>
  <c r="X90" i="4" s="1"/>
  <c r="G89" i="4"/>
  <c r="F89" i="4"/>
  <c r="G88" i="4"/>
  <c r="L88" i="4" s="1"/>
  <c r="F88" i="4"/>
  <c r="G87" i="4"/>
  <c r="L87" i="4" s="1"/>
  <c r="F87" i="4"/>
  <c r="G86" i="4"/>
  <c r="F86" i="4"/>
  <c r="G85" i="4"/>
  <c r="F85" i="4"/>
  <c r="G84" i="4"/>
  <c r="F84" i="4"/>
  <c r="G83" i="4"/>
  <c r="F83" i="4"/>
  <c r="L83" i="4" s="1"/>
  <c r="X83" i="4" s="1"/>
  <c r="G82" i="4"/>
  <c r="F82" i="4"/>
  <c r="L82" i="4" s="1"/>
  <c r="G81" i="4"/>
  <c r="F81" i="4"/>
  <c r="L81" i="4" s="1"/>
  <c r="G80" i="4"/>
  <c r="F80" i="4"/>
  <c r="G79" i="4"/>
  <c r="F79" i="4"/>
  <c r="D79" i="4"/>
  <c r="B79" i="4"/>
  <c r="G78" i="4"/>
  <c r="F78" i="4"/>
  <c r="D78" i="4"/>
  <c r="B78" i="4"/>
  <c r="G77" i="4"/>
  <c r="F77" i="4"/>
  <c r="L77" i="4" s="1"/>
  <c r="D77" i="4"/>
  <c r="B77" i="4"/>
  <c r="G76" i="4"/>
  <c r="F76" i="4"/>
  <c r="D76" i="4"/>
  <c r="B76" i="4"/>
  <c r="G75" i="4"/>
  <c r="F75" i="4"/>
  <c r="D75" i="4"/>
  <c r="B75" i="4"/>
  <c r="G74" i="4"/>
  <c r="F74" i="4"/>
  <c r="D74" i="4"/>
  <c r="B74" i="4"/>
  <c r="G73" i="4"/>
  <c r="F73" i="4"/>
  <c r="D73" i="4"/>
  <c r="B73" i="4"/>
  <c r="G72" i="4"/>
  <c r="F72" i="4"/>
  <c r="L72" i="4" s="1"/>
  <c r="D72" i="4"/>
  <c r="B72" i="4"/>
  <c r="G71" i="4"/>
  <c r="F71" i="4"/>
  <c r="D71" i="4"/>
  <c r="B71" i="4"/>
  <c r="G70" i="4"/>
  <c r="F70" i="4"/>
  <c r="D70" i="4"/>
  <c r="B70" i="4"/>
  <c r="G69" i="4"/>
  <c r="L69" i="4" s="1"/>
  <c r="F69" i="4"/>
  <c r="D69" i="4"/>
  <c r="B69" i="4"/>
  <c r="I68" i="4"/>
  <c r="G68" i="4"/>
  <c r="F68" i="4"/>
  <c r="D68" i="4"/>
  <c r="B68" i="4"/>
  <c r="G67" i="4"/>
  <c r="F67" i="4"/>
  <c r="D67" i="4"/>
  <c r="B67" i="4"/>
  <c r="I66" i="4"/>
  <c r="G66" i="4"/>
  <c r="F66" i="4"/>
  <c r="D66" i="4"/>
  <c r="B66" i="4"/>
  <c r="G65" i="4"/>
  <c r="F65" i="4"/>
  <c r="D65" i="4"/>
  <c r="B65" i="4"/>
  <c r="G64" i="4"/>
  <c r="L64" i="4" s="1"/>
  <c r="F64" i="4"/>
  <c r="D64" i="4"/>
  <c r="B64" i="4"/>
  <c r="G63" i="4"/>
  <c r="L63" i="4" s="1"/>
  <c r="F63" i="4"/>
  <c r="D63" i="4"/>
  <c r="B63" i="4"/>
  <c r="G62" i="4"/>
  <c r="L62" i="4" s="1"/>
  <c r="F62" i="4"/>
  <c r="D62" i="4"/>
  <c r="B62" i="4"/>
  <c r="G61" i="4"/>
  <c r="F61" i="4"/>
  <c r="D61" i="4"/>
  <c r="B61" i="4"/>
  <c r="G60" i="4"/>
  <c r="F60" i="4"/>
  <c r="D60" i="4"/>
  <c r="B60" i="4"/>
  <c r="G59" i="4"/>
  <c r="F59" i="4"/>
  <c r="D59" i="4"/>
  <c r="B59" i="4"/>
  <c r="L58" i="4"/>
  <c r="G58" i="4"/>
  <c r="F58" i="4"/>
  <c r="D58" i="4"/>
  <c r="B58" i="4"/>
  <c r="G57" i="4"/>
  <c r="F57" i="4"/>
  <c r="D57" i="4"/>
  <c r="B57" i="4"/>
  <c r="I56" i="4"/>
  <c r="G56" i="4"/>
  <c r="F56" i="4"/>
  <c r="L56" i="4" s="1"/>
  <c r="D56" i="4"/>
  <c r="B56" i="4"/>
  <c r="G55" i="4"/>
  <c r="L55" i="4" s="1"/>
  <c r="F55" i="4"/>
  <c r="D55" i="4"/>
  <c r="B55" i="4"/>
  <c r="G54" i="4"/>
  <c r="F54" i="4"/>
  <c r="D54" i="4"/>
  <c r="B54" i="4"/>
  <c r="G53" i="4"/>
  <c r="F53" i="4"/>
  <c r="D53" i="4"/>
  <c r="B53" i="4"/>
  <c r="G52" i="4"/>
  <c r="F52" i="4"/>
  <c r="D52" i="4"/>
  <c r="B52" i="4"/>
  <c r="W47" i="4"/>
  <c r="U47" i="4"/>
  <c r="F38" i="4"/>
  <c r="X33" i="4"/>
  <c r="V33" i="4"/>
  <c r="X30" i="4"/>
  <c r="X29" i="4"/>
  <c r="F28" i="4"/>
  <c r="E28" i="4"/>
  <c r="V27" i="4"/>
  <c r="V43" i="4" s="1"/>
  <c r="F27" i="4"/>
  <c r="E27" i="4"/>
  <c r="V26" i="4"/>
  <c r="V42" i="4" s="1"/>
  <c r="F26" i="4"/>
  <c r="E26" i="4"/>
  <c r="X25" i="4"/>
  <c r="E25" i="4"/>
  <c r="X23" i="4"/>
  <c r="V23" i="4"/>
  <c r="X22" i="4"/>
  <c r="X20" i="4"/>
  <c r="X17" i="4"/>
  <c r="K16" i="4"/>
  <c r="E15" i="4"/>
  <c r="E14" i="4"/>
  <c r="S13" i="4"/>
  <c r="R13" i="4"/>
  <c r="S12" i="4"/>
  <c r="R12" i="4"/>
  <c r="S11" i="4"/>
  <c r="R11" i="4"/>
  <c r="T5" i="4"/>
  <c r="Q56" i="1"/>
  <c r="P52" i="1" s="1"/>
  <c r="J56" i="1"/>
  <c r="E56" i="1"/>
  <c r="Q52" i="1"/>
  <c r="F25" i="15" s="1"/>
  <c r="U51" i="1"/>
  <c r="L51" i="1"/>
  <c r="L50" i="1"/>
  <c r="I6" i="15" s="1"/>
  <c r="F50" i="1"/>
  <c r="C6" i="15" s="1"/>
  <c r="L49" i="1"/>
  <c r="F49" i="1"/>
  <c r="U48" i="1"/>
  <c r="J5" i="15" s="1"/>
  <c r="L48" i="1"/>
  <c r="I5" i="15" s="1"/>
  <c r="U47" i="1"/>
  <c r="J4" i="15" s="1"/>
  <c r="L47" i="1"/>
  <c r="I4" i="15" s="1"/>
  <c r="U46" i="1"/>
  <c r="L46" i="1"/>
  <c r="U45" i="1"/>
  <c r="J3" i="15" s="1"/>
  <c r="L45" i="1"/>
  <c r="G45" i="1"/>
  <c r="U44" i="1"/>
  <c r="J2" i="15" s="1"/>
  <c r="L44" i="1"/>
  <c r="G44" i="1"/>
  <c r="V43" i="1"/>
  <c r="L43" i="1"/>
  <c r="I14" i="15" s="1"/>
  <c r="H43" i="1"/>
  <c r="D14" i="15" s="1"/>
  <c r="F43" i="1"/>
  <c r="C14" i="15" s="1"/>
  <c r="L42" i="1"/>
  <c r="I13" i="15" s="1"/>
  <c r="H42" i="1"/>
  <c r="D13" i="15" s="1"/>
  <c r="F42" i="1"/>
  <c r="C13" i="15" s="1"/>
  <c r="U41" i="1"/>
  <c r="J9" i="15" s="1"/>
  <c r="L41" i="1"/>
  <c r="I9" i="15" s="1"/>
  <c r="H41" i="1"/>
  <c r="D9" i="15" s="1"/>
  <c r="U40" i="1"/>
  <c r="J10" i="15" s="1"/>
  <c r="N40" i="1"/>
  <c r="L40" i="1"/>
  <c r="G40" i="1"/>
  <c r="U39" i="1"/>
  <c r="L39" i="1"/>
  <c r="G39" i="1"/>
  <c r="U38" i="1"/>
  <c r="J8" i="15" s="1"/>
  <c r="S38" i="1"/>
  <c r="L38" i="1"/>
  <c r="I8" i="15" s="1"/>
  <c r="H38" i="1"/>
  <c r="D8" i="15" s="1"/>
  <c r="U37" i="1"/>
  <c r="J7" i="15" s="1"/>
  <c r="L37" i="1"/>
  <c r="I7" i="15" s="1"/>
  <c r="H37" i="1"/>
  <c r="D7" i="15" s="1"/>
  <c r="U36" i="1"/>
  <c r="J12" i="15" s="1"/>
  <c r="L36" i="1"/>
  <c r="I12" i="15" s="1"/>
  <c r="G36" i="1"/>
  <c r="U35" i="1"/>
  <c r="J11" i="15" s="1"/>
  <c r="L35" i="1"/>
  <c r="G35" i="1"/>
  <c r="V34" i="1"/>
  <c r="G34" i="1"/>
  <c r="H33" i="1"/>
  <c r="E16" i="4" s="1"/>
  <c r="H4" i="4" s="1"/>
  <c r="H32" i="1"/>
  <c r="G32" i="1" s="1"/>
  <c r="V31" i="1"/>
  <c r="H31" i="1"/>
  <c r="F31" i="1"/>
  <c r="V30" i="1"/>
  <c r="H30" i="1"/>
  <c r="F30" i="1"/>
  <c r="V29" i="1"/>
  <c r="H29" i="1"/>
  <c r="F29" i="1"/>
  <c r="N28" i="1"/>
  <c r="N32" i="1" s="1"/>
  <c r="L28" i="1"/>
  <c r="H28" i="1"/>
  <c r="F28" i="1"/>
  <c r="U28" i="1" s="1"/>
  <c r="L27" i="1"/>
  <c r="H27" i="1"/>
  <c r="F27" i="1"/>
  <c r="U27" i="1" s="1"/>
  <c r="S26" i="1"/>
  <c r="L26" i="1"/>
  <c r="I23" i="15" s="1"/>
  <c r="H26" i="1"/>
  <c r="D23" i="15" s="1"/>
  <c r="F26" i="1"/>
  <c r="X25" i="1"/>
  <c r="V25" i="1"/>
  <c r="U25" i="1"/>
  <c r="G25" i="1"/>
  <c r="V24" i="1"/>
  <c r="U24" i="1"/>
  <c r="L24" i="1"/>
  <c r="H24" i="1"/>
  <c r="V23" i="1"/>
  <c r="H23" i="1"/>
  <c r="F23" i="1"/>
  <c r="V22" i="1"/>
  <c r="H22" i="1"/>
  <c r="F22" i="1"/>
  <c r="V21" i="1"/>
  <c r="H21" i="1"/>
  <c r="F21" i="1"/>
  <c r="U21" i="1" s="1"/>
  <c r="V20" i="1"/>
  <c r="H20" i="1"/>
  <c r="F20" i="1"/>
  <c r="U20" i="1" s="1"/>
  <c r="L19" i="1"/>
  <c r="I22" i="15" s="1"/>
  <c r="H19" i="1"/>
  <c r="D22" i="15" s="1"/>
  <c r="F19" i="1"/>
  <c r="C22" i="15" s="1"/>
  <c r="L18" i="1"/>
  <c r="H18" i="1"/>
  <c r="F18" i="1"/>
  <c r="U18" i="1" s="1"/>
  <c r="M17" i="1"/>
  <c r="L17" i="1"/>
  <c r="H17" i="1"/>
  <c r="F17" i="1"/>
  <c r="U17" i="1" s="1"/>
  <c r="L16" i="1"/>
  <c r="I21" i="15" s="1"/>
  <c r="H16" i="1"/>
  <c r="D21" i="15" s="1"/>
  <c r="F16" i="1"/>
  <c r="C21" i="15" s="1"/>
  <c r="L15" i="1"/>
  <c r="H15" i="1"/>
  <c r="F15" i="1"/>
  <c r="U15" i="1" s="1"/>
  <c r="J20" i="15" s="1"/>
  <c r="L14" i="1"/>
  <c r="H14" i="1"/>
  <c r="F14" i="1"/>
  <c r="U14" i="1" s="1"/>
  <c r="J19" i="15" s="1"/>
  <c r="U13" i="1"/>
  <c r="M13" i="1"/>
  <c r="L13" i="1"/>
  <c r="H13" i="1"/>
  <c r="G13" i="1" s="1"/>
  <c r="U12" i="1"/>
  <c r="J18" i="15" s="1"/>
  <c r="L12" i="1"/>
  <c r="H12" i="1"/>
  <c r="G12" i="1" s="1"/>
  <c r="U11" i="1"/>
  <c r="J16" i="15" s="1"/>
  <c r="S11" i="1"/>
  <c r="N11" i="1"/>
  <c r="L11" i="1"/>
  <c r="H11" i="1"/>
  <c r="G11" i="1" s="1"/>
  <c r="U10" i="1"/>
  <c r="H10" i="1"/>
  <c r="G10" i="1"/>
  <c r="E10" i="1"/>
  <c r="U9" i="1"/>
  <c r="R9" i="1"/>
  <c r="H9" i="1"/>
  <c r="G9" i="1" s="1"/>
  <c r="E9" i="1"/>
  <c r="U8" i="1"/>
  <c r="L8" i="1"/>
  <c r="H8" i="1"/>
  <c r="G8" i="1" s="1"/>
  <c r="E8" i="1"/>
  <c r="U7" i="1"/>
  <c r="L7" i="1"/>
  <c r="H7" i="1"/>
  <c r="G7" i="1"/>
  <c r="E7" i="1"/>
  <c r="L6" i="1"/>
  <c r="F6" i="1"/>
  <c r="G6" i="1" s="1"/>
  <c r="U5" i="1"/>
  <c r="J15" i="15" s="1"/>
  <c r="L5" i="1"/>
  <c r="I15" i="15" s="1"/>
  <c r="G5" i="1"/>
  <c r="U4" i="1"/>
  <c r="L4" i="1"/>
  <c r="E2" i="16" s="1"/>
  <c r="I4" i="1"/>
  <c r="G4" i="1"/>
  <c r="P28" i="1" l="1"/>
  <c r="M37" i="1"/>
  <c r="N50" i="1"/>
  <c r="E6" i="15" s="1"/>
  <c r="P4" i="1"/>
  <c r="I8" i="1"/>
  <c r="S17" i="1"/>
  <c r="R37" i="1"/>
  <c r="M43" i="1"/>
  <c r="N45" i="1"/>
  <c r="H51" i="1"/>
  <c r="G51" i="1" s="1"/>
  <c r="I14" i="1"/>
  <c r="I16" i="1"/>
  <c r="I53" i="1" s="1"/>
  <c r="S37" i="1"/>
  <c r="N43" i="1"/>
  <c r="E14" i="15" s="1"/>
  <c r="R48" i="1"/>
  <c r="S5" i="1"/>
  <c r="P18" i="1"/>
  <c r="I28" i="1"/>
  <c r="M40" i="1"/>
  <c r="P46" i="1"/>
  <c r="W22" i="1"/>
  <c r="M36" i="1"/>
  <c r="R17" i="1"/>
  <c r="I7" i="1"/>
  <c r="S14" i="1"/>
  <c r="W20" i="1"/>
  <c r="R36" i="1"/>
  <c r="N46" i="1"/>
  <c r="X20" i="1"/>
  <c r="S6" i="1"/>
  <c r="N5" i="1"/>
  <c r="E15" i="15" s="1"/>
  <c r="N12" i="1"/>
  <c r="O12" i="1" s="1"/>
  <c r="S15" i="1"/>
  <c r="N18" i="1"/>
  <c r="W25" i="1"/>
  <c r="R26" i="1"/>
  <c r="G30" i="1"/>
  <c r="R38" i="1"/>
  <c r="N41" i="1"/>
  <c r="E9" i="15" s="1"/>
  <c r="P44" i="1"/>
  <c r="H48" i="1"/>
  <c r="D5" i="15" s="1"/>
  <c r="N52" i="1"/>
  <c r="E25" i="15" s="1"/>
  <c r="M6" i="1"/>
  <c r="N7" i="1"/>
  <c r="O7" i="1" s="1"/>
  <c r="R8" i="1"/>
  <c r="S13" i="1"/>
  <c r="S16" i="1"/>
  <c r="G18" i="1"/>
  <c r="M19" i="1"/>
  <c r="I25" i="1"/>
  <c r="P27" i="1"/>
  <c r="V27" i="1" s="1"/>
  <c r="M35" i="1"/>
  <c r="S36" i="1"/>
  <c r="P39" i="1"/>
  <c r="M42" i="1"/>
  <c r="P45" i="1"/>
  <c r="M47" i="1"/>
  <c r="H49" i="1"/>
  <c r="S51" i="1"/>
  <c r="R6" i="1"/>
  <c r="P7" i="1"/>
  <c r="P10" i="1"/>
  <c r="I12" i="1"/>
  <c r="I18" i="1"/>
  <c r="N19" i="1"/>
  <c r="E22" i="15" s="1"/>
  <c r="R27" i="1"/>
  <c r="R35" i="1"/>
  <c r="R39" i="1"/>
  <c r="N42" i="1"/>
  <c r="E13" i="15" s="1"/>
  <c r="N47" i="1"/>
  <c r="E4" i="15" s="1"/>
  <c r="M15" i="1"/>
  <c r="W21" i="1"/>
  <c r="W23" i="1"/>
  <c r="M26" i="1"/>
  <c r="M29" i="1" s="1"/>
  <c r="M33" i="1" s="1"/>
  <c r="S35" i="1"/>
  <c r="M38" i="1"/>
  <c r="M41" i="1"/>
  <c r="N44" i="1"/>
  <c r="O44" i="1" s="1"/>
  <c r="H46" i="1"/>
  <c r="G46" i="1" s="1"/>
  <c r="S49" i="1"/>
  <c r="M52" i="1"/>
  <c r="H53" i="1"/>
  <c r="R4" i="1"/>
  <c r="P5" i="1"/>
  <c r="N6" i="1"/>
  <c r="S8" i="1"/>
  <c r="S9" i="1"/>
  <c r="T9" i="1" s="1"/>
  <c r="X9" i="1" s="1"/>
  <c r="R10" i="1"/>
  <c r="P11" i="1"/>
  <c r="P16" i="1"/>
  <c r="N17" i="1"/>
  <c r="O18" i="1"/>
  <c r="I19" i="1"/>
  <c r="I20" i="1"/>
  <c r="X22" i="1"/>
  <c r="N26" i="1"/>
  <c r="M27" i="1"/>
  <c r="M30" i="1" s="1"/>
  <c r="N35" i="1"/>
  <c r="N36" i="1"/>
  <c r="E12" i="15" s="1"/>
  <c r="N37" i="1"/>
  <c r="E7" i="15" s="1"/>
  <c r="N38" i="1"/>
  <c r="E8" i="15" s="1"/>
  <c r="M39" i="1"/>
  <c r="H47" i="1"/>
  <c r="S48" i="1"/>
  <c r="P49" i="1"/>
  <c r="P50" i="1"/>
  <c r="S4" i="1"/>
  <c r="H2" i="16" s="1"/>
  <c r="R5" i="1"/>
  <c r="P6" i="1"/>
  <c r="M7" i="1"/>
  <c r="S10" i="1"/>
  <c r="T10" i="1" s="1"/>
  <c r="X10" i="1" s="1"/>
  <c r="R11" i="1"/>
  <c r="M12" i="1"/>
  <c r="I13" i="1"/>
  <c r="G15" i="1"/>
  <c r="R16" i="1"/>
  <c r="P17" i="1"/>
  <c r="V17" i="1" s="1"/>
  <c r="M18" i="1"/>
  <c r="M24" i="1"/>
  <c r="P26" i="1"/>
  <c r="N27" i="1"/>
  <c r="M28" i="1"/>
  <c r="P35" i="1"/>
  <c r="P36" i="1"/>
  <c r="V36" i="1" s="1"/>
  <c r="P37" i="1"/>
  <c r="V37" i="1" s="1"/>
  <c r="P38" i="1"/>
  <c r="N39" i="1"/>
  <c r="M44" i="1"/>
  <c r="M45" i="1"/>
  <c r="M46" i="1"/>
  <c r="R49" i="1"/>
  <c r="R50" i="1"/>
  <c r="H52" i="1"/>
  <c r="D25" i="15" s="1"/>
  <c r="I6" i="1"/>
  <c r="S7" i="1"/>
  <c r="N8" i="1"/>
  <c r="O8" i="1" s="1"/>
  <c r="O9" i="1"/>
  <c r="I10" i="1"/>
  <c r="I11" i="1"/>
  <c r="R12" i="1"/>
  <c r="P13" i="1"/>
  <c r="N14" i="1"/>
  <c r="T14" i="1" s="1"/>
  <c r="P15" i="1"/>
  <c r="M16" i="1"/>
  <c r="I17" i="1"/>
  <c r="S18" i="1"/>
  <c r="S19" i="1"/>
  <c r="X24" i="1"/>
  <c r="I26" i="1"/>
  <c r="S28" i="1"/>
  <c r="R40" i="1"/>
  <c r="S41" i="1"/>
  <c r="S42" i="1"/>
  <c r="U43" i="1"/>
  <c r="J14" i="15" s="1"/>
  <c r="S44" i="1"/>
  <c r="S45" i="1"/>
  <c r="S46" i="1"/>
  <c r="R47" i="1"/>
  <c r="N48" i="1"/>
  <c r="M49" i="1"/>
  <c r="N51" i="1"/>
  <c r="R52" i="1"/>
  <c r="V52" i="1" s="1"/>
  <c r="I5" i="1"/>
  <c r="R7" i="1"/>
  <c r="M8" i="1"/>
  <c r="I9" i="1"/>
  <c r="P12" i="1"/>
  <c r="N13" i="1"/>
  <c r="N15" i="1"/>
  <c r="G17" i="1"/>
  <c r="R18" i="1"/>
  <c r="V18" i="1" s="1"/>
  <c r="R19" i="1"/>
  <c r="V19" i="1" s="1"/>
  <c r="X23" i="1"/>
  <c r="W24" i="1"/>
  <c r="S27" i="1"/>
  <c r="R28" i="1"/>
  <c r="V28" i="1" s="1"/>
  <c r="S39" i="1"/>
  <c r="P40" i="1"/>
  <c r="P41" i="1"/>
  <c r="P42" i="1"/>
  <c r="V42" i="1" s="1"/>
  <c r="S43" i="1"/>
  <c r="R44" i="1"/>
  <c r="R45" i="1"/>
  <c r="R46" i="1"/>
  <c r="V46" i="1" s="1"/>
  <c r="P47" i="1"/>
  <c r="M48" i="1"/>
  <c r="H50" i="1"/>
  <c r="D6" i="15" s="1"/>
  <c r="M51" i="1"/>
  <c r="M4" i="1"/>
  <c r="N4" i="1"/>
  <c r="G2" i="16" s="1"/>
  <c r="M5" i="1"/>
  <c r="P8" i="1"/>
  <c r="V8" i="1" s="1"/>
  <c r="P9" i="1"/>
  <c r="O10" i="1"/>
  <c r="S12" i="1"/>
  <c r="R13" i="1"/>
  <c r="P14" i="1"/>
  <c r="V14" i="1" s="1"/>
  <c r="R15" i="1"/>
  <c r="N16" i="1"/>
  <c r="T16" i="1" s="1"/>
  <c r="I27" i="1"/>
  <c r="S40" i="1"/>
  <c r="H13" i="16" s="1"/>
  <c r="U42" i="1"/>
  <c r="J13" i="15" s="1"/>
  <c r="S47" i="1"/>
  <c r="P48" i="1"/>
  <c r="V48" i="1" s="1"/>
  <c r="N49" i="1"/>
  <c r="O49" i="1" s="1"/>
  <c r="M50" i="1"/>
  <c r="R51" i="1"/>
  <c r="S52" i="1"/>
  <c r="O14" i="1"/>
  <c r="G28" i="1"/>
  <c r="G41" i="1"/>
  <c r="S50" i="1"/>
  <c r="P51" i="1"/>
  <c r="G43" i="1"/>
  <c r="U50" i="1"/>
  <c r="J6" i="15" s="1"/>
  <c r="F56" i="1"/>
  <c r="G16" i="1"/>
  <c r="U19" i="1"/>
  <c r="J22" i="15" s="1"/>
  <c r="O46" i="1"/>
  <c r="H55" i="1"/>
  <c r="U6" i="1"/>
  <c r="J17" i="15" s="1"/>
  <c r="X21" i="1"/>
  <c r="O26" i="1"/>
  <c r="T46" i="1"/>
  <c r="X46" i="1" s="1"/>
  <c r="F57" i="1"/>
  <c r="V26" i="1"/>
  <c r="G29" i="1"/>
  <c r="G38" i="1"/>
  <c r="Y99" i="5"/>
  <c r="AH99" i="5" s="1"/>
  <c r="Z202" i="5"/>
  <c r="AI202" i="5" s="1"/>
  <c r="Z248" i="5"/>
  <c r="AI248" i="5" s="1"/>
  <c r="Y262" i="5"/>
  <c r="AH262" i="5" s="1"/>
  <c r="Y294" i="5"/>
  <c r="AH294" i="5" s="1"/>
  <c r="Z119" i="5"/>
  <c r="AI119" i="5" s="1"/>
  <c r="Z188" i="5"/>
  <c r="AI188" i="5" s="1"/>
  <c r="Z298" i="5"/>
  <c r="AI298" i="5" s="1"/>
  <c r="R310" i="5"/>
  <c r="AA310" i="5" s="1"/>
  <c r="Z99" i="5"/>
  <c r="AI99" i="5" s="1"/>
  <c r="Z220" i="5"/>
  <c r="AI220" i="5" s="1"/>
  <c r="Z262" i="5"/>
  <c r="AI262" i="5" s="1"/>
  <c r="Z294" i="5"/>
  <c r="AI294" i="5" s="1"/>
  <c r="Y330" i="5"/>
  <c r="AH330" i="5" s="1"/>
  <c r="Z342" i="5"/>
  <c r="AI342" i="5" s="1"/>
  <c r="L155" i="4"/>
  <c r="X155" i="4" s="1"/>
  <c r="L323" i="4"/>
  <c r="L234" i="4"/>
  <c r="L500" i="4"/>
  <c r="L503" i="4"/>
  <c r="L127" i="4"/>
  <c r="X127" i="4" s="1"/>
  <c r="L231" i="4"/>
  <c r="L376" i="4"/>
  <c r="X376" i="4" s="1"/>
  <c r="L442" i="4"/>
  <c r="X442" i="4" s="1"/>
  <c r="L74" i="4"/>
  <c r="L89" i="4"/>
  <c r="V89" i="4" s="1"/>
  <c r="L312" i="4"/>
  <c r="V312" i="4" s="1"/>
  <c r="L424" i="4"/>
  <c r="X424" i="4" s="1"/>
  <c r="L469" i="4"/>
  <c r="X469" i="4" s="1"/>
  <c r="L152" i="4"/>
  <c r="L76" i="4"/>
  <c r="L65" i="4"/>
  <c r="X65" i="4" s="1"/>
  <c r="L196" i="4"/>
  <c r="L309" i="4"/>
  <c r="V309" i="4" s="1"/>
  <c r="L388" i="4"/>
  <c r="L447" i="4"/>
  <c r="L466" i="4"/>
  <c r="X466" i="4" s="1"/>
  <c r="L7" i="4"/>
  <c r="L79" i="4"/>
  <c r="L101" i="4"/>
  <c r="L111" i="4"/>
  <c r="L114" i="4"/>
  <c r="L154" i="4"/>
  <c r="L157" i="4"/>
  <c r="L169" i="4"/>
  <c r="L175" i="4"/>
  <c r="L211" i="4"/>
  <c r="L310" i="4"/>
  <c r="L316" i="4"/>
  <c r="L332" i="4"/>
  <c r="L365" i="4"/>
  <c r="L374" i="4"/>
  <c r="L390" i="4"/>
  <c r="L396" i="4"/>
  <c r="L399" i="4"/>
  <c r="V440" i="4"/>
  <c r="L458" i="4"/>
  <c r="X458" i="4" s="1"/>
  <c r="L489" i="4"/>
  <c r="L495" i="4"/>
  <c r="L508" i="4"/>
  <c r="L532" i="4"/>
  <c r="L539" i="4"/>
  <c r="L555" i="4"/>
  <c r="L558" i="4"/>
  <c r="L585" i="4"/>
  <c r="L621" i="4"/>
  <c r="L623" i="4"/>
  <c r="L630" i="4"/>
  <c r="L648" i="4"/>
  <c r="L68" i="4"/>
  <c r="L191" i="4"/>
  <c r="L202" i="4"/>
  <c r="L225" i="4"/>
  <c r="L242" i="4"/>
  <c r="L372" i="4"/>
  <c r="L634" i="4"/>
  <c r="L636" i="4"/>
  <c r="T10" i="4"/>
  <c r="L59" i="4"/>
  <c r="L66" i="4"/>
  <c r="L80" i="4"/>
  <c r="L108" i="4"/>
  <c r="L148" i="4"/>
  <c r="L205" i="4"/>
  <c r="L240" i="4"/>
  <c r="L311" i="4"/>
  <c r="L317" i="4"/>
  <c r="L363" i="4"/>
  <c r="L375" i="4"/>
  <c r="L378" i="4"/>
  <c r="L384" i="4"/>
  <c r="L391" i="4"/>
  <c r="L423" i="4"/>
  <c r="L435" i="4"/>
  <c r="L441" i="4"/>
  <c r="L478" i="4"/>
  <c r="L481" i="4"/>
  <c r="L484" i="4"/>
  <c r="X484" i="4" s="1"/>
  <c r="L502" i="4"/>
  <c r="L509" i="4"/>
  <c r="L512" i="4"/>
  <c r="X512" i="4" s="1"/>
  <c r="L518" i="4"/>
  <c r="L530" i="4"/>
  <c r="L533" i="4"/>
  <c r="L540" i="4"/>
  <c r="L553" i="4"/>
  <c r="L578" i="4"/>
  <c r="L586" i="4"/>
  <c r="L598" i="4"/>
  <c r="L601" i="4"/>
  <c r="L604" i="4"/>
  <c r="L609" i="4"/>
  <c r="L613" i="4"/>
  <c r="L624" i="4"/>
  <c r="L519" i="4"/>
  <c r="L543" i="4"/>
  <c r="L546" i="4"/>
  <c r="L556" i="4"/>
  <c r="L563" i="4"/>
  <c r="L622" i="4"/>
  <c r="L625" i="4"/>
  <c r="L52" i="4"/>
  <c r="L54" i="4"/>
  <c r="L149" i="4"/>
  <c r="L165" i="4"/>
  <c r="L223" i="4"/>
  <c r="L226" i="4"/>
  <c r="L271" i="4"/>
  <c r="L274" i="4"/>
  <c r="L277" i="4"/>
  <c r="L283" i="4"/>
  <c r="L300" i="4"/>
  <c r="L327" i="4"/>
  <c r="L343" i="4"/>
  <c r="L346" i="4"/>
  <c r="L361" i="4"/>
  <c r="L395" i="4"/>
  <c r="L427" i="4"/>
  <c r="L463" i="4"/>
  <c r="X463" i="4" s="1"/>
  <c r="L491" i="4"/>
  <c r="L497" i="4"/>
  <c r="L549" i="4"/>
  <c r="L589" i="4"/>
  <c r="L635" i="4"/>
  <c r="L638" i="4"/>
  <c r="L643" i="4"/>
  <c r="L67" i="4"/>
  <c r="L100" i="4"/>
  <c r="L146" i="4"/>
  <c r="L156" i="4"/>
  <c r="L168" i="4"/>
  <c r="L187" i="4"/>
  <c r="L217" i="4"/>
  <c r="L220" i="4"/>
  <c r="L238" i="4"/>
  <c r="L241" i="4"/>
  <c r="L258" i="4"/>
  <c r="L289" i="4"/>
  <c r="L292" i="4"/>
  <c r="L331" i="4"/>
  <c r="L377" i="4"/>
  <c r="L389" i="4"/>
  <c r="L421" i="4"/>
  <c r="L431" i="4"/>
  <c r="V431" i="4" s="1"/>
  <c r="L445" i="4"/>
  <c r="L457" i="4"/>
  <c r="L460" i="4"/>
  <c r="X460" i="4" s="1"/>
  <c r="L473" i="4"/>
  <c r="L488" i="4"/>
  <c r="X488" i="4" s="1"/>
  <c r="L494" i="4"/>
  <c r="L504" i="4"/>
  <c r="L557" i="4"/>
  <c r="L587" i="4"/>
  <c r="L593" i="4"/>
  <c r="L620" i="4"/>
  <c r="L647" i="4"/>
  <c r="X514" i="4"/>
  <c r="V338" i="4"/>
  <c r="V443" i="4"/>
  <c r="X465" i="4"/>
  <c r="V484" i="4"/>
  <c r="V176" i="4"/>
  <c r="G19" i="15"/>
  <c r="W14" i="1"/>
  <c r="K19" i="15" s="1"/>
  <c r="N24" i="1"/>
  <c r="W9" i="1"/>
  <c r="X77" i="4"/>
  <c r="V77" i="4"/>
  <c r="X100" i="4"/>
  <c r="V100" i="4"/>
  <c r="X146" i="4"/>
  <c r="V146" i="4"/>
  <c r="X156" i="4"/>
  <c r="V156" i="4"/>
  <c r="X168" i="4"/>
  <c r="V168" i="4"/>
  <c r="X190" i="4"/>
  <c r="V190" i="4"/>
  <c r="X223" i="4"/>
  <c r="V223" i="4"/>
  <c r="V226" i="4"/>
  <c r="X226" i="4"/>
  <c r="V231" i="4"/>
  <c r="X231" i="4"/>
  <c r="X242" i="4"/>
  <c r="V242" i="4"/>
  <c r="X329" i="4"/>
  <c r="V329" i="4"/>
  <c r="X365" i="4"/>
  <c r="V365" i="4"/>
  <c r="X374" i="4"/>
  <c r="V374" i="4"/>
  <c r="V390" i="4"/>
  <c r="X390" i="4"/>
  <c r="X396" i="4"/>
  <c r="V396" i="4"/>
  <c r="X399" i="4"/>
  <c r="V399" i="4"/>
  <c r="V438" i="4"/>
  <c r="X438" i="4"/>
  <c r="X496" i="4"/>
  <c r="V496" i="4"/>
  <c r="U71" i="5"/>
  <c r="AD71" i="5" s="1"/>
  <c r="T71" i="5"/>
  <c r="AC71" i="5" s="1"/>
  <c r="S71" i="5"/>
  <c r="AB71" i="5" s="1"/>
  <c r="Z71" i="5"/>
  <c r="AI71" i="5" s="1"/>
  <c r="R71" i="5"/>
  <c r="AA71" i="5" s="1"/>
  <c r="Y71" i="5"/>
  <c r="AH71" i="5" s="1"/>
  <c r="Q71" i="5"/>
  <c r="V71" i="5"/>
  <c r="AE71" i="5" s="1"/>
  <c r="X71" i="5"/>
  <c r="AG71" i="5" s="1"/>
  <c r="W71" i="5"/>
  <c r="AF71" i="5" s="1"/>
  <c r="T126" i="5"/>
  <c r="AC126" i="5" s="1"/>
  <c r="Q126" i="5"/>
  <c r="S126" i="5" s="1"/>
  <c r="AB126" i="5" s="1"/>
  <c r="U126" i="5"/>
  <c r="AD126" i="5" s="1"/>
  <c r="W126" i="5"/>
  <c r="AF126" i="5" s="1"/>
  <c r="Q143" i="5"/>
  <c r="V143" i="5" s="1"/>
  <c r="AE143" i="5" s="1"/>
  <c r="T272" i="5"/>
  <c r="AC272" i="5" s="1"/>
  <c r="Q272" i="5"/>
  <c r="S272" i="5" s="1"/>
  <c r="AB272" i="5" s="1"/>
  <c r="V288" i="5"/>
  <c r="AE288" i="5" s="1"/>
  <c r="T288" i="5"/>
  <c r="AC288" i="5" s="1"/>
  <c r="S288" i="5"/>
  <c r="AB288" i="5" s="1"/>
  <c r="Z288" i="5"/>
  <c r="AI288" i="5" s="1"/>
  <c r="R288" i="5"/>
  <c r="AA288" i="5" s="1"/>
  <c r="W288" i="5"/>
  <c r="AF288" i="5" s="1"/>
  <c r="Y288" i="5"/>
  <c r="AH288" i="5" s="1"/>
  <c r="X288" i="5"/>
  <c r="AG288" i="5" s="1"/>
  <c r="Q288" i="5"/>
  <c r="U288" i="5" s="1"/>
  <c r="AD288" i="5" s="1"/>
  <c r="U339" i="5"/>
  <c r="AD339" i="5" s="1"/>
  <c r="T339" i="5"/>
  <c r="AC339" i="5" s="1"/>
  <c r="S339" i="5"/>
  <c r="AB339" i="5" s="1"/>
  <c r="Z339" i="5"/>
  <c r="AI339" i="5" s="1"/>
  <c r="R339" i="5"/>
  <c r="AA339" i="5" s="1"/>
  <c r="Y339" i="5"/>
  <c r="AH339" i="5" s="1"/>
  <c r="Q339" i="5"/>
  <c r="V339" i="5"/>
  <c r="AE339" i="5" s="1"/>
  <c r="X339" i="5"/>
  <c r="AG339" i="5" s="1"/>
  <c r="W339" i="5"/>
  <c r="AF339" i="5" s="1"/>
  <c r="T358" i="5"/>
  <c r="AC358" i="5" s="1"/>
  <c r="S358" i="5"/>
  <c r="AB358" i="5" s="1"/>
  <c r="Z358" i="5"/>
  <c r="AI358" i="5" s="1"/>
  <c r="R358" i="5"/>
  <c r="AA358" i="5" s="1"/>
  <c r="Q358" i="5"/>
  <c r="Y358" i="5" s="1"/>
  <c r="AH358" i="5" s="1"/>
  <c r="X358" i="5"/>
  <c r="AG358" i="5" s="1"/>
  <c r="U358" i="5"/>
  <c r="AD358" i="5" s="1"/>
  <c r="W358" i="5"/>
  <c r="AF358" i="5" s="1"/>
  <c r="V358" i="5"/>
  <c r="AE358" i="5" s="1"/>
  <c r="Q371" i="5"/>
  <c r="U371" i="5" s="1"/>
  <c r="AD371" i="5" s="1"/>
  <c r="Q413" i="5"/>
  <c r="X413" i="5" s="1"/>
  <c r="AG413" i="5" s="1"/>
  <c r="X55" i="4"/>
  <c r="V55" i="4"/>
  <c r="X63" i="4"/>
  <c r="V63" i="4"/>
  <c r="V79" i="4"/>
  <c r="X79" i="4"/>
  <c r="X97" i="4"/>
  <c r="V97" i="4"/>
  <c r="X104" i="4"/>
  <c r="V104" i="4"/>
  <c r="X107" i="4"/>
  <c r="V107" i="4"/>
  <c r="X160" i="4"/>
  <c r="V160" i="4"/>
  <c r="X163" i="4"/>
  <c r="V163" i="4"/>
  <c r="X187" i="4"/>
  <c r="V187" i="4"/>
  <c r="X217" i="4"/>
  <c r="V217" i="4"/>
  <c r="X220" i="4"/>
  <c r="V220" i="4"/>
  <c r="V234" i="4"/>
  <c r="X234" i="4"/>
  <c r="V240" i="4"/>
  <c r="X240" i="4"/>
  <c r="X368" i="4"/>
  <c r="V368" i="4"/>
  <c r="V372" i="4"/>
  <c r="X372" i="4"/>
  <c r="V381" i="4"/>
  <c r="X381" i="4"/>
  <c r="V387" i="4"/>
  <c r="X387" i="4"/>
  <c r="V406" i="4"/>
  <c r="X406" i="4"/>
  <c r="X459" i="4"/>
  <c r="V459" i="4"/>
  <c r="U48" i="5"/>
  <c r="AD48" i="5" s="1"/>
  <c r="T48" i="5"/>
  <c r="AC48" i="5" s="1"/>
  <c r="S48" i="5"/>
  <c r="AB48" i="5" s="1"/>
  <c r="Z48" i="5"/>
  <c r="AI48" i="5" s="1"/>
  <c r="R48" i="5"/>
  <c r="AA48" i="5" s="1"/>
  <c r="Q48" i="5"/>
  <c r="Y48" i="5" s="1"/>
  <c r="AH48" i="5" s="1"/>
  <c r="V48" i="5"/>
  <c r="AE48" i="5" s="1"/>
  <c r="X48" i="5"/>
  <c r="AG48" i="5" s="1"/>
  <c r="W48" i="5"/>
  <c r="AF48" i="5" s="1"/>
  <c r="U70" i="5"/>
  <c r="AD70" i="5" s="1"/>
  <c r="T70" i="5"/>
  <c r="AC70" i="5" s="1"/>
  <c r="R70" i="5"/>
  <c r="AA70" i="5" s="1"/>
  <c r="W70" i="5"/>
  <c r="AF70" i="5" s="1"/>
  <c r="X70" i="5"/>
  <c r="AG70" i="5" s="1"/>
  <c r="Q70" i="5"/>
  <c r="S70" i="5" s="1"/>
  <c r="AB70" i="5" s="1"/>
  <c r="Y70" i="5"/>
  <c r="AH70" i="5" s="1"/>
  <c r="U101" i="5"/>
  <c r="AD101" i="5" s="1"/>
  <c r="Z101" i="5"/>
  <c r="AI101" i="5" s="1"/>
  <c r="R101" i="5"/>
  <c r="AA101" i="5" s="1"/>
  <c r="Y101" i="5"/>
  <c r="AH101" i="5" s="1"/>
  <c r="Q101" i="5"/>
  <c r="T101" i="5" s="1"/>
  <c r="AC101" i="5" s="1"/>
  <c r="V101" i="5"/>
  <c r="AE101" i="5" s="1"/>
  <c r="W101" i="5"/>
  <c r="AF101" i="5" s="1"/>
  <c r="Q107" i="5"/>
  <c r="V107" i="5" s="1"/>
  <c r="AE107" i="5" s="1"/>
  <c r="U120" i="5"/>
  <c r="AD120" i="5" s="1"/>
  <c r="S120" i="5"/>
  <c r="AB120" i="5" s="1"/>
  <c r="Z120" i="5"/>
  <c r="AI120" i="5" s="1"/>
  <c r="Q120" i="5"/>
  <c r="R120" i="5" s="1"/>
  <c r="AA120" i="5" s="1"/>
  <c r="X120" i="5"/>
  <c r="AG120" i="5" s="1"/>
  <c r="Q245" i="5"/>
  <c r="U245" i="5" s="1"/>
  <c r="AD245" i="5" s="1"/>
  <c r="V245" i="5"/>
  <c r="AE245" i="5" s="1"/>
  <c r="U264" i="5"/>
  <c r="AD264" i="5" s="1"/>
  <c r="T264" i="5"/>
  <c r="AC264" i="5" s="1"/>
  <c r="S264" i="5"/>
  <c r="AB264" i="5" s="1"/>
  <c r="Z264" i="5"/>
  <c r="AI264" i="5" s="1"/>
  <c r="R264" i="5"/>
  <c r="AA264" i="5" s="1"/>
  <c r="Q264" i="5"/>
  <c r="Y264" i="5" s="1"/>
  <c r="AH264" i="5" s="1"/>
  <c r="V264" i="5"/>
  <c r="AE264" i="5" s="1"/>
  <c r="W264" i="5"/>
  <c r="AF264" i="5" s="1"/>
  <c r="X264" i="5"/>
  <c r="AG264" i="5" s="1"/>
  <c r="T299" i="5"/>
  <c r="AC299" i="5" s="1"/>
  <c r="S299" i="5"/>
  <c r="AB299" i="5" s="1"/>
  <c r="Q299" i="5"/>
  <c r="Z299" i="5" s="1"/>
  <c r="AI299" i="5" s="1"/>
  <c r="V299" i="5"/>
  <c r="AE299" i="5" s="1"/>
  <c r="W299" i="5"/>
  <c r="AF299" i="5" s="1"/>
  <c r="T408" i="5"/>
  <c r="AC408" i="5" s="1"/>
  <c r="Q408" i="5"/>
  <c r="S408" i="5" s="1"/>
  <c r="AB408" i="5" s="1"/>
  <c r="U408" i="5"/>
  <c r="AD408" i="5" s="1"/>
  <c r="W408" i="5"/>
  <c r="AF408" i="5" s="1"/>
  <c r="C10" i="16"/>
  <c r="D18" i="15"/>
  <c r="C7" i="16"/>
  <c r="G23" i="1"/>
  <c r="O17" i="1"/>
  <c r="O28" i="1"/>
  <c r="G6" i="16"/>
  <c r="E3" i="15"/>
  <c r="V54" i="4"/>
  <c r="X66" i="4"/>
  <c r="V87" i="4"/>
  <c r="X87" i="4"/>
  <c r="X101" i="4"/>
  <c r="V101" i="4"/>
  <c r="X111" i="4"/>
  <c r="V111" i="4"/>
  <c r="X114" i="4"/>
  <c r="V114" i="4"/>
  <c r="V154" i="4"/>
  <c r="X154" i="4"/>
  <c r="X157" i="4"/>
  <c r="V157" i="4"/>
  <c r="V169" i="4"/>
  <c r="X169" i="4"/>
  <c r="X175" i="4"/>
  <c r="V175" i="4"/>
  <c r="X181" i="4"/>
  <c r="V181" i="4"/>
  <c r="X184" i="4"/>
  <c r="V184" i="4"/>
  <c r="V197" i="4"/>
  <c r="X197" i="4"/>
  <c r="X214" i="4"/>
  <c r="V214" i="4"/>
  <c r="V237" i="4"/>
  <c r="X237" i="4"/>
  <c r="V243" i="4"/>
  <c r="X243" i="4"/>
  <c r="V270" i="4"/>
  <c r="X270" i="4"/>
  <c r="V273" i="4"/>
  <c r="X273" i="4"/>
  <c r="V276" i="4"/>
  <c r="X276" i="4"/>
  <c r="V282" i="4"/>
  <c r="X282" i="4"/>
  <c r="X294" i="4"/>
  <c r="V294" i="4"/>
  <c r="X297" i="4"/>
  <c r="V297" i="4"/>
  <c r="V320" i="4"/>
  <c r="X320" i="4"/>
  <c r="X323" i="4"/>
  <c r="V323" i="4"/>
  <c r="V363" i="4"/>
  <c r="X363" i="4"/>
  <c r="V375" i="4"/>
  <c r="X375" i="4"/>
  <c r="V378" i="4"/>
  <c r="X378" i="4"/>
  <c r="V384" i="4"/>
  <c r="X384" i="4"/>
  <c r="X391" i="4"/>
  <c r="V391" i="4"/>
  <c r="X423" i="4"/>
  <c r="V423" i="4"/>
  <c r="X448" i="4"/>
  <c r="V448" i="4"/>
  <c r="X474" i="4"/>
  <c r="V474" i="4"/>
  <c r="T36" i="5"/>
  <c r="AC36" i="5" s="1"/>
  <c r="S36" i="5"/>
  <c r="AB36" i="5" s="1"/>
  <c r="Y36" i="5"/>
  <c r="AH36" i="5" s="1"/>
  <c r="Q36" i="5"/>
  <c r="Z36" i="5" s="1"/>
  <c r="AI36" i="5" s="1"/>
  <c r="V36" i="5"/>
  <c r="AE36" i="5" s="1"/>
  <c r="W36" i="5"/>
  <c r="AF36" i="5" s="1"/>
  <c r="Q114" i="5"/>
  <c r="U114" i="5" s="1"/>
  <c r="AD114" i="5" s="1"/>
  <c r="T197" i="5"/>
  <c r="AC197" i="5" s="1"/>
  <c r="S197" i="5"/>
  <c r="AB197" i="5" s="1"/>
  <c r="Z197" i="5"/>
  <c r="AI197" i="5" s="1"/>
  <c r="R197" i="5"/>
  <c r="AA197" i="5" s="1"/>
  <c r="Y197" i="5"/>
  <c r="AH197" i="5" s="1"/>
  <c r="Q197" i="5"/>
  <c r="X197" i="5"/>
  <c r="AG197" i="5" s="1"/>
  <c r="U197" i="5"/>
  <c r="AD197" i="5" s="1"/>
  <c r="W197" i="5"/>
  <c r="AF197" i="5" s="1"/>
  <c r="V197" i="5"/>
  <c r="AE197" i="5" s="1"/>
  <c r="Q276" i="5"/>
  <c r="U276" i="5" s="1"/>
  <c r="AD276" i="5" s="1"/>
  <c r="Y276" i="5"/>
  <c r="AH276" i="5" s="1"/>
  <c r="Q277" i="5"/>
  <c r="U277" i="5" s="1"/>
  <c r="AD277" i="5" s="1"/>
  <c r="X277" i="5"/>
  <c r="AG277" i="5" s="1"/>
  <c r="U303" i="5"/>
  <c r="AD303" i="5" s="1"/>
  <c r="S303" i="5"/>
  <c r="AB303" i="5" s="1"/>
  <c r="Z303" i="5"/>
  <c r="AI303" i="5" s="1"/>
  <c r="Q303" i="5"/>
  <c r="R303" i="5" s="1"/>
  <c r="AA303" i="5" s="1"/>
  <c r="X303" i="5"/>
  <c r="AG303" i="5" s="1"/>
  <c r="U316" i="5"/>
  <c r="AD316" i="5" s="1"/>
  <c r="T316" i="5"/>
  <c r="AC316" i="5" s="1"/>
  <c r="Q316" i="5"/>
  <c r="S316" i="5" s="1"/>
  <c r="AB316" i="5" s="1"/>
  <c r="X316" i="5"/>
  <c r="AG316" i="5" s="1"/>
  <c r="W316" i="5"/>
  <c r="AF316" i="5" s="1"/>
  <c r="Q323" i="5"/>
  <c r="U323" i="5" s="1"/>
  <c r="AD323" i="5" s="1"/>
  <c r="V323" i="5"/>
  <c r="AE323" i="5" s="1"/>
  <c r="U343" i="5"/>
  <c r="AD343" i="5" s="1"/>
  <c r="T343" i="5"/>
  <c r="AC343" i="5" s="1"/>
  <c r="S343" i="5"/>
  <c r="AB343" i="5" s="1"/>
  <c r="Z343" i="5"/>
  <c r="AI343" i="5" s="1"/>
  <c r="R343" i="5"/>
  <c r="AA343" i="5" s="1"/>
  <c r="Y343" i="5"/>
  <c r="AH343" i="5" s="1"/>
  <c r="Q343" i="5"/>
  <c r="V343" i="5"/>
  <c r="AE343" i="5" s="1"/>
  <c r="W343" i="5"/>
  <c r="AF343" i="5" s="1"/>
  <c r="X343" i="5"/>
  <c r="AG343" i="5" s="1"/>
  <c r="S411" i="5"/>
  <c r="AB411" i="5" s="1"/>
  <c r="Z411" i="5"/>
  <c r="AI411" i="5" s="1"/>
  <c r="Q411" i="5"/>
  <c r="R411" i="5" s="1"/>
  <c r="AA411" i="5" s="1"/>
  <c r="U411" i="5"/>
  <c r="AD411" i="5" s="1"/>
  <c r="V411" i="5"/>
  <c r="AE411" i="5" s="1"/>
  <c r="T431" i="5"/>
  <c r="AC431" i="5" s="1"/>
  <c r="S431" i="5"/>
  <c r="AB431" i="5" s="1"/>
  <c r="Z431" i="5"/>
  <c r="AI431" i="5" s="1"/>
  <c r="R431" i="5"/>
  <c r="AA431" i="5" s="1"/>
  <c r="W431" i="5"/>
  <c r="AF431" i="5" s="1"/>
  <c r="Y431" i="5"/>
  <c r="AH431" i="5" s="1"/>
  <c r="Q431" i="5"/>
  <c r="V431" i="5" s="1"/>
  <c r="AE431" i="5" s="1"/>
  <c r="G9" i="16"/>
  <c r="K9" i="16" s="1"/>
  <c r="E20" i="15"/>
  <c r="G3" i="16"/>
  <c r="E17" i="15"/>
  <c r="O11" i="1"/>
  <c r="U16" i="1"/>
  <c r="J21" i="15" s="1"/>
  <c r="G20" i="1"/>
  <c r="G27" i="1"/>
  <c r="N30" i="1"/>
  <c r="E24" i="15" s="1"/>
  <c r="H11" i="16"/>
  <c r="O38" i="1"/>
  <c r="G12" i="16"/>
  <c r="V40" i="1"/>
  <c r="O43" i="1"/>
  <c r="O45" i="1"/>
  <c r="G49" i="1"/>
  <c r="C14" i="16"/>
  <c r="V59" i="4"/>
  <c r="X59" i="4"/>
  <c r="V66" i="4"/>
  <c r="V80" i="4"/>
  <c r="X80" i="4"/>
  <c r="X135" i="4"/>
  <c r="V135" i="4"/>
  <c r="X138" i="4"/>
  <c r="V138" i="4"/>
  <c r="X144" i="4"/>
  <c r="V144" i="4"/>
  <c r="X151" i="4"/>
  <c r="V151" i="4"/>
  <c r="X211" i="4"/>
  <c r="V211" i="4"/>
  <c r="V330" i="4"/>
  <c r="X330" i="4"/>
  <c r="V333" i="4"/>
  <c r="X333" i="4"/>
  <c r="V369" i="4"/>
  <c r="X369" i="4"/>
  <c r="X388" i="4"/>
  <c r="V388" i="4"/>
  <c r="V429" i="4"/>
  <c r="X429" i="4"/>
  <c r="V435" i="4"/>
  <c r="X435" i="4"/>
  <c r="X445" i="4"/>
  <c r="V445" i="4"/>
  <c r="S61" i="5"/>
  <c r="AB61" i="5" s="1"/>
  <c r="S75" i="5"/>
  <c r="AB75" i="5" s="1"/>
  <c r="U232" i="5"/>
  <c r="AD232" i="5" s="1"/>
  <c r="T232" i="5"/>
  <c r="AC232" i="5" s="1"/>
  <c r="S232" i="5"/>
  <c r="AB232" i="5" s="1"/>
  <c r="Z232" i="5"/>
  <c r="AI232" i="5" s="1"/>
  <c r="R232" i="5"/>
  <c r="AA232" i="5" s="1"/>
  <c r="Q232" i="5"/>
  <c r="Y232" i="5" s="1"/>
  <c r="AH232" i="5" s="1"/>
  <c r="V232" i="5"/>
  <c r="AE232" i="5" s="1"/>
  <c r="X232" i="5"/>
  <c r="AG232" i="5" s="1"/>
  <c r="W232" i="5"/>
  <c r="AF232" i="5" s="1"/>
  <c r="U239" i="5"/>
  <c r="AD239" i="5" s="1"/>
  <c r="T239" i="5"/>
  <c r="AC239" i="5" s="1"/>
  <c r="Q239" i="5"/>
  <c r="S239" i="5" s="1"/>
  <c r="AB239" i="5" s="1"/>
  <c r="X239" i="5"/>
  <c r="AG239" i="5" s="1"/>
  <c r="W239" i="5"/>
  <c r="AF239" i="5" s="1"/>
  <c r="Y307" i="5"/>
  <c r="AH307" i="5" s="1"/>
  <c r="Q307" i="5"/>
  <c r="Z362" i="5"/>
  <c r="AI362" i="5" s="1"/>
  <c r="Y362" i="5"/>
  <c r="AH362" i="5" s="1"/>
  <c r="R362" i="5"/>
  <c r="AA362" i="5" s="1"/>
  <c r="W376" i="5"/>
  <c r="AF376" i="5" s="1"/>
  <c r="Z414" i="5"/>
  <c r="AI414" i="5" s="1"/>
  <c r="R414" i="5"/>
  <c r="AA414" i="5" s="1"/>
  <c r="Y414" i="5"/>
  <c r="AH414" i="5" s="1"/>
  <c r="Q414" i="5"/>
  <c r="T414" i="5" s="1"/>
  <c r="AC414" i="5" s="1"/>
  <c r="X414" i="5"/>
  <c r="AG414" i="5" s="1"/>
  <c r="U414" i="5"/>
  <c r="AD414" i="5" s="1"/>
  <c r="I17" i="15"/>
  <c r="E3" i="16"/>
  <c r="H7" i="16"/>
  <c r="C23" i="15"/>
  <c r="O27" i="1"/>
  <c r="O15" i="1"/>
  <c r="G22" i="1"/>
  <c r="F54" i="1"/>
  <c r="O6" i="1"/>
  <c r="T7" i="1"/>
  <c r="W10" i="1"/>
  <c r="I18" i="15"/>
  <c r="E7" i="16"/>
  <c r="G14" i="1"/>
  <c r="G21" i="1"/>
  <c r="U23" i="1"/>
  <c r="G31" i="1"/>
  <c r="V9" i="1"/>
  <c r="C8" i="16"/>
  <c r="D19" i="15"/>
  <c r="M19" i="15" s="1"/>
  <c r="B9" i="16"/>
  <c r="C20" i="15"/>
  <c r="G19" i="1"/>
  <c r="U22" i="1"/>
  <c r="T26" i="1"/>
  <c r="G33" i="1"/>
  <c r="G37" i="1"/>
  <c r="O39" i="1"/>
  <c r="G13" i="16"/>
  <c r="E10" i="15"/>
  <c r="V41" i="1"/>
  <c r="G42" i="1"/>
  <c r="T42" i="1"/>
  <c r="U49" i="1"/>
  <c r="G50" i="1"/>
  <c r="E14" i="16"/>
  <c r="V29" i="4"/>
  <c r="F39" i="4"/>
  <c r="F29" i="4" s="1"/>
  <c r="L53" i="4"/>
  <c r="V81" i="4"/>
  <c r="X81" i="4"/>
  <c r="V88" i="4"/>
  <c r="X88" i="4"/>
  <c r="X108" i="4"/>
  <c r="V108" i="4"/>
  <c r="X148" i="4"/>
  <c r="V148" i="4"/>
  <c r="V191" i="4"/>
  <c r="X191" i="4"/>
  <c r="X202" i="4"/>
  <c r="V202" i="4"/>
  <c r="X208" i="4"/>
  <c r="V208" i="4"/>
  <c r="X225" i="4"/>
  <c r="V225" i="4"/>
  <c r="V232" i="4"/>
  <c r="X232" i="4"/>
  <c r="V238" i="4"/>
  <c r="X238" i="4"/>
  <c r="V274" i="4"/>
  <c r="X274" i="4"/>
  <c r="V277" i="4"/>
  <c r="X277" i="4"/>
  <c r="X300" i="4"/>
  <c r="V300" i="4"/>
  <c r="V327" i="4"/>
  <c r="X327" i="4"/>
  <c r="V334" i="4"/>
  <c r="X334" i="4"/>
  <c r="X349" i="4"/>
  <c r="V349" i="4"/>
  <c r="X352" i="4"/>
  <c r="V352" i="4"/>
  <c r="X355" i="4"/>
  <c r="V355" i="4"/>
  <c r="X358" i="4"/>
  <c r="V358" i="4"/>
  <c r="X385" i="4"/>
  <c r="V385" i="4"/>
  <c r="U56" i="5"/>
  <c r="AD56" i="5" s="1"/>
  <c r="T56" i="5"/>
  <c r="AC56" i="5" s="1"/>
  <c r="R56" i="5"/>
  <c r="AA56" i="5" s="1"/>
  <c r="Q56" i="5"/>
  <c r="S56" i="5" s="1"/>
  <c r="AB56" i="5" s="1"/>
  <c r="X56" i="5"/>
  <c r="AG56" i="5" s="1"/>
  <c r="W56" i="5"/>
  <c r="AF56" i="5" s="1"/>
  <c r="Q125" i="5"/>
  <c r="T170" i="5"/>
  <c r="AC170" i="5" s="1"/>
  <c r="S170" i="5"/>
  <c r="AB170" i="5" s="1"/>
  <c r="Z170" i="5"/>
  <c r="AI170" i="5" s="1"/>
  <c r="R170" i="5"/>
  <c r="AA170" i="5" s="1"/>
  <c r="Q170" i="5"/>
  <c r="Y170" i="5" s="1"/>
  <c r="AH170" i="5" s="1"/>
  <c r="X170" i="5"/>
  <c r="AG170" i="5" s="1"/>
  <c r="U170" i="5"/>
  <c r="AD170" i="5" s="1"/>
  <c r="W170" i="5"/>
  <c r="AF170" i="5" s="1"/>
  <c r="V170" i="5"/>
  <c r="AE170" i="5" s="1"/>
  <c r="Q249" i="5"/>
  <c r="S327" i="5"/>
  <c r="AB327" i="5" s="1"/>
  <c r="Z327" i="5"/>
  <c r="AI327" i="5" s="1"/>
  <c r="Q327" i="5"/>
  <c r="R327" i="5" s="1"/>
  <c r="AA327" i="5" s="1"/>
  <c r="U347" i="5"/>
  <c r="AD347" i="5" s="1"/>
  <c r="T347" i="5"/>
  <c r="AC347" i="5" s="1"/>
  <c r="R347" i="5"/>
  <c r="AA347" i="5" s="1"/>
  <c r="Q347" i="5"/>
  <c r="S347" i="5" s="1"/>
  <c r="AB347" i="5" s="1"/>
  <c r="X347" i="5"/>
  <c r="AG347" i="5" s="1"/>
  <c r="W347" i="5"/>
  <c r="AF347" i="5" s="1"/>
  <c r="Q409" i="5"/>
  <c r="X409" i="5" s="1"/>
  <c r="AG409" i="5" s="1"/>
  <c r="S432" i="5"/>
  <c r="AB432" i="5" s="1"/>
  <c r="Z432" i="5"/>
  <c r="AI432" i="5" s="1"/>
  <c r="Y432" i="5"/>
  <c r="AH432" i="5" s="1"/>
  <c r="Q432" i="5"/>
  <c r="R432" i="5" s="1"/>
  <c r="AA432" i="5" s="1"/>
  <c r="E5" i="15"/>
  <c r="T48" i="1"/>
  <c r="O13" i="1"/>
  <c r="E12" i="16"/>
  <c r="O48" i="1"/>
  <c r="G4" i="16"/>
  <c r="E16" i="15"/>
  <c r="G26" i="1"/>
  <c r="E13" i="16"/>
  <c r="I10" i="15"/>
  <c r="H14" i="16"/>
  <c r="V4" i="1"/>
  <c r="T5" i="1"/>
  <c r="B3" i="16"/>
  <c r="C17" i="15"/>
  <c r="G7" i="16"/>
  <c r="E18" i="15"/>
  <c r="U26" i="1"/>
  <c r="M32" i="1"/>
  <c r="G18" i="4"/>
  <c r="E11" i="16"/>
  <c r="I11" i="15"/>
  <c r="T37" i="1"/>
  <c r="O40" i="1"/>
  <c r="T43" i="1"/>
  <c r="T50" i="1"/>
  <c r="V51" i="1"/>
  <c r="U52" i="1"/>
  <c r="J25" i="15" s="1"/>
  <c r="X54" i="4"/>
  <c r="L71" i="4"/>
  <c r="X76" i="4"/>
  <c r="V76" i="4"/>
  <c r="V98" i="4"/>
  <c r="X98" i="4"/>
  <c r="X124" i="4"/>
  <c r="V124" i="4"/>
  <c r="X133" i="4"/>
  <c r="V133" i="4"/>
  <c r="X136" i="4"/>
  <c r="V136" i="4"/>
  <c r="X139" i="4"/>
  <c r="V139" i="4"/>
  <c r="X142" i="4"/>
  <c r="V142" i="4"/>
  <c r="X145" i="4"/>
  <c r="V145" i="4"/>
  <c r="X158" i="4"/>
  <c r="V158" i="4"/>
  <c r="X205" i="4"/>
  <c r="V205" i="4"/>
  <c r="V241" i="4"/>
  <c r="X241" i="4"/>
  <c r="V258" i="4"/>
  <c r="X258" i="4"/>
  <c r="X289" i="4"/>
  <c r="V289" i="4"/>
  <c r="X292" i="4"/>
  <c r="V292" i="4"/>
  <c r="V331" i="4"/>
  <c r="X331" i="4"/>
  <c r="X343" i="4"/>
  <c r="V343" i="4"/>
  <c r="X346" i="4"/>
  <c r="V346" i="4"/>
  <c r="X361" i="4"/>
  <c r="V361" i="4"/>
  <c r="V395" i="4"/>
  <c r="X395" i="4"/>
  <c r="X408" i="4"/>
  <c r="V408" i="4"/>
  <c r="X427" i="4"/>
  <c r="V427" i="4"/>
  <c r="X508" i="4"/>
  <c r="V508" i="4"/>
  <c r="U28" i="5"/>
  <c r="AD28" i="5" s="1"/>
  <c r="Z28" i="5"/>
  <c r="AI28" i="5" s="1"/>
  <c r="R28" i="5"/>
  <c r="AA28" i="5" s="1"/>
  <c r="Y28" i="5"/>
  <c r="AH28" i="5" s="1"/>
  <c r="Q28" i="5"/>
  <c r="T28" i="5" s="1"/>
  <c r="AC28" i="5" s="1"/>
  <c r="V28" i="5"/>
  <c r="AE28" i="5" s="1"/>
  <c r="X28" i="5"/>
  <c r="AG28" i="5" s="1"/>
  <c r="S96" i="5"/>
  <c r="AB96" i="5" s="1"/>
  <c r="Z96" i="5"/>
  <c r="AI96" i="5" s="1"/>
  <c r="Q96" i="5"/>
  <c r="R96" i="5" s="1"/>
  <c r="AA96" i="5" s="1"/>
  <c r="V96" i="5"/>
  <c r="AE96" i="5" s="1"/>
  <c r="Z134" i="5"/>
  <c r="AI134" i="5" s="1"/>
  <c r="Y134" i="5"/>
  <c r="AH134" i="5" s="1"/>
  <c r="R134" i="5"/>
  <c r="AA134" i="5" s="1"/>
  <c r="S135" i="5"/>
  <c r="AB135" i="5" s="1"/>
  <c r="Z135" i="5"/>
  <c r="AI135" i="5" s="1"/>
  <c r="Q135" i="5"/>
  <c r="R135" i="5" s="1"/>
  <c r="AA135" i="5" s="1"/>
  <c r="Z265" i="5"/>
  <c r="AI265" i="5" s="1"/>
  <c r="R265" i="5"/>
  <c r="AA265" i="5" s="1"/>
  <c r="Y265" i="5"/>
  <c r="AH265" i="5" s="1"/>
  <c r="Q265" i="5"/>
  <c r="T265" i="5" s="1"/>
  <c r="AC265" i="5" s="1"/>
  <c r="X265" i="5"/>
  <c r="AG265" i="5" s="1"/>
  <c r="U265" i="5"/>
  <c r="AD265" i="5" s="1"/>
  <c r="Q281" i="5"/>
  <c r="T351" i="5"/>
  <c r="AC351" i="5" s="1"/>
  <c r="S351" i="5"/>
  <c r="AB351" i="5" s="1"/>
  <c r="Y351" i="5"/>
  <c r="AH351" i="5" s="1"/>
  <c r="Q351" i="5"/>
  <c r="Z351" i="5" s="1"/>
  <c r="AI351" i="5" s="1"/>
  <c r="V351" i="5"/>
  <c r="AE351" i="5" s="1"/>
  <c r="W351" i="5"/>
  <c r="AF351" i="5" s="1"/>
  <c r="Z412" i="5"/>
  <c r="AI412" i="5" s="1"/>
  <c r="R412" i="5"/>
  <c r="AA412" i="5" s="1"/>
  <c r="Y412" i="5"/>
  <c r="AH412" i="5" s="1"/>
  <c r="Q412" i="5"/>
  <c r="T412" i="5" s="1"/>
  <c r="AC412" i="5" s="1"/>
  <c r="X412" i="5"/>
  <c r="AG412" i="5" s="1"/>
  <c r="U412" i="5"/>
  <c r="AD412" i="5" s="1"/>
  <c r="E10" i="16"/>
  <c r="D24" i="15"/>
  <c r="C19" i="15"/>
  <c r="B8" i="16"/>
  <c r="H8" i="16"/>
  <c r="T18" i="1"/>
  <c r="H3" i="16"/>
  <c r="H4" i="16"/>
  <c r="E8" i="16"/>
  <c r="I19" i="15"/>
  <c r="D20" i="15"/>
  <c r="C9" i="16"/>
  <c r="T15" i="1"/>
  <c r="H6" i="16"/>
  <c r="D4" i="15"/>
  <c r="G47" i="1"/>
  <c r="G14" i="16"/>
  <c r="V24" i="4"/>
  <c r="V34" i="4" s="1"/>
  <c r="V52" i="4"/>
  <c r="X52" i="4"/>
  <c r="X56" i="4"/>
  <c r="V56" i="4"/>
  <c r="L57" i="4"/>
  <c r="X82" i="4"/>
  <c r="V82" i="4"/>
  <c r="V95" i="4"/>
  <c r="X95" i="4"/>
  <c r="X130" i="4"/>
  <c r="V130" i="4"/>
  <c r="X152" i="4"/>
  <c r="V152" i="4"/>
  <c r="X196" i="4"/>
  <c r="V196" i="4"/>
  <c r="V255" i="4"/>
  <c r="X255" i="4"/>
  <c r="V321" i="4"/>
  <c r="X321" i="4"/>
  <c r="V328" i="4"/>
  <c r="X328" i="4"/>
  <c r="X335" i="4"/>
  <c r="V335" i="4"/>
  <c r="X377" i="4"/>
  <c r="V377" i="4"/>
  <c r="V389" i="4"/>
  <c r="X389" i="4"/>
  <c r="X421" i="4"/>
  <c r="V421" i="4"/>
  <c r="V446" i="4"/>
  <c r="X446" i="4"/>
  <c r="T37" i="5"/>
  <c r="AC37" i="5" s="1"/>
  <c r="S37" i="5"/>
  <c r="AB37" i="5" s="1"/>
  <c r="Y37" i="5"/>
  <c r="AH37" i="5" s="1"/>
  <c r="Q37" i="5"/>
  <c r="Z37" i="5" s="1"/>
  <c r="AI37" i="5" s="1"/>
  <c r="X37" i="5"/>
  <c r="AG37" i="5" s="1"/>
  <c r="W37" i="5"/>
  <c r="AF37" i="5" s="1"/>
  <c r="V37" i="5"/>
  <c r="AE37" i="5" s="1"/>
  <c r="Q84" i="5"/>
  <c r="T115" i="5"/>
  <c r="AC115" i="5" s="1"/>
  <c r="S115" i="5"/>
  <c r="AB115" i="5" s="1"/>
  <c r="Z115" i="5"/>
  <c r="AI115" i="5" s="1"/>
  <c r="R115" i="5"/>
  <c r="AA115" i="5" s="1"/>
  <c r="Q115" i="5"/>
  <c r="Y115" i="5" s="1"/>
  <c r="AH115" i="5" s="1"/>
  <c r="X115" i="5"/>
  <c r="AG115" i="5" s="1"/>
  <c r="U115" i="5"/>
  <c r="AD115" i="5" s="1"/>
  <c r="W115" i="5"/>
  <c r="AF115" i="5" s="1"/>
  <c r="V115" i="5"/>
  <c r="AE115" i="5" s="1"/>
  <c r="V154" i="5"/>
  <c r="AE154" i="5" s="1"/>
  <c r="U154" i="5"/>
  <c r="AD154" i="5" s="1"/>
  <c r="Z154" i="5"/>
  <c r="AI154" i="5" s="1"/>
  <c r="R154" i="5"/>
  <c r="AA154" i="5" s="1"/>
  <c r="W154" i="5"/>
  <c r="AF154" i="5" s="1"/>
  <c r="Q154" i="5"/>
  <c r="T154" i="5" s="1"/>
  <c r="AC154" i="5" s="1"/>
  <c r="Y154" i="5"/>
  <c r="AH154" i="5" s="1"/>
  <c r="X154" i="5"/>
  <c r="AG154" i="5" s="1"/>
  <c r="Z155" i="5"/>
  <c r="AI155" i="5" s="1"/>
  <c r="R155" i="5"/>
  <c r="AA155" i="5" s="1"/>
  <c r="Y155" i="5"/>
  <c r="AH155" i="5" s="1"/>
  <c r="Q155" i="5"/>
  <c r="T155" i="5" s="1"/>
  <c r="AC155" i="5" s="1"/>
  <c r="X155" i="5"/>
  <c r="AG155" i="5" s="1"/>
  <c r="U155" i="5"/>
  <c r="AD155" i="5" s="1"/>
  <c r="Z226" i="5"/>
  <c r="AI226" i="5" s="1"/>
  <c r="Y226" i="5"/>
  <c r="AH226" i="5" s="1"/>
  <c r="R226" i="5"/>
  <c r="AA226" i="5" s="1"/>
  <c r="U227" i="5"/>
  <c r="AD227" i="5" s="1"/>
  <c r="Z227" i="5"/>
  <c r="AI227" i="5" s="1"/>
  <c r="R227" i="5"/>
  <c r="AA227" i="5" s="1"/>
  <c r="Y227" i="5"/>
  <c r="AH227" i="5" s="1"/>
  <c r="Q227" i="5"/>
  <c r="T227" i="5" s="1"/>
  <c r="AC227" i="5" s="1"/>
  <c r="V227" i="5"/>
  <c r="AE227" i="5" s="1"/>
  <c r="X227" i="5"/>
  <c r="AG227" i="5" s="1"/>
  <c r="U311" i="5"/>
  <c r="AD311" i="5" s="1"/>
  <c r="T311" i="5"/>
  <c r="AC311" i="5" s="1"/>
  <c r="S311" i="5"/>
  <c r="AB311" i="5" s="1"/>
  <c r="Z311" i="5"/>
  <c r="AI311" i="5" s="1"/>
  <c r="R311" i="5"/>
  <c r="AA311" i="5" s="1"/>
  <c r="Y311" i="5"/>
  <c r="AH311" i="5" s="1"/>
  <c r="Q311" i="5"/>
  <c r="V311" i="5"/>
  <c r="AE311" i="5" s="1"/>
  <c r="W311" i="5"/>
  <c r="AF311" i="5" s="1"/>
  <c r="X311" i="5"/>
  <c r="AG311" i="5" s="1"/>
  <c r="T317" i="5"/>
  <c r="AC317" i="5" s="1"/>
  <c r="S317" i="5"/>
  <c r="AB317" i="5" s="1"/>
  <c r="Z317" i="5"/>
  <c r="AI317" i="5" s="1"/>
  <c r="R317" i="5"/>
  <c r="AA317" i="5" s="1"/>
  <c r="Q317" i="5"/>
  <c r="Y317" i="5" s="1"/>
  <c r="AH317" i="5" s="1"/>
  <c r="X317" i="5"/>
  <c r="AG317" i="5" s="1"/>
  <c r="U317" i="5"/>
  <c r="AD317" i="5" s="1"/>
  <c r="W317" i="5"/>
  <c r="AF317" i="5" s="1"/>
  <c r="V317" i="5"/>
  <c r="AE317" i="5" s="1"/>
  <c r="U331" i="5"/>
  <c r="AD331" i="5" s="1"/>
  <c r="T331" i="5"/>
  <c r="AC331" i="5" s="1"/>
  <c r="Q331" i="5"/>
  <c r="S331" i="5" s="1"/>
  <c r="AB331" i="5" s="1"/>
  <c r="X331" i="5"/>
  <c r="AG331" i="5" s="1"/>
  <c r="W331" i="5"/>
  <c r="AF331" i="5" s="1"/>
  <c r="I3" i="15"/>
  <c r="E6" i="16"/>
  <c r="O5" i="1"/>
  <c r="E4" i="16"/>
  <c r="I16" i="15"/>
  <c r="O37" i="1"/>
  <c r="O42" i="1"/>
  <c r="O50" i="1"/>
  <c r="T12" i="1"/>
  <c r="T6" i="1"/>
  <c r="D16" i="15"/>
  <c r="C4" i="16"/>
  <c r="T11" i="1"/>
  <c r="E19" i="15"/>
  <c r="G8" i="16"/>
  <c r="X14" i="1"/>
  <c r="L19" i="15" s="1"/>
  <c r="E9" i="16"/>
  <c r="I20" i="15"/>
  <c r="G24" i="1"/>
  <c r="C24" i="15"/>
  <c r="T38" i="1"/>
  <c r="H12" i="16"/>
  <c r="O41" i="1"/>
  <c r="E5" i="16"/>
  <c r="I2" i="15"/>
  <c r="T45" i="1"/>
  <c r="O51" i="1"/>
  <c r="F55" i="1"/>
  <c r="X24" i="4"/>
  <c r="X58" i="4" s="1"/>
  <c r="L61" i="4"/>
  <c r="V64" i="4"/>
  <c r="X64" i="4"/>
  <c r="L73" i="4"/>
  <c r="X103" i="4"/>
  <c r="V103" i="4"/>
  <c r="X149" i="4"/>
  <c r="V149" i="4"/>
  <c r="X162" i="4"/>
  <c r="V162" i="4"/>
  <c r="X165" i="4"/>
  <c r="V165" i="4"/>
  <c r="X193" i="4"/>
  <c r="V193" i="4"/>
  <c r="X199" i="4"/>
  <c r="V199" i="4"/>
  <c r="V310" i="4"/>
  <c r="X310" i="4"/>
  <c r="V316" i="4"/>
  <c r="X316" i="4"/>
  <c r="V332" i="4"/>
  <c r="X332" i="4"/>
  <c r="X371" i="4"/>
  <c r="V371" i="4"/>
  <c r="X380" i="4"/>
  <c r="V380" i="4"/>
  <c r="V386" i="4"/>
  <c r="X386" i="4"/>
  <c r="X535" i="4"/>
  <c r="V535" i="4"/>
  <c r="U64" i="5"/>
  <c r="AD64" i="5" s="1"/>
  <c r="T64" i="5"/>
  <c r="AC64" i="5" s="1"/>
  <c r="Q64" i="5"/>
  <c r="S64" i="5" s="1"/>
  <c r="AB64" i="5" s="1"/>
  <c r="X64" i="5"/>
  <c r="AG64" i="5" s="1"/>
  <c r="W64" i="5"/>
  <c r="AF64" i="5" s="1"/>
  <c r="Q91" i="5"/>
  <c r="Z148" i="5"/>
  <c r="AI148" i="5" s="1"/>
  <c r="Y148" i="5"/>
  <c r="AH148" i="5" s="1"/>
  <c r="R148" i="5"/>
  <c r="AA148" i="5" s="1"/>
  <c r="T240" i="5"/>
  <c r="AC240" i="5" s="1"/>
  <c r="S240" i="5"/>
  <c r="AB240" i="5" s="1"/>
  <c r="Q240" i="5"/>
  <c r="Z240" i="5" s="1"/>
  <c r="AI240" i="5" s="1"/>
  <c r="X240" i="5"/>
  <c r="AG240" i="5" s="1"/>
  <c r="W240" i="5"/>
  <c r="AF240" i="5" s="1"/>
  <c r="V240" i="5"/>
  <c r="AE240" i="5" s="1"/>
  <c r="Q269" i="5"/>
  <c r="X269" i="5"/>
  <c r="AG269" i="5" s="1"/>
  <c r="T285" i="5"/>
  <c r="AC285" i="5" s="1"/>
  <c r="S285" i="5"/>
  <c r="AB285" i="5" s="1"/>
  <c r="Z285" i="5"/>
  <c r="AI285" i="5" s="1"/>
  <c r="R285" i="5"/>
  <c r="AA285" i="5" s="1"/>
  <c r="Y285" i="5"/>
  <c r="AH285" i="5" s="1"/>
  <c r="Q285" i="5"/>
  <c r="X285" i="5"/>
  <c r="AG285" i="5" s="1"/>
  <c r="U285" i="5"/>
  <c r="AD285" i="5" s="1"/>
  <c r="W285" i="5"/>
  <c r="AF285" i="5" s="1"/>
  <c r="V285" i="5"/>
  <c r="AE285" i="5" s="1"/>
  <c r="T295" i="5"/>
  <c r="AC295" i="5" s="1"/>
  <c r="S295" i="5"/>
  <c r="AB295" i="5" s="1"/>
  <c r="Q295" i="5"/>
  <c r="Z295" i="5" s="1"/>
  <c r="AI295" i="5" s="1"/>
  <c r="V295" i="5"/>
  <c r="AE295" i="5" s="1"/>
  <c r="X295" i="5"/>
  <c r="AG295" i="5" s="1"/>
  <c r="R334" i="5"/>
  <c r="AA334" i="5" s="1"/>
  <c r="Q335" i="5"/>
  <c r="V335" i="5"/>
  <c r="AE335" i="5" s="1"/>
  <c r="T367" i="5"/>
  <c r="AC367" i="5" s="1"/>
  <c r="Z367" i="5"/>
  <c r="AI367" i="5" s="1"/>
  <c r="R367" i="5"/>
  <c r="AA367" i="5" s="1"/>
  <c r="Q367" i="5"/>
  <c r="W367" i="5" s="1"/>
  <c r="AF367" i="5" s="1"/>
  <c r="T368" i="5"/>
  <c r="AC368" i="5" s="1"/>
  <c r="S368" i="5"/>
  <c r="AB368" i="5" s="1"/>
  <c r="Z368" i="5"/>
  <c r="AI368" i="5" s="1"/>
  <c r="R368" i="5"/>
  <c r="AA368" i="5" s="1"/>
  <c r="Q368" i="5"/>
  <c r="Y368" i="5" s="1"/>
  <c r="AH368" i="5" s="1"/>
  <c r="X368" i="5"/>
  <c r="AG368" i="5" s="1"/>
  <c r="U368" i="5"/>
  <c r="AD368" i="5" s="1"/>
  <c r="W368" i="5"/>
  <c r="AF368" i="5" s="1"/>
  <c r="V368" i="5"/>
  <c r="AE368" i="5" s="1"/>
  <c r="T398" i="5"/>
  <c r="AC398" i="5" s="1"/>
  <c r="S398" i="5"/>
  <c r="AB398" i="5" s="1"/>
  <c r="Z398" i="5"/>
  <c r="AI398" i="5" s="1"/>
  <c r="R398" i="5"/>
  <c r="AA398" i="5" s="1"/>
  <c r="W398" i="5"/>
  <c r="AF398" i="5" s="1"/>
  <c r="Y398" i="5"/>
  <c r="AH398" i="5" s="1"/>
  <c r="Q398" i="5"/>
  <c r="V398" i="5" s="1"/>
  <c r="AE398" i="5" s="1"/>
  <c r="Y410" i="5"/>
  <c r="AH410" i="5" s="1"/>
  <c r="Q410" i="5"/>
  <c r="Q430" i="5"/>
  <c r="X41" i="4"/>
  <c r="L85" i="4"/>
  <c r="L92" i="4"/>
  <c r="V105" i="4"/>
  <c r="V134" i="4"/>
  <c r="V137" i="4"/>
  <c r="V140" i="4"/>
  <c r="V167" i="4"/>
  <c r="L170" i="4"/>
  <c r="L173" i="4"/>
  <c r="V182" i="4"/>
  <c r="L221" i="4"/>
  <c r="L224" i="4"/>
  <c r="L247" i="4"/>
  <c r="L250" i="4"/>
  <c r="L253" i="4"/>
  <c r="L307" i="4"/>
  <c r="V319" i="4"/>
  <c r="V322" i="4"/>
  <c r="V341" i="4"/>
  <c r="V344" i="4"/>
  <c r="V350" i="4"/>
  <c r="V353" i="4"/>
  <c r="V356" i="4"/>
  <c r="V367" i="4"/>
  <c r="L373" i="4"/>
  <c r="L379" i="4"/>
  <c r="L382" i="4"/>
  <c r="V407" i="4"/>
  <c r="L414" i="4"/>
  <c r="V417" i="4"/>
  <c r="V424" i="4"/>
  <c r="V437" i="4"/>
  <c r="V463" i="4"/>
  <c r="L479" i="4"/>
  <c r="L501" i="4"/>
  <c r="X507" i="4"/>
  <c r="V507" i="4"/>
  <c r="V512" i="4"/>
  <c r="L531" i="4"/>
  <c r="L534" i="4"/>
  <c r="L564" i="4"/>
  <c r="L596" i="4"/>
  <c r="L631" i="4"/>
  <c r="Q26" i="5"/>
  <c r="Q46" i="5"/>
  <c r="Y52" i="5"/>
  <c r="AH52" i="5" s="1"/>
  <c r="Q52" i="5"/>
  <c r="X52" i="5"/>
  <c r="AG52" i="5" s="1"/>
  <c r="W52" i="5"/>
  <c r="AF52" i="5" s="1"/>
  <c r="V52" i="5"/>
  <c r="AE52" i="5" s="1"/>
  <c r="U52" i="5"/>
  <c r="AD52" i="5" s="1"/>
  <c r="Z52" i="5"/>
  <c r="AI52" i="5" s="1"/>
  <c r="R52" i="5"/>
  <c r="AA52" i="5" s="1"/>
  <c r="X53" i="5"/>
  <c r="AG53" i="5" s="1"/>
  <c r="U53" i="5"/>
  <c r="AD53" i="5" s="1"/>
  <c r="T53" i="5"/>
  <c r="AC53" i="5" s="1"/>
  <c r="Y53" i="5"/>
  <c r="AH53" i="5" s="1"/>
  <c r="Q53" i="5"/>
  <c r="Q62" i="5"/>
  <c r="Y68" i="5"/>
  <c r="AH68" i="5" s="1"/>
  <c r="Q68" i="5"/>
  <c r="X68" i="5"/>
  <c r="AG68" i="5" s="1"/>
  <c r="W68" i="5"/>
  <c r="AF68" i="5" s="1"/>
  <c r="V68" i="5"/>
  <c r="AE68" i="5" s="1"/>
  <c r="U68" i="5"/>
  <c r="AD68" i="5" s="1"/>
  <c r="Z68" i="5"/>
  <c r="AI68" i="5" s="1"/>
  <c r="R68" i="5"/>
  <c r="AA68" i="5" s="1"/>
  <c r="X69" i="5"/>
  <c r="AG69" i="5" s="1"/>
  <c r="U69" i="5"/>
  <c r="AD69" i="5" s="1"/>
  <c r="T69" i="5"/>
  <c r="AC69" i="5" s="1"/>
  <c r="Y69" i="5"/>
  <c r="AH69" i="5" s="1"/>
  <c r="Q69" i="5"/>
  <c r="Y80" i="5"/>
  <c r="AH80" i="5" s="1"/>
  <c r="Q80" i="5"/>
  <c r="X81" i="5"/>
  <c r="AG81" i="5" s="1"/>
  <c r="W81" i="5"/>
  <c r="AF81" i="5" s="1"/>
  <c r="Q81" i="5"/>
  <c r="Q90" i="5"/>
  <c r="Y139" i="5"/>
  <c r="AH139" i="5" s="1"/>
  <c r="Q139" i="5"/>
  <c r="X139" i="5"/>
  <c r="AG139" i="5" s="1"/>
  <c r="W139" i="5"/>
  <c r="AF139" i="5" s="1"/>
  <c r="V139" i="5"/>
  <c r="AE139" i="5" s="1"/>
  <c r="U139" i="5"/>
  <c r="AD139" i="5" s="1"/>
  <c r="Z139" i="5"/>
  <c r="AI139" i="5" s="1"/>
  <c r="R139" i="5"/>
  <c r="AA139" i="5" s="1"/>
  <c r="X140" i="5"/>
  <c r="AG140" i="5" s="1"/>
  <c r="U140" i="5"/>
  <c r="AD140" i="5" s="1"/>
  <c r="T140" i="5"/>
  <c r="AC140" i="5" s="1"/>
  <c r="Y140" i="5"/>
  <c r="AH140" i="5" s="1"/>
  <c r="Q140" i="5"/>
  <c r="Q183" i="5"/>
  <c r="W184" i="5"/>
  <c r="AF184" i="5" s="1"/>
  <c r="V184" i="5"/>
  <c r="AE184" i="5" s="1"/>
  <c r="U184" i="5"/>
  <c r="AD184" i="5" s="1"/>
  <c r="T184" i="5"/>
  <c r="AC184" i="5" s="1"/>
  <c r="S184" i="5"/>
  <c r="AB184" i="5" s="1"/>
  <c r="X184" i="5"/>
  <c r="AG184" i="5" s="1"/>
  <c r="W215" i="5"/>
  <c r="AF215" i="5" s="1"/>
  <c r="V215" i="5"/>
  <c r="AE215" i="5" s="1"/>
  <c r="U215" i="5"/>
  <c r="AD215" i="5" s="1"/>
  <c r="T215" i="5"/>
  <c r="AC215" i="5" s="1"/>
  <c r="S215" i="5"/>
  <c r="AB215" i="5" s="1"/>
  <c r="X215" i="5"/>
  <c r="AG215" i="5" s="1"/>
  <c r="Z259" i="5"/>
  <c r="AI259" i="5" s="1"/>
  <c r="R259" i="5"/>
  <c r="AA259" i="5" s="1"/>
  <c r="Y259" i="5"/>
  <c r="AH259" i="5" s="1"/>
  <c r="Q259" i="5"/>
  <c r="U259" i="5" s="1"/>
  <c r="AD259" i="5" s="1"/>
  <c r="X259" i="5"/>
  <c r="AG259" i="5" s="1"/>
  <c r="W259" i="5"/>
  <c r="AF259" i="5" s="1"/>
  <c r="W262" i="5"/>
  <c r="AF262" i="5" s="1"/>
  <c r="V262" i="5"/>
  <c r="AE262" i="5" s="1"/>
  <c r="U262" i="5"/>
  <c r="AD262" i="5" s="1"/>
  <c r="T262" i="5"/>
  <c r="AC262" i="5" s="1"/>
  <c r="S262" i="5"/>
  <c r="AB262" i="5" s="1"/>
  <c r="X262" i="5"/>
  <c r="AG262" i="5" s="1"/>
  <c r="N275" i="5"/>
  <c r="P275" i="5" s="1"/>
  <c r="Q291" i="5"/>
  <c r="U291" i="5" s="1"/>
  <c r="AD291" i="5" s="1"/>
  <c r="W291" i="5"/>
  <c r="AF291" i="5" s="1"/>
  <c r="V291" i="5"/>
  <c r="AE291" i="5" s="1"/>
  <c r="W294" i="5"/>
  <c r="AF294" i="5" s="1"/>
  <c r="V294" i="5"/>
  <c r="AE294" i="5" s="1"/>
  <c r="U294" i="5"/>
  <c r="AD294" i="5" s="1"/>
  <c r="T294" i="5"/>
  <c r="AC294" i="5" s="1"/>
  <c r="S294" i="5"/>
  <c r="AB294" i="5" s="1"/>
  <c r="X294" i="5"/>
  <c r="AG294" i="5" s="1"/>
  <c r="Z354" i="5"/>
  <c r="AI354" i="5" s="1"/>
  <c r="Q354" i="5"/>
  <c r="U354" i="5" s="1"/>
  <c r="AD354" i="5" s="1"/>
  <c r="W354" i="5"/>
  <c r="AF354" i="5" s="1"/>
  <c r="S354" i="5"/>
  <c r="AB354" i="5" s="1"/>
  <c r="Z444" i="5"/>
  <c r="AI444" i="5" s="1"/>
  <c r="Q444" i="5"/>
  <c r="X444" i="5" s="1"/>
  <c r="AG444" i="5" s="1"/>
  <c r="W444" i="5"/>
  <c r="AF444" i="5" s="1"/>
  <c r="S444" i="5"/>
  <c r="AB444" i="5" s="1"/>
  <c r="N448" i="5"/>
  <c r="P448" i="5" s="1"/>
  <c r="Q449" i="5"/>
  <c r="S449" i="5" s="1"/>
  <c r="AB449" i="5" s="1"/>
  <c r="X449" i="5"/>
  <c r="AG449" i="5" s="1"/>
  <c r="W449" i="5"/>
  <c r="AF449" i="5" s="1"/>
  <c r="V449" i="5"/>
  <c r="AE449" i="5" s="1"/>
  <c r="U449" i="5"/>
  <c r="AD449" i="5" s="1"/>
  <c r="Z449" i="5"/>
  <c r="AI449" i="5" s="1"/>
  <c r="R449" i="5"/>
  <c r="AA449" i="5" s="1"/>
  <c r="V458" i="5"/>
  <c r="AE458" i="5" s="1"/>
  <c r="U458" i="5"/>
  <c r="AD458" i="5" s="1"/>
  <c r="T458" i="5"/>
  <c r="AC458" i="5" s="1"/>
  <c r="S458" i="5"/>
  <c r="AB458" i="5" s="1"/>
  <c r="Z458" i="5"/>
  <c r="AI458" i="5" s="1"/>
  <c r="R458" i="5"/>
  <c r="AA458" i="5" s="1"/>
  <c r="Q458" i="5"/>
  <c r="X458" i="5" s="1"/>
  <c r="AG458" i="5" s="1"/>
  <c r="V465" i="5"/>
  <c r="AE465" i="5" s="1"/>
  <c r="U465" i="5"/>
  <c r="AD465" i="5" s="1"/>
  <c r="T465" i="5"/>
  <c r="AC465" i="5" s="1"/>
  <c r="S465" i="5"/>
  <c r="AB465" i="5" s="1"/>
  <c r="Z465" i="5"/>
  <c r="AI465" i="5" s="1"/>
  <c r="R465" i="5"/>
  <c r="AA465" i="5" s="1"/>
  <c r="Q465" i="5"/>
  <c r="Y465" i="5" s="1"/>
  <c r="AH465" i="5" s="1"/>
  <c r="X465" i="5"/>
  <c r="AG465" i="5" s="1"/>
  <c r="W465" i="5"/>
  <c r="AF465" i="5" s="1"/>
  <c r="Y480" i="5"/>
  <c r="AH480" i="5" s="1"/>
  <c r="Q480" i="5"/>
  <c r="V480" i="5" s="1"/>
  <c r="AE480" i="5" s="1"/>
  <c r="X480" i="5"/>
  <c r="AG480" i="5" s="1"/>
  <c r="W480" i="5"/>
  <c r="AF480" i="5" s="1"/>
  <c r="T480" i="5"/>
  <c r="AC480" i="5" s="1"/>
  <c r="S480" i="5"/>
  <c r="AB480" i="5" s="1"/>
  <c r="Z480" i="5"/>
  <c r="AI480" i="5" s="1"/>
  <c r="R480" i="5"/>
  <c r="AA480" i="5" s="1"/>
  <c r="T502" i="5"/>
  <c r="AC502" i="5" s="1"/>
  <c r="S502" i="5"/>
  <c r="AB502" i="5" s="1"/>
  <c r="Y502" i="5"/>
  <c r="AH502" i="5" s="1"/>
  <c r="Q502" i="5"/>
  <c r="Z502" i="5" s="1"/>
  <c r="AI502" i="5" s="1"/>
  <c r="X502" i="5"/>
  <c r="AG502" i="5" s="1"/>
  <c r="V502" i="5"/>
  <c r="AE502" i="5" s="1"/>
  <c r="U502" i="5"/>
  <c r="AD502" i="5" s="1"/>
  <c r="V537" i="5"/>
  <c r="AE537" i="5" s="1"/>
  <c r="U537" i="5"/>
  <c r="AD537" i="5" s="1"/>
  <c r="T537" i="5"/>
  <c r="AC537" i="5" s="1"/>
  <c r="S537" i="5"/>
  <c r="AB537" i="5" s="1"/>
  <c r="Z537" i="5"/>
  <c r="AI537" i="5" s="1"/>
  <c r="R537" i="5"/>
  <c r="AA537" i="5" s="1"/>
  <c r="Q537" i="5"/>
  <c r="X537" i="5" s="1"/>
  <c r="AG537" i="5" s="1"/>
  <c r="U540" i="5"/>
  <c r="AD540" i="5" s="1"/>
  <c r="S540" i="5"/>
  <c r="AB540" i="5" s="1"/>
  <c r="Z540" i="5"/>
  <c r="AI540" i="5" s="1"/>
  <c r="Q540" i="5"/>
  <c r="R540" i="5" s="1"/>
  <c r="AA540" i="5" s="1"/>
  <c r="U544" i="5"/>
  <c r="AD544" i="5" s="1"/>
  <c r="T544" i="5"/>
  <c r="AC544" i="5" s="1"/>
  <c r="Q544" i="5"/>
  <c r="S544" i="5" s="1"/>
  <c r="AB544" i="5" s="1"/>
  <c r="Z547" i="5"/>
  <c r="AI547" i="5" s="1"/>
  <c r="R547" i="5"/>
  <c r="AA547" i="5" s="1"/>
  <c r="Q547" i="5"/>
  <c r="Y547" i="5"/>
  <c r="AH547" i="5" s="1"/>
  <c r="X547" i="5"/>
  <c r="AG547" i="5" s="1"/>
  <c r="W547" i="5"/>
  <c r="AF547" i="5" s="1"/>
  <c r="V547" i="5"/>
  <c r="AE547" i="5" s="1"/>
  <c r="U547" i="5"/>
  <c r="AD547" i="5" s="1"/>
  <c r="T547" i="5"/>
  <c r="AC547" i="5" s="1"/>
  <c r="S547" i="5"/>
  <c r="AB547" i="5" s="1"/>
  <c r="Q567" i="5"/>
  <c r="Y567" i="5" s="1"/>
  <c r="AH567" i="5" s="1"/>
  <c r="X567" i="5"/>
  <c r="AG567" i="5" s="1"/>
  <c r="W567" i="5"/>
  <c r="AF567" i="5" s="1"/>
  <c r="V567" i="5"/>
  <c r="AE567" i="5" s="1"/>
  <c r="U567" i="5"/>
  <c r="AD567" i="5" s="1"/>
  <c r="T567" i="5"/>
  <c r="AC567" i="5" s="1"/>
  <c r="S567" i="5"/>
  <c r="AB567" i="5" s="1"/>
  <c r="Z567" i="5"/>
  <c r="AI567" i="5" s="1"/>
  <c r="Q582" i="5"/>
  <c r="U582" i="5" s="1"/>
  <c r="AD582" i="5" s="1"/>
  <c r="W582" i="5"/>
  <c r="AF582" i="5" s="1"/>
  <c r="V582" i="5"/>
  <c r="AE582" i="5" s="1"/>
  <c r="V31" i="6"/>
  <c r="AE31" i="6" s="1"/>
  <c r="T31" i="6"/>
  <c r="AC31" i="6" s="1"/>
  <c r="S31" i="6"/>
  <c r="AB31" i="6" s="1"/>
  <c r="R31" i="6"/>
  <c r="AA31" i="6" s="1"/>
  <c r="Q31" i="6"/>
  <c r="Z31" i="6" s="1"/>
  <c r="AI31" i="6" s="1"/>
  <c r="Y31" i="6"/>
  <c r="AH31" i="6" s="1"/>
  <c r="X31" i="6"/>
  <c r="AG31" i="6" s="1"/>
  <c r="W31" i="6"/>
  <c r="AF31" i="6" s="1"/>
  <c r="U31" i="6"/>
  <c r="AD31" i="6" s="1"/>
  <c r="U52" i="6"/>
  <c r="AD52" i="6" s="1"/>
  <c r="Z52" i="6"/>
  <c r="AI52" i="6" s="1"/>
  <c r="Q52" i="6"/>
  <c r="R52" i="6" s="1"/>
  <c r="AA52" i="6" s="1"/>
  <c r="X52" i="6"/>
  <c r="AG52" i="6" s="1"/>
  <c r="W52" i="6"/>
  <c r="AF52" i="6" s="1"/>
  <c r="Q61" i="6"/>
  <c r="Z61" i="6" s="1"/>
  <c r="AI61" i="6" s="1"/>
  <c r="V61" i="6"/>
  <c r="AE61" i="6" s="1"/>
  <c r="S61" i="6"/>
  <c r="AB61" i="6" s="1"/>
  <c r="R61" i="6"/>
  <c r="AA61" i="6" s="1"/>
  <c r="W61" i="6"/>
  <c r="AF61" i="6" s="1"/>
  <c r="Q71" i="6"/>
  <c r="X71" i="6" s="1"/>
  <c r="AG71" i="6" s="1"/>
  <c r="R71" i="6"/>
  <c r="AA71" i="6" s="1"/>
  <c r="Z71" i="6"/>
  <c r="AI71" i="6" s="1"/>
  <c r="S71" i="6"/>
  <c r="AB71" i="6" s="1"/>
  <c r="X85" i="6"/>
  <c r="AG85" i="6" s="1"/>
  <c r="U85" i="6"/>
  <c r="AD85" i="6" s="1"/>
  <c r="Y85" i="6"/>
  <c r="AH85" i="6" s="1"/>
  <c r="Q85" i="6"/>
  <c r="S85" i="6"/>
  <c r="AB85" i="6" s="1"/>
  <c r="R85" i="6"/>
  <c r="AA85" i="6" s="1"/>
  <c r="Z85" i="6"/>
  <c r="AI85" i="6" s="1"/>
  <c r="W85" i="6"/>
  <c r="AF85" i="6" s="1"/>
  <c r="V85" i="6"/>
  <c r="AE85" i="6" s="1"/>
  <c r="T85" i="6"/>
  <c r="AC85" i="6" s="1"/>
  <c r="Q104" i="6"/>
  <c r="Q107" i="6"/>
  <c r="W107" i="6" s="1"/>
  <c r="AF107" i="6" s="1"/>
  <c r="V107" i="6"/>
  <c r="AE107" i="6" s="1"/>
  <c r="Z107" i="6"/>
  <c r="AI107" i="6" s="1"/>
  <c r="S107" i="6"/>
  <c r="AB107" i="6" s="1"/>
  <c r="X107" i="6"/>
  <c r="AG107" i="6" s="1"/>
  <c r="T107" i="6"/>
  <c r="AC107" i="6" s="1"/>
  <c r="T111" i="6"/>
  <c r="AC111" i="6" s="1"/>
  <c r="Y111" i="6"/>
  <c r="AH111" i="6" s="1"/>
  <c r="Q111" i="6"/>
  <c r="W111" i="6" s="1"/>
  <c r="AF111" i="6" s="1"/>
  <c r="U111" i="6"/>
  <c r="AD111" i="6" s="1"/>
  <c r="X111" i="6"/>
  <c r="AG111" i="6" s="1"/>
  <c r="S111" i="6"/>
  <c r="AB111" i="6" s="1"/>
  <c r="R111" i="6"/>
  <c r="AA111" i="6" s="1"/>
  <c r="Z111" i="6"/>
  <c r="AI111" i="6" s="1"/>
  <c r="Z139" i="6"/>
  <c r="AI139" i="6" s="1"/>
  <c r="R139" i="6"/>
  <c r="AA139" i="6" s="1"/>
  <c r="Q139" i="6"/>
  <c r="T153" i="6"/>
  <c r="AC153" i="6" s="1"/>
  <c r="Q153" i="6"/>
  <c r="Y153" i="6" s="1"/>
  <c r="AH153" i="6" s="1"/>
  <c r="U153" i="6"/>
  <c r="AD153" i="6" s="1"/>
  <c r="R153" i="6"/>
  <c r="AA153" i="6" s="1"/>
  <c r="Z153" i="6"/>
  <c r="AI153" i="6" s="1"/>
  <c r="X153" i="6"/>
  <c r="AG153" i="6" s="1"/>
  <c r="W153" i="6"/>
  <c r="AF153" i="6" s="1"/>
  <c r="V153" i="6"/>
  <c r="AE153" i="6" s="1"/>
  <c r="V165" i="6"/>
  <c r="AE165" i="6" s="1"/>
  <c r="X165" i="6"/>
  <c r="AG165" i="6" s="1"/>
  <c r="W165" i="6"/>
  <c r="AF165" i="6" s="1"/>
  <c r="Q165" i="6"/>
  <c r="T165" i="6" s="1"/>
  <c r="AC165" i="6" s="1"/>
  <c r="Q170" i="6"/>
  <c r="S170" i="6"/>
  <c r="AB170" i="6" s="1"/>
  <c r="Q184" i="6"/>
  <c r="S188" i="6"/>
  <c r="AB188" i="6" s="1"/>
  <c r="Q188" i="6"/>
  <c r="X188" i="6" s="1"/>
  <c r="AG188" i="6" s="1"/>
  <c r="Y188" i="6"/>
  <c r="AH188" i="6" s="1"/>
  <c r="V188" i="6"/>
  <c r="AE188" i="6" s="1"/>
  <c r="U188" i="6"/>
  <c r="AD188" i="6" s="1"/>
  <c r="V200" i="6"/>
  <c r="AE200" i="6" s="1"/>
  <c r="X200" i="6"/>
  <c r="AG200" i="6" s="1"/>
  <c r="W200" i="6"/>
  <c r="AF200" i="6" s="1"/>
  <c r="Q200" i="6"/>
  <c r="T200" i="6" s="1"/>
  <c r="AC200" i="6" s="1"/>
  <c r="Q215" i="6"/>
  <c r="T218" i="6"/>
  <c r="AC218" i="6" s="1"/>
  <c r="S218" i="6"/>
  <c r="AB218" i="6" s="1"/>
  <c r="Y218" i="6"/>
  <c r="AH218" i="6" s="1"/>
  <c r="Q218" i="6"/>
  <c r="Z218" i="6" s="1"/>
  <c r="AI218" i="6" s="1"/>
  <c r="V218" i="6"/>
  <c r="AE218" i="6" s="1"/>
  <c r="W218" i="6"/>
  <c r="AF218" i="6" s="1"/>
  <c r="U424" i="6"/>
  <c r="AD424" i="6" s="1"/>
  <c r="Z424" i="6"/>
  <c r="AI424" i="6" s="1"/>
  <c r="R424" i="6"/>
  <c r="AA424" i="6" s="1"/>
  <c r="Y424" i="6"/>
  <c r="AH424" i="6" s="1"/>
  <c r="Q424" i="6"/>
  <c r="T424" i="6" s="1"/>
  <c r="AC424" i="6" s="1"/>
  <c r="V424" i="6"/>
  <c r="AE424" i="6" s="1"/>
  <c r="X424" i="6"/>
  <c r="AG424" i="6" s="1"/>
  <c r="Q457" i="6"/>
  <c r="X457" i="6" s="1"/>
  <c r="AG457" i="6" s="1"/>
  <c r="U534" i="6"/>
  <c r="AD534" i="6" s="1"/>
  <c r="S534" i="6"/>
  <c r="AB534" i="6" s="1"/>
  <c r="Z534" i="6"/>
  <c r="AI534" i="6" s="1"/>
  <c r="Q534" i="6"/>
  <c r="R534" i="6" s="1"/>
  <c r="AA534" i="6" s="1"/>
  <c r="X534" i="6"/>
  <c r="AG534" i="6" s="1"/>
  <c r="L109" i="4"/>
  <c r="V112" i="4"/>
  <c r="V115" i="4"/>
  <c r="V118" i="4"/>
  <c r="V121" i="4"/>
  <c r="V127" i="4"/>
  <c r="V143" i="4"/>
  <c r="V155" i="4"/>
  <c r="V161" i="4"/>
  <c r="V164" i="4"/>
  <c r="X167" i="4"/>
  <c r="L203" i="4"/>
  <c r="L215" i="4"/>
  <c r="V218" i="4"/>
  <c r="X269" i="4"/>
  <c r="X272" i="4"/>
  <c r="X275" i="4"/>
  <c r="X278" i="4"/>
  <c r="X281" i="4"/>
  <c r="X284" i="4"/>
  <c r="X287" i="4"/>
  <c r="V295" i="4"/>
  <c r="V298" i="4"/>
  <c r="V301" i="4"/>
  <c r="V304" i="4"/>
  <c r="V311" i="4"/>
  <c r="V317" i="4"/>
  <c r="X319" i="4"/>
  <c r="X322" i="4"/>
  <c r="L359" i="4"/>
  <c r="V364" i="4"/>
  <c r="X367" i="4"/>
  <c r="V370" i="4"/>
  <c r="V376" i="4"/>
  <c r="V394" i="4"/>
  <c r="V397" i="4"/>
  <c r="V400" i="4"/>
  <c r="X407" i="4"/>
  <c r="X437" i="4"/>
  <c r="V478" i="4"/>
  <c r="X523" i="4"/>
  <c r="L528" i="4"/>
  <c r="X545" i="4"/>
  <c r="X552" i="4"/>
  <c r="V552" i="4"/>
  <c r="X561" i="4"/>
  <c r="V561" i="4"/>
  <c r="X588" i="4"/>
  <c r="X593" i="4"/>
  <c r="L646" i="4"/>
  <c r="X649" i="4"/>
  <c r="Q32" i="5"/>
  <c r="Y32" i="5" s="1"/>
  <c r="AH32" i="5" s="1"/>
  <c r="X32" i="5"/>
  <c r="AG32" i="5" s="1"/>
  <c r="W32" i="5"/>
  <c r="AF32" i="5" s="1"/>
  <c r="V32" i="5"/>
  <c r="AE32" i="5" s="1"/>
  <c r="U32" i="5"/>
  <c r="AD32" i="5" s="1"/>
  <c r="Z32" i="5"/>
  <c r="AI32" i="5" s="1"/>
  <c r="R32" i="5"/>
  <c r="AA32" i="5" s="1"/>
  <c r="Q33" i="5"/>
  <c r="S38" i="5"/>
  <c r="AB38" i="5" s="1"/>
  <c r="Y38" i="5"/>
  <c r="AH38" i="5" s="1"/>
  <c r="Q38" i="5"/>
  <c r="Z38" i="5" s="1"/>
  <c r="AI38" i="5" s="1"/>
  <c r="X38" i="5"/>
  <c r="AG38" i="5" s="1"/>
  <c r="T38" i="5"/>
  <c r="AC38" i="5" s="1"/>
  <c r="Z51" i="5"/>
  <c r="AI51" i="5" s="1"/>
  <c r="Q51" i="5"/>
  <c r="R51" i="5" s="1"/>
  <c r="AA51" i="5" s="1"/>
  <c r="W51" i="5"/>
  <c r="AF51" i="5" s="1"/>
  <c r="S51" i="5"/>
  <c r="AB51" i="5" s="1"/>
  <c r="W54" i="5"/>
  <c r="AF54" i="5" s="1"/>
  <c r="Z67" i="5"/>
  <c r="AI67" i="5" s="1"/>
  <c r="R67" i="5"/>
  <c r="AA67" i="5" s="1"/>
  <c r="Y67" i="5"/>
  <c r="AH67" i="5" s="1"/>
  <c r="Q67" i="5"/>
  <c r="X67" i="5"/>
  <c r="AG67" i="5" s="1"/>
  <c r="W67" i="5"/>
  <c r="AF67" i="5" s="1"/>
  <c r="V67" i="5"/>
  <c r="AE67" i="5" s="1"/>
  <c r="S67" i="5"/>
  <c r="AB67" i="5" s="1"/>
  <c r="U76" i="5"/>
  <c r="AD76" i="5" s="1"/>
  <c r="T76" i="5"/>
  <c r="AC76" i="5" s="1"/>
  <c r="Y79" i="5"/>
  <c r="AH79" i="5" s="1"/>
  <c r="Q79" i="5"/>
  <c r="U82" i="5"/>
  <c r="AD82" i="5" s="1"/>
  <c r="T82" i="5"/>
  <c r="AC82" i="5" s="1"/>
  <c r="U95" i="5"/>
  <c r="AD95" i="5" s="1"/>
  <c r="T95" i="5"/>
  <c r="AC95" i="5" s="1"/>
  <c r="S95" i="5"/>
  <c r="AB95" i="5" s="1"/>
  <c r="Z95" i="5"/>
  <c r="AI95" i="5" s="1"/>
  <c r="R95" i="5"/>
  <c r="AA95" i="5" s="1"/>
  <c r="Y95" i="5"/>
  <c r="AH95" i="5" s="1"/>
  <c r="Q95" i="5"/>
  <c r="V95" i="5"/>
  <c r="AE95" i="5" s="1"/>
  <c r="Z106" i="5"/>
  <c r="AI106" i="5" s="1"/>
  <c r="R106" i="5"/>
  <c r="AA106" i="5" s="1"/>
  <c r="Q110" i="5"/>
  <c r="R110" i="5" s="1"/>
  <c r="AA110" i="5" s="1"/>
  <c r="W110" i="5"/>
  <c r="AF110" i="5" s="1"/>
  <c r="U110" i="5"/>
  <c r="AD110" i="5" s="1"/>
  <c r="Z110" i="5"/>
  <c r="AI110" i="5" s="1"/>
  <c r="Q111" i="5"/>
  <c r="Q123" i="5"/>
  <c r="Y123" i="5" s="1"/>
  <c r="AH123" i="5" s="1"/>
  <c r="X123" i="5"/>
  <c r="AG123" i="5" s="1"/>
  <c r="W123" i="5"/>
  <c r="AF123" i="5" s="1"/>
  <c r="V123" i="5"/>
  <c r="AE123" i="5" s="1"/>
  <c r="U123" i="5"/>
  <c r="AD123" i="5" s="1"/>
  <c r="Z123" i="5"/>
  <c r="AI123" i="5" s="1"/>
  <c r="R123" i="5"/>
  <c r="AA123" i="5" s="1"/>
  <c r="Z138" i="5"/>
  <c r="AI138" i="5" s="1"/>
  <c r="R138" i="5"/>
  <c r="AA138" i="5" s="1"/>
  <c r="Q138" i="5"/>
  <c r="Y138" i="5" s="1"/>
  <c r="AH138" i="5" s="1"/>
  <c r="X138" i="5"/>
  <c r="AG138" i="5" s="1"/>
  <c r="W138" i="5"/>
  <c r="AF138" i="5" s="1"/>
  <c r="V138" i="5"/>
  <c r="AE138" i="5" s="1"/>
  <c r="S138" i="5"/>
  <c r="AB138" i="5" s="1"/>
  <c r="W141" i="5"/>
  <c r="AF141" i="5" s="1"/>
  <c r="V141" i="5"/>
  <c r="AE141" i="5" s="1"/>
  <c r="S141" i="5"/>
  <c r="AB141" i="5" s="1"/>
  <c r="X141" i="5"/>
  <c r="AG141" i="5" s="1"/>
  <c r="Y152" i="5"/>
  <c r="AH152" i="5" s="1"/>
  <c r="Q152" i="5"/>
  <c r="V152" i="5" s="1"/>
  <c r="AE152" i="5" s="1"/>
  <c r="X152" i="5"/>
  <c r="AG152" i="5" s="1"/>
  <c r="W152" i="5"/>
  <c r="AF152" i="5" s="1"/>
  <c r="Z152" i="5"/>
  <c r="AI152" i="5" s="1"/>
  <c r="R152" i="5"/>
  <c r="AA152" i="5" s="1"/>
  <c r="X153" i="5"/>
  <c r="AG153" i="5" s="1"/>
  <c r="V153" i="5"/>
  <c r="AE153" i="5" s="1"/>
  <c r="U153" i="5"/>
  <c r="AD153" i="5" s="1"/>
  <c r="Q153" i="5"/>
  <c r="T153" i="5" s="1"/>
  <c r="AC153" i="5" s="1"/>
  <c r="U169" i="5"/>
  <c r="AD169" i="5" s="1"/>
  <c r="T169" i="5"/>
  <c r="AC169" i="5" s="1"/>
  <c r="S169" i="5"/>
  <c r="AB169" i="5" s="1"/>
  <c r="Z169" i="5"/>
  <c r="AI169" i="5" s="1"/>
  <c r="R169" i="5"/>
  <c r="AA169" i="5" s="1"/>
  <c r="Q169" i="5"/>
  <c r="Y169" i="5" s="1"/>
  <c r="AH169" i="5" s="1"/>
  <c r="V169" i="5"/>
  <c r="AE169" i="5" s="1"/>
  <c r="S179" i="5"/>
  <c r="AB179" i="5" s="1"/>
  <c r="Z179" i="5"/>
  <c r="AI179" i="5" s="1"/>
  <c r="Z182" i="5"/>
  <c r="AI182" i="5" s="1"/>
  <c r="R182" i="5"/>
  <c r="AA182" i="5" s="1"/>
  <c r="Y182" i="5"/>
  <c r="AH182" i="5" s="1"/>
  <c r="Q182" i="5"/>
  <c r="V182" i="5" s="1"/>
  <c r="AE182" i="5" s="1"/>
  <c r="X182" i="5"/>
  <c r="AG182" i="5" s="1"/>
  <c r="W182" i="5"/>
  <c r="AF182" i="5" s="1"/>
  <c r="U196" i="5"/>
  <c r="AD196" i="5" s="1"/>
  <c r="T196" i="5"/>
  <c r="AC196" i="5" s="1"/>
  <c r="S196" i="5"/>
  <c r="AB196" i="5" s="1"/>
  <c r="Z196" i="5"/>
  <c r="AI196" i="5" s="1"/>
  <c r="R196" i="5"/>
  <c r="AA196" i="5" s="1"/>
  <c r="Y196" i="5"/>
  <c r="AH196" i="5" s="1"/>
  <c r="Q196" i="5"/>
  <c r="V196" i="5"/>
  <c r="AE196" i="5" s="1"/>
  <c r="U212" i="5"/>
  <c r="AD212" i="5" s="1"/>
  <c r="T212" i="5"/>
  <c r="AC212" i="5" s="1"/>
  <c r="S212" i="5"/>
  <c r="AB212" i="5" s="1"/>
  <c r="Z212" i="5"/>
  <c r="AI212" i="5" s="1"/>
  <c r="R212" i="5"/>
  <c r="AA212" i="5" s="1"/>
  <c r="Y212" i="5"/>
  <c r="AH212" i="5" s="1"/>
  <c r="Q212" i="5"/>
  <c r="V212" i="5"/>
  <c r="AE212" i="5" s="1"/>
  <c r="Q230" i="5"/>
  <c r="Z230" i="5" s="1"/>
  <c r="AI230" i="5" s="1"/>
  <c r="X230" i="5"/>
  <c r="AG230" i="5" s="1"/>
  <c r="V230" i="5"/>
  <c r="AE230" i="5" s="1"/>
  <c r="U230" i="5"/>
  <c r="AD230" i="5" s="1"/>
  <c r="S231" i="5"/>
  <c r="AB231" i="5" s="1"/>
  <c r="X231" i="5"/>
  <c r="AG231" i="5" s="1"/>
  <c r="Q243" i="5"/>
  <c r="Y243" i="5" s="1"/>
  <c r="AH243" i="5" s="1"/>
  <c r="X243" i="5"/>
  <c r="AG243" i="5" s="1"/>
  <c r="W243" i="5"/>
  <c r="AF243" i="5" s="1"/>
  <c r="V243" i="5"/>
  <c r="AE243" i="5" s="1"/>
  <c r="U243" i="5"/>
  <c r="AD243" i="5" s="1"/>
  <c r="Z243" i="5"/>
  <c r="AI243" i="5" s="1"/>
  <c r="R243" i="5"/>
  <c r="AA243" i="5" s="1"/>
  <c r="Y320" i="5"/>
  <c r="AH320" i="5" s="1"/>
  <c r="Q320" i="5"/>
  <c r="V320" i="5" s="1"/>
  <c r="AE320" i="5" s="1"/>
  <c r="X320" i="5"/>
  <c r="AG320" i="5" s="1"/>
  <c r="W320" i="5"/>
  <c r="AF320" i="5" s="1"/>
  <c r="Z320" i="5"/>
  <c r="AI320" i="5" s="1"/>
  <c r="R320" i="5"/>
  <c r="AA320" i="5" s="1"/>
  <c r="X321" i="5"/>
  <c r="AG321" i="5" s="1"/>
  <c r="V321" i="5"/>
  <c r="AE321" i="5" s="1"/>
  <c r="U321" i="5"/>
  <c r="AD321" i="5" s="1"/>
  <c r="Q321" i="5"/>
  <c r="T321" i="5" s="1"/>
  <c r="AC321" i="5" s="1"/>
  <c r="T338" i="5"/>
  <c r="AC338" i="5" s="1"/>
  <c r="Q366" i="5"/>
  <c r="Q399" i="5"/>
  <c r="V399" i="5" s="1"/>
  <c r="AE399" i="5" s="1"/>
  <c r="Q400" i="5"/>
  <c r="V400" i="5" s="1"/>
  <c r="AE400" i="5" s="1"/>
  <c r="Q401" i="5"/>
  <c r="Q402" i="5"/>
  <c r="V402" i="5"/>
  <c r="AE402" i="5" s="1"/>
  <c r="Q403" i="5"/>
  <c r="V403" i="5" s="1"/>
  <c r="AE403" i="5" s="1"/>
  <c r="Q404" i="5"/>
  <c r="V404" i="5" s="1"/>
  <c r="AE404" i="5" s="1"/>
  <c r="Q405" i="5"/>
  <c r="Q406" i="5"/>
  <c r="V406" i="5"/>
  <c r="AE406" i="5" s="1"/>
  <c r="Q407" i="5"/>
  <c r="V407" i="5" s="1"/>
  <c r="AE407" i="5" s="1"/>
  <c r="Y421" i="5"/>
  <c r="AH421" i="5" s="1"/>
  <c r="Q421" i="5"/>
  <c r="Z421" i="5" s="1"/>
  <c r="AI421" i="5" s="1"/>
  <c r="X421" i="5"/>
  <c r="AG421" i="5" s="1"/>
  <c r="V421" i="5"/>
  <c r="AE421" i="5" s="1"/>
  <c r="S421" i="5"/>
  <c r="AB421" i="5" s="1"/>
  <c r="Z470" i="5"/>
  <c r="AI470" i="5" s="1"/>
  <c r="R470" i="5"/>
  <c r="AA470" i="5" s="1"/>
  <c r="Y470" i="5"/>
  <c r="AH470" i="5" s="1"/>
  <c r="Q470" i="5"/>
  <c r="T470" i="5" s="1"/>
  <c r="AC470" i="5" s="1"/>
  <c r="X470" i="5"/>
  <c r="AG470" i="5" s="1"/>
  <c r="W470" i="5"/>
  <c r="AF470" i="5" s="1"/>
  <c r="Y477" i="5"/>
  <c r="AH477" i="5" s="1"/>
  <c r="Q477" i="5"/>
  <c r="T477" i="5" s="1"/>
  <c r="AC477" i="5" s="1"/>
  <c r="X477" i="5"/>
  <c r="AG477" i="5" s="1"/>
  <c r="V477" i="5"/>
  <c r="AE477" i="5" s="1"/>
  <c r="U477" i="5"/>
  <c r="AD477" i="5" s="1"/>
  <c r="Z477" i="5"/>
  <c r="AI477" i="5" s="1"/>
  <c r="R477" i="5"/>
  <c r="AA477" i="5" s="1"/>
  <c r="V487" i="5"/>
  <c r="AE487" i="5" s="1"/>
  <c r="T487" i="5"/>
  <c r="AC487" i="5" s="1"/>
  <c r="S487" i="5"/>
  <c r="AB487" i="5" s="1"/>
  <c r="Y487" i="5"/>
  <c r="AH487" i="5" s="1"/>
  <c r="Q487" i="5"/>
  <c r="Z487" i="5" s="1"/>
  <c r="AI487" i="5" s="1"/>
  <c r="X487" i="5"/>
  <c r="AG487" i="5" s="1"/>
  <c r="Z492" i="5"/>
  <c r="AI492" i="5" s="1"/>
  <c r="R492" i="5"/>
  <c r="AA492" i="5" s="1"/>
  <c r="Q492" i="5"/>
  <c r="Y492" i="5" s="1"/>
  <c r="AH492" i="5" s="1"/>
  <c r="X492" i="5"/>
  <c r="AG492" i="5" s="1"/>
  <c r="W492" i="5"/>
  <c r="AF492" i="5" s="1"/>
  <c r="V492" i="5"/>
  <c r="AE492" i="5" s="1"/>
  <c r="U492" i="5"/>
  <c r="AD492" i="5" s="1"/>
  <c r="T492" i="5"/>
  <c r="AC492" i="5" s="1"/>
  <c r="S492" i="5"/>
  <c r="AB492" i="5" s="1"/>
  <c r="V495" i="5"/>
  <c r="AE495" i="5" s="1"/>
  <c r="U495" i="5"/>
  <c r="AD495" i="5" s="1"/>
  <c r="T495" i="5"/>
  <c r="AC495" i="5" s="1"/>
  <c r="S495" i="5"/>
  <c r="AB495" i="5" s="1"/>
  <c r="Z495" i="5"/>
  <c r="AI495" i="5" s="1"/>
  <c r="R495" i="5"/>
  <c r="AA495" i="5" s="1"/>
  <c r="Q495" i="5"/>
  <c r="X495" i="5" s="1"/>
  <c r="AG495" i="5" s="1"/>
  <c r="V498" i="5"/>
  <c r="AE498" i="5" s="1"/>
  <c r="U498" i="5"/>
  <c r="AD498" i="5" s="1"/>
  <c r="T498" i="5"/>
  <c r="AC498" i="5" s="1"/>
  <c r="S498" i="5"/>
  <c r="AB498" i="5" s="1"/>
  <c r="Z498" i="5"/>
  <c r="AI498" i="5" s="1"/>
  <c r="R498" i="5"/>
  <c r="AA498" i="5" s="1"/>
  <c r="Q498" i="5"/>
  <c r="Y498" i="5" s="1"/>
  <c r="AH498" i="5" s="1"/>
  <c r="X498" i="5"/>
  <c r="AG498" i="5" s="1"/>
  <c r="W498" i="5"/>
  <c r="AF498" i="5" s="1"/>
  <c r="Q530" i="5"/>
  <c r="Q558" i="5"/>
  <c r="Y558" i="5"/>
  <c r="AH558" i="5" s="1"/>
  <c r="Y576" i="5"/>
  <c r="AH576" i="5" s="1"/>
  <c r="X576" i="5"/>
  <c r="AG576" i="5" s="1"/>
  <c r="W576" i="5"/>
  <c r="AF576" i="5" s="1"/>
  <c r="V576" i="5"/>
  <c r="AE576" i="5" s="1"/>
  <c r="U576" i="5"/>
  <c r="AD576" i="5" s="1"/>
  <c r="T576" i="5"/>
  <c r="AC576" i="5" s="1"/>
  <c r="Q576" i="5"/>
  <c r="Z576" i="5" s="1"/>
  <c r="AI576" i="5" s="1"/>
  <c r="R32" i="6"/>
  <c r="AA32" i="6" s="1"/>
  <c r="W32" i="6"/>
  <c r="AF32" i="6" s="1"/>
  <c r="V32" i="6"/>
  <c r="AE32" i="6" s="1"/>
  <c r="Q32" i="6"/>
  <c r="T32" i="6" s="1"/>
  <c r="AC32" i="6" s="1"/>
  <c r="S41" i="6"/>
  <c r="AB41" i="6" s="1"/>
  <c r="W41" i="6"/>
  <c r="AF41" i="6" s="1"/>
  <c r="V41" i="6"/>
  <c r="AE41" i="6" s="1"/>
  <c r="R41" i="6"/>
  <c r="AA41" i="6" s="1"/>
  <c r="Q41" i="6"/>
  <c r="U41" i="6" s="1"/>
  <c r="AD41" i="6" s="1"/>
  <c r="Z41" i="6"/>
  <c r="AI41" i="6" s="1"/>
  <c r="T45" i="6"/>
  <c r="AC45" i="6" s="1"/>
  <c r="Y45" i="6"/>
  <c r="AH45" i="6" s="1"/>
  <c r="Q45" i="6"/>
  <c r="V45" i="6"/>
  <c r="AE45" i="6" s="1"/>
  <c r="U45" i="6"/>
  <c r="AD45" i="6" s="1"/>
  <c r="S45" i="6"/>
  <c r="AB45" i="6" s="1"/>
  <c r="R45" i="6"/>
  <c r="AA45" i="6" s="1"/>
  <c r="Z45" i="6"/>
  <c r="AI45" i="6" s="1"/>
  <c r="X45" i="6"/>
  <c r="AG45" i="6" s="1"/>
  <c r="W45" i="6"/>
  <c r="AF45" i="6" s="1"/>
  <c r="U59" i="6"/>
  <c r="AD59" i="6" s="1"/>
  <c r="T59" i="6"/>
  <c r="AC59" i="6" s="1"/>
  <c r="R59" i="6"/>
  <c r="AA59" i="6" s="1"/>
  <c r="Q59" i="6"/>
  <c r="V59" i="6" s="1"/>
  <c r="AE59" i="6" s="1"/>
  <c r="Z59" i="6"/>
  <c r="AI59" i="6" s="1"/>
  <c r="Y59" i="6"/>
  <c r="AH59" i="6" s="1"/>
  <c r="Q69" i="6"/>
  <c r="V69" i="6" s="1"/>
  <c r="AE69" i="6" s="1"/>
  <c r="X69" i="6"/>
  <c r="AG69" i="6" s="1"/>
  <c r="W69" i="6"/>
  <c r="AF69" i="6" s="1"/>
  <c r="U88" i="6"/>
  <c r="AD88" i="6" s="1"/>
  <c r="R88" i="6"/>
  <c r="AA88" i="6" s="1"/>
  <c r="V88" i="6"/>
  <c r="AE88" i="6" s="1"/>
  <c r="W88" i="6"/>
  <c r="AF88" i="6" s="1"/>
  <c r="T88" i="6"/>
  <c r="AC88" i="6" s="1"/>
  <c r="S88" i="6"/>
  <c r="AB88" i="6" s="1"/>
  <c r="Q88" i="6"/>
  <c r="Y88" i="6" s="1"/>
  <c r="AH88" i="6" s="1"/>
  <c r="Y95" i="6"/>
  <c r="AH95" i="6" s="1"/>
  <c r="Q95" i="6"/>
  <c r="S95" i="6" s="1"/>
  <c r="AB95" i="6" s="1"/>
  <c r="X95" i="6"/>
  <c r="AG95" i="6" s="1"/>
  <c r="R98" i="6"/>
  <c r="AA98" i="6" s="1"/>
  <c r="V98" i="6"/>
  <c r="AE98" i="6" s="1"/>
  <c r="S98" i="6"/>
  <c r="AB98" i="6" s="1"/>
  <c r="Q98" i="6"/>
  <c r="U98" i="6" s="1"/>
  <c r="AD98" i="6" s="1"/>
  <c r="Y98" i="6"/>
  <c r="AH98" i="6" s="1"/>
  <c r="X98" i="6"/>
  <c r="AG98" i="6" s="1"/>
  <c r="S124" i="6"/>
  <c r="AB124" i="6" s="1"/>
  <c r="X124" i="6"/>
  <c r="AG124" i="6" s="1"/>
  <c r="T124" i="6"/>
  <c r="AC124" i="6" s="1"/>
  <c r="Q124" i="6"/>
  <c r="W124" i="6" s="1"/>
  <c r="AF124" i="6" s="1"/>
  <c r="Z124" i="6"/>
  <c r="AI124" i="6" s="1"/>
  <c r="Y124" i="6"/>
  <c r="AH124" i="6" s="1"/>
  <c r="U124" i="6"/>
  <c r="AD124" i="6" s="1"/>
  <c r="R124" i="6"/>
  <c r="AA124" i="6" s="1"/>
  <c r="Q126" i="6"/>
  <c r="U147" i="6"/>
  <c r="AD147" i="6" s="1"/>
  <c r="Z147" i="6"/>
  <c r="AI147" i="6" s="1"/>
  <c r="Q147" i="6"/>
  <c r="R147" i="6" s="1"/>
  <c r="AA147" i="6" s="1"/>
  <c r="X147" i="6"/>
  <c r="AG147" i="6" s="1"/>
  <c r="T147" i="6"/>
  <c r="AC147" i="6" s="1"/>
  <c r="S147" i="6"/>
  <c r="AB147" i="6" s="1"/>
  <c r="R173" i="6"/>
  <c r="AA173" i="6" s="1"/>
  <c r="V173" i="6"/>
  <c r="AE173" i="6" s="1"/>
  <c r="Y173" i="6"/>
  <c r="AH173" i="6" s="1"/>
  <c r="X173" i="6"/>
  <c r="AG173" i="6" s="1"/>
  <c r="W173" i="6"/>
  <c r="AF173" i="6" s="1"/>
  <c r="T173" i="6"/>
  <c r="AC173" i="6" s="1"/>
  <c r="Q173" i="6"/>
  <c r="U173" i="6" s="1"/>
  <c r="AD173" i="6" s="1"/>
  <c r="Q195" i="6"/>
  <c r="Y195" i="6" s="1"/>
  <c r="AH195" i="6" s="1"/>
  <c r="U208" i="6"/>
  <c r="AD208" i="6" s="1"/>
  <c r="T208" i="6"/>
  <c r="AC208" i="6" s="1"/>
  <c r="Z208" i="6"/>
  <c r="AI208" i="6" s="1"/>
  <c r="R208" i="6"/>
  <c r="AA208" i="6" s="1"/>
  <c r="Q208" i="6"/>
  <c r="Y208" i="6" s="1"/>
  <c r="AH208" i="6" s="1"/>
  <c r="V208" i="6"/>
  <c r="AE208" i="6" s="1"/>
  <c r="X208" i="6"/>
  <c r="AG208" i="6" s="1"/>
  <c r="W208" i="6"/>
  <c r="AF208" i="6" s="1"/>
  <c r="S208" i="6"/>
  <c r="AB208" i="6" s="1"/>
  <c r="U385" i="6"/>
  <c r="AD385" i="6" s="1"/>
  <c r="Z385" i="6"/>
  <c r="AI385" i="6" s="1"/>
  <c r="R385" i="6"/>
  <c r="AA385" i="6" s="1"/>
  <c r="Y385" i="6"/>
  <c r="AH385" i="6" s="1"/>
  <c r="Q385" i="6"/>
  <c r="T385" i="6" s="1"/>
  <c r="AC385" i="6" s="1"/>
  <c r="V385" i="6"/>
  <c r="AE385" i="6" s="1"/>
  <c r="X385" i="6"/>
  <c r="AG385" i="6" s="1"/>
  <c r="Q495" i="6"/>
  <c r="X495" i="6"/>
  <c r="AG495" i="6" s="1"/>
  <c r="L75" i="4"/>
  <c r="X89" i="4"/>
  <c r="L93" i="4"/>
  <c r="L96" i="4"/>
  <c r="L99" i="4"/>
  <c r="L102" i="4"/>
  <c r="L106" i="4"/>
  <c r="L113" i="4"/>
  <c r="L131" i="4"/>
  <c r="L141" i="4"/>
  <c r="L185" i="4"/>
  <c r="L188" i="4"/>
  <c r="L194" i="4"/>
  <c r="L200" i="4"/>
  <c r="L206" i="4"/>
  <c r="L209" i="4"/>
  <c r="L212" i="4"/>
  <c r="L219" i="4"/>
  <c r="X227" i="4"/>
  <c r="X230" i="4"/>
  <c r="X233" i="4"/>
  <c r="X239" i="4"/>
  <c r="L263" i="4"/>
  <c r="L299" i="4"/>
  <c r="L305" i="4"/>
  <c r="L308" i="4"/>
  <c r="X311" i="4"/>
  <c r="L314" i="4"/>
  <c r="X317" i="4"/>
  <c r="L347" i="4"/>
  <c r="L404" i="4"/>
  <c r="L425" i="4"/>
  <c r="X431" i="4"/>
  <c r="L436" i="4"/>
  <c r="X467" i="4"/>
  <c r="V467" i="4"/>
  <c r="X483" i="4"/>
  <c r="X489" i="4"/>
  <c r="L511" i="4"/>
  <c r="L516" i="4"/>
  <c r="X520" i="4"/>
  <c r="L525" i="4"/>
  <c r="X542" i="4"/>
  <c r="X548" i="4"/>
  <c r="L551" i="4"/>
  <c r="X581" i="4"/>
  <c r="X587" i="4"/>
  <c r="L590" i="4"/>
  <c r="V598" i="4"/>
  <c r="X598" i="4"/>
  <c r="X610" i="4"/>
  <c r="L615" i="4"/>
  <c r="L618" i="4"/>
  <c r="Z31" i="5"/>
  <c r="AI31" i="5" s="1"/>
  <c r="R31" i="5"/>
  <c r="AA31" i="5" s="1"/>
  <c r="Y31" i="5"/>
  <c r="AH31" i="5" s="1"/>
  <c r="Q31" i="5"/>
  <c r="X31" i="5"/>
  <c r="AG31" i="5" s="1"/>
  <c r="W31" i="5"/>
  <c r="AF31" i="5" s="1"/>
  <c r="V31" i="5"/>
  <c r="AE31" i="5" s="1"/>
  <c r="S31" i="5"/>
  <c r="AB31" i="5" s="1"/>
  <c r="V34" i="5"/>
  <c r="AE34" i="5" s="1"/>
  <c r="U34" i="5"/>
  <c r="AD34" i="5" s="1"/>
  <c r="Q76" i="5"/>
  <c r="S76" i="5" s="1"/>
  <c r="AB76" i="5" s="1"/>
  <c r="T94" i="5"/>
  <c r="AC94" i="5" s="1"/>
  <c r="W95" i="5"/>
  <c r="AF95" i="5" s="1"/>
  <c r="Q106" i="5"/>
  <c r="W106" i="5" s="1"/>
  <c r="AF106" i="5" s="1"/>
  <c r="Z122" i="5"/>
  <c r="AI122" i="5" s="1"/>
  <c r="R122" i="5"/>
  <c r="AA122" i="5" s="1"/>
  <c r="Y122" i="5"/>
  <c r="AH122" i="5" s="1"/>
  <c r="Q122" i="5"/>
  <c r="V122" i="5" s="1"/>
  <c r="AE122" i="5" s="1"/>
  <c r="X122" i="5"/>
  <c r="AG122" i="5" s="1"/>
  <c r="W122" i="5"/>
  <c r="AF122" i="5" s="1"/>
  <c r="Y165" i="5"/>
  <c r="AH165" i="5" s="1"/>
  <c r="Q165" i="5"/>
  <c r="Z165" i="5" s="1"/>
  <c r="AI165" i="5" s="1"/>
  <c r="X165" i="5"/>
  <c r="AG165" i="5" s="1"/>
  <c r="V165" i="5"/>
  <c r="AE165" i="5" s="1"/>
  <c r="U165" i="5"/>
  <c r="AD165" i="5" s="1"/>
  <c r="X166" i="5"/>
  <c r="AG166" i="5" s="1"/>
  <c r="W166" i="5"/>
  <c r="AF166" i="5" s="1"/>
  <c r="V166" i="5"/>
  <c r="AE166" i="5" s="1"/>
  <c r="U166" i="5"/>
  <c r="AD166" i="5" s="1"/>
  <c r="T166" i="5"/>
  <c r="AC166" i="5" s="1"/>
  <c r="Y166" i="5"/>
  <c r="AH166" i="5" s="1"/>
  <c r="Q166" i="5"/>
  <c r="W169" i="5"/>
  <c r="AF169" i="5" s="1"/>
  <c r="Q179" i="5"/>
  <c r="R179" i="5" s="1"/>
  <c r="AA179" i="5" s="1"/>
  <c r="Q192" i="5"/>
  <c r="U192" i="5" s="1"/>
  <c r="AD192" i="5" s="1"/>
  <c r="W192" i="5"/>
  <c r="AF192" i="5" s="1"/>
  <c r="V192" i="5"/>
  <c r="AE192" i="5" s="1"/>
  <c r="X193" i="5"/>
  <c r="AG193" i="5" s="1"/>
  <c r="W193" i="5"/>
  <c r="AF193" i="5" s="1"/>
  <c r="V193" i="5"/>
  <c r="AE193" i="5" s="1"/>
  <c r="U193" i="5"/>
  <c r="AD193" i="5" s="1"/>
  <c r="T193" i="5"/>
  <c r="AC193" i="5" s="1"/>
  <c r="Q193" i="5"/>
  <c r="Y193" i="5" s="1"/>
  <c r="AH193" i="5" s="1"/>
  <c r="W196" i="5"/>
  <c r="AF196" i="5" s="1"/>
  <c r="Q208" i="5"/>
  <c r="U208" i="5" s="1"/>
  <c r="AD208" i="5" s="1"/>
  <c r="W208" i="5"/>
  <c r="AF208" i="5" s="1"/>
  <c r="V208" i="5"/>
  <c r="AE208" i="5" s="1"/>
  <c r="X209" i="5"/>
  <c r="AG209" i="5" s="1"/>
  <c r="W209" i="5"/>
  <c r="AF209" i="5" s="1"/>
  <c r="V209" i="5"/>
  <c r="AE209" i="5" s="1"/>
  <c r="U209" i="5"/>
  <c r="AD209" i="5" s="1"/>
  <c r="T209" i="5"/>
  <c r="AC209" i="5" s="1"/>
  <c r="Q209" i="5"/>
  <c r="Y209" i="5" s="1"/>
  <c r="AH209" i="5" s="1"/>
  <c r="W212" i="5"/>
  <c r="AF212" i="5" s="1"/>
  <c r="R237" i="5"/>
  <c r="AA237" i="5" s="1"/>
  <c r="Y242" i="5"/>
  <c r="AH242" i="5" s="1"/>
  <c r="Q242" i="5"/>
  <c r="U256" i="5"/>
  <c r="AD256" i="5" s="1"/>
  <c r="S256" i="5"/>
  <c r="AB256" i="5" s="1"/>
  <c r="Z256" i="5"/>
  <c r="AI256" i="5" s="1"/>
  <c r="Q256" i="5"/>
  <c r="R256" i="5" s="1"/>
  <c r="AA256" i="5" s="1"/>
  <c r="T257" i="5"/>
  <c r="AC257" i="5" s="1"/>
  <c r="S257" i="5"/>
  <c r="AB257" i="5" s="1"/>
  <c r="Z257" i="5"/>
  <c r="AI257" i="5" s="1"/>
  <c r="R257" i="5"/>
  <c r="AA257" i="5" s="1"/>
  <c r="Q257" i="5"/>
  <c r="Y257" i="5" s="1"/>
  <c r="AH257" i="5" s="1"/>
  <c r="X257" i="5"/>
  <c r="AG257" i="5" s="1"/>
  <c r="U257" i="5"/>
  <c r="AD257" i="5" s="1"/>
  <c r="X271" i="5"/>
  <c r="AG271" i="5" s="1"/>
  <c r="W271" i="5"/>
  <c r="AF271" i="5" s="1"/>
  <c r="V271" i="5"/>
  <c r="AE271" i="5" s="1"/>
  <c r="U271" i="5"/>
  <c r="AD271" i="5" s="1"/>
  <c r="T271" i="5"/>
  <c r="AC271" i="5" s="1"/>
  <c r="Q271" i="5"/>
  <c r="Y271" i="5" s="1"/>
  <c r="AH271" i="5" s="1"/>
  <c r="Y273" i="5"/>
  <c r="AH273" i="5" s="1"/>
  <c r="Q273" i="5"/>
  <c r="V273" i="5" s="1"/>
  <c r="AE273" i="5" s="1"/>
  <c r="R284" i="5"/>
  <c r="AA284" i="5" s="1"/>
  <c r="Q287" i="5"/>
  <c r="Z289" i="5"/>
  <c r="AI289" i="5" s="1"/>
  <c r="R289" i="5"/>
  <c r="AA289" i="5" s="1"/>
  <c r="Y289" i="5"/>
  <c r="AH289" i="5" s="1"/>
  <c r="Q289" i="5"/>
  <c r="T289" i="5" s="1"/>
  <c r="AC289" i="5" s="1"/>
  <c r="X289" i="5"/>
  <c r="AG289" i="5" s="1"/>
  <c r="U289" i="5"/>
  <c r="AD289" i="5" s="1"/>
  <c r="Y319" i="5"/>
  <c r="AH319" i="5" s="1"/>
  <c r="Q319" i="5"/>
  <c r="Z319" i="5" s="1"/>
  <c r="AI319" i="5" s="1"/>
  <c r="X319" i="5"/>
  <c r="AG319" i="5" s="1"/>
  <c r="V319" i="5"/>
  <c r="AE319" i="5" s="1"/>
  <c r="S319" i="5"/>
  <c r="AB319" i="5" s="1"/>
  <c r="U322" i="5"/>
  <c r="AD322" i="5" s="1"/>
  <c r="T322" i="5"/>
  <c r="AC322" i="5" s="1"/>
  <c r="S322" i="5"/>
  <c r="AB322" i="5" s="1"/>
  <c r="R330" i="5"/>
  <c r="AA330" i="5" s="1"/>
  <c r="R346" i="5"/>
  <c r="AA346" i="5" s="1"/>
  <c r="Z352" i="5"/>
  <c r="AI352" i="5" s="1"/>
  <c r="R352" i="5"/>
  <c r="AA352" i="5" s="1"/>
  <c r="Y352" i="5"/>
  <c r="AH352" i="5" s="1"/>
  <c r="Q352" i="5"/>
  <c r="T352" i="5" s="1"/>
  <c r="AC352" i="5" s="1"/>
  <c r="X352" i="5"/>
  <c r="AG352" i="5" s="1"/>
  <c r="U352" i="5"/>
  <c r="AD352" i="5" s="1"/>
  <c r="Z382" i="5"/>
  <c r="AI382" i="5" s="1"/>
  <c r="R382" i="5"/>
  <c r="AA382" i="5" s="1"/>
  <c r="Y382" i="5"/>
  <c r="AH382" i="5" s="1"/>
  <c r="Q382" i="5"/>
  <c r="T382" i="5" s="1"/>
  <c r="AC382" i="5" s="1"/>
  <c r="X382" i="5"/>
  <c r="AG382" i="5" s="1"/>
  <c r="U382" i="5"/>
  <c r="AD382" i="5" s="1"/>
  <c r="Q391" i="5"/>
  <c r="W399" i="5"/>
  <c r="AF399" i="5" s="1"/>
  <c r="W406" i="5"/>
  <c r="AF406" i="5" s="1"/>
  <c r="W407" i="5"/>
  <c r="AF407" i="5" s="1"/>
  <c r="Q433" i="5"/>
  <c r="V433" i="5" s="1"/>
  <c r="AE433" i="5" s="1"/>
  <c r="Q434" i="5"/>
  <c r="V434" i="5"/>
  <c r="AE434" i="5" s="1"/>
  <c r="Q435" i="5"/>
  <c r="V435" i="5"/>
  <c r="AE435" i="5" s="1"/>
  <c r="Z436" i="5"/>
  <c r="AI436" i="5" s="1"/>
  <c r="R436" i="5"/>
  <c r="AA436" i="5" s="1"/>
  <c r="Y436" i="5"/>
  <c r="AH436" i="5" s="1"/>
  <c r="Q436" i="5"/>
  <c r="T436" i="5" s="1"/>
  <c r="AC436" i="5" s="1"/>
  <c r="X436" i="5"/>
  <c r="AG436" i="5" s="1"/>
  <c r="U436" i="5"/>
  <c r="AD436" i="5" s="1"/>
  <c r="Z437" i="5"/>
  <c r="AI437" i="5" s="1"/>
  <c r="R437" i="5"/>
  <c r="AA437" i="5" s="1"/>
  <c r="Y437" i="5"/>
  <c r="AH437" i="5" s="1"/>
  <c r="Q437" i="5"/>
  <c r="T437" i="5" s="1"/>
  <c r="AC437" i="5" s="1"/>
  <c r="X437" i="5"/>
  <c r="AG437" i="5" s="1"/>
  <c r="U437" i="5"/>
  <c r="AD437" i="5" s="1"/>
  <c r="Y443" i="5"/>
  <c r="AH443" i="5" s="1"/>
  <c r="Q443" i="5"/>
  <c r="Z443" i="5" s="1"/>
  <c r="AI443" i="5" s="1"/>
  <c r="X443" i="5"/>
  <c r="AG443" i="5" s="1"/>
  <c r="V443" i="5"/>
  <c r="AE443" i="5" s="1"/>
  <c r="S443" i="5"/>
  <c r="AB443" i="5" s="1"/>
  <c r="Y447" i="5"/>
  <c r="AH447" i="5" s="1"/>
  <c r="Q447" i="5"/>
  <c r="Z447" i="5" s="1"/>
  <c r="AI447" i="5" s="1"/>
  <c r="X447" i="5"/>
  <c r="AG447" i="5" s="1"/>
  <c r="V447" i="5"/>
  <c r="AE447" i="5" s="1"/>
  <c r="S447" i="5"/>
  <c r="AB447" i="5" s="1"/>
  <c r="Q455" i="5"/>
  <c r="Q459" i="5"/>
  <c r="V462" i="5"/>
  <c r="AE462" i="5" s="1"/>
  <c r="U462" i="5"/>
  <c r="AD462" i="5" s="1"/>
  <c r="T462" i="5"/>
  <c r="AC462" i="5" s="1"/>
  <c r="S462" i="5"/>
  <c r="AB462" i="5" s="1"/>
  <c r="Z462" i="5"/>
  <c r="AI462" i="5" s="1"/>
  <c r="R462" i="5"/>
  <c r="AA462" i="5" s="1"/>
  <c r="Y462" i="5"/>
  <c r="AH462" i="5" s="1"/>
  <c r="Q462" i="5"/>
  <c r="X462" i="5"/>
  <c r="AG462" i="5" s="1"/>
  <c r="W462" i="5"/>
  <c r="AF462" i="5" s="1"/>
  <c r="U466" i="5"/>
  <c r="AD466" i="5" s="1"/>
  <c r="S466" i="5"/>
  <c r="AB466" i="5" s="1"/>
  <c r="Z466" i="5"/>
  <c r="AI466" i="5" s="1"/>
  <c r="Q466" i="5"/>
  <c r="R466" i="5" s="1"/>
  <c r="AA466" i="5" s="1"/>
  <c r="W466" i="5"/>
  <c r="AF466" i="5" s="1"/>
  <c r="W481" i="5"/>
  <c r="AF481" i="5" s="1"/>
  <c r="V481" i="5"/>
  <c r="AE481" i="5" s="1"/>
  <c r="Q481" i="5"/>
  <c r="Y484" i="5"/>
  <c r="AH484" i="5" s="1"/>
  <c r="Q484" i="5"/>
  <c r="Q489" i="5"/>
  <c r="X489" i="5" s="1"/>
  <c r="AG489" i="5" s="1"/>
  <c r="T500" i="5"/>
  <c r="AC500" i="5" s="1"/>
  <c r="S500" i="5"/>
  <c r="AB500" i="5" s="1"/>
  <c r="Z500" i="5"/>
  <c r="AI500" i="5" s="1"/>
  <c r="R500" i="5"/>
  <c r="AA500" i="5" s="1"/>
  <c r="Y500" i="5"/>
  <c r="AH500" i="5" s="1"/>
  <c r="Q500" i="5"/>
  <c r="X500" i="5"/>
  <c r="AG500" i="5" s="1"/>
  <c r="W500" i="5"/>
  <c r="AF500" i="5" s="1"/>
  <c r="V500" i="5"/>
  <c r="AE500" i="5" s="1"/>
  <c r="U500" i="5"/>
  <c r="AD500" i="5" s="1"/>
  <c r="Q534" i="5"/>
  <c r="X534" i="5"/>
  <c r="AG534" i="5" s="1"/>
  <c r="R534" i="5"/>
  <c r="AA534" i="5" s="1"/>
  <c r="W541" i="5"/>
  <c r="AF541" i="5" s="1"/>
  <c r="Y541" i="5"/>
  <c r="AH541" i="5" s="1"/>
  <c r="Q541" i="5"/>
  <c r="V545" i="5"/>
  <c r="AE545" i="5" s="1"/>
  <c r="U545" i="5"/>
  <c r="AD545" i="5" s="1"/>
  <c r="T545" i="5"/>
  <c r="AC545" i="5" s="1"/>
  <c r="S545" i="5"/>
  <c r="AB545" i="5" s="1"/>
  <c r="Z545" i="5"/>
  <c r="AI545" i="5" s="1"/>
  <c r="R545" i="5"/>
  <c r="AA545" i="5" s="1"/>
  <c r="Y545" i="5"/>
  <c r="AH545" i="5" s="1"/>
  <c r="Q545" i="5"/>
  <c r="X545" i="5"/>
  <c r="AG545" i="5" s="1"/>
  <c r="W545" i="5"/>
  <c r="AF545" i="5" s="1"/>
  <c r="V579" i="5"/>
  <c r="AE579" i="5" s="1"/>
  <c r="U579" i="5"/>
  <c r="AD579" i="5" s="1"/>
  <c r="Q579" i="5"/>
  <c r="T579" i="5" s="1"/>
  <c r="AC579" i="5" s="1"/>
  <c r="X590" i="5"/>
  <c r="AG590" i="5" s="1"/>
  <c r="W590" i="5"/>
  <c r="AF590" i="5" s="1"/>
  <c r="S590" i="5"/>
  <c r="AB590" i="5" s="1"/>
  <c r="R590" i="5"/>
  <c r="AA590" i="5" s="1"/>
  <c r="Z590" i="5"/>
  <c r="AI590" i="5" s="1"/>
  <c r="Q590" i="5"/>
  <c r="U590" i="5" s="1"/>
  <c r="AD590" i="5" s="1"/>
  <c r="Y590" i="5"/>
  <c r="AH590" i="5" s="1"/>
  <c r="T25" i="6"/>
  <c r="AC25" i="6" s="1"/>
  <c r="X25" i="6"/>
  <c r="AG25" i="6" s="1"/>
  <c r="W25" i="6"/>
  <c r="AF25" i="6" s="1"/>
  <c r="V25" i="6"/>
  <c r="AE25" i="6" s="1"/>
  <c r="U25" i="6"/>
  <c r="AD25" i="6" s="1"/>
  <c r="S25" i="6"/>
  <c r="AB25" i="6" s="1"/>
  <c r="R25" i="6"/>
  <c r="AA25" i="6" s="1"/>
  <c r="Z25" i="6"/>
  <c r="AI25" i="6" s="1"/>
  <c r="Q25" i="6"/>
  <c r="Y25" i="6" s="1"/>
  <c r="AH25" i="6" s="1"/>
  <c r="Q30" i="6"/>
  <c r="U30" i="6" s="1"/>
  <c r="AD30" i="6" s="1"/>
  <c r="X30" i="6"/>
  <c r="AG30" i="6" s="1"/>
  <c r="V30" i="6"/>
  <c r="AE30" i="6" s="1"/>
  <c r="T53" i="6"/>
  <c r="AC53" i="6" s="1"/>
  <c r="Y53" i="6"/>
  <c r="AH53" i="6" s="1"/>
  <c r="Q53" i="6"/>
  <c r="W53" i="6" s="1"/>
  <c r="AF53" i="6" s="1"/>
  <c r="Z53" i="6"/>
  <c r="AI53" i="6" s="1"/>
  <c r="X53" i="6"/>
  <c r="AG53" i="6" s="1"/>
  <c r="U53" i="6"/>
  <c r="AD53" i="6" s="1"/>
  <c r="S53" i="6"/>
  <c r="AB53" i="6" s="1"/>
  <c r="R53" i="6"/>
  <c r="AA53" i="6" s="1"/>
  <c r="Z55" i="6"/>
  <c r="AI55" i="6" s="1"/>
  <c r="R55" i="6"/>
  <c r="AA55" i="6" s="1"/>
  <c r="W55" i="6"/>
  <c r="AF55" i="6" s="1"/>
  <c r="Q55" i="6"/>
  <c r="S55" i="6" s="1"/>
  <c r="AB55" i="6" s="1"/>
  <c r="Y55" i="6"/>
  <c r="AH55" i="6" s="1"/>
  <c r="X55" i="6"/>
  <c r="AG55" i="6" s="1"/>
  <c r="V55" i="6"/>
  <c r="AE55" i="6" s="1"/>
  <c r="U55" i="6"/>
  <c r="AD55" i="6" s="1"/>
  <c r="T55" i="6"/>
  <c r="AC55" i="6" s="1"/>
  <c r="U60" i="6"/>
  <c r="AD60" i="6" s="1"/>
  <c r="R60" i="6"/>
  <c r="AA60" i="6" s="1"/>
  <c r="Y60" i="6"/>
  <c r="AH60" i="6" s="1"/>
  <c r="X60" i="6"/>
  <c r="AG60" i="6" s="1"/>
  <c r="W60" i="6"/>
  <c r="AF60" i="6" s="1"/>
  <c r="V60" i="6"/>
  <c r="AE60" i="6" s="1"/>
  <c r="T60" i="6"/>
  <c r="AC60" i="6" s="1"/>
  <c r="S60" i="6"/>
  <c r="AB60" i="6" s="1"/>
  <c r="Q60" i="6"/>
  <c r="Z60" i="6" s="1"/>
  <c r="AI60" i="6" s="1"/>
  <c r="Q83" i="6"/>
  <c r="Y83" i="6"/>
  <c r="AH83" i="6" s="1"/>
  <c r="U110" i="6"/>
  <c r="AD110" i="6" s="1"/>
  <c r="R110" i="6"/>
  <c r="AA110" i="6" s="1"/>
  <c r="V110" i="6"/>
  <c r="AE110" i="6" s="1"/>
  <c r="W110" i="6"/>
  <c r="AF110" i="6" s="1"/>
  <c r="T110" i="6"/>
  <c r="AC110" i="6" s="1"/>
  <c r="S110" i="6"/>
  <c r="AB110" i="6" s="1"/>
  <c r="Q110" i="6"/>
  <c r="Y110" i="6" s="1"/>
  <c r="AH110" i="6" s="1"/>
  <c r="Z168" i="6"/>
  <c r="AI168" i="6" s="1"/>
  <c r="R168" i="6"/>
  <c r="AA168" i="6" s="1"/>
  <c r="T168" i="6"/>
  <c r="AC168" i="6" s="1"/>
  <c r="Q168" i="6"/>
  <c r="W168" i="6" s="1"/>
  <c r="AF168" i="6" s="1"/>
  <c r="Y168" i="6"/>
  <c r="AH168" i="6" s="1"/>
  <c r="V168" i="6"/>
  <c r="AE168" i="6" s="1"/>
  <c r="U168" i="6"/>
  <c r="AD168" i="6" s="1"/>
  <c r="Z192" i="6"/>
  <c r="AI192" i="6" s="1"/>
  <c r="R192" i="6"/>
  <c r="AA192" i="6" s="1"/>
  <c r="V192" i="6"/>
  <c r="AE192" i="6" s="1"/>
  <c r="X192" i="6"/>
  <c r="AG192" i="6" s="1"/>
  <c r="W192" i="6"/>
  <c r="AF192" i="6" s="1"/>
  <c r="T192" i="6"/>
  <c r="AC192" i="6" s="1"/>
  <c r="S192" i="6"/>
  <c r="AB192" i="6" s="1"/>
  <c r="Q192" i="6"/>
  <c r="U192" i="6" s="1"/>
  <c r="AD192" i="6" s="1"/>
  <c r="Y192" i="6"/>
  <c r="AH192" i="6" s="1"/>
  <c r="U388" i="6"/>
  <c r="AD388" i="6" s="1"/>
  <c r="T388" i="6"/>
  <c r="AC388" i="6" s="1"/>
  <c r="S388" i="6"/>
  <c r="AB388" i="6" s="1"/>
  <c r="Z388" i="6"/>
  <c r="AI388" i="6" s="1"/>
  <c r="R388" i="6"/>
  <c r="AA388" i="6" s="1"/>
  <c r="Q388" i="6"/>
  <c r="Y388" i="6" s="1"/>
  <c r="AH388" i="6" s="1"/>
  <c r="V388" i="6"/>
  <c r="AE388" i="6" s="1"/>
  <c r="X388" i="6"/>
  <c r="AG388" i="6" s="1"/>
  <c r="W388" i="6"/>
  <c r="AF388" i="6" s="1"/>
  <c r="T422" i="6"/>
  <c r="AC422" i="6" s="1"/>
  <c r="S422" i="6"/>
  <c r="AB422" i="6" s="1"/>
  <c r="Y422" i="6"/>
  <c r="AH422" i="6" s="1"/>
  <c r="Q422" i="6"/>
  <c r="Z422" i="6" s="1"/>
  <c r="AI422" i="6" s="1"/>
  <c r="V422" i="6"/>
  <c r="AE422" i="6" s="1"/>
  <c r="W422" i="6"/>
  <c r="AF422" i="6" s="1"/>
  <c r="Z455" i="6"/>
  <c r="AI455" i="6" s="1"/>
  <c r="R455" i="6"/>
  <c r="AA455" i="6" s="1"/>
  <c r="Y455" i="6"/>
  <c r="AH455" i="6" s="1"/>
  <c r="Q455" i="6"/>
  <c r="T455" i="6" s="1"/>
  <c r="AC455" i="6" s="1"/>
  <c r="X455" i="6"/>
  <c r="AG455" i="6" s="1"/>
  <c r="U455" i="6"/>
  <c r="AD455" i="6" s="1"/>
  <c r="Y481" i="6"/>
  <c r="AH481" i="6" s="1"/>
  <c r="Q481" i="6"/>
  <c r="L86" i="4"/>
  <c r="L110" i="4"/>
  <c r="L116" i="4"/>
  <c r="L119" i="4"/>
  <c r="L122" i="4"/>
  <c r="L125" i="4"/>
  <c r="L128" i="4"/>
  <c r="L132" i="4"/>
  <c r="L147" i="4"/>
  <c r="L150" i="4"/>
  <c r="L153" i="4"/>
  <c r="L159" i="4"/>
  <c r="L180" i="4"/>
  <c r="L198" i="4"/>
  <c r="L207" i="4"/>
  <c r="L210" i="4"/>
  <c r="L213" i="4"/>
  <c r="L216" i="4"/>
  <c r="L222" i="4"/>
  <c r="L236" i="4"/>
  <c r="L245" i="4"/>
  <c r="L248" i="4"/>
  <c r="L251" i="4"/>
  <c r="L254" i="4"/>
  <c r="L257" i="4"/>
  <c r="L266" i="4"/>
  <c r="L279" i="4"/>
  <c r="L285" i="4"/>
  <c r="L288" i="4"/>
  <c r="L290" i="4"/>
  <c r="L293" i="4"/>
  <c r="L296" i="4"/>
  <c r="L302" i="4"/>
  <c r="L326" i="4"/>
  <c r="L342" i="4"/>
  <c r="L351" i="4"/>
  <c r="L362" i="4"/>
  <c r="L411" i="4"/>
  <c r="L418" i="4"/>
  <c r="L422" i="4"/>
  <c r="L430" i="4"/>
  <c r="V432" i="4"/>
  <c r="V458" i="4"/>
  <c r="L461" i="4"/>
  <c r="V466" i="4"/>
  <c r="L482" i="4"/>
  <c r="L505" i="4"/>
  <c r="X510" i="4"/>
  <c r="V510" i="4"/>
  <c r="L522" i="4"/>
  <c r="L544" i="4"/>
  <c r="X549" i="4"/>
  <c r="X554" i="4"/>
  <c r="V563" i="4"/>
  <c r="X577" i="4"/>
  <c r="L580" i="4"/>
  <c r="L583" i="4"/>
  <c r="L606" i="4"/>
  <c r="L612" i="4"/>
  <c r="X613" i="4"/>
  <c r="V630" i="4"/>
  <c r="L642" i="4"/>
  <c r="X644" i="4"/>
  <c r="S29" i="5"/>
  <c r="AB29" i="5" s="1"/>
  <c r="Z29" i="5"/>
  <c r="AI29" i="5" s="1"/>
  <c r="Q29" i="5"/>
  <c r="V29" i="5" s="1"/>
  <c r="AE29" i="5" s="1"/>
  <c r="U29" i="5"/>
  <c r="AD29" i="5" s="1"/>
  <c r="R41" i="5"/>
  <c r="AA41" i="5" s="1"/>
  <c r="T49" i="5"/>
  <c r="AC49" i="5" s="1"/>
  <c r="Q49" i="5"/>
  <c r="V49" i="5" s="1"/>
  <c r="AE49" i="5" s="1"/>
  <c r="U49" i="5"/>
  <c r="AD49" i="5" s="1"/>
  <c r="S52" i="5"/>
  <c r="AB52" i="5" s="1"/>
  <c r="Z65" i="5"/>
  <c r="AI65" i="5" s="1"/>
  <c r="R65" i="5"/>
  <c r="AA65" i="5" s="1"/>
  <c r="Y65" i="5"/>
  <c r="AH65" i="5" s="1"/>
  <c r="Q65" i="5"/>
  <c r="V65" i="5" s="1"/>
  <c r="AE65" i="5" s="1"/>
  <c r="X65" i="5"/>
  <c r="AG65" i="5" s="1"/>
  <c r="U65" i="5"/>
  <c r="AD65" i="5" s="1"/>
  <c r="S68" i="5"/>
  <c r="AB68" i="5" s="1"/>
  <c r="Y77" i="5"/>
  <c r="AH77" i="5" s="1"/>
  <c r="Q77" i="5"/>
  <c r="X95" i="5"/>
  <c r="AG95" i="5" s="1"/>
  <c r="T108" i="5"/>
  <c r="AC108" i="5" s="1"/>
  <c r="S108" i="5"/>
  <c r="AB108" i="5" s="1"/>
  <c r="Y108" i="5"/>
  <c r="AH108" i="5" s="1"/>
  <c r="Q108" i="5"/>
  <c r="V108" i="5" s="1"/>
  <c r="AE108" i="5" s="1"/>
  <c r="X108" i="5"/>
  <c r="AG108" i="5" s="1"/>
  <c r="Y119" i="5"/>
  <c r="AH119" i="5" s="1"/>
  <c r="R130" i="5"/>
  <c r="AA130" i="5" s="1"/>
  <c r="Z136" i="5"/>
  <c r="AI136" i="5" s="1"/>
  <c r="R136" i="5"/>
  <c r="AA136" i="5" s="1"/>
  <c r="Y136" i="5"/>
  <c r="AH136" i="5" s="1"/>
  <c r="Q136" i="5"/>
  <c r="V136" i="5" s="1"/>
  <c r="AE136" i="5" s="1"/>
  <c r="X136" i="5"/>
  <c r="AG136" i="5" s="1"/>
  <c r="U136" i="5"/>
  <c r="AD136" i="5" s="1"/>
  <c r="S139" i="5"/>
  <c r="AB139" i="5" s="1"/>
  <c r="Q150" i="5"/>
  <c r="X150" i="5"/>
  <c r="AG150" i="5" s="1"/>
  <c r="R159" i="5"/>
  <c r="AA159" i="5" s="1"/>
  <c r="Z164" i="5"/>
  <c r="AI164" i="5" s="1"/>
  <c r="R164" i="5"/>
  <c r="AA164" i="5" s="1"/>
  <c r="Y164" i="5"/>
  <c r="AH164" i="5" s="1"/>
  <c r="Q164" i="5"/>
  <c r="V164" i="5" s="1"/>
  <c r="AE164" i="5" s="1"/>
  <c r="X164" i="5"/>
  <c r="AG164" i="5" s="1"/>
  <c r="W164" i="5"/>
  <c r="AF164" i="5" s="1"/>
  <c r="X169" i="5"/>
  <c r="AG169" i="5" s="1"/>
  <c r="R175" i="5"/>
  <c r="AA175" i="5" s="1"/>
  <c r="W175" i="5"/>
  <c r="AF175" i="5" s="1"/>
  <c r="Q178" i="5"/>
  <c r="X179" i="5"/>
  <c r="AG179" i="5" s="1"/>
  <c r="Z180" i="5"/>
  <c r="AI180" i="5" s="1"/>
  <c r="R180" i="5"/>
  <c r="AA180" i="5" s="1"/>
  <c r="Y180" i="5"/>
  <c r="AH180" i="5" s="1"/>
  <c r="Q180" i="5"/>
  <c r="V180" i="5" s="1"/>
  <c r="AE180" i="5" s="1"/>
  <c r="X180" i="5"/>
  <c r="AG180" i="5" s="1"/>
  <c r="U180" i="5"/>
  <c r="AD180" i="5" s="1"/>
  <c r="R188" i="5"/>
  <c r="AA188" i="5" s="1"/>
  <c r="Z191" i="5"/>
  <c r="AI191" i="5" s="1"/>
  <c r="R191" i="5"/>
  <c r="AA191" i="5" s="1"/>
  <c r="Y191" i="5"/>
  <c r="AH191" i="5" s="1"/>
  <c r="Q191" i="5"/>
  <c r="V191" i="5" s="1"/>
  <c r="AE191" i="5" s="1"/>
  <c r="X191" i="5"/>
  <c r="AG191" i="5" s="1"/>
  <c r="W191" i="5"/>
  <c r="AF191" i="5" s="1"/>
  <c r="X194" i="5"/>
  <c r="AG194" i="5" s="1"/>
  <c r="X196" i="5"/>
  <c r="AG196" i="5" s="1"/>
  <c r="R202" i="5"/>
  <c r="AA202" i="5" s="1"/>
  <c r="Z207" i="5"/>
  <c r="AI207" i="5" s="1"/>
  <c r="R207" i="5"/>
  <c r="AA207" i="5" s="1"/>
  <c r="Y207" i="5"/>
  <c r="AH207" i="5" s="1"/>
  <c r="Q207" i="5"/>
  <c r="V207" i="5" s="1"/>
  <c r="AE207" i="5" s="1"/>
  <c r="X207" i="5"/>
  <c r="AG207" i="5" s="1"/>
  <c r="W207" i="5"/>
  <c r="AF207" i="5" s="1"/>
  <c r="X212" i="5"/>
  <c r="AG212" i="5" s="1"/>
  <c r="R220" i="5"/>
  <c r="AA220" i="5" s="1"/>
  <c r="Q228" i="5"/>
  <c r="Y237" i="5"/>
  <c r="AH237" i="5" s="1"/>
  <c r="Q252" i="5"/>
  <c r="U252" i="5" s="1"/>
  <c r="AD252" i="5" s="1"/>
  <c r="W252" i="5"/>
  <c r="AF252" i="5" s="1"/>
  <c r="V252" i="5"/>
  <c r="AE252" i="5" s="1"/>
  <c r="X253" i="5"/>
  <c r="AG253" i="5" s="1"/>
  <c r="W253" i="5"/>
  <c r="AF253" i="5" s="1"/>
  <c r="V253" i="5"/>
  <c r="AE253" i="5" s="1"/>
  <c r="U253" i="5"/>
  <c r="AD253" i="5" s="1"/>
  <c r="T253" i="5"/>
  <c r="AC253" i="5" s="1"/>
  <c r="Q253" i="5"/>
  <c r="Z253" i="5" s="1"/>
  <c r="AI253" i="5" s="1"/>
  <c r="W256" i="5"/>
  <c r="AF256" i="5" s="1"/>
  <c r="T259" i="5"/>
  <c r="AC259" i="5" s="1"/>
  <c r="Q268" i="5"/>
  <c r="S268" i="5" s="1"/>
  <c r="AB268" i="5" s="1"/>
  <c r="Q284" i="5"/>
  <c r="Z284" i="5" s="1"/>
  <c r="AI284" i="5" s="1"/>
  <c r="Y298" i="5"/>
  <c r="AH298" i="5" s="1"/>
  <c r="U302" i="5"/>
  <c r="AD302" i="5" s="1"/>
  <c r="Y314" i="5"/>
  <c r="AH314" i="5" s="1"/>
  <c r="T334" i="5"/>
  <c r="AC334" i="5" s="1"/>
  <c r="S334" i="5"/>
  <c r="AB334" i="5" s="1"/>
  <c r="X350" i="5"/>
  <c r="AG350" i="5" s="1"/>
  <c r="T354" i="5"/>
  <c r="AC354" i="5" s="1"/>
  <c r="Q364" i="5"/>
  <c r="R375" i="5"/>
  <c r="AA375" i="5" s="1"/>
  <c r="Q378" i="5"/>
  <c r="R378" i="5" s="1"/>
  <c r="AA378" i="5" s="1"/>
  <c r="W378" i="5"/>
  <c r="AF378" i="5" s="1"/>
  <c r="U378" i="5"/>
  <c r="AD378" i="5" s="1"/>
  <c r="Z378" i="5"/>
  <c r="AI378" i="5" s="1"/>
  <c r="Q379" i="5"/>
  <c r="Q390" i="5"/>
  <c r="R390" i="5" s="1"/>
  <c r="AA390" i="5" s="1"/>
  <c r="W390" i="5"/>
  <c r="AF390" i="5" s="1"/>
  <c r="U390" i="5"/>
  <c r="AD390" i="5" s="1"/>
  <c r="Z390" i="5"/>
  <c r="AI390" i="5" s="1"/>
  <c r="Y392" i="5"/>
  <c r="AH392" i="5" s="1"/>
  <c r="Q392" i="5"/>
  <c r="Q393" i="5"/>
  <c r="X394" i="5"/>
  <c r="AG394" i="5" s="1"/>
  <c r="U394" i="5"/>
  <c r="AD394" i="5" s="1"/>
  <c r="T394" i="5"/>
  <c r="AC394" i="5" s="1"/>
  <c r="Y394" i="5"/>
  <c r="AH394" i="5" s="1"/>
  <c r="Q394" i="5"/>
  <c r="W394" i="5" s="1"/>
  <c r="AF394" i="5" s="1"/>
  <c r="X402" i="5"/>
  <c r="AG402" i="5" s="1"/>
  <c r="Z420" i="5"/>
  <c r="AI420" i="5" s="1"/>
  <c r="R420" i="5"/>
  <c r="AA420" i="5" s="1"/>
  <c r="Y420" i="5"/>
  <c r="AH420" i="5" s="1"/>
  <c r="Q420" i="5"/>
  <c r="X420" i="5"/>
  <c r="AG420" i="5" s="1"/>
  <c r="W420" i="5"/>
  <c r="AF420" i="5" s="1"/>
  <c r="V420" i="5"/>
  <c r="AE420" i="5" s="1"/>
  <c r="S420" i="5"/>
  <c r="AB420" i="5" s="1"/>
  <c r="T422" i="5"/>
  <c r="AC422" i="5" s="1"/>
  <c r="X427" i="5"/>
  <c r="AG427" i="5" s="1"/>
  <c r="U427" i="5"/>
  <c r="AD427" i="5" s="1"/>
  <c r="T427" i="5"/>
  <c r="AC427" i="5" s="1"/>
  <c r="Y427" i="5"/>
  <c r="AH427" i="5" s="1"/>
  <c r="Q427" i="5"/>
  <c r="W427" i="5" s="1"/>
  <c r="AF427" i="5" s="1"/>
  <c r="W433" i="5"/>
  <c r="AF433" i="5" s="1"/>
  <c r="W434" i="5"/>
  <c r="AF434" i="5" s="1"/>
  <c r="T449" i="5"/>
  <c r="AC449" i="5" s="1"/>
  <c r="Y454" i="5"/>
  <c r="AH454" i="5" s="1"/>
  <c r="Q454" i="5"/>
  <c r="Z454" i="5" s="1"/>
  <c r="AI454" i="5" s="1"/>
  <c r="X454" i="5"/>
  <c r="AG454" i="5" s="1"/>
  <c r="V454" i="5"/>
  <c r="AE454" i="5" s="1"/>
  <c r="U454" i="5"/>
  <c r="AD454" i="5" s="1"/>
  <c r="V456" i="5"/>
  <c r="AE456" i="5" s="1"/>
  <c r="T456" i="5"/>
  <c r="AC456" i="5" s="1"/>
  <c r="S456" i="5"/>
  <c r="AB456" i="5" s="1"/>
  <c r="Q456" i="5"/>
  <c r="Z456" i="5" s="1"/>
  <c r="AI456" i="5" s="1"/>
  <c r="T468" i="5"/>
  <c r="AC468" i="5" s="1"/>
  <c r="S468" i="5"/>
  <c r="AB468" i="5" s="1"/>
  <c r="Z468" i="5"/>
  <c r="AI468" i="5" s="1"/>
  <c r="R468" i="5"/>
  <c r="AA468" i="5" s="1"/>
  <c r="Y468" i="5"/>
  <c r="AH468" i="5" s="1"/>
  <c r="Q468" i="5"/>
  <c r="X468" i="5"/>
  <c r="AG468" i="5" s="1"/>
  <c r="W468" i="5"/>
  <c r="AF468" i="5" s="1"/>
  <c r="V468" i="5"/>
  <c r="AE468" i="5" s="1"/>
  <c r="U468" i="5"/>
  <c r="AD468" i="5" s="1"/>
  <c r="Q493" i="5"/>
  <c r="X493" i="5"/>
  <c r="AG493" i="5" s="1"/>
  <c r="R493" i="5"/>
  <c r="AA493" i="5" s="1"/>
  <c r="Q496" i="5"/>
  <c r="Q527" i="5"/>
  <c r="U527" i="5" s="1"/>
  <c r="AD527" i="5" s="1"/>
  <c r="W527" i="5"/>
  <c r="AF527" i="5" s="1"/>
  <c r="V527" i="5"/>
  <c r="AE527" i="5" s="1"/>
  <c r="Q531" i="5"/>
  <c r="X531" i="5"/>
  <c r="AG531" i="5" s="1"/>
  <c r="Q538" i="5"/>
  <c r="Y552" i="5"/>
  <c r="AH552" i="5" s="1"/>
  <c r="Q552" i="5"/>
  <c r="X552" i="5"/>
  <c r="AG552" i="5" s="1"/>
  <c r="W552" i="5"/>
  <c r="AF552" i="5" s="1"/>
  <c r="V552" i="5"/>
  <c r="AE552" i="5" s="1"/>
  <c r="U552" i="5"/>
  <c r="AD552" i="5" s="1"/>
  <c r="T552" i="5"/>
  <c r="AC552" i="5" s="1"/>
  <c r="S552" i="5"/>
  <c r="AB552" i="5" s="1"/>
  <c r="R552" i="5"/>
  <c r="AA552" i="5" s="1"/>
  <c r="Z552" i="5"/>
  <c r="AI552" i="5" s="1"/>
  <c r="T562" i="5"/>
  <c r="AC562" i="5" s="1"/>
  <c r="W562" i="5"/>
  <c r="AF562" i="5" s="1"/>
  <c r="V562" i="5"/>
  <c r="AE562" i="5" s="1"/>
  <c r="U562" i="5"/>
  <c r="AD562" i="5" s="1"/>
  <c r="S562" i="5"/>
  <c r="AB562" i="5" s="1"/>
  <c r="R562" i="5"/>
  <c r="AA562" i="5" s="1"/>
  <c r="Z562" i="5"/>
  <c r="AI562" i="5" s="1"/>
  <c r="Q562" i="5"/>
  <c r="Y562" i="5"/>
  <c r="AH562" i="5" s="1"/>
  <c r="X562" i="5"/>
  <c r="AG562" i="5" s="1"/>
  <c r="Q568" i="5"/>
  <c r="Y568" i="5"/>
  <c r="AH568" i="5" s="1"/>
  <c r="Q571" i="5"/>
  <c r="Q37" i="6"/>
  <c r="Z37" i="6" s="1"/>
  <c r="AI37" i="6" s="1"/>
  <c r="Y65" i="6"/>
  <c r="AH65" i="6" s="1"/>
  <c r="V65" i="6"/>
  <c r="AE65" i="6" s="1"/>
  <c r="T65" i="6"/>
  <c r="AC65" i="6" s="1"/>
  <c r="Q65" i="6"/>
  <c r="S65" i="6" s="1"/>
  <c r="AB65" i="6" s="1"/>
  <c r="R86" i="6"/>
  <c r="AA86" i="6" s="1"/>
  <c r="Q86" i="6"/>
  <c r="Q101" i="6"/>
  <c r="V101" i="6"/>
  <c r="AE101" i="6" s="1"/>
  <c r="S101" i="6"/>
  <c r="AB101" i="6" s="1"/>
  <c r="X108" i="6"/>
  <c r="AG108" i="6" s="1"/>
  <c r="Q108" i="6"/>
  <c r="U108" i="6" s="1"/>
  <c r="AD108" i="6" s="1"/>
  <c r="Z108" i="6"/>
  <c r="AI108" i="6" s="1"/>
  <c r="V108" i="6"/>
  <c r="AE108" i="6" s="1"/>
  <c r="T108" i="6"/>
  <c r="AC108" i="6" s="1"/>
  <c r="Z118" i="6"/>
  <c r="AI118" i="6" s="1"/>
  <c r="R118" i="6"/>
  <c r="AA118" i="6" s="1"/>
  <c r="V118" i="6"/>
  <c r="AE118" i="6" s="1"/>
  <c r="Q118" i="6"/>
  <c r="W118" i="6" s="1"/>
  <c r="AF118" i="6" s="1"/>
  <c r="Y118" i="6"/>
  <c r="AH118" i="6" s="1"/>
  <c r="X118" i="6"/>
  <c r="AG118" i="6" s="1"/>
  <c r="S118" i="6"/>
  <c r="AB118" i="6" s="1"/>
  <c r="Z128" i="6"/>
  <c r="AI128" i="6" s="1"/>
  <c r="V128" i="6"/>
  <c r="AE128" i="6" s="1"/>
  <c r="X128" i="6"/>
  <c r="AG128" i="6" s="1"/>
  <c r="S128" i="6"/>
  <c r="AB128" i="6" s="1"/>
  <c r="Q128" i="6"/>
  <c r="W128" i="6" s="1"/>
  <c r="AF128" i="6" s="1"/>
  <c r="Y128" i="6"/>
  <c r="AH128" i="6" s="1"/>
  <c r="T145" i="6"/>
  <c r="AC145" i="6" s="1"/>
  <c r="X145" i="6"/>
  <c r="AG145" i="6" s="1"/>
  <c r="Q145" i="6"/>
  <c r="S145" i="6" s="1"/>
  <c r="AB145" i="6" s="1"/>
  <c r="Y145" i="6"/>
  <c r="AH145" i="6" s="1"/>
  <c r="U145" i="6"/>
  <c r="AD145" i="6" s="1"/>
  <c r="X155" i="6"/>
  <c r="AG155" i="6" s="1"/>
  <c r="Q155" i="6"/>
  <c r="U155" i="6" s="1"/>
  <c r="AD155" i="6" s="1"/>
  <c r="W155" i="6"/>
  <c r="AF155" i="6" s="1"/>
  <c r="T155" i="6"/>
  <c r="AC155" i="6" s="1"/>
  <c r="S155" i="6"/>
  <c r="AB155" i="6" s="1"/>
  <c r="T171" i="6"/>
  <c r="AC171" i="6" s="1"/>
  <c r="X171" i="6"/>
  <c r="AG171" i="6" s="1"/>
  <c r="R171" i="6"/>
  <c r="AA171" i="6" s="1"/>
  <c r="Q171" i="6"/>
  <c r="V171" i="6" s="1"/>
  <c r="AE171" i="6" s="1"/>
  <c r="Z171" i="6"/>
  <c r="AI171" i="6" s="1"/>
  <c r="Y171" i="6"/>
  <c r="AH171" i="6" s="1"/>
  <c r="S171" i="6"/>
  <c r="AB171" i="6" s="1"/>
  <c r="T178" i="6"/>
  <c r="AC178" i="6" s="1"/>
  <c r="Y178" i="6"/>
  <c r="AH178" i="6" s="1"/>
  <c r="Q178" i="6"/>
  <c r="X178" i="6" s="1"/>
  <c r="AG178" i="6" s="1"/>
  <c r="U178" i="6"/>
  <c r="AD178" i="6" s="1"/>
  <c r="Z178" i="6"/>
  <c r="AI178" i="6" s="1"/>
  <c r="V178" i="6"/>
  <c r="AE178" i="6" s="1"/>
  <c r="S178" i="6"/>
  <c r="AB178" i="6" s="1"/>
  <c r="R178" i="6"/>
  <c r="AA178" i="6" s="1"/>
  <c r="T235" i="6"/>
  <c r="AC235" i="6" s="1"/>
  <c r="S235" i="6"/>
  <c r="AB235" i="6" s="1"/>
  <c r="Y235" i="6"/>
  <c r="AH235" i="6" s="1"/>
  <c r="Q235" i="6"/>
  <c r="Z235" i="6" s="1"/>
  <c r="AI235" i="6" s="1"/>
  <c r="V235" i="6"/>
  <c r="AE235" i="6" s="1"/>
  <c r="W235" i="6"/>
  <c r="AF235" i="6" s="1"/>
  <c r="Q301" i="6"/>
  <c r="Q370" i="6"/>
  <c r="U425" i="6"/>
  <c r="AD425" i="6" s="1"/>
  <c r="S425" i="6"/>
  <c r="AB425" i="6" s="1"/>
  <c r="Z425" i="6"/>
  <c r="AI425" i="6" s="1"/>
  <c r="Q425" i="6"/>
  <c r="R425" i="6" s="1"/>
  <c r="AA425" i="6" s="1"/>
  <c r="X425" i="6"/>
  <c r="AG425" i="6" s="1"/>
  <c r="T458" i="6"/>
  <c r="AC458" i="6" s="1"/>
  <c r="S458" i="6"/>
  <c r="AB458" i="6" s="1"/>
  <c r="Y458" i="6"/>
  <c r="AH458" i="6" s="1"/>
  <c r="Q458" i="6"/>
  <c r="Z458" i="6" s="1"/>
  <c r="AI458" i="6" s="1"/>
  <c r="X458" i="6"/>
  <c r="AG458" i="6" s="1"/>
  <c r="W458" i="6"/>
  <c r="AF458" i="6" s="1"/>
  <c r="V458" i="6"/>
  <c r="AE458" i="6" s="1"/>
  <c r="Q535" i="6"/>
  <c r="L60" i="4"/>
  <c r="V65" i="4"/>
  <c r="V83" i="4"/>
  <c r="V90" i="4"/>
  <c r="V117" i="4"/>
  <c r="V120" i="4"/>
  <c r="V123" i="4"/>
  <c r="V126" i="4"/>
  <c r="V129" i="4"/>
  <c r="V171" i="4"/>
  <c r="L174" i="4"/>
  <c r="L177" i="4"/>
  <c r="L183" i="4"/>
  <c r="L186" i="4"/>
  <c r="L189" i="4"/>
  <c r="L192" i="4"/>
  <c r="L195" i="4"/>
  <c r="L201" i="4"/>
  <c r="L204" i="4"/>
  <c r="V228" i="4"/>
  <c r="L260" i="4"/>
  <c r="L264" i="4"/>
  <c r="L267" i="4"/>
  <c r="V291" i="4"/>
  <c r="V303" i="4"/>
  <c r="V336" i="4"/>
  <c r="L339" i="4"/>
  <c r="L345" i="4"/>
  <c r="L348" i="4"/>
  <c r="L354" i="4"/>
  <c r="L357" i="4"/>
  <c r="L360" i="4"/>
  <c r="V383" i="4"/>
  <c r="V392" i="4"/>
  <c r="L398" i="4"/>
  <c r="L401" i="4"/>
  <c r="V412" i="4"/>
  <c r="L415" i="4"/>
  <c r="L419" i="4"/>
  <c r="L426" i="4"/>
  <c r="L439" i="4"/>
  <c r="L476" i="4"/>
  <c r="V488" i="4"/>
  <c r="X491" i="4"/>
  <c r="L498" i="4"/>
  <c r="X504" i="4"/>
  <c r="V504" i="4"/>
  <c r="V523" i="4"/>
  <c r="V530" i="4"/>
  <c r="X530" i="4"/>
  <c r="L538" i="4"/>
  <c r="L541" i="4"/>
  <c r="V545" i="4"/>
  <c r="L547" i="4"/>
  <c r="X550" i="4"/>
  <c r="X600" i="4"/>
  <c r="X604" i="4"/>
  <c r="X614" i="4"/>
  <c r="L639" i="4"/>
  <c r="Y563" i="5"/>
  <c r="AH563" i="5" s="1"/>
  <c r="Q563" i="5"/>
  <c r="X25" i="5"/>
  <c r="AG25" i="5" s="1"/>
  <c r="U25" i="5"/>
  <c r="AD25" i="5" s="1"/>
  <c r="T25" i="5"/>
  <c r="AC25" i="5" s="1"/>
  <c r="Y25" i="5"/>
  <c r="AH25" i="5" s="1"/>
  <c r="Q25" i="5"/>
  <c r="Z25" i="5" s="1"/>
  <c r="AI25" i="5" s="1"/>
  <c r="S30" i="5"/>
  <c r="AB30" i="5" s="1"/>
  <c r="Z30" i="5"/>
  <c r="AI30" i="5" s="1"/>
  <c r="Q30" i="5"/>
  <c r="R30" i="5" s="1"/>
  <c r="AA30" i="5" s="1"/>
  <c r="W30" i="5"/>
  <c r="AF30" i="5" s="1"/>
  <c r="S32" i="5"/>
  <c r="AB32" i="5" s="1"/>
  <c r="R33" i="5"/>
  <c r="AA33" i="5" s="1"/>
  <c r="Y41" i="5"/>
  <c r="AH41" i="5" s="1"/>
  <c r="X45" i="5"/>
  <c r="AG45" i="5" s="1"/>
  <c r="W45" i="5"/>
  <c r="AF45" i="5" s="1"/>
  <c r="V45" i="5"/>
  <c r="AE45" i="5" s="1"/>
  <c r="U45" i="5"/>
  <c r="AD45" i="5" s="1"/>
  <c r="T45" i="5"/>
  <c r="AC45" i="5" s="1"/>
  <c r="Y45" i="5"/>
  <c r="AH45" i="5" s="1"/>
  <c r="Q45" i="5"/>
  <c r="Z45" i="5" s="1"/>
  <c r="AI45" i="5" s="1"/>
  <c r="T51" i="5"/>
  <c r="AC51" i="5" s="1"/>
  <c r="T52" i="5"/>
  <c r="AC52" i="5" s="1"/>
  <c r="S53" i="5"/>
  <c r="AB53" i="5" s="1"/>
  <c r="Q54" i="5"/>
  <c r="Q60" i="5"/>
  <c r="X60" i="5"/>
  <c r="AG60" i="5" s="1"/>
  <c r="R60" i="5"/>
  <c r="AA60" i="5" s="1"/>
  <c r="W61" i="5"/>
  <c r="AF61" i="5" s="1"/>
  <c r="V61" i="5"/>
  <c r="AE61" i="5" s="1"/>
  <c r="Y61" i="5"/>
  <c r="AH61" i="5" s="1"/>
  <c r="Q61" i="5"/>
  <c r="Z61" i="5" s="1"/>
  <c r="AI61" i="5" s="1"/>
  <c r="T67" i="5"/>
  <c r="AC67" i="5" s="1"/>
  <c r="T68" i="5"/>
  <c r="AC68" i="5" s="1"/>
  <c r="S69" i="5"/>
  <c r="AB69" i="5" s="1"/>
  <c r="Y74" i="5"/>
  <c r="AH74" i="5" s="1"/>
  <c r="Q74" i="5"/>
  <c r="T74" i="5" s="1"/>
  <c r="AC74" i="5" s="1"/>
  <c r="X74" i="5"/>
  <c r="AG74" i="5" s="1"/>
  <c r="W74" i="5"/>
  <c r="AF74" i="5" s="1"/>
  <c r="V74" i="5"/>
  <c r="AE74" i="5" s="1"/>
  <c r="U74" i="5"/>
  <c r="AD74" i="5" s="1"/>
  <c r="Z74" i="5"/>
  <c r="AI74" i="5" s="1"/>
  <c r="R74" i="5"/>
  <c r="AA74" i="5" s="1"/>
  <c r="X75" i="5"/>
  <c r="AG75" i="5" s="1"/>
  <c r="U75" i="5"/>
  <c r="AD75" i="5" s="1"/>
  <c r="T75" i="5"/>
  <c r="AC75" i="5" s="1"/>
  <c r="Y75" i="5"/>
  <c r="AH75" i="5" s="1"/>
  <c r="Q75" i="5"/>
  <c r="Z75" i="5" s="1"/>
  <c r="AI75" i="5" s="1"/>
  <c r="Y76" i="5"/>
  <c r="AH76" i="5" s="1"/>
  <c r="T79" i="5"/>
  <c r="AC79" i="5" s="1"/>
  <c r="S81" i="5"/>
  <c r="AB81" i="5" s="1"/>
  <c r="Q82" i="5"/>
  <c r="S82" i="5" s="1"/>
  <c r="AB82" i="5" s="1"/>
  <c r="Q88" i="5"/>
  <c r="W88" i="5" s="1"/>
  <c r="AF88" i="5" s="1"/>
  <c r="V88" i="5"/>
  <c r="AE88" i="5" s="1"/>
  <c r="X89" i="5"/>
  <c r="AG89" i="5" s="1"/>
  <c r="W89" i="5"/>
  <c r="AF89" i="5" s="1"/>
  <c r="V89" i="5"/>
  <c r="AE89" i="5" s="1"/>
  <c r="U89" i="5"/>
  <c r="AD89" i="5" s="1"/>
  <c r="T89" i="5"/>
  <c r="AC89" i="5" s="1"/>
  <c r="Q89" i="5"/>
  <c r="Z89" i="5" s="1"/>
  <c r="AI89" i="5" s="1"/>
  <c r="R99" i="5"/>
  <c r="AA99" i="5" s="1"/>
  <c r="Q104" i="5"/>
  <c r="X105" i="5"/>
  <c r="AG105" i="5" s="1"/>
  <c r="W105" i="5"/>
  <c r="AF105" i="5" s="1"/>
  <c r="V105" i="5"/>
  <c r="AE105" i="5" s="1"/>
  <c r="U105" i="5"/>
  <c r="AD105" i="5" s="1"/>
  <c r="T105" i="5"/>
  <c r="AC105" i="5" s="1"/>
  <c r="Q105" i="5"/>
  <c r="Z105" i="5" s="1"/>
  <c r="AI105" i="5" s="1"/>
  <c r="Y106" i="5"/>
  <c r="AH106" i="5" s="1"/>
  <c r="S110" i="5"/>
  <c r="AB110" i="5" s="1"/>
  <c r="R111" i="5"/>
  <c r="AA111" i="5" s="1"/>
  <c r="S123" i="5"/>
  <c r="AB123" i="5" s="1"/>
  <c r="Y130" i="5"/>
  <c r="AH130" i="5" s="1"/>
  <c r="W134" i="5"/>
  <c r="AF134" i="5" s="1"/>
  <c r="V134" i="5"/>
  <c r="AE134" i="5" s="1"/>
  <c r="U134" i="5"/>
  <c r="AD134" i="5" s="1"/>
  <c r="T134" i="5"/>
  <c r="AC134" i="5" s="1"/>
  <c r="S134" i="5"/>
  <c r="AB134" i="5" s="1"/>
  <c r="X134" i="5"/>
  <c r="AG134" i="5" s="1"/>
  <c r="T138" i="5"/>
  <c r="AC138" i="5" s="1"/>
  <c r="T139" i="5"/>
  <c r="AC139" i="5" s="1"/>
  <c r="S140" i="5"/>
  <c r="AB140" i="5" s="1"/>
  <c r="Q141" i="5"/>
  <c r="U141" i="5" s="1"/>
  <c r="AD141" i="5" s="1"/>
  <c r="Q147" i="5"/>
  <c r="R147" i="5" s="1"/>
  <c r="AA147" i="5" s="1"/>
  <c r="W147" i="5"/>
  <c r="AF147" i="5" s="1"/>
  <c r="U147" i="5"/>
  <c r="AD147" i="5" s="1"/>
  <c r="Z147" i="5"/>
  <c r="AI147" i="5" s="1"/>
  <c r="W148" i="5"/>
  <c r="AF148" i="5" s="1"/>
  <c r="V148" i="5"/>
  <c r="AE148" i="5" s="1"/>
  <c r="U148" i="5"/>
  <c r="AD148" i="5" s="1"/>
  <c r="T148" i="5"/>
  <c r="AC148" i="5" s="1"/>
  <c r="S148" i="5"/>
  <c r="AB148" i="5" s="1"/>
  <c r="X148" i="5"/>
  <c r="AG148" i="5" s="1"/>
  <c r="S152" i="5"/>
  <c r="AB152" i="5" s="1"/>
  <c r="Y159" i="5"/>
  <c r="AH159" i="5" s="1"/>
  <c r="Q175" i="5"/>
  <c r="X175" i="5" s="1"/>
  <c r="AG175" i="5" s="1"/>
  <c r="Y179" i="5"/>
  <c r="AH179" i="5" s="1"/>
  <c r="T182" i="5"/>
  <c r="AC182" i="5" s="1"/>
  <c r="Y188" i="5"/>
  <c r="AH188" i="5" s="1"/>
  <c r="Y202" i="5"/>
  <c r="AH202" i="5" s="1"/>
  <c r="Y220" i="5"/>
  <c r="AH220" i="5" s="1"/>
  <c r="W226" i="5"/>
  <c r="AF226" i="5" s="1"/>
  <c r="V226" i="5"/>
  <c r="AE226" i="5" s="1"/>
  <c r="U226" i="5"/>
  <c r="AD226" i="5" s="1"/>
  <c r="T226" i="5"/>
  <c r="AC226" i="5" s="1"/>
  <c r="S226" i="5"/>
  <c r="AB226" i="5" s="1"/>
  <c r="X226" i="5"/>
  <c r="AG226" i="5" s="1"/>
  <c r="S230" i="5"/>
  <c r="AB230" i="5" s="1"/>
  <c r="S243" i="5"/>
  <c r="AB243" i="5" s="1"/>
  <c r="Q251" i="5"/>
  <c r="X251" i="5"/>
  <c r="AG251" i="5" s="1"/>
  <c r="V251" i="5"/>
  <c r="AE251" i="5" s="1"/>
  <c r="S251" i="5"/>
  <c r="AB251" i="5" s="1"/>
  <c r="U254" i="5"/>
  <c r="AD254" i="5" s="1"/>
  <c r="T254" i="5"/>
  <c r="AC254" i="5" s="1"/>
  <c r="S254" i="5"/>
  <c r="AB254" i="5" s="1"/>
  <c r="X256" i="5"/>
  <c r="AG256" i="5" s="1"/>
  <c r="V257" i="5"/>
  <c r="AE257" i="5" s="1"/>
  <c r="R262" i="5"/>
  <c r="AA262" i="5" s="1"/>
  <c r="N267" i="5"/>
  <c r="P267" i="5" s="1"/>
  <c r="X268" i="5"/>
  <c r="AG268" i="5" s="1"/>
  <c r="V280" i="5"/>
  <c r="AE280" i="5" s="1"/>
  <c r="U280" i="5"/>
  <c r="AD280" i="5" s="1"/>
  <c r="T280" i="5"/>
  <c r="AC280" i="5" s="1"/>
  <c r="S280" i="5"/>
  <c r="AB280" i="5" s="1"/>
  <c r="Z280" i="5"/>
  <c r="AI280" i="5" s="1"/>
  <c r="R280" i="5"/>
  <c r="AA280" i="5" s="1"/>
  <c r="W280" i="5"/>
  <c r="AF280" i="5" s="1"/>
  <c r="N283" i="5"/>
  <c r="P283" i="5" s="1"/>
  <c r="X284" i="5"/>
  <c r="AG284" i="5" s="1"/>
  <c r="V289" i="5"/>
  <c r="AE289" i="5" s="1"/>
  <c r="R294" i="5"/>
  <c r="AA294" i="5" s="1"/>
  <c r="S320" i="5"/>
  <c r="AB320" i="5" s="1"/>
  <c r="R326" i="5"/>
  <c r="AA326" i="5" s="1"/>
  <c r="R342" i="5"/>
  <c r="AA342" i="5" s="1"/>
  <c r="V352" i="5"/>
  <c r="AE352" i="5" s="1"/>
  <c r="T357" i="5"/>
  <c r="AC357" i="5" s="1"/>
  <c r="Y360" i="5"/>
  <c r="AH360" i="5" s="1"/>
  <c r="Q360" i="5"/>
  <c r="R360" i="5" s="1"/>
  <c r="AA360" i="5" s="1"/>
  <c r="W360" i="5"/>
  <c r="AF360" i="5" s="1"/>
  <c r="V360" i="5"/>
  <c r="AE360" i="5" s="1"/>
  <c r="X361" i="5"/>
  <c r="AG361" i="5" s="1"/>
  <c r="W361" i="5"/>
  <c r="AF361" i="5" s="1"/>
  <c r="V361" i="5"/>
  <c r="AE361" i="5" s="1"/>
  <c r="U361" i="5"/>
  <c r="AD361" i="5" s="1"/>
  <c r="T361" i="5"/>
  <c r="AC361" i="5" s="1"/>
  <c r="Q361" i="5"/>
  <c r="Z361" i="5" s="1"/>
  <c r="AI361" i="5" s="1"/>
  <c r="Q375" i="5"/>
  <c r="Z375" i="5" s="1"/>
  <c r="AI375" i="5" s="1"/>
  <c r="V380" i="5"/>
  <c r="AE380" i="5" s="1"/>
  <c r="V382" i="5"/>
  <c r="AE382" i="5" s="1"/>
  <c r="Q389" i="5"/>
  <c r="V389" i="5" s="1"/>
  <c r="AE389" i="5" s="1"/>
  <c r="X389" i="5"/>
  <c r="AG389" i="5" s="1"/>
  <c r="U389" i="5"/>
  <c r="AD389" i="5" s="1"/>
  <c r="Q426" i="5"/>
  <c r="X426" i="5" s="1"/>
  <c r="AG426" i="5" s="1"/>
  <c r="W426" i="5"/>
  <c r="AF426" i="5" s="1"/>
  <c r="X428" i="5"/>
  <c r="AG428" i="5" s="1"/>
  <c r="X433" i="5"/>
  <c r="AG433" i="5" s="1"/>
  <c r="V436" i="5"/>
  <c r="AE436" i="5" s="1"/>
  <c r="V437" i="5"/>
  <c r="AE437" i="5" s="1"/>
  <c r="Y442" i="5"/>
  <c r="AH442" i="5" s="1"/>
  <c r="Q442" i="5"/>
  <c r="V442" i="5"/>
  <c r="AE442" i="5" s="1"/>
  <c r="S442" i="5"/>
  <c r="AB442" i="5" s="1"/>
  <c r="T443" i="5"/>
  <c r="AC443" i="5" s="1"/>
  <c r="Z446" i="5"/>
  <c r="AI446" i="5" s="1"/>
  <c r="R446" i="5"/>
  <c r="AA446" i="5" s="1"/>
  <c r="Y446" i="5"/>
  <c r="AH446" i="5" s="1"/>
  <c r="Q446" i="5"/>
  <c r="X446" i="5"/>
  <c r="AG446" i="5" s="1"/>
  <c r="W446" i="5"/>
  <c r="AF446" i="5" s="1"/>
  <c r="V446" i="5"/>
  <c r="AE446" i="5" s="1"/>
  <c r="S446" i="5"/>
  <c r="AB446" i="5" s="1"/>
  <c r="Y453" i="5"/>
  <c r="AH453" i="5" s="1"/>
  <c r="Q453" i="5"/>
  <c r="V453" i="5" s="1"/>
  <c r="AE453" i="5" s="1"/>
  <c r="U453" i="5"/>
  <c r="AD453" i="5" s="1"/>
  <c r="Z453" i="5"/>
  <c r="AI453" i="5" s="1"/>
  <c r="V463" i="5"/>
  <c r="AE463" i="5" s="1"/>
  <c r="U463" i="5"/>
  <c r="AD463" i="5" s="1"/>
  <c r="Z463" i="5"/>
  <c r="AI463" i="5" s="1"/>
  <c r="R463" i="5"/>
  <c r="AA463" i="5" s="1"/>
  <c r="Y463" i="5"/>
  <c r="AH463" i="5" s="1"/>
  <c r="Q463" i="5"/>
  <c r="T463" i="5" s="1"/>
  <c r="AC463" i="5" s="1"/>
  <c r="X463" i="5"/>
  <c r="AG463" i="5" s="1"/>
  <c r="W463" i="5"/>
  <c r="AF463" i="5" s="1"/>
  <c r="Z471" i="5"/>
  <c r="AI471" i="5" s="1"/>
  <c r="R471" i="5"/>
  <c r="AA471" i="5" s="1"/>
  <c r="Y471" i="5"/>
  <c r="AH471" i="5" s="1"/>
  <c r="Q471" i="5"/>
  <c r="T471" i="5" s="1"/>
  <c r="AC471" i="5" s="1"/>
  <c r="X471" i="5"/>
  <c r="AG471" i="5" s="1"/>
  <c r="W471" i="5"/>
  <c r="AF471" i="5" s="1"/>
  <c r="Y478" i="5"/>
  <c r="AH478" i="5" s="1"/>
  <c r="Q478" i="5"/>
  <c r="U478" i="5" s="1"/>
  <c r="AD478" i="5" s="1"/>
  <c r="X478" i="5"/>
  <c r="AG478" i="5" s="1"/>
  <c r="V478" i="5"/>
  <c r="AE478" i="5" s="1"/>
  <c r="Z478" i="5"/>
  <c r="AI478" i="5" s="1"/>
  <c r="Q485" i="5"/>
  <c r="X485" i="5" s="1"/>
  <c r="AG485" i="5" s="1"/>
  <c r="Y535" i="5"/>
  <c r="AH535" i="5" s="1"/>
  <c r="Q535" i="5"/>
  <c r="V535" i="5" s="1"/>
  <c r="AE535" i="5" s="1"/>
  <c r="U535" i="5"/>
  <c r="AD535" i="5" s="1"/>
  <c r="T535" i="5"/>
  <c r="AC535" i="5" s="1"/>
  <c r="Z535" i="5"/>
  <c r="AI535" i="5" s="1"/>
  <c r="R535" i="5"/>
  <c r="AA535" i="5" s="1"/>
  <c r="V542" i="5"/>
  <c r="AE542" i="5" s="1"/>
  <c r="U542" i="5"/>
  <c r="AD542" i="5" s="1"/>
  <c r="T542" i="5"/>
  <c r="AC542" i="5" s="1"/>
  <c r="S542" i="5"/>
  <c r="AB542" i="5" s="1"/>
  <c r="Z542" i="5"/>
  <c r="AI542" i="5" s="1"/>
  <c r="R542" i="5"/>
  <c r="AA542" i="5" s="1"/>
  <c r="Y542" i="5"/>
  <c r="AH542" i="5" s="1"/>
  <c r="Q542" i="5"/>
  <c r="W542" i="5" s="1"/>
  <c r="AF542" i="5" s="1"/>
  <c r="X542" i="5"/>
  <c r="AG542" i="5" s="1"/>
  <c r="Y549" i="5"/>
  <c r="AH549" i="5" s="1"/>
  <c r="Q549" i="5"/>
  <c r="W549" i="5" s="1"/>
  <c r="AF549" i="5" s="1"/>
  <c r="U549" i="5"/>
  <c r="AD549" i="5" s="1"/>
  <c r="T549" i="5"/>
  <c r="AC549" i="5" s="1"/>
  <c r="Z549" i="5"/>
  <c r="AI549" i="5" s="1"/>
  <c r="X549" i="5"/>
  <c r="AG549" i="5" s="1"/>
  <c r="Z559" i="5"/>
  <c r="AI559" i="5" s="1"/>
  <c r="Q559" i="5"/>
  <c r="W559" i="5" s="1"/>
  <c r="AF559" i="5" s="1"/>
  <c r="U559" i="5"/>
  <c r="AD559" i="5" s="1"/>
  <c r="T559" i="5"/>
  <c r="AC559" i="5" s="1"/>
  <c r="X580" i="5"/>
  <c r="AG580" i="5" s="1"/>
  <c r="S580" i="5"/>
  <c r="AB580" i="5" s="1"/>
  <c r="Q580" i="5"/>
  <c r="Y580" i="5"/>
  <c r="AH580" i="5" s="1"/>
  <c r="W580" i="5"/>
  <c r="AF580" i="5" s="1"/>
  <c r="T580" i="5"/>
  <c r="AC580" i="5" s="1"/>
  <c r="W584" i="5"/>
  <c r="AF584" i="5" s="1"/>
  <c r="V584" i="5"/>
  <c r="AE584" i="5" s="1"/>
  <c r="U584" i="5"/>
  <c r="AD584" i="5" s="1"/>
  <c r="T584" i="5"/>
  <c r="AC584" i="5" s="1"/>
  <c r="S584" i="5"/>
  <c r="AB584" i="5" s="1"/>
  <c r="R584" i="5"/>
  <c r="AA584" i="5" s="1"/>
  <c r="Z584" i="5"/>
  <c r="AI584" i="5" s="1"/>
  <c r="Q584" i="5"/>
  <c r="X584" i="5" s="1"/>
  <c r="AG584" i="5" s="1"/>
  <c r="Y584" i="5"/>
  <c r="AH584" i="5" s="1"/>
  <c r="V591" i="5"/>
  <c r="AE591" i="5" s="1"/>
  <c r="R591" i="5"/>
  <c r="AA591" i="5" s="1"/>
  <c r="Z591" i="5"/>
  <c r="AI591" i="5" s="1"/>
  <c r="Q591" i="5"/>
  <c r="W591" i="5" s="1"/>
  <c r="AF591" i="5" s="1"/>
  <c r="Y591" i="5"/>
  <c r="AH591" i="5" s="1"/>
  <c r="X591" i="5"/>
  <c r="AG591" i="5" s="1"/>
  <c r="T591" i="5"/>
  <c r="AC591" i="5" s="1"/>
  <c r="S591" i="5"/>
  <c r="AB591" i="5" s="1"/>
  <c r="W38" i="6"/>
  <c r="AF38" i="6" s="1"/>
  <c r="R38" i="6"/>
  <c r="AA38" i="6" s="1"/>
  <c r="Q38" i="6"/>
  <c r="X38" i="6"/>
  <c r="AG38" i="6" s="1"/>
  <c r="V38" i="6"/>
  <c r="AE38" i="6" s="1"/>
  <c r="X49" i="6"/>
  <c r="AG49" i="6" s="1"/>
  <c r="U49" i="6"/>
  <c r="AD49" i="6" s="1"/>
  <c r="W49" i="6"/>
  <c r="AF49" i="6" s="1"/>
  <c r="V49" i="6"/>
  <c r="AE49" i="6" s="1"/>
  <c r="R49" i="6"/>
  <c r="AA49" i="6" s="1"/>
  <c r="Q49" i="6"/>
  <c r="T49" i="6" s="1"/>
  <c r="AC49" i="6" s="1"/>
  <c r="Q89" i="6"/>
  <c r="U89" i="6"/>
  <c r="AD89" i="6" s="1"/>
  <c r="Z89" i="6"/>
  <c r="AI89" i="6" s="1"/>
  <c r="W89" i="6"/>
  <c r="AF89" i="6" s="1"/>
  <c r="V89" i="6"/>
  <c r="AE89" i="6" s="1"/>
  <c r="X94" i="6"/>
  <c r="AG94" i="6" s="1"/>
  <c r="V94" i="6"/>
  <c r="AE94" i="6" s="1"/>
  <c r="Q94" i="6"/>
  <c r="S94" i="6" s="1"/>
  <c r="AB94" i="6" s="1"/>
  <c r="Z94" i="6"/>
  <c r="AI94" i="6" s="1"/>
  <c r="S99" i="6"/>
  <c r="AB99" i="6" s="1"/>
  <c r="T99" i="6"/>
  <c r="AC99" i="6" s="1"/>
  <c r="Z99" i="6"/>
  <c r="AI99" i="6" s="1"/>
  <c r="V99" i="6"/>
  <c r="AE99" i="6" s="1"/>
  <c r="U99" i="6"/>
  <c r="AD99" i="6" s="1"/>
  <c r="R99" i="6"/>
  <c r="AA99" i="6" s="1"/>
  <c r="Q99" i="6"/>
  <c r="Y99" i="6" s="1"/>
  <c r="AH99" i="6" s="1"/>
  <c r="S148" i="6"/>
  <c r="AB148" i="6" s="1"/>
  <c r="X148" i="6"/>
  <c r="AG148" i="6" s="1"/>
  <c r="W148" i="6"/>
  <c r="AF148" i="6" s="1"/>
  <c r="Q148" i="6"/>
  <c r="Y148" i="6" s="1"/>
  <c r="AH148" i="6" s="1"/>
  <c r="Q161" i="6"/>
  <c r="Y161" i="6" s="1"/>
  <c r="AH161" i="6" s="1"/>
  <c r="V161" i="6"/>
  <c r="AE161" i="6" s="1"/>
  <c r="Z161" i="6"/>
  <c r="AI161" i="6" s="1"/>
  <c r="R161" i="6"/>
  <c r="AA161" i="6" s="1"/>
  <c r="X161" i="6"/>
  <c r="AG161" i="6" s="1"/>
  <c r="W161" i="6"/>
  <c r="AF161" i="6" s="1"/>
  <c r="U161" i="6"/>
  <c r="AD161" i="6" s="1"/>
  <c r="S161" i="6"/>
  <c r="AB161" i="6" s="1"/>
  <c r="Q174" i="6"/>
  <c r="Z174" i="6" s="1"/>
  <c r="AI174" i="6" s="1"/>
  <c r="X174" i="6"/>
  <c r="AG174" i="6" s="1"/>
  <c r="Y196" i="6"/>
  <c r="AH196" i="6" s="1"/>
  <c r="Q196" i="6"/>
  <c r="R196" i="6" s="1"/>
  <c r="AA196" i="6" s="1"/>
  <c r="V196" i="6"/>
  <c r="AE196" i="6" s="1"/>
  <c r="Z196" i="6"/>
  <c r="AI196" i="6" s="1"/>
  <c r="X196" i="6"/>
  <c r="AG196" i="6" s="1"/>
  <c r="W196" i="6"/>
  <c r="AF196" i="6" s="1"/>
  <c r="U196" i="6"/>
  <c r="AD196" i="6" s="1"/>
  <c r="T196" i="6"/>
  <c r="AC196" i="6" s="1"/>
  <c r="V373" i="6"/>
  <c r="AE373" i="6" s="1"/>
  <c r="S373" i="6"/>
  <c r="AB373" i="6" s="1"/>
  <c r="Z373" i="6"/>
  <c r="AI373" i="6" s="1"/>
  <c r="X373" i="6"/>
  <c r="AG373" i="6" s="1"/>
  <c r="Q373" i="6"/>
  <c r="R373" i="6" s="1"/>
  <c r="AA373" i="6" s="1"/>
  <c r="U386" i="6"/>
  <c r="AD386" i="6" s="1"/>
  <c r="T386" i="6"/>
  <c r="AC386" i="6" s="1"/>
  <c r="S386" i="6"/>
  <c r="AB386" i="6" s="1"/>
  <c r="Z386" i="6"/>
  <c r="AI386" i="6" s="1"/>
  <c r="R386" i="6"/>
  <c r="AA386" i="6" s="1"/>
  <c r="Y386" i="6"/>
  <c r="AH386" i="6" s="1"/>
  <c r="Q386" i="6"/>
  <c r="V386" i="6"/>
  <c r="AE386" i="6" s="1"/>
  <c r="X386" i="6"/>
  <c r="AG386" i="6" s="1"/>
  <c r="W386" i="6"/>
  <c r="AF386" i="6" s="1"/>
  <c r="L70" i="4"/>
  <c r="X94" i="4"/>
  <c r="X117" i="4"/>
  <c r="X120" i="4"/>
  <c r="X123" i="4"/>
  <c r="X126" i="4"/>
  <c r="X129" i="4"/>
  <c r="L178" i="4"/>
  <c r="L246" i="4"/>
  <c r="L249" i="4"/>
  <c r="L252" i="4"/>
  <c r="L261" i="4"/>
  <c r="V271" i="4"/>
  <c r="V283" i="4"/>
  <c r="X291" i="4"/>
  <c r="X303" i="4"/>
  <c r="X309" i="4"/>
  <c r="X312" i="4"/>
  <c r="X315" i="4"/>
  <c r="L340" i="4"/>
  <c r="L402" i="4"/>
  <c r="V405" i="4"/>
  <c r="L416" i="4"/>
  <c r="V442" i="4"/>
  <c r="V460" i="4"/>
  <c r="X493" i="4"/>
  <c r="X519" i="4"/>
  <c r="V519" i="4"/>
  <c r="V520" i="4"/>
  <c r="X527" i="4"/>
  <c r="X539" i="4"/>
  <c r="V542" i="4"/>
  <c r="V572" i="4"/>
  <c r="V581" i="4"/>
  <c r="X597" i="4"/>
  <c r="L602" i="4"/>
  <c r="L632" i="4"/>
  <c r="X635" i="4"/>
  <c r="W26" i="5"/>
  <c r="AF26" i="5" s="1"/>
  <c r="V26" i="5"/>
  <c r="AE26" i="5" s="1"/>
  <c r="U26" i="5"/>
  <c r="AD26" i="5" s="1"/>
  <c r="T26" i="5"/>
  <c r="AC26" i="5" s="1"/>
  <c r="S26" i="5"/>
  <c r="AB26" i="5" s="1"/>
  <c r="X26" i="5"/>
  <c r="AG26" i="5" s="1"/>
  <c r="T31" i="5"/>
  <c r="AC31" i="5" s="1"/>
  <c r="T32" i="5"/>
  <c r="AC32" i="5" s="1"/>
  <c r="Q34" i="5"/>
  <c r="T34" i="5" s="1"/>
  <c r="AC34" i="5" s="1"/>
  <c r="U42" i="5"/>
  <c r="AD42" i="5" s="1"/>
  <c r="T42" i="5"/>
  <c r="AC42" i="5" s="1"/>
  <c r="S42" i="5"/>
  <c r="AB42" i="5" s="1"/>
  <c r="Z42" i="5"/>
  <c r="AI42" i="5" s="1"/>
  <c r="R42" i="5"/>
  <c r="AA42" i="5" s="1"/>
  <c r="Y42" i="5"/>
  <c r="AH42" i="5" s="1"/>
  <c r="Q42" i="5"/>
  <c r="V42" i="5"/>
  <c r="AE42" i="5" s="1"/>
  <c r="W46" i="5"/>
  <c r="AF46" i="5" s="1"/>
  <c r="V46" i="5"/>
  <c r="AE46" i="5" s="1"/>
  <c r="U46" i="5"/>
  <c r="AD46" i="5" s="1"/>
  <c r="S46" i="5"/>
  <c r="AB46" i="5" s="1"/>
  <c r="X46" i="5"/>
  <c r="AG46" i="5" s="1"/>
  <c r="U51" i="5"/>
  <c r="AD51" i="5" s="1"/>
  <c r="Z59" i="5"/>
  <c r="AI59" i="5" s="1"/>
  <c r="R59" i="5"/>
  <c r="AA59" i="5" s="1"/>
  <c r="Y59" i="5"/>
  <c r="AH59" i="5" s="1"/>
  <c r="Q59" i="5"/>
  <c r="U59" i="5" s="1"/>
  <c r="AD59" i="5" s="1"/>
  <c r="X59" i="5"/>
  <c r="AG59" i="5" s="1"/>
  <c r="W59" i="5"/>
  <c r="AF59" i="5" s="1"/>
  <c r="W62" i="5"/>
  <c r="AF62" i="5" s="1"/>
  <c r="V62" i="5"/>
  <c r="AE62" i="5" s="1"/>
  <c r="U62" i="5"/>
  <c r="AD62" i="5" s="1"/>
  <c r="S62" i="5"/>
  <c r="AB62" i="5" s="1"/>
  <c r="X62" i="5"/>
  <c r="AG62" i="5" s="1"/>
  <c r="U67" i="5"/>
  <c r="AD67" i="5" s="1"/>
  <c r="R73" i="5"/>
  <c r="AA73" i="5" s="1"/>
  <c r="Y73" i="5"/>
  <c r="AH73" i="5" s="1"/>
  <c r="Q73" i="5"/>
  <c r="W73" i="5" s="1"/>
  <c r="AF73" i="5" s="1"/>
  <c r="V73" i="5"/>
  <c r="AE73" i="5" s="1"/>
  <c r="R82" i="5"/>
  <c r="AA82" i="5" s="1"/>
  <c r="Z87" i="5"/>
  <c r="AI87" i="5" s="1"/>
  <c r="R87" i="5"/>
  <c r="AA87" i="5" s="1"/>
  <c r="Q87" i="5"/>
  <c r="X87" i="5"/>
  <c r="AG87" i="5" s="1"/>
  <c r="W90" i="5"/>
  <c r="AF90" i="5" s="1"/>
  <c r="V90" i="5"/>
  <c r="AE90" i="5" s="1"/>
  <c r="U90" i="5"/>
  <c r="AD90" i="5" s="1"/>
  <c r="T90" i="5"/>
  <c r="AC90" i="5" s="1"/>
  <c r="S90" i="5"/>
  <c r="AB90" i="5" s="1"/>
  <c r="X90" i="5"/>
  <c r="AG90" i="5" s="1"/>
  <c r="T110" i="5"/>
  <c r="AC110" i="5" s="1"/>
  <c r="S111" i="5"/>
  <c r="AB111" i="5" s="1"/>
  <c r="Q112" i="5"/>
  <c r="U112" i="5" s="1"/>
  <c r="AD112" i="5" s="1"/>
  <c r="Y118" i="5"/>
  <c r="AH118" i="5" s="1"/>
  <c r="Q118" i="5"/>
  <c r="T118" i="5" s="1"/>
  <c r="AC118" i="5" s="1"/>
  <c r="X118" i="5"/>
  <c r="AG118" i="5" s="1"/>
  <c r="W118" i="5"/>
  <c r="AF118" i="5" s="1"/>
  <c r="Z118" i="5"/>
  <c r="AI118" i="5" s="1"/>
  <c r="R118" i="5"/>
  <c r="AA118" i="5" s="1"/>
  <c r="W119" i="5"/>
  <c r="AF119" i="5" s="1"/>
  <c r="V119" i="5"/>
  <c r="AE119" i="5" s="1"/>
  <c r="U119" i="5"/>
  <c r="AD119" i="5" s="1"/>
  <c r="T119" i="5"/>
  <c r="AC119" i="5" s="1"/>
  <c r="S119" i="5"/>
  <c r="AB119" i="5" s="1"/>
  <c r="X119" i="5"/>
  <c r="AG119" i="5" s="1"/>
  <c r="T122" i="5"/>
  <c r="AC122" i="5" s="1"/>
  <c r="T123" i="5"/>
  <c r="AC123" i="5" s="1"/>
  <c r="Q124" i="5"/>
  <c r="Q131" i="5"/>
  <c r="V131" i="5"/>
  <c r="AE131" i="5" s="1"/>
  <c r="U138" i="5"/>
  <c r="AD138" i="5" s="1"/>
  <c r="R141" i="5"/>
  <c r="AA141" i="5" s="1"/>
  <c r="Z146" i="5"/>
  <c r="AI146" i="5" s="1"/>
  <c r="Q146" i="5"/>
  <c r="X146" i="5"/>
  <c r="AG146" i="5" s="1"/>
  <c r="W146" i="5"/>
  <c r="AF146" i="5" s="1"/>
  <c r="S146" i="5"/>
  <c r="AB146" i="5" s="1"/>
  <c r="T152" i="5"/>
  <c r="AC152" i="5" s="1"/>
  <c r="S153" i="5"/>
  <c r="AB153" i="5" s="1"/>
  <c r="W158" i="5"/>
  <c r="AF158" i="5" s="1"/>
  <c r="Y158" i="5"/>
  <c r="AH158" i="5" s="1"/>
  <c r="Q158" i="5"/>
  <c r="Q161" i="5"/>
  <c r="Z162" i="5"/>
  <c r="AI162" i="5" s="1"/>
  <c r="R162" i="5"/>
  <c r="AA162" i="5" s="1"/>
  <c r="Y162" i="5"/>
  <c r="AH162" i="5" s="1"/>
  <c r="Q162" i="5"/>
  <c r="T162" i="5" s="1"/>
  <c r="AC162" i="5" s="1"/>
  <c r="X162" i="5"/>
  <c r="AG162" i="5" s="1"/>
  <c r="U162" i="5"/>
  <c r="AD162" i="5" s="1"/>
  <c r="S165" i="5"/>
  <c r="AB165" i="5" s="1"/>
  <c r="R166" i="5"/>
  <c r="AA166" i="5" s="1"/>
  <c r="Q176" i="5"/>
  <c r="U182" i="5"/>
  <c r="AD182" i="5" s="1"/>
  <c r="U189" i="5"/>
  <c r="AD189" i="5" s="1"/>
  <c r="T189" i="5"/>
  <c r="AC189" i="5" s="1"/>
  <c r="S189" i="5"/>
  <c r="AB189" i="5" s="1"/>
  <c r="Z189" i="5"/>
  <c r="AI189" i="5" s="1"/>
  <c r="R189" i="5"/>
  <c r="AA189" i="5" s="1"/>
  <c r="Q189" i="5"/>
  <c r="Y189" i="5" s="1"/>
  <c r="AH189" i="5" s="1"/>
  <c r="V189" i="5"/>
  <c r="AE189" i="5" s="1"/>
  <c r="S192" i="5"/>
  <c r="AB192" i="5" s="1"/>
  <c r="R193" i="5"/>
  <c r="AA193" i="5" s="1"/>
  <c r="Y204" i="5"/>
  <c r="AH204" i="5" s="1"/>
  <c r="Q204" i="5"/>
  <c r="V204" i="5"/>
  <c r="AE204" i="5" s="1"/>
  <c r="Q205" i="5"/>
  <c r="S208" i="5"/>
  <c r="AB208" i="5" s="1"/>
  <c r="R209" i="5"/>
  <c r="AA209" i="5" s="1"/>
  <c r="U222" i="5"/>
  <c r="AD222" i="5" s="1"/>
  <c r="Z222" i="5"/>
  <c r="AI222" i="5" s="1"/>
  <c r="R222" i="5"/>
  <c r="AA222" i="5" s="1"/>
  <c r="Y222" i="5"/>
  <c r="AH222" i="5" s="1"/>
  <c r="Q222" i="5"/>
  <c r="T222" i="5" s="1"/>
  <c r="AC222" i="5" s="1"/>
  <c r="V222" i="5"/>
  <c r="AE222" i="5" s="1"/>
  <c r="Q223" i="5"/>
  <c r="U223" i="5" s="1"/>
  <c r="AD223" i="5" s="1"/>
  <c r="T230" i="5"/>
  <c r="AC230" i="5" s="1"/>
  <c r="Q231" i="5"/>
  <c r="Z231" i="5" s="1"/>
  <c r="AI231" i="5" s="1"/>
  <c r="Q235" i="5"/>
  <c r="X235" i="5"/>
  <c r="AG235" i="5" s="1"/>
  <c r="W235" i="5"/>
  <c r="AF235" i="5" s="1"/>
  <c r="U235" i="5"/>
  <c r="AD235" i="5" s="1"/>
  <c r="Z235" i="5"/>
  <c r="AI235" i="5" s="1"/>
  <c r="V236" i="5"/>
  <c r="AE236" i="5" s="1"/>
  <c r="Q236" i="5"/>
  <c r="W236" i="5" s="1"/>
  <c r="AF236" i="5" s="1"/>
  <c r="T243" i="5"/>
  <c r="AC243" i="5" s="1"/>
  <c r="Q244" i="5"/>
  <c r="W257" i="5"/>
  <c r="AF257" i="5" s="1"/>
  <c r="Y284" i="5"/>
  <c r="AH284" i="5" s="1"/>
  <c r="W289" i="5"/>
  <c r="AF289" i="5" s="1"/>
  <c r="W298" i="5"/>
  <c r="AF298" i="5" s="1"/>
  <c r="V298" i="5"/>
  <c r="AE298" i="5" s="1"/>
  <c r="U298" i="5"/>
  <c r="AD298" i="5" s="1"/>
  <c r="T298" i="5"/>
  <c r="AC298" i="5" s="1"/>
  <c r="S298" i="5"/>
  <c r="AB298" i="5" s="1"/>
  <c r="X298" i="5"/>
  <c r="AG298" i="5" s="1"/>
  <c r="Q306" i="5"/>
  <c r="W314" i="5"/>
  <c r="AF314" i="5" s="1"/>
  <c r="V314" i="5"/>
  <c r="AE314" i="5" s="1"/>
  <c r="U314" i="5"/>
  <c r="AD314" i="5" s="1"/>
  <c r="T314" i="5"/>
  <c r="AC314" i="5" s="1"/>
  <c r="S314" i="5"/>
  <c r="AB314" i="5" s="1"/>
  <c r="X314" i="5"/>
  <c r="AG314" i="5" s="1"/>
  <c r="T319" i="5"/>
  <c r="AC319" i="5" s="1"/>
  <c r="T320" i="5"/>
  <c r="AC320" i="5" s="1"/>
  <c r="S321" i="5"/>
  <c r="AB321" i="5" s="1"/>
  <c r="Q322" i="5"/>
  <c r="W322" i="5" s="1"/>
  <c r="AF322" i="5" s="1"/>
  <c r="W330" i="5"/>
  <c r="AF330" i="5" s="1"/>
  <c r="V330" i="5"/>
  <c r="AE330" i="5" s="1"/>
  <c r="U330" i="5"/>
  <c r="AD330" i="5" s="1"/>
  <c r="T330" i="5"/>
  <c r="AC330" i="5" s="1"/>
  <c r="S330" i="5"/>
  <c r="AB330" i="5" s="1"/>
  <c r="X330" i="5"/>
  <c r="AG330" i="5" s="1"/>
  <c r="Q338" i="5"/>
  <c r="W346" i="5"/>
  <c r="AF346" i="5" s="1"/>
  <c r="V346" i="5"/>
  <c r="AE346" i="5" s="1"/>
  <c r="U346" i="5"/>
  <c r="AD346" i="5" s="1"/>
  <c r="T346" i="5"/>
  <c r="AC346" i="5" s="1"/>
  <c r="S346" i="5"/>
  <c r="AB346" i="5" s="1"/>
  <c r="X346" i="5"/>
  <c r="AG346" i="5" s="1"/>
  <c r="W352" i="5"/>
  <c r="AF352" i="5" s="1"/>
  <c r="Q357" i="5"/>
  <c r="W357" i="5" s="1"/>
  <c r="AF357" i="5" s="1"/>
  <c r="W362" i="5"/>
  <c r="AF362" i="5" s="1"/>
  <c r="V362" i="5"/>
  <c r="AE362" i="5" s="1"/>
  <c r="U362" i="5"/>
  <c r="AD362" i="5" s="1"/>
  <c r="T362" i="5"/>
  <c r="AC362" i="5" s="1"/>
  <c r="S362" i="5"/>
  <c r="AB362" i="5" s="1"/>
  <c r="X362" i="5"/>
  <c r="AG362" i="5" s="1"/>
  <c r="V364" i="5"/>
  <c r="AE364" i="5" s="1"/>
  <c r="R366" i="5"/>
  <c r="AA366" i="5" s="1"/>
  <c r="Q374" i="5"/>
  <c r="X375" i="5"/>
  <c r="AG375" i="5" s="1"/>
  <c r="Z376" i="5"/>
  <c r="AI376" i="5" s="1"/>
  <c r="R376" i="5"/>
  <c r="AA376" i="5" s="1"/>
  <c r="Y376" i="5"/>
  <c r="AH376" i="5" s="1"/>
  <c r="Q376" i="5"/>
  <c r="T376" i="5" s="1"/>
  <c r="AC376" i="5" s="1"/>
  <c r="X376" i="5"/>
  <c r="AG376" i="5" s="1"/>
  <c r="U376" i="5"/>
  <c r="AD376" i="5" s="1"/>
  <c r="W382" i="5"/>
  <c r="AF382" i="5" s="1"/>
  <c r="Q388" i="5"/>
  <c r="X388" i="5" s="1"/>
  <c r="AG388" i="5" s="1"/>
  <c r="W388" i="5"/>
  <c r="AF388" i="5" s="1"/>
  <c r="R391" i="5"/>
  <c r="AA391" i="5" s="1"/>
  <c r="R392" i="5"/>
  <c r="AA392" i="5" s="1"/>
  <c r="R393" i="5"/>
  <c r="AA393" i="5" s="1"/>
  <c r="R394" i="5"/>
  <c r="AA394" i="5" s="1"/>
  <c r="T420" i="5"/>
  <c r="AC420" i="5" s="1"/>
  <c r="Y425" i="5"/>
  <c r="AH425" i="5" s="1"/>
  <c r="Q425" i="5"/>
  <c r="T425" i="5" s="1"/>
  <c r="AC425" i="5" s="1"/>
  <c r="X425" i="5"/>
  <c r="AG425" i="5" s="1"/>
  <c r="W425" i="5"/>
  <c r="AF425" i="5" s="1"/>
  <c r="V425" i="5"/>
  <c r="AE425" i="5" s="1"/>
  <c r="U425" i="5"/>
  <c r="AD425" i="5" s="1"/>
  <c r="Z425" i="5"/>
  <c r="AI425" i="5" s="1"/>
  <c r="R425" i="5"/>
  <c r="AA425" i="5" s="1"/>
  <c r="W429" i="5"/>
  <c r="AF429" i="5" s="1"/>
  <c r="X429" i="5"/>
  <c r="AG429" i="5" s="1"/>
  <c r="W436" i="5"/>
  <c r="AF436" i="5" s="1"/>
  <c r="W437" i="5"/>
  <c r="AF437" i="5" s="1"/>
  <c r="U443" i="5"/>
  <c r="AD443" i="5" s="1"/>
  <c r="Q452" i="5"/>
  <c r="X452" i="5"/>
  <c r="AG452" i="5" s="1"/>
  <c r="W452" i="5"/>
  <c r="AF452" i="5" s="1"/>
  <c r="Z452" i="5"/>
  <c r="AI452" i="5" s="1"/>
  <c r="R455" i="5"/>
  <c r="AA455" i="5" s="1"/>
  <c r="R456" i="5"/>
  <c r="AA456" i="5" s="1"/>
  <c r="W460" i="5"/>
  <c r="AF460" i="5" s="1"/>
  <c r="T460" i="5"/>
  <c r="AC460" i="5" s="1"/>
  <c r="Q460" i="5"/>
  <c r="U460" i="5" s="1"/>
  <c r="AD460" i="5" s="1"/>
  <c r="X482" i="5"/>
  <c r="AG482" i="5" s="1"/>
  <c r="W482" i="5"/>
  <c r="AF482" i="5" s="1"/>
  <c r="T482" i="5"/>
  <c r="AC482" i="5" s="1"/>
  <c r="S482" i="5"/>
  <c r="AB482" i="5" s="1"/>
  <c r="Z482" i="5"/>
  <c r="AI482" i="5" s="1"/>
  <c r="Y482" i="5"/>
  <c r="AH482" i="5" s="1"/>
  <c r="Q482" i="5"/>
  <c r="Z501" i="5"/>
  <c r="AI501" i="5" s="1"/>
  <c r="R501" i="5"/>
  <c r="AA501" i="5" s="1"/>
  <c r="Y501" i="5"/>
  <c r="AH501" i="5" s="1"/>
  <c r="Q501" i="5"/>
  <c r="T501" i="5" s="1"/>
  <c r="AC501" i="5" s="1"/>
  <c r="X501" i="5"/>
  <c r="AG501" i="5" s="1"/>
  <c r="W501" i="5"/>
  <c r="AF501" i="5" s="1"/>
  <c r="Z528" i="5"/>
  <c r="AI528" i="5" s="1"/>
  <c r="R528" i="5"/>
  <c r="AA528" i="5" s="1"/>
  <c r="Y528" i="5"/>
  <c r="AH528" i="5" s="1"/>
  <c r="Q528" i="5"/>
  <c r="V528" i="5" s="1"/>
  <c r="AE528" i="5" s="1"/>
  <c r="X528" i="5"/>
  <c r="AG528" i="5" s="1"/>
  <c r="W528" i="5"/>
  <c r="AF528" i="5" s="1"/>
  <c r="T528" i="5"/>
  <c r="AC528" i="5" s="1"/>
  <c r="S528" i="5"/>
  <c r="AB528" i="5" s="1"/>
  <c r="Q532" i="5"/>
  <c r="V532" i="5"/>
  <c r="AE532" i="5" s="1"/>
  <c r="U532" i="5"/>
  <c r="AD532" i="5" s="1"/>
  <c r="T532" i="5"/>
  <c r="AC532" i="5" s="1"/>
  <c r="V539" i="5"/>
  <c r="AE539" i="5" s="1"/>
  <c r="Q539" i="5"/>
  <c r="W539" i="5" s="1"/>
  <c r="AF539" i="5" s="1"/>
  <c r="X539" i="5"/>
  <c r="AG539" i="5" s="1"/>
  <c r="W546" i="5"/>
  <c r="AF546" i="5" s="1"/>
  <c r="V546" i="5"/>
  <c r="AE546" i="5" s="1"/>
  <c r="U546" i="5"/>
  <c r="AD546" i="5" s="1"/>
  <c r="S546" i="5"/>
  <c r="AB546" i="5" s="1"/>
  <c r="Q546" i="5"/>
  <c r="X553" i="5"/>
  <c r="AG553" i="5" s="1"/>
  <c r="R553" i="5"/>
  <c r="AA553" i="5" s="1"/>
  <c r="Z553" i="5"/>
  <c r="AI553" i="5" s="1"/>
  <c r="Q553" i="5"/>
  <c r="V553" i="5" s="1"/>
  <c r="AE553" i="5" s="1"/>
  <c r="Y553" i="5"/>
  <c r="AH553" i="5" s="1"/>
  <c r="W553" i="5"/>
  <c r="AF553" i="5" s="1"/>
  <c r="T553" i="5"/>
  <c r="AC553" i="5" s="1"/>
  <c r="S553" i="5"/>
  <c r="AB553" i="5" s="1"/>
  <c r="Y36" i="6"/>
  <c r="AH36" i="6" s="1"/>
  <c r="Q36" i="6"/>
  <c r="Z36" i="6" s="1"/>
  <c r="AI36" i="6" s="1"/>
  <c r="V36" i="6"/>
  <c r="AE36" i="6" s="1"/>
  <c r="R36" i="6"/>
  <c r="AA36" i="6" s="1"/>
  <c r="W36" i="6"/>
  <c r="AF36" i="6" s="1"/>
  <c r="U36" i="6"/>
  <c r="AD36" i="6" s="1"/>
  <c r="T36" i="6"/>
  <c r="AC36" i="6" s="1"/>
  <c r="S36" i="6"/>
  <c r="AB36" i="6" s="1"/>
  <c r="Q56" i="6"/>
  <c r="U56" i="6" s="1"/>
  <c r="AD56" i="6" s="1"/>
  <c r="X56" i="6"/>
  <c r="AG56" i="6" s="1"/>
  <c r="W56" i="6"/>
  <c r="AF56" i="6" s="1"/>
  <c r="S56" i="6"/>
  <c r="AB56" i="6" s="1"/>
  <c r="Q74" i="6"/>
  <c r="U77" i="6"/>
  <c r="AD77" i="6" s="1"/>
  <c r="Q77" i="6"/>
  <c r="Y77" i="6" s="1"/>
  <c r="AH77" i="6" s="1"/>
  <c r="W77" i="6"/>
  <c r="AF77" i="6" s="1"/>
  <c r="S77" i="6"/>
  <c r="AB77" i="6" s="1"/>
  <c r="R77" i="6"/>
  <c r="AA77" i="6" s="1"/>
  <c r="T81" i="6"/>
  <c r="AC81" i="6" s="1"/>
  <c r="Q81" i="6"/>
  <c r="U81" i="6"/>
  <c r="AD81" i="6" s="1"/>
  <c r="S81" i="6"/>
  <c r="AB81" i="6" s="1"/>
  <c r="Z81" i="6"/>
  <c r="AI81" i="6" s="1"/>
  <c r="Q84" i="6"/>
  <c r="T84" i="6" s="1"/>
  <c r="AC84" i="6" s="1"/>
  <c r="R84" i="6"/>
  <c r="AA84" i="6" s="1"/>
  <c r="S84" i="6"/>
  <c r="AB84" i="6" s="1"/>
  <c r="X116" i="6"/>
  <c r="AG116" i="6" s="1"/>
  <c r="S116" i="6"/>
  <c r="AB116" i="6" s="1"/>
  <c r="R116" i="6"/>
  <c r="AA116" i="6" s="1"/>
  <c r="Q116" i="6"/>
  <c r="W116" i="6" s="1"/>
  <c r="AF116" i="6" s="1"/>
  <c r="Z116" i="6"/>
  <c r="AI116" i="6" s="1"/>
  <c r="Y116" i="6"/>
  <c r="AH116" i="6" s="1"/>
  <c r="Y169" i="6"/>
  <c r="AH169" i="6" s="1"/>
  <c r="Q169" i="6"/>
  <c r="V169" i="6"/>
  <c r="AE169" i="6" s="1"/>
  <c r="R169" i="6"/>
  <c r="AA169" i="6" s="1"/>
  <c r="T169" i="6"/>
  <c r="AC169" i="6" s="1"/>
  <c r="W169" i="6"/>
  <c r="AF169" i="6" s="1"/>
  <c r="U169" i="6"/>
  <c r="AD169" i="6" s="1"/>
  <c r="U183" i="6"/>
  <c r="AD183" i="6" s="1"/>
  <c r="Z183" i="6"/>
  <c r="AI183" i="6" s="1"/>
  <c r="R183" i="6"/>
  <c r="AA183" i="6" s="1"/>
  <c r="V183" i="6"/>
  <c r="AE183" i="6" s="1"/>
  <c r="Q183" i="6"/>
  <c r="S183" i="6" s="1"/>
  <c r="AB183" i="6" s="1"/>
  <c r="Y183" i="6"/>
  <c r="AH183" i="6" s="1"/>
  <c r="X183" i="6"/>
  <c r="AG183" i="6" s="1"/>
  <c r="W183" i="6"/>
  <c r="AF183" i="6" s="1"/>
  <c r="T183" i="6"/>
  <c r="AC183" i="6" s="1"/>
  <c r="Y321" i="6"/>
  <c r="AH321" i="6" s="1"/>
  <c r="Q321" i="6"/>
  <c r="V321" i="6" s="1"/>
  <c r="AE321" i="6" s="1"/>
  <c r="X321" i="6"/>
  <c r="AG321" i="6" s="1"/>
  <c r="W321" i="6"/>
  <c r="AF321" i="6" s="1"/>
  <c r="S333" i="6"/>
  <c r="AB333" i="6" s="1"/>
  <c r="Q333" i="6"/>
  <c r="V333" i="6" s="1"/>
  <c r="AE333" i="6" s="1"/>
  <c r="U389" i="6"/>
  <c r="AD389" i="6" s="1"/>
  <c r="T389" i="6"/>
  <c r="AC389" i="6" s="1"/>
  <c r="S389" i="6"/>
  <c r="AB389" i="6" s="1"/>
  <c r="Z389" i="6"/>
  <c r="AI389" i="6" s="1"/>
  <c r="R389" i="6"/>
  <c r="AA389" i="6" s="1"/>
  <c r="Y389" i="6"/>
  <c r="AH389" i="6" s="1"/>
  <c r="Q389" i="6"/>
  <c r="V389" i="6"/>
  <c r="AE389" i="6" s="1"/>
  <c r="X389" i="6"/>
  <c r="AG389" i="6" s="1"/>
  <c r="W389" i="6"/>
  <c r="AF389" i="6" s="1"/>
  <c r="U423" i="6"/>
  <c r="AD423" i="6" s="1"/>
  <c r="S423" i="6"/>
  <c r="AB423" i="6" s="1"/>
  <c r="Z423" i="6"/>
  <c r="AI423" i="6" s="1"/>
  <c r="Q423" i="6"/>
  <c r="V423" i="6"/>
  <c r="AE423" i="6" s="1"/>
  <c r="X423" i="6"/>
  <c r="AG423" i="6" s="1"/>
  <c r="Q456" i="6"/>
  <c r="Z482" i="6"/>
  <c r="AI482" i="6" s="1"/>
  <c r="R482" i="6"/>
  <c r="AA482" i="6" s="1"/>
  <c r="Y482" i="6"/>
  <c r="AH482" i="6" s="1"/>
  <c r="Q482" i="6"/>
  <c r="T482" i="6" s="1"/>
  <c r="AC482" i="6" s="1"/>
  <c r="X482" i="6"/>
  <c r="AG482" i="6" s="1"/>
  <c r="U482" i="6"/>
  <c r="AD482" i="6" s="1"/>
  <c r="U533" i="6"/>
  <c r="AD533" i="6" s="1"/>
  <c r="T533" i="6"/>
  <c r="AC533" i="6" s="1"/>
  <c r="S533" i="6"/>
  <c r="AB533" i="6" s="1"/>
  <c r="Z533" i="6"/>
  <c r="AI533" i="6" s="1"/>
  <c r="R533" i="6"/>
  <c r="AA533" i="6" s="1"/>
  <c r="Y533" i="6"/>
  <c r="AH533" i="6" s="1"/>
  <c r="Q533" i="6"/>
  <c r="V533" i="6"/>
  <c r="AE533" i="6" s="1"/>
  <c r="X533" i="6"/>
  <c r="AG533" i="6" s="1"/>
  <c r="W533" i="6"/>
  <c r="AF533" i="6" s="1"/>
  <c r="V25" i="4"/>
  <c r="V472" i="4" s="1"/>
  <c r="L84" i="4"/>
  <c r="L166" i="4"/>
  <c r="L172" i="4"/>
  <c r="L268" i="4"/>
  <c r="X271" i="4"/>
  <c r="L280" i="4"/>
  <c r="X283" i="4"/>
  <c r="L286" i="4"/>
  <c r="L318" i="4"/>
  <c r="L324" i="4"/>
  <c r="L337" i="4"/>
  <c r="L366" i="4"/>
  <c r="L393" i="4"/>
  <c r="L409" i="4"/>
  <c r="L413" i="4"/>
  <c r="L420" i="4"/>
  <c r="L433" i="4"/>
  <c r="L434" i="4"/>
  <c r="V441" i="4"/>
  <c r="X441" i="4"/>
  <c r="L444" i="4"/>
  <c r="L450" i="4"/>
  <c r="V451" i="4"/>
  <c r="X451" i="4"/>
  <c r="L452" i="4"/>
  <c r="L464" i="4"/>
  <c r="L470" i="4"/>
  <c r="L471" i="4"/>
  <c r="V475" i="4"/>
  <c r="V477" i="4"/>
  <c r="X478" i="4"/>
  <c r="V483" i="4"/>
  <c r="L486" i="4"/>
  <c r="L492" i="4"/>
  <c r="V499" i="4"/>
  <c r="V506" i="4"/>
  <c r="L513" i="4"/>
  <c r="X524" i="4"/>
  <c r="V540" i="4"/>
  <c r="X540" i="4"/>
  <c r="X563" i="4"/>
  <c r="L565" i="4"/>
  <c r="X572" i="4"/>
  <c r="L576" i="4"/>
  <c r="L579" i="4"/>
  <c r="X595" i="4"/>
  <c r="L599" i="4"/>
  <c r="L605" i="4"/>
  <c r="X630" i="4"/>
  <c r="X633" i="4"/>
  <c r="X638" i="4"/>
  <c r="W29" i="5"/>
  <c r="AF29" i="5" s="1"/>
  <c r="U30" i="5"/>
  <c r="AD30" i="5" s="1"/>
  <c r="U31" i="5"/>
  <c r="AD31" i="5" s="1"/>
  <c r="Z33" i="5"/>
  <c r="AI33" i="5" s="1"/>
  <c r="R34" i="5"/>
  <c r="AA34" i="5" s="1"/>
  <c r="Q40" i="5"/>
  <c r="X40" i="5"/>
  <c r="AG40" i="5" s="1"/>
  <c r="W40" i="5"/>
  <c r="AF40" i="5" s="1"/>
  <c r="V40" i="5"/>
  <c r="AE40" i="5" s="1"/>
  <c r="U40" i="5"/>
  <c r="AD40" i="5" s="1"/>
  <c r="Z40" i="5"/>
  <c r="AI40" i="5" s="1"/>
  <c r="R40" i="5"/>
  <c r="AA40" i="5" s="1"/>
  <c r="W41" i="5"/>
  <c r="AF41" i="5" s="1"/>
  <c r="V41" i="5"/>
  <c r="AE41" i="5" s="1"/>
  <c r="U41" i="5"/>
  <c r="AD41" i="5" s="1"/>
  <c r="T41" i="5"/>
  <c r="AC41" i="5" s="1"/>
  <c r="S41" i="5"/>
  <c r="AB41" i="5" s="1"/>
  <c r="X41" i="5"/>
  <c r="AG41" i="5" s="1"/>
  <c r="W42" i="5"/>
  <c r="AF42" i="5" s="1"/>
  <c r="W49" i="5"/>
  <c r="AF49" i="5" s="1"/>
  <c r="W65" i="5"/>
  <c r="AF65" i="5" s="1"/>
  <c r="W77" i="5"/>
  <c r="AF77" i="5" s="1"/>
  <c r="Y82" i="5"/>
  <c r="AH82" i="5" s="1"/>
  <c r="Q94" i="5"/>
  <c r="Y94" i="5" s="1"/>
  <c r="AH94" i="5" s="1"/>
  <c r="Q102" i="5"/>
  <c r="U102" i="5" s="1"/>
  <c r="AD102" i="5" s="1"/>
  <c r="X102" i="5"/>
  <c r="AG102" i="5" s="1"/>
  <c r="W108" i="5"/>
  <c r="AF108" i="5" s="1"/>
  <c r="Z111" i="5"/>
  <c r="AI111" i="5" s="1"/>
  <c r="R112" i="5"/>
  <c r="AA112" i="5" s="1"/>
  <c r="Y117" i="5"/>
  <c r="AH117" i="5" s="1"/>
  <c r="Q117" i="5"/>
  <c r="S117" i="5" s="1"/>
  <c r="AB117" i="5" s="1"/>
  <c r="X117" i="5"/>
  <c r="AG117" i="5" s="1"/>
  <c r="V117" i="5"/>
  <c r="AE117" i="5" s="1"/>
  <c r="U122" i="5"/>
  <c r="AD122" i="5" s="1"/>
  <c r="Y128" i="5"/>
  <c r="AH128" i="5" s="1"/>
  <c r="Q128" i="5"/>
  <c r="X128" i="5"/>
  <c r="AG128" i="5" s="1"/>
  <c r="V128" i="5"/>
  <c r="AE128" i="5" s="1"/>
  <c r="U128" i="5"/>
  <c r="AD128" i="5" s="1"/>
  <c r="X129" i="5"/>
  <c r="AG129" i="5" s="1"/>
  <c r="W129" i="5"/>
  <c r="AF129" i="5" s="1"/>
  <c r="V129" i="5"/>
  <c r="AE129" i="5" s="1"/>
  <c r="U129" i="5"/>
  <c r="AD129" i="5" s="1"/>
  <c r="T129" i="5"/>
  <c r="AC129" i="5" s="1"/>
  <c r="Y129" i="5"/>
  <c r="AH129" i="5" s="1"/>
  <c r="Q129" i="5"/>
  <c r="W136" i="5"/>
  <c r="AF136" i="5" s="1"/>
  <c r="Y141" i="5"/>
  <c r="AH141" i="5" s="1"/>
  <c r="W150" i="5"/>
  <c r="AF150" i="5" s="1"/>
  <c r="Z153" i="5"/>
  <c r="AI153" i="5" s="1"/>
  <c r="Z157" i="5"/>
  <c r="AI157" i="5" s="1"/>
  <c r="R157" i="5"/>
  <c r="AA157" i="5" s="1"/>
  <c r="Q157" i="5"/>
  <c r="X157" i="5"/>
  <c r="AG157" i="5" s="1"/>
  <c r="W157" i="5"/>
  <c r="AF157" i="5" s="1"/>
  <c r="V157" i="5"/>
  <c r="AE157" i="5" s="1"/>
  <c r="S157" i="5"/>
  <c r="AB157" i="5" s="1"/>
  <c r="W161" i="5"/>
  <c r="AF161" i="5" s="1"/>
  <c r="T164" i="5"/>
  <c r="AC164" i="5" s="1"/>
  <c r="T165" i="5"/>
  <c r="AC165" i="5" s="1"/>
  <c r="S166" i="5"/>
  <c r="AB166" i="5" s="1"/>
  <c r="Q167" i="5"/>
  <c r="Q173" i="5"/>
  <c r="W173" i="5" s="1"/>
  <c r="AF173" i="5" s="1"/>
  <c r="V173" i="5"/>
  <c r="AE173" i="5" s="1"/>
  <c r="X174" i="5"/>
  <c r="AG174" i="5" s="1"/>
  <c r="W174" i="5"/>
  <c r="AF174" i="5" s="1"/>
  <c r="V174" i="5"/>
  <c r="AE174" i="5" s="1"/>
  <c r="U174" i="5"/>
  <c r="AD174" i="5" s="1"/>
  <c r="T174" i="5"/>
  <c r="AC174" i="5" s="1"/>
  <c r="Q174" i="5"/>
  <c r="Y175" i="5"/>
  <c r="AH175" i="5" s="1"/>
  <c r="W180" i="5"/>
  <c r="AF180" i="5" s="1"/>
  <c r="Y184" i="5"/>
  <c r="AH184" i="5" s="1"/>
  <c r="W188" i="5"/>
  <c r="AF188" i="5" s="1"/>
  <c r="V188" i="5"/>
  <c r="AE188" i="5" s="1"/>
  <c r="U188" i="5"/>
  <c r="AD188" i="5" s="1"/>
  <c r="T188" i="5"/>
  <c r="AC188" i="5" s="1"/>
  <c r="S188" i="5"/>
  <c r="AB188" i="5" s="1"/>
  <c r="X188" i="5"/>
  <c r="AG188" i="5" s="1"/>
  <c r="W189" i="5"/>
  <c r="AF189" i="5" s="1"/>
  <c r="T191" i="5"/>
  <c r="AC191" i="5" s="1"/>
  <c r="T192" i="5"/>
  <c r="AC192" i="5" s="1"/>
  <c r="S193" i="5"/>
  <c r="AB193" i="5" s="1"/>
  <c r="Q194" i="5"/>
  <c r="Y194" i="5" s="1"/>
  <c r="AH194" i="5" s="1"/>
  <c r="Q200" i="5"/>
  <c r="X200" i="5"/>
  <c r="AG200" i="5" s="1"/>
  <c r="W200" i="5"/>
  <c r="AF200" i="5" s="1"/>
  <c r="V200" i="5"/>
  <c r="AE200" i="5" s="1"/>
  <c r="U200" i="5"/>
  <c r="AD200" i="5" s="1"/>
  <c r="Z200" i="5"/>
  <c r="AI200" i="5" s="1"/>
  <c r="R200" i="5"/>
  <c r="AA200" i="5" s="1"/>
  <c r="Q201" i="5"/>
  <c r="T207" i="5"/>
  <c r="AC207" i="5" s="1"/>
  <c r="T208" i="5"/>
  <c r="AC208" i="5" s="1"/>
  <c r="S209" i="5"/>
  <c r="AB209" i="5" s="1"/>
  <c r="Q210" i="5"/>
  <c r="Y210" i="5" s="1"/>
  <c r="AH210" i="5" s="1"/>
  <c r="Y215" i="5"/>
  <c r="AH215" i="5" s="1"/>
  <c r="W219" i="5"/>
  <c r="AF219" i="5" s="1"/>
  <c r="V219" i="5"/>
  <c r="AE219" i="5" s="1"/>
  <c r="Y219" i="5"/>
  <c r="AH219" i="5" s="1"/>
  <c r="Q219" i="5"/>
  <c r="W222" i="5"/>
  <c r="AF222" i="5" s="1"/>
  <c r="R231" i="5"/>
  <c r="AA231" i="5" s="1"/>
  <c r="Q234" i="5"/>
  <c r="X234" i="5" s="1"/>
  <c r="AG234" i="5" s="1"/>
  <c r="W234" i="5"/>
  <c r="AF234" i="5" s="1"/>
  <c r="W237" i="5"/>
  <c r="AF237" i="5" s="1"/>
  <c r="V237" i="5"/>
  <c r="AE237" i="5" s="1"/>
  <c r="U237" i="5"/>
  <c r="AD237" i="5" s="1"/>
  <c r="T237" i="5"/>
  <c r="AC237" i="5" s="1"/>
  <c r="S237" i="5"/>
  <c r="AB237" i="5" s="1"/>
  <c r="X237" i="5"/>
  <c r="AG237" i="5" s="1"/>
  <c r="R244" i="5"/>
  <c r="AA244" i="5" s="1"/>
  <c r="S252" i="5"/>
  <c r="AB252" i="5" s="1"/>
  <c r="R253" i="5"/>
  <c r="AA253" i="5" s="1"/>
  <c r="R271" i="5"/>
  <c r="AA271" i="5" s="1"/>
  <c r="N279" i="5"/>
  <c r="P279" i="5" s="1"/>
  <c r="X280" i="5"/>
  <c r="AG280" i="5" s="1"/>
  <c r="U319" i="5"/>
  <c r="AD319" i="5" s="1"/>
  <c r="Z321" i="5"/>
  <c r="AI321" i="5" s="1"/>
  <c r="R322" i="5"/>
  <c r="AA322" i="5" s="1"/>
  <c r="X357" i="5"/>
  <c r="AG357" i="5" s="1"/>
  <c r="S366" i="5"/>
  <c r="AB366" i="5" s="1"/>
  <c r="S378" i="5"/>
  <c r="AB378" i="5" s="1"/>
  <c r="R379" i="5"/>
  <c r="AA379" i="5" s="1"/>
  <c r="Q387" i="5"/>
  <c r="T387" i="5" s="1"/>
  <c r="AC387" i="5" s="1"/>
  <c r="X387" i="5"/>
  <c r="AG387" i="5" s="1"/>
  <c r="W387" i="5"/>
  <c r="AF387" i="5" s="1"/>
  <c r="V387" i="5"/>
  <c r="AE387" i="5" s="1"/>
  <c r="U387" i="5"/>
  <c r="AD387" i="5" s="1"/>
  <c r="Z387" i="5"/>
  <c r="AI387" i="5" s="1"/>
  <c r="R387" i="5"/>
  <c r="AA387" i="5" s="1"/>
  <c r="T390" i="5"/>
  <c r="AC390" i="5" s="1"/>
  <c r="S391" i="5"/>
  <c r="AB391" i="5" s="1"/>
  <c r="S392" i="5"/>
  <c r="AB392" i="5" s="1"/>
  <c r="S393" i="5"/>
  <c r="AB393" i="5" s="1"/>
  <c r="S394" i="5"/>
  <c r="AB394" i="5" s="1"/>
  <c r="Q395" i="5"/>
  <c r="Y395" i="5" s="1"/>
  <c r="AH395" i="5" s="1"/>
  <c r="Q396" i="5"/>
  <c r="X396" i="5" s="1"/>
  <c r="AG396" i="5" s="1"/>
  <c r="U420" i="5"/>
  <c r="AD420" i="5" s="1"/>
  <c r="Q424" i="5"/>
  <c r="X424" i="5" s="1"/>
  <c r="AG424" i="5" s="1"/>
  <c r="W424" i="5"/>
  <c r="AF424" i="5" s="1"/>
  <c r="R427" i="5"/>
  <c r="AA427" i="5" s="1"/>
  <c r="Q441" i="5"/>
  <c r="X441" i="5" s="1"/>
  <c r="AG441" i="5" s="1"/>
  <c r="S441" i="5"/>
  <c r="AB441" i="5" s="1"/>
  <c r="T442" i="5"/>
  <c r="AC442" i="5" s="1"/>
  <c r="Q445" i="5"/>
  <c r="V445" i="5"/>
  <c r="AE445" i="5" s="1"/>
  <c r="S445" i="5"/>
  <c r="AB445" i="5" s="1"/>
  <c r="T446" i="5"/>
  <c r="AC446" i="5" s="1"/>
  <c r="Q451" i="5"/>
  <c r="T454" i="5"/>
  <c r="AC454" i="5" s="1"/>
  <c r="S455" i="5"/>
  <c r="AB455" i="5" s="1"/>
  <c r="V457" i="5"/>
  <c r="AE457" i="5" s="1"/>
  <c r="U457" i="5"/>
  <c r="AD457" i="5" s="1"/>
  <c r="T457" i="5"/>
  <c r="AC457" i="5" s="1"/>
  <c r="S457" i="5"/>
  <c r="AB457" i="5" s="1"/>
  <c r="Z457" i="5"/>
  <c r="AI457" i="5" s="1"/>
  <c r="R457" i="5"/>
  <c r="AA457" i="5" s="1"/>
  <c r="Q457" i="5"/>
  <c r="X457" i="5" s="1"/>
  <c r="AG457" i="5" s="1"/>
  <c r="V464" i="5"/>
  <c r="AE464" i="5" s="1"/>
  <c r="U464" i="5"/>
  <c r="AD464" i="5" s="1"/>
  <c r="T464" i="5"/>
  <c r="AC464" i="5" s="1"/>
  <c r="S464" i="5"/>
  <c r="AB464" i="5" s="1"/>
  <c r="Z464" i="5"/>
  <c r="AI464" i="5" s="1"/>
  <c r="R464" i="5"/>
  <c r="AA464" i="5" s="1"/>
  <c r="Q464" i="5"/>
  <c r="Y464" i="5" s="1"/>
  <c r="AH464" i="5" s="1"/>
  <c r="X464" i="5"/>
  <c r="AG464" i="5" s="1"/>
  <c r="W464" i="5"/>
  <c r="AF464" i="5" s="1"/>
  <c r="T469" i="5"/>
  <c r="AC469" i="5" s="1"/>
  <c r="S469" i="5"/>
  <c r="AB469" i="5" s="1"/>
  <c r="Z469" i="5"/>
  <c r="AI469" i="5" s="1"/>
  <c r="R469" i="5"/>
  <c r="AA469" i="5" s="1"/>
  <c r="Q469" i="5"/>
  <c r="Y469" i="5" s="1"/>
  <c r="AH469" i="5" s="1"/>
  <c r="X469" i="5"/>
  <c r="AG469" i="5" s="1"/>
  <c r="W469" i="5"/>
  <c r="AF469" i="5" s="1"/>
  <c r="V469" i="5"/>
  <c r="AE469" i="5" s="1"/>
  <c r="U469" i="5"/>
  <c r="AD469" i="5" s="1"/>
  <c r="Y479" i="5"/>
  <c r="AH479" i="5" s="1"/>
  <c r="Q479" i="5"/>
  <c r="V479" i="5" s="1"/>
  <c r="AE479" i="5" s="1"/>
  <c r="U479" i="5"/>
  <c r="AD479" i="5" s="1"/>
  <c r="T479" i="5"/>
  <c r="AC479" i="5" s="1"/>
  <c r="Z479" i="5"/>
  <c r="AI479" i="5" s="1"/>
  <c r="R479" i="5"/>
  <c r="AA479" i="5" s="1"/>
  <c r="S488" i="5"/>
  <c r="AB488" i="5" s="1"/>
  <c r="Z488" i="5"/>
  <c r="AI488" i="5" s="1"/>
  <c r="R488" i="5"/>
  <c r="AA488" i="5" s="1"/>
  <c r="Q488" i="5"/>
  <c r="X488" i="5"/>
  <c r="AG488" i="5" s="1"/>
  <c r="X494" i="5"/>
  <c r="AG494" i="5" s="1"/>
  <c r="W494" i="5"/>
  <c r="AF494" i="5" s="1"/>
  <c r="V494" i="5"/>
  <c r="AE494" i="5" s="1"/>
  <c r="T494" i="5"/>
  <c r="AC494" i="5" s="1"/>
  <c r="S494" i="5"/>
  <c r="AB494" i="5" s="1"/>
  <c r="Y494" i="5"/>
  <c r="AH494" i="5" s="1"/>
  <c r="Q494" i="5"/>
  <c r="V497" i="5"/>
  <c r="AE497" i="5" s="1"/>
  <c r="T497" i="5"/>
  <c r="AC497" i="5" s="1"/>
  <c r="S497" i="5"/>
  <c r="AB497" i="5" s="1"/>
  <c r="Y497" i="5"/>
  <c r="AH497" i="5" s="1"/>
  <c r="Q497" i="5"/>
  <c r="X497" i="5"/>
  <c r="AG497" i="5" s="1"/>
  <c r="Q499" i="5"/>
  <c r="V499" i="5" s="1"/>
  <c r="AE499" i="5" s="1"/>
  <c r="W499" i="5"/>
  <c r="AF499" i="5" s="1"/>
  <c r="Q536" i="5"/>
  <c r="Y536" i="5" s="1"/>
  <c r="AH536" i="5" s="1"/>
  <c r="X536" i="5"/>
  <c r="AG536" i="5" s="1"/>
  <c r="W536" i="5"/>
  <c r="AF536" i="5" s="1"/>
  <c r="V536" i="5"/>
  <c r="AE536" i="5" s="1"/>
  <c r="U536" i="5"/>
  <c r="AD536" i="5" s="1"/>
  <c r="T536" i="5"/>
  <c r="AC536" i="5" s="1"/>
  <c r="S536" i="5"/>
  <c r="AB536" i="5" s="1"/>
  <c r="R536" i="5"/>
  <c r="AA536" i="5" s="1"/>
  <c r="W543" i="5"/>
  <c r="AF543" i="5" s="1"/>
  <c r="Q543" i="5"/>
  <c r="X543" i="5"/>
  <c r="AG543" i="5" s="1"/>
  <c r="Y28" i="6"/>
  <c r="AH28" i="6" s="1"/>
  <c r="Q28" i="6"/>
  <c r="T28" i="6" s="1"/>
  <c r="AC28" i="6" s="1"/>
  <c r="V28" i="6"/>
  <c r="AE28" i="6" s="1"/>
  <c r="U28" i="6"/>
  <c r="AD28" i="6" s="1"/>
  <c r="R28" i="6"/>
  <c r="AA28" i="6" s="1"/>
  <c r="Z28" i="6"/>
  <c r="AI28" i="6" s="1"/>
  <c r="X28" i="6"/>
  <c r="AG28" i="6" s="1"/>
  <c r="W28" i="6"/>
  <c r="AF28" i="6" s="1"/>
  <c r="T75" i="6"/>
  <c r="AC75" i="6" s="1"/>
  <c r="Y75" i="6"/>
  <c r="AH75" i="6" s="1"/>
  <c r="Q75" i="6"/>
  <c r="R75" i="6"/>
  <c r="AA75" i="6" s="1"/>
  <c r="Z75" i="6"/>
  <c r="AI75" i="6" s="1"/>
  <c r="X75" i="6"/>
  <c r="AG75" i="6" s="1"/>
  <c r="W75" i="6"/>
  <c r="AF75" i="6" s="1"/>
  <c r="V75" i="6"/>
  <c r="AE75" i="6" s="1"/>
  <c r="U75" i="6"/>
  <c r="AD75" i="6" s="1"/>
  <c r="S75" i="6"/>
  <c r="AB75" i="6" s="1"/>
  <c r="Y102" i="6"/>
  <c r="AH102" i="6" s="1"/>
  <c r="Q102" i="6"/>
  <c r="Z102" i="6"/>
  <c r="AI102" i="6" s="1"/>
  <c r="V102" i="6"/>
  <c r="AE102" i="6" s="1"/>
  <c r="T102" i="6"/>
  <c r="AC102" i="6" s="1"/>
  <c r="S119" i="6"/>
  <c r="AB119" i="6" s="1"/>
  <c r="T119" i="6"/>
  <c r="AC119" i="6" s="1"/>
  <c r="R119" i="6"/>
  <c r="AA119" i="6" s="1"/>
  <c r="Q119" i="6"/>
  <c r="X119" i="6" s="1"/>
  <c r="AG119" i="6" s="1"/>
  <c r="Y120" i="6"/>
  <c r="AH120" i="6" s="1"/>
  <c r="Q120" i="6"/>
  <c r="R120" i="6" s="1"/>
  <c r="AA120" i="6" s="1"/>
  <c r="V120" i="6"/>
  <c r="AE120" i="6" s="1"/>
  <c r="Z120" i="6"/>
  <c r="AI120" i="6" s="1"/>
  <c r="W120" i="6"/>
  <c r="AF120" i="6" s="1"/>
  <c r="U120" i="6"/>
  <c r="AD120" i="6" s="1"/>
  <c r="T120" i="6"/>
  <c r="AC120" i="6" s="1"/>
  <c r="S120" i="6"/>
  <c r="AB120" i="6" s="1"/>
  <c r="U133" i="6"/>
  <c r="AD133" i="6" s="1"/>
  <c r="Z133" i="6"/>
  <c r="AI133" i="6" s="1"/>
  <c r="X133" i="6"/>
  <c r="AG133" i="6" s="1"/>
  <c r="W133" i="6"/>
  <c r="AF133" i="6" s="1"/>
  <c r="T133" i="6"/>
  <c r="AC133" i="6" s="1"/>
  <c r="Q133" i="6"/>
  <c r="Y133" i="6"/>
  <c r="AH133" i="6" s="1"/>
  <c r="Q140" i="6"/>
  <c r="V140" i="6" s="1"/>
  <c r="AE140" i="6" s="1"/>
  <c r="U140" i="6"/>
  <c r="AD140" i="6" s="1"/>
  <c r="X140" i="6"/>
  <c r="AG140" i="6" s="1"/>
  <c r="S140" i="6"/>
  <c r="AB140" i="6" s="1"/>
  <c r="Q166" i="6"/>
  <c r="W166" i="6" s="1"/>
  <c r="AF166" i="6" s="1"/>
  <c r="V166" i="6"/>
  <c r="AE166" i="6" s="1"/>
  <c r="Z166" i="6"/>
  <c r="AI166" i="6" s="1"/>
  <c r="T201" i="6"/>
  <c r="AC201" i="6" s="1"/>
  <c r="Q201" i="6"/>
  <c r="U201" i="6" s="1"/>
  <c r="AD201" i="6" s="1"/>
  <c r="V201" i="6"/>
  <c r="AE201" i="6" s="1"/>
  <c r="S201" i="6"/>
  <c r="AB201" i="6" s="1"/>
  <c r="R201" i="6"/>
  <c r="AA201" i="6" s="1"/>
  <c r="U252" i="6"/>
  <c r="AD252" i="6" s="1"/>
  <c r="T252" i="6"/>
  <c r="AC252" i="6" s="1"/>
  <c r="R252" i="6"/>
  <c r="AA252" i="6" s="1"/>
  <c r="Y252" i="6"/>
  <c r="AH252" i="6" s="1"/>
  <c r="Q252" i="6"/>
  <c r="X252" i="6"/>
  <c r="AG252" i="6" s="1"/>
  <c r="W252" i="6"/>
  <c r="AF252" i="6" s="1"/>
  <c r="T270" i="6"/>
  <c r="AC270" i="6" s="1"/>
  <c r="S270" i="6"/>
  <c r="AB270" i="6" s="1"/>
  <c r="W270" i="6"/>
  <c r="AF270" i="6" s="1"/>
  <c r="Q270" i="6"/>
  <c r="Z270" i="6" s="1"/>
  <c r="AI270" i="6" s="1"/>
  <c r="Q271" i="6"/>
  <c r="W271" i="6" s="1"/>
  <c r="AF271" i="6" s="1"/>
  <c r="V271" i="6"/>
  <c r="AE271" i="6" s="1"/>
  <c r="Q349" i="6"/>
  <c r="W349" i="6" s="1"/>
  <c r="AF349" i="6" s="1"/>
  <c r="V349" i="6"/>
  <c r="AE349" i="6" s="1"/>
  <c r="T356" i="6"/>
  <c r="AC356" i="6" s="1"/>
  <c r="Q356" i="6"/>
  <c r="U356" i="6" s="1"/>
  <c r="AD356" i="6" s="1"/>
  <c r="W356" i="6"/>
  <c r="AF356" i="6" s="1"/>
  <c r="T426" i="6"/>
  <c r="AC426" i="6" s="1"/>
  <c r="S426" i="6"/>
  <c r="AB426" i="6" s="1"/>
  <c r="Z426" i="6"/>
  <c r="AI426" i="6" s="1"/>
  <c r="Y426" i="6"/>
  <c r="AH426" i="6" s="1"/>
  <c r="Q426" i="6"/>
  <c r="W426" i="6"/>
  <c r="AF426" i="6" s="1"/>
  <c r="T494" i="6"/>
  <c r="AC494" i="6" s="1"/>
  <c r="S494" i="6"/>
  <c r="AB494" i="6" s="1"/>
  <c r="Z494" i="6"/>
  <c r="AI494" i="6" s="1"/>
  <c r="R494" i="6"/>
  <c r="AA494" i="6" s="1"/>
  <c r="Y494" i="6"/>
  <c r="AH494" i="6" s="1"/>
  <c r="Q494" i="6"/>
  <c r="X494" i="6"/>
  <c r="AG494" i="6" s="1"/>
  <c r="U494" i="6"/>
  <c r="AD494" i="6" s="1"/>
  <c r="W494" i="6"/>
  <c r="AF494" i="6" s="1"/>
  <c r="V494" i="6"/>
  <c r="AE494" i="6" s="1"/>
  <c r="T536" i="6"/>
  <c r="AC536" i="6" s="1"/>
  <c r="Y536" i="6"/>
  <c r="AH536" i="6" s="1"/>
  <c r="Q536" i="6"/>
  <c r="V536" i="6" s="1"/>
  <c r="AE536" i="6" s="1"/>
  <c r="W536" i="6"/>
  <c r="AF536" i="6" s="1"/>
  <c r="Y273" i="7"/>
  <c r="AH273" i="7" s="1"/>
  <c r="Q273" i="7"/>
  <c r="V273" i="7"/>
  <c r="AE273" i="7" s="1"/>
  <c r="S273" i="7"/>
  <c r="AB273" i="7" s="1"/>
  <c r="X273" i="7"/>
  <c r="AG273" i="7" s="1"/>
  <c r="W273" i="7"/>
  <c r="AF273" i="7" s="1"/>
  <c r="U273" i="7"/>
  <c r="AD273" i="7" s="1"/>
  <c r="T273" i="7"/>
  <c r="AC273" i="7" s="1"/>
  <c r="R273" i="7"/>
  <c r="AA273" i="7" s="1"/>
  <c r="Z273" i="7"/>
  <c r="AI273" i="7" s="1"/>
  <c r="L78" i="4"/>
  <c r="L91" i="4"/>
  <c r="L179" i="4"/>
  <c r="L229" i="4"/>
  <c r="L235" i="4"/>
  <c r="L244" i="4"/>
  <c r="L256" i="4"/>
  <c r="L259" i="4"/>
  <c r="L262" i="4"/>
  <c r="L265" i="4"/>
  <c r="L306" i="4"/>
  <c r="L313" i="4"/>
  <c r="L325" i="4"/>
  <c r="L403" i="4"/>
  <c r="L410" i="4"/>
  <c r="L428" i="4"/>
  <c r="L449" i="4"/>
  <c r="L454" i="4"/>
  <c r="L455" i="4"/>
  <c r="V457" i="4"/>
  <c r="X457" i="4"/>
  <c r="V469" i="4"/>
  <c r="X477" i="4"/>
  <c r="L480" i="4"/>
  <c r="V485" i="4"/>
  <c r="X485" i="4"/>
  <c r="X499" i="4"/>
  <c r="X506" i="4"/>
  <c r="V521" i="4"/>
  <c r="X521" i="4"/>
  <c r="X529" i="4"/>
  <c r="L537" i="4"/>
  <c r="L559" i="4"/>
  <c r="V560" i="4"/>
  <c r="L562" i="4"/>
  <c r="L567" i="4"/>
  <c r="X573" i="4"/>
  <c r="X582" i="4"/>
  <c r="L591" i="4"/>
  <c r="L594" i="4"/>
  <c r="X611" i="4"/>
  <c r="X624" i="4"/>
  <c r="L629" i="4"/>
  <c r="X634" i="4"/>
  <c r="X641" i="4"/>
  <c r="R25" i="5"/>
  <c r="AA25" i="5" s="1"/>
  <c r="Y34" i="5"/>
  <c r="AH34" i="5" s="1"/>
  <c r="Z39" i="5"/>
  <c r="AI39" i="5" s="1"/>
  <c r="R39" i="5"/>
  <c r="AA39" i="5" s="1"/>
  <c r="Y39" i="5"/>
  <c r="AH39" i="5" s="1"/>
  <c r="Q39" i="5"/>
  <c r="X39" i="5"/>
  <c r="AG39" i="5" s="1"/>
  <c r="S39" i="5"/>
  <c r="AB39" i="5" s="1"/>
  <c r="X42" i="5"/>
  <c r="AG42" i="5" s="1"/>
  <c r="R45" i="5"/>
  <c r="AA45" i="5" s="1"/>
  <c r="Z54" i="5"/>
  <c r="AI54" i="5" s="1"/>
  <c r="T57" i="5"/>
  <c r="AC57" i="5" s="1"/>
  <c r="Q57" i="5"/>
  <c r="X57" i="5" s="1"/>
  <c r="AG57" i="5" s="1"/>
  <c r="U57" i="5"/>
  <c r="AD57" i="5" s="1"/>
  <c r="S60" i="5"/>
  <c r="AB60" i="5" s="1"/>
  <c r="R61" i="5"/>
  <c r="AA61" i="5" s="1"/>
  <c r="S74" i="5"/>
  <c r="AB74" i="5" s="1"/>
  <c r="R75" i="5"/>
  <c r="AA75" i="5" s="1"/>
  <c r="Z82" i="5"/>
  <c r="AI82" i="5" s="1"/>
  <c r="T85" i="5"/>
  <c r="AC85" i="5" s="1"/>
  <c r="S85" i="5"/>
  <c r="AB85" i="5" s="1"/>
  <c r="Z85" i="5"/>
  <c r="AI85" i="5" s="1"/>
  <c r="R85" i="5"/>
  <c r="AA85" i="5" s="1"/>
  <c r="Y85" i="5"/>
  <c r="AH85" i="5" s="1"/>
  <c r="Q85" i="5"/>
  <c r="X85" i="5"/>
  <c r="AG85" i="5" s="1"/>
  <c r="U85" i="5"/>
  <c r="AD85" i="5" s="1"/>
  <c r="R89" i="5"/>
  <c r="AA89" i="5" s="1"/>
  <c r="R94" i="5"/>
  <c r="AA94" i="5" s="1"/>
  <c r="Y98" i="5"/>
  <c r="AH98" i="5" s="1"/>
  <c r="Q98" i="5"/>
  <c r="V98" i="5"/>
  <c r="AE98" i="5" s="1"/>
  <c r="U98" i="5"/>
  <c r="AD98" i="5" s="1"/>
  <c r="R98" i="5"/>
  <c r="AA98" i="5" s="1"/>
  <c r="W99" i="5"/>
  <c r="AF99" i="5" s="1"/>
  <c r="V99" i="5"/>
  <c r="AE99" i="5" s="1"/>
  <c r="U99" i="5"/>
  <c r="AD99" i="5" s="1"/>
  <c r="T99" i="5"/>
  <c r="AC99" i="5" s="1"/>
  <c r="S99" i="5"/>
  <c r="AB99" i="5" s="1"/>
  <c r="X99" i="5"/>
  <c r="AG99" i="5" s="1"/>
  <c r="R105" i="5"/>
  <c r="AA105" i="5" s="1"/>
  <c r="Y112" i="5"/>
  <c r="AH112" i="5" s="1"/>
  <c r="Y124" i="5"/>
  <c r="AH124" i="5" s="1"/>
  <c r="W130" i="5"/>
  <c r="AF130" i="5" s="1"/>
  <c r="V130" i="5"/>
  <c r="AE130" i="5" s="1"/>
  <c r="U130" i="5"/>
  <c r="AD130" i="5" s="1"/>
  <c r="T130" i="5"/>
  <c r="AC130" i="5" s="1"/>
  <c r="S130" i="5"/>
  <c r="AB130" i="5" s="1"/>
  <c r="X130" i="5"/>
  <c r="AG130" i="5" s="1"/>
  <c r="X131" i="5"/>
  <c r="AG131" i="5" s="1"/>
  <c r="Z141" i="5"/>
  <c r="AI141" i="5" s="1"/>
  <c r="Z144" i="5"/>
  <c r="AI144" i="5" s="1"/>
  <c r="Y144" i="5"/>
  <c r="AH144" i="5" s="1"/>
  <c r="Q144" i="5"/>
  <c r="X144" i="5" s="1"/>
  <c r="AG144" i="5" s="1"/>
  <c r="U144" i="5"/>
  <c r="AD144" i="5" s="1"/>
  <c r="W159" i="5"/>
  <c r="AF159" i="5" s="1"/>
  <c r="V159" i="5"/>
  <c r="AE159" i="5" s="1"/>
  <c r="U159" i="5"/>
  <c r="AD159" i="5" s="1"/>
  <c r="T159" i="5"/>
  <c r="AC159" i="5" s="1"/>
  <c r="S159" i="5"/>
  <c r="AB159" i="5" s="1"/>
  <c r="X159" i="5"/>
  <c r="AG159" i="5" s="1"/>
  <c r="V162" i="5"/>
  <c r="AE162" i="5" s="1"/>
  <c r="U164" i="5"/>
  <c r="AD164" i="5" s="1"/>
  <c r="Z166" i="5"/>
  <c r="AI166" i="5" s="1"/>
  <c r="R167" i="5"/>
  <c r="AA167" i="5" s="1"/>
  <c r="Z172" i="5"/>
  <c r="AI172" i="5" s="1"/>
  <c r="R172" i="5"/>
  <c r="AA172" i="5" s="1"/>
  <c r="Y172" i="5"/>
  <c r="AH172" i="5" s="1"/>
  <c r="Q172" i="5"/>
  <c r="V172" i="5"/>
  <c r="AE172" i="5" s="1"/>
  <c r="S172" i="5"/>
  <c r="AB172" i="5" s="1"/>
  <c r="T185" i="5"/>
  <c r="AC185" i="5" s="1"/>
  <c r="Q185" i="5"/>
  <c r="V185" i="5" s="1"/>
  <c r="AE185" i="5" s="1"/>
  <c r="X189" i="5"/>
  <c r="AG189" i="5" s="1"/>
  <c r="U191" i="5"/>
  <c r="AD191" i="5" s="1"/>
  <c r="Z193" i="5"/>
  <c r="AI193" i="5" s="1"/>
  <c r="Z199" i="5"/>
  <c r="AI199" i="5" s="1"/>
  <c r="Q199" i="5"/>
  <c r="X199" i="5" s="1"/>
  <c r="AG199" i="5" s="1"/>
  <c r="W199" i="5"/>
  <c r="AF199" i="5" s="1"/>
  <c r="W202" i="5"/>
  <c r="AF202" i="5" s="1"/>
  <c r="V202" i="5"/>
  <c r="AE202" i="5" s="1"/>
  <c r="U202" i="5"/>
  <c r="AD202" i="5" s="1"/>
  <c r="T202" i="5"/>
  <c r="AC202" i="5" s="1"/>
  <c r="S202" i="5"/>
  <c r="AB202" i="5" s="1"/>
  <c r="X202" i="5"/>
  <c r="AG202" i="5" s="1"/>
  <c r="U207" i="5"/>
  <c r="AD207" i="5" s="1"/>
  <c r="Z209" i="5"/>
  <c r="AI209" i="5" s="1"/>
  <c r="R210" i="5"/>
  <c r="AA210" i="5" s="1"/>
  <c r="T216" i="5"/>
  <c r="AC216" i="5" s="1"/>
  <c r="Q216" i="5"/>
  <c r="V216" i="5" s="1"/>
  <c r="AE216" i="5" s="1"/>
  <c r="W220" i="5"/>
  <c r="AF220" i="5" s="1"/>
  <c r="V220" i="5"/>
  <c r="AE220" i="5" s="1"/>
  <c r="U220" i="5"/>
  <c r="AD220" i="5" s="1"/>
  <c r="T220" i="5"/>
  <c r="AC220" i="5" s="1"/>
  <c r="S220" i="5"/>
  <c r="AB220" i="5" s="1"/>
  <c r="X220" i="5"/>
  <c r="AG220" i="5" s="1"/>
  <c r="X222" i="5"/>
  <c r="AG222" i="5" s="1"/>
  <c r="Y231" i="5"/>
  <c r="AH231" i="5" s="1"/>
  <c r="Y244" i="5"/>
  <c r="AH244" i="5" s="1"/>
  <c r="W248" i="5"/>
  <c r="AF248" i="5" s="1"/>
  <c r="V248" i="5"/>
  <c r="AE248" i="5" s="1"/>
  <c r="U248" i="5"/>
  <c r="AD248" i="5" s="1"/>
  <c r="T248" i="5"/>
  <c r="AC248" i="5" s="1"/>
  <c r="S248" i="5"/>
  <c r="AB248" i="5" s="1"/>
  <c r="X248" i="5"/>
  <c r="AG248" i="5" s="1"/>
  <c r="T251" i="5"/>
  <c r="AC251" i="5" s="1"/>
  <c r="T252" i="5"/>
  <c r="AC252" i="5" s="1"/>
  <c r="S253" i="5"/>
  <c r="AB253" i="5" s="1"/>
  <c r="Q254" i="5"/>
  <c r="V254" i="5" s="1"/>
  <c r="AE254" i="5" s="1"/>
  <c r="Q260" i="5"/>
  <c r="X260" i="5" s="1"/>
  <c r="AG260" i="5" s="1"/>
  <c r="W260" i="5"/>
  <c r="AF260" i="5" s="1"/>
  <c r="V260" i="5"/>
  <c r="AE260" i="5" s="1"/>
  <c r="U260" i="5"/>
  <c r="AD260" i="5" s="1"/>
  <c r="Z260" i="5"/>
  <c r="AI260" i="5" s="1"/>
  <c r="V261" i="5"/>
  <c r="AE261" i="5" s="1"/>
  <c r="Y261" i="5"/>
  <c r="AH261" i="5" s="1"/>
  <c r="Q261" i="5"/>
  <c r="W261" i="5" s="1"/>
  <c r="AF261" i="5" s="1"/>
  <c r="S271" i="5"/>
  <c r="AB271" i="5" s="1"/>
  <c r="Y280" i="5"/>
  <c r="AH280" i="5" s="1"/>
  <c r="Y292" i="5"/>
  <c r="AH292" i="5" s="1"/>
  <c r="Q292" i="5"/>
  <c r="X292" i="5" s="1"/>
  <c r="AG292" i="5" s="1"/>
  <c r="W292" i="5"/>
  <c r="AF292" i="5" s="1"/>
  <c r="V292" i="5"/>
  <c r="AE292" i="5" s="1"/>
  <c r="R292" i="5"/>
  <c r="AA292" i="5" s="1"/>
  <c r="X293" i="5"/>
  <c r="AG293" i="5" s="1"/>
  <c r="W293" i="5"/>
  <c r="AF293" i="5" s="1"/>
  <c r="V293" i="5"/>
  <c r="AE293" i="5" s="1"/>
  <c r="U293" i="5"/>
  <c r="AD293" i="5" s="1"/>
  <c r="T293" i="5"/>
  <c r="AC293" i="5" s="1"/>
  <c r="Q293" i="5"/>
  <c r="S293" i="5" s="1"/>
  <c r="AB293" i="5" s="1"/>
  <c r="Q302" i="5"/>
  <c r="T302" i="5" s="1"/>
  <c r="AC302" i="5" s="1"/>
  <c r="W310" i="5"/>
  <c r="AF310" i="5" s="1"/>
  <c r="V310" i="5"/>
  <c r="AE310" i="5" s="1"/>
  <c r="U310" i="5"/>
  <c r="AD310" i="5" s="1"/>
  <c r="T310" i="5"/>
  <c r="AC310" i="5" s="1"/>
  <c r="S310" i="5"/>
  <c r="AB310" i="5" s="1"/>
  <c r="X310" i="5"/>
  <c r="AG310" i="5" s="1"/>
  <c r="Y322" i="5"/>
  <c r="AH322" i="5" s="1"/>
  <c r="W326" i="5"/>
  <c r="AF326" i="5" s="1"/>
  <c r="V326" i="5"/>
  <c r="AE326" i="5" s="1"/>
  <c r="U326" i="5"/>
  <c r="AD326" i="5" s="1"/>
  <c r="T326" i="5"/>
  <c r="AC326" i="5" s="1"/>
  <c r="S326" i="5"/>
  <c r="AB326" i="5" s="1"/>
  <c r="X326" i="5"/>
  <c r="AG326" i="5" s="1"/>
  <c r="Q334" i="5"/>
  <c r="W334" i="5" s="1"/>
  <c r="AF334" i="5" s="1"/>
  <c r="Y338" i="5"/>
  <c r="AH338" i="5" s="1"/>
  <c r="W342" i="5"/>
  <c r="AF342" i="5" s="1"/>
  <c r="V342" i="5"/>
  <c r="AE342" i="5" s="1"/>
  <c r="U342" i="5"/>
  <c r="AD342" i="5" s="1"/>
  <c r="T342" i="5"/>
  <c r="AC342" i="5" s="1"/>
  <c r="S342" i="5"/>
  <c r="AB342" i="5" s="1"/>
  <c r="X342" i="5"/>
  <c r="AG342" i="5" s="1"/>
  <c r="Q350" i="5"/>
  <c r="V350" i="5" s="1"/>
  <c r="AE350" i="5" s="1"/>
  <c r="Q355" i="5"/>
  <c r="W355" i="5" s="1"/>
  <c r="AF355" i="5" s="1"/>
  <c r="X355" i="5"/>
  <c r="AG355" i="5" s="1"/>
  <c r="V355" i="5"/>
  <c r="AE355" i="5" s="1"/>
  <c r="X356" i="5"/>
  <c r="AG356" i="5" s="1"/>
  <c r="W356" i="5"/>
  <c r="AF356" i="5" s="1"/>
  <c r="V356" i="5"/>
  <c r="AE356" i="5" s="1"/>
  <c r="U356" i="5"/>
  <c r="AD356" i="5" s="1"/>
  <c r="T356" i="5"/>
  <c r="AC356" i="5" s="1"/>
  <c r="Y356" i="5"/>
  <c r="AH356" i="5" s="1"/>
  <c r="Q356" i="5"/>
  <c r="S356" i="5" s="1"/>
  <c r="AB356" i="5" s="1"/>
  <c r="S360" i="5"/>
  <c r="AB360" i="5" s="1"/>
  <c r="R361" i="5"/>
  <c r="AA361" i="5" s="1"/>
  <c r="Z366" i="5"/>
  <c r="AI366" i="5" s="1"/>
  <c r="Q370" i="5"/>
  <c r="T372" i="5"/>
  <c r="AC372" i="5" s="1"/>
  <c r="S372" i="5"/>
  <c r="AB372" i="5" s="1"/>
  <c r="Z372" i="5"/>
  <c r="AI372" i="5" s="1"/>
  <c r="R372" i="5"/>
  <c r="AA372" i="5" s="1"/>
  <c r="Q372" i="5"/>
  <c r="X372" i="5"/>
  <c r="AG372" i="5" s="1"/>
  <c r="U372" i="5"/>
  <c r="AD372" i="5" s="1"/>
  <c r="V376" i="5"/>
  <c r="AE376" i="5" s="1"/>
  <c r="T378" i="5"/>
  <c r="AC378" i="5" s="1"/>
  <c r="Q380" i="5"/>
  <c r="W380" i="5" s="1"/>
  <c r="AF380" i="5" s="1"/>
  <c r="Q385" i="5"/>
  <c r="S385" i="5" s="1"/>
  <c r="AB385" i="5" s="1"/>
  <c r="X385" i="5"/>
  <c r="AG385" i="5" s="1"/>
  <c r="W385" i="5"/>
  <c r="AF385" i="5" s="1"/>
  <c r="V385" i="5"/>
  <c r="AE385" i="5" s="1"/>
  <c r="U385" i="5"/>
  <c r="AD385" i="5" s="1"/>
  <c r="Z385" i="5"/>
  <c r="AI385" i="5" s="1"/>
  <c r="R385" i="5"/>
  <c r="AA385" i="5" s="1"/>
  <c r="Q386" i="5"/>
  <c r="X386" i="5"/>
  <c r="AG386" i="5" s="1"/>
  <c r="W386" i="5"/>
  <c r="AF386" i="5" s="1"/>
  <c r="V386" i="5"/>
  <c r="AE386" i="5" s="1"/>
  <c r="U386" i="5"/>
  <c r="AD386" i="5" s="1"/>
  <c r="Z386" i="5"/>
  <c r="AI386" i="5" s="1"/>
  <c r="R386" i="5"/>
  <c r="AA386" i="5" s="1"/>
  <c r="Z391" i="5"/>
  <c r="AI391" i="5" s="1"/>
  <c r="Z392" i="5"/>
  <c r="AI392" i="5" s="1"/>
  <c r="Z393" i="5"/>
  <c r="AI393" i="5" s="1"/>
  <c r="Z394" i="5"/>
  <c r="AI394" i="5" s="1"/>
  <c r="R395" i="5"/>
  <c r="AA395" i="5" s="1"/>
  <c r="Q422" i="5"/>
  <c r="S422" i="5" s="1"/>
  <c r="AB422" i="5" s="1"/>
  <c r="X422" i="5"/>
  <c r="AG422" i="5" s="1"/>
  <c r="W422" i="5"/>
  <c r="AF422" i="5" s="1"/>
  <c r="V422" i="5"/>
  <c r="AE422" i="5" s="1"/>
  <c r="U422" i="5"/>
  <c r="AD422" i="5" s="1"/>
  <c r="Z422" i="5"/>
  <c r="AI422" i="5" s="1"/>
  <c r="R422" i="5"/>
  <c r="AA422" i="5" s="1"/>
  <c r="Q423" i="5"/>
  <c r="X423" i="5"/>
  <c r="AG423" i="5" s="1"/>
  <c r="W423" i="5"/>
  <c r="AF423" i="5" s="1"/>
  <c r="V423" i="5"/>
  <c r="AE423" i="5" s="1"/>
  <c r="U423" i="5"/>
  <c r="AD423" i="5" s="1"/>
  <c r="Z423" i="5"/>
  <c r="AI423" i="5" s="1"/>
  <c r="R423" i="5"/>
  <c r="AA423" i="5" s="1"/>
  <c r="S425" i="5"/>
  <c r="AB425" i="5" s="1"/>
  <c r="S427" i="5"/>
  <c r="AB427" i="5" s="1"/>
  <c r="Q428" i="5"/>
  <c r="V428" i="5" s="1"/>
  <c r="AE428" i="5" s="1"/>
  <c r="Q429" i="5"/>
  <c r="U442" i="5"/>
  <c r="AD442" i="5" s="1"/>
  <c r="U446" i="5"/>
  <c r="AD446" i="5" s="1"/>
  <c r="Y450" i="5"/>
  <c r="AH450" i="5" s="1"/>
  <c r="Q450" i="5"/>
  <c r="X450" i="5"/>
  <c r="AG450" i="5" s="1"/>
  <c r="W450" i="5"/>
  <c r="AF450" i="5" s="1"/>
  <c r="V450" i="5"/>
  <c r="AE450" i="5" s="1"/>
  <c r="U450" i="5"/>
  <c r="AD450" i="5" s="1"/>
  <c r="Z450" i="5"/>
  <c r="AI450" i="5" s="1"/>
  <c r="R450" i="5"/>
  <c r="AA450" i="5" s="1"/>
  <c r="S452" i="5"/>
  <c r="AB452" i="5" s="1"/>
  <c r="Z455" i="5"/>
  <c r="AI455" i="5" s="1"/>
  <c r="U461" i="5"/>
  <c r="AD461" i="5" s="1"/>
  <c r="Q461" i="5"/>
  <c r="Y461" i="5" s="1"/>
  <c r="AH461" i="5" s="1"/>
  <c r="X461" i="5"/>
  <c r="AG461" i="5" s="1"/>
  <c r="U467" i="5"/>
  <c r="AD467" i="5" s="1"/>
  <c r="Q467" i="5"/>
  <c r="R467" i="5" s="1"/>
  <c r="AA467" i="5" s="1"/>
  <c r="X467" i="5"/>
  <c r="AG467" i="5" s="1"/>
  <c r="V467" i="5"/>
  <c r="AE467" i="5" s="1"/>
  <c r="Q483" i="5"/>
  <c r="U483" i="5" s="1"/>
  <c r="AD483" i="5" s="1"/>
  <c r="Q486" i="5"/>
  <c r="Q529" i="5"/>
  <c r="V529" i="5" s="1"/>
  <c r="AE529" i="5" s="1"/>
  <c r="X529" i="5"/>
  <c r="AG529" i="5" s="1"/>
  <c r="U529" i="5"/>
  <c r="AD529" i="5" s="1"/>
  <c r="Y533" i="5"/>
  <c r="AH533" i="5" s="1"/>
  <c r="Q533" i="5"/>
  <c r="V533" i="5" s="1"/>
  <c r="AE533" i="5" s="1"/>
  <c r="X533" i="5"/>
  <c r="AG533" i="5" s="1"/>
  <c r="W533" i="5"/>
  <c r="AF533" i="5" s="1"/>
  <c r="T533" i="5"/>
  <c r="AC533" i="5" s="1"/>
  <c r="R533" i="5"/>
  <c r="AA533" i="5" s="1"/>
  <c r="Q550" i="5"/>
  <c r="R550" i="5" s="1"/>
  <c r="AA550" i="5" s="1"/>
  <c r="Z550" i="5"/>
  <c r="AI550" i="5" s="1"/>
  <c r="W550" i="5"/>
  <c r="AF550" i="5" s="1"/>
  <c r="S573" i="6"/>
  <c r="AB573" i="6" s="1"/>
  <c r="Z573" i="6"/>
  <c r="AI573" i="6" s="1"/>
  <c r="Y573" i="6"/>
  <c r="AH573" i="6" s="1"/>
  <c r="Q573" i="6"/>
  <c r="X573" i="6" s="1"/>
  <c r="AG573" i="6" s="1"/>
  <c r="U573" i="6"/>
  <c r="AD573" i="6" s="1"/>
  <c r="V573" i="6"/>
  <c r="AE573" i="6" s="1"/>
  <c r="Y29" i="6"/>
  <c r="AH29" i="6" s="1"/>
  <c r="V29" i="6"/>
  <c r="AE29" i="6" s="1"/>
  <c r="Q29" i="6"/>
  <c r="S29" i="6" s="1"/>
  <c r="AB29" i="6" s="1"/>
  <c r="U68" i="6"/>
  <c r="AD68" i="6" s="1"/>
  <c r="R68" i="6"/>
  <c r="AA68" i="6" s="1"/>
  <c r="Q68" i="6"/>
  <c r="T68" i="6" s="1"/>
  <c r="AC68" i="6" s="1"/>
  <c r="X68" i="6"/>
  <c r="AG68" i="6" s="1"/>
  <c r="W68" i="6"/>
  <c r="AF68" i="6" s="1"/>
  <c r="Z80" i="6"/>
  <c r="AI80" i="6" s="1"/>
  <c r="V80" i="6"/>
  <c r="AE80" i="6" s="1"/>
  <c r="X80" i="6"/>
  <c r="AG80" i="6" s="1"/>
  <c r="W80" i="6"/>
  <c r="AF80" i="6" s="1"/>
  <c r="T80" i="6"/>
  <c r="AC80" i="6" s="1"/>
  <c r="S80" i="6"/>
  <c r="AB80" i="6" s="1"/>
  <c r="Q80" i="6"/>
  <c r="R80" i="6" s="1"/>
  <c r="AA80" i="6" s="1"/>
  <c r="U136" i="6"/>
  <c r="AD136" i="6" s="1"/>
  <c r="Y136" i="6"/>
  <c r="AH136" i="6" s="1"/>
  <c r="Q136" i="6"/>
  <c r="R136" i="6"/>
  <c r="AA136" i="6" s="1"/>
  <c r="Z136" i="6"/>
  <c r="AI136" i="6" s="1"/>
  <c r="W136" i="6"/>
  <c r="AF136" i="6" s="1"/>
  <c r="V136" i="6"/>
  <c r="AE136" i="6" s="1"/>
  <c r="S136" i="6"/>
  <c r="AB136" i="6" s="1"/>
  <c r="Z150" i="6"/>
  <c r="AI150" i="6" s="1"/>
  <c r="Y162" i="6"/>
  <c r="AH162" i="6" s="1"/>
  <c r="Q162" i="6"/>
  <c r="W162" i="6" s="1"/>
  <c r="AF162" i="6" s="1"/>
  <c r="Z162" i="6"/>
  <c r="AI162" i="6" s="1"/>
  <c r="V162" i="6"/>
  <c r="AE162" i="6" s="1"/>
  <c r="S162" i="6"/>
  <c r="AB162" i="6" s="1"/>
  <c r="Q177" i="6"/>
  <c r="R177" i="6" s="1"/>
  <c r="AA177" i="6" s="1"/>
  <c r="Z177" i="6"/>
  <c r="AI177" i="6" s="1"/>
  <c r="X177" i="6"/>
  <c r="AG177" i="6" s="1"/>
  <c r="Q197" i="6"/>
  <c r="Z197" i="6" s="1"/>
  <c r="AI197" i="6" s="1"/>
  <c r="R197" i="6"/>
  <c r="AA197" i="6" s="1"/>
  <c r="W197" i="6"/>
  <c r="AF197" i="6" s="1"/>
  <c r="V286" i="6"/>
  <c r="AE286" i="6" s="1"/>
  <c r="U286" i="6"/>
  <c r="AD286" i="6" s="1"/>
  <c r="T286" i="6"/>
  <c r="AC286" i="6" s="1"/>
  <c r="S286" i="6"/>
  <c r="AB286" i="6" s="1"/>
  <c r="Z286" i="6"/>
  <c r="AI286" i="6" s="1"/>
  <c r="R286" i="6"/>
  <c r="AA286" i="6" s="1"/>
  <c r="W286" i="6"/>
  <c r="AF286" i="6" s="1"/>
  <c r="Q286" i="6"/>
  <c r="Y286" i="6"/>
  <c r="AH286" i="6" s="1"/>
  <c r="X286" i="6"/>
  <c r="AG286" i="6" s="1"/>
  <c r="T287" i="6"/>
  <c r="AC287" i="6" s="1"/>
  <c r="S287" i="6"/>
  <c r="AB287" i="6" s="1"/>
  <c r="Z287" i="6"/>
  <c r="AI287" i="6" s="1"/>
  <c r="R287" i="6"/>
  <c r="AA287" i="6" s="1"/>
  <c r="Y287" i="6"/>
  <c r="AH287" i="6" s="1"/>
  <c r="Q287" i="6"/>
  <c r="X287" i="6"/>
  <c r="AG287" i="6" s="1"/>
  <c r="U287" i="6"/>
  <c r="AD287" i="6" s="1"/>
  <c r="W287" i="6"/>
  <c r="AF287" i="6" s="1"/>
  <c r="V287" i="6"/>
  <c r="AE287" i="6" s="1"/>
  <c r="T387" i="6"/>
  <c r="AC387" i="6" s="1"/>
  <c r="Y387" i="6"/>
  <c r="AH387" i="6" s="1"/>
  <c r="Q387" i="6"/>
  <c r="Z387" i="6" s="1"/>
  <c r="AI387" i="6" s="1"/>
  <c r="V387" i="6"/>
  <c r="AE387" i="6" s="1"/>
  <c r="X387" i="6"/>
  <c r="AG387" i="6" s="1"/>
  <c r="V554" i="6"/>
  <c r="AE554" i="6" s="1"/>
  <c r="T554" i="6"/>
  <c r="AC554" i="6" s="1"/>
  <c r="Z554" i="6"/>
  <c r="AI554" i="6" s="1"/>
  <c r="R554" i="6"/>
  <c r="AA554" i="6" s="1"/>
  <c r="W554" i="6"/>
  <c r="AF554" i="6" s="1"/>
  <c r="X554" i="6"/>
  <c r="AG554" i="6" s="1"/>
  <c r="Q554" i="6"/>
  <c r="O27" i="5"/>
  <c r="N27" i="5" s="1"/>
  <c r="P27" i="5" s="1"/>
  <c r="O35" i="5"/>
  <c r="N35" i="5" s="1"/>
  <c r="P35" i="5" s="1"/>
  <c r="O47" i="5"/>
  <c r="N47" i="5" s="1"/>
  <c r="P47" i="5" s="1"/>
  <c r="O55" i="5"/>
  <c r="N55" i="5" s="1"/>
  <c r="P55" i="5" s="1"/>
  <c r="O63" i="5"/>
  <c r="N63" i="5" s="1"/>
  <c r="P63" i="5" s="1"/>
  <c r="O83" i="5"/>
  <c r="N83" i="5" s="1"/>
  <c r="P83" i="5" s="1"/>
  <c r="O100" i="5"/>
  <c r="N100" i="5" s="1"/>
  <c r="P100" i="5" s="1"/>
  <c r="O113" i="5"/>
  <c r="N113" i="5" s="1"/>
  <c r="P113" i="5" s="1"/>
  <c r="O142" i="5"/>
  <c r="N142" i="5" s="1"/>
  <c r="P142" i="5" s="1"/>
  <c r="O149" i="5"/>
  <c r="N149" i="5" s="1"/>
  <c r="P149" i="5" s="1"/>
  <c r="O160" i="5"/>
  <c r="N160" i="5" s="1"/>
  <c r="P160" i="5" s="1"/>
  <c r="O168" i="5"/>
  <c r="N168" i="5" s="1"/>
  <c r="P168" i="5" s="1"/>
  <c r="O195" i="5"/>
  <c r="N195" i="5" s="1"/>
  <c r="P195" i="5" s="1"/>
  <c r="O203" i="5"/>
  <c r="N203" i="5" s="1"/>
  <c r="P203" i="5" s="1"/>
  <c r="O211" i="5"/>
  <c r="N211" i="5" s="1"/>
  <c r="P211" i="5" s="1"/>
  <c r="O221" i="5"/>
  <c r="N221" i="5" s="1"/>
  <c r="P221" i="5" s="1"/>
  <c r="O238" i="5"/>
  <c r="N238" i="5" s="1"/>
  <c r="P238" i="5" s="1"/>
  <c r="O255" i="5"/>
  <c r="N255" i="5" s="1"/>
  <c r="P255" i="5" s="1"/>
  <c r="O263" i="5"/>
  <c r="N263" i="5" s="1"/>
  <c r="P263" i="5" s="1"/>
  <c r="O315" i="5"/>
  <c r="N315" i="5" s="1"/>
  <c r="P315" i="5" s="1"/>
  <c r="O363" i="5"/>
  <c r="N363" i="5" s="1"/>
  <c r="P363" i="5" s="1"/>
  <c r="O381" i="5"/>
  <c r="N381" i="5" s="1"/>
  <c r="P381" i="5" s="1"/>
  <c r="O397" i="5"/>
  <c r="N397" i="5" s="1"/>
  <c r="P397" i="5" s="1"/>
  <c r="O575" i="5"/>
  <c r="N575" i="5" s="1"/>
  <c r="P575" i="5" s="1"/>
  <c r="O586" i="5"/>
  <c r="N586" i="5" s="1"/>
  <c r="P586" i="5" s="1"/>
  <c r="O34" i="6"/>
  <c r="N34" i="6" s="1"/>
  <c r="P34" i="6" s="1"/>
  <c r="O39" i="6"/>
  <c r="N39" i="6" s="1"/>
  <c r="P39" i="6" s="1"/>
  <c r="O92" i="6"/>
  <c r="N92" i="6" s="1"/>
  <c r="P92" i="6" s="1"/>
  <c r="O97" i="6"/>
  <c r="N97" i="6" s="1"/>
  <c r="P97" i="6" s="1"/>
  <c r="O113" i="6"/>
  <c r="N113" i="6" s="1"/>
  <c r="P113" i="6" s="1"/>
  <c r="O142" i="6"/>
  <c r="N142" i="6" s="1"/>
  <c r="P142" i="6" s="1"/>
  <c r="O181" i="6"/>
  <c r="N181" i="6" s="1"/>
  <c r="P181" i="6" s="1"/>
  <c r="O185" i="6"/>
  <c r="N185" i="6" s="1"/>
  <c r="P185" i="6" s="1"/>
  <c r="O203" i="6"/>
  <c r="N203" i="6" s="1"/>
  <c r="P203" i="6" s="1"/>
  <c r="O206" i="6"/>
  <c r="N206" i="6" s="1"/>
  <c r="P206" i="6" s="1"/>
  <c r="O221" i="6"/>
  <c r="N221" i="6" s="1"/>
  <c r="P221" i="6" s="1"/>
  <c r="O224" i="6"/>
  <c r="N224" i="6" s="1"/>
  <c r="P224" i="6" s="1"/>
  <c r="O238" i="6"/>
  <c r="N238" i="6" s="1"/>
  <c r="P238" i="6" s="1"/>
  <c r="O241" i="6"/>
  <c r="N241" i="6" s="1"/>
  <c r="P241" i="6" s="1"/>
  <c r="O255" i="6"/>
  <c r="N255" i="6" s="1"/>
  <c r="P255" i="6" s="1"/>
  <c r="O258" i="6"/>
  <c r="N258" i="6" s="1"/>
  <c r="P258" i="6" s="1"/>
  <c r="O269" i="6"/>
  <c r="N269" i="6" s="1"/>
  <c r="P269" i="6" s="1"/>
  <c r="O274" i="6"/>
  <c r="N274" i="6" s="1"/>
  <c r="P274" i="6" s="1"/>
  <c r="O285" i="6"/>
  <c r="N285" i="6" s="1"/>
  <c r="P285" i="6" s="1"/>
  <c r="O290" i="6"/>
  <c r="N290" i="6" s="1"/>
  <c r="P290" i="6" s="1"/>
  <c r="O359" i="6"/>
  <c r="N359" i="6" s="1"/>
  <c r="P359" i="6" s="1"/>
  <c r="O374" i="6"/>
  <c r="N374" i="6" s="1"/>
  <c r="P374" i="6" s="1"/>
  <c r="O404" i="6"/>
  <c r="N404" i="6" s="1"/>
  <c r="P404" i="6" s="1"/>
  <c r="O464" i="6"/>
  <c r="N464" i="6" s="1"/>
  <c r="P464" i="6" s="1"/>
  <c r="O477" i="6"/>
  <c r="N477" i="6" s="1"/>
  <c r="P477" i="6" s="1"/>
  <c r="O478" i="6"/>
  <c r="N478" i="6" s="1"/>
  <c r="P478" i="6" s="1"/>
  <c r="O479" i="6"/>
  <c r="N479" i="6" s="1"/>
  <c r="P479" i="6" s="1"/>
  <c r="O480" i="6"/>
  <c r="N480" i="6" s="1"/>
  <c r="P480" i="6" s="1"/>
  <c r="O549" i="6"/>
  <c r="N549" i="6" s="1"/>
  <c r="P549" i="6" s="1"/>
  <c r="O560" i="6"/>
  <c r="N560" i="6" s="1"/>
  <c r="P560" i="6" s="1"/>
  <c r="O561" i="6"/>
  <c r="N561" i="6" s="1"/>
  <c r="P561" i="6" s="1"/>
  <c r="O571" i="6"/>
  <c r="N571" i="6" s="1"/>
  <c r="P571" i="6" s="1"/>
  <c r="O579" i="6"/>
  <c r="N579" i="6" s="1"/>
  <c r="P579" i="6" s="1"/>
  <c r="O580" i="6"/>
  <c r="N580" i="6" s="1"/>
  <c r="P580" i="6" s="1"/>
  <c r="O581" i="6"/>
  <c r="N581" i="6" s="1"/>
  <c r="P581" i="6" s="1"/>
  <c r="O582" i="6"/>
  <c r="N582" i="6" s="1"/>
  <c r="P582" i="6" s="1"/>
  <c r="O583" i="6"/>
  <c r="N583" i="6" s="1"/>
  <c r="P583" i="6" s="1"/>
  <c r="O584" i="6"/>
  <c r="N584" i="6" s="1"/>
  <c r="P584" i="6" s="1"/>
  <c r="O585" i="6"/>
  <c r="N585" i="6" s="1"/>
  <c r="P585" i="6" s="1"/>
  <c r="O30" i="7"/>
  <c r="N30" i="7" s="1"/>
  <c r="P30" i="7" s="1"/>
  <c r="O60" i="7"/>
  <c r="N60" i="7" s="1"/>
  <c r="P60" i="7" s="1"/>
  <c r="O66" i="7"/>
  <c r="N66" i="7" s="1"/>
  <c r="P66" i="7" s="1"/>
  <c r="O72" i="7"/>
  <c r="N72" i="7" s="1"/>
  <c r="P72" i="7" s="1"/>
  <c r="O75" i="7"/>
  <c r="N75" i="7" s="1"/>
  <c r="P75" i="7" s="1"/>
  <c r="O87" i="7"/>
  <c r="N87" i="7" s="1"/>
  <c r="P87" i="7" s="1"/>
  <c r="O90" i="7"/>
  <c r="N90" i="7" s="1"/>
  <c r="P90" i="7" s="1"/>
  <c r="O113" i="7"/>
  <c r="N113" i="7" s="1"/>
  <c r="P113" i="7" s="1"/>
  <c r="O127" i="7"/>
  <c r="N127" i="7" s="1"/>
  <c r="P127" i="7" s="1"/>
  <c r="O168" i="7"/>
  <c r="N168" i="7" s="1"/>
  <c r="P168" i="7" s="1"/>
  <c r="O192" i="7"/>
  <c r="N192" i="7" s="1"/>
  <c r="P192" i="7" s="1"/>
  <c r="O193" i="7"/>
  <c r="N193" i="7" s="1"/>
  <c r="P193" i="7" s="1"/>
  <c r="O198" i="7"/>
  <c r="N198" i="7" s="1"/>
  <c r="P198" i="7" s="1"/>
  <c r="O202" i="7"/>
  <c r="N202" i="7" s="1"/>
  <c r="P202" i="7" s="1"/>
  <c r="O203" i="7"/>
  <c r="N203" i="7" s="1"/>
  <c r="P203" i="7" s="1"/>
  <c r="O254" i="7"/>
  <c r="N254" i="7" s="1"/>
  <c r="P254" i="7" s="1"/>
  <c r="O256" i="7"/>
  <c r="N256" i="7" s="1"/>
  <c r="P256" i="7" s="1"/>
  <c r="O262" i="7"/>
  <c r="N262" i="7" s="1"/>
  <c r="P262" i="7" s="1"/>
  <c r="O267" i="7"/>
  <c r="N267" i="7" s="1"/>
  <c r="P267" i="7" s="1"/>
  <c r="O294" i="7"/>
  <c r="N294" i="7" s="1"/>
  <c r="P294" i="7" s="1"/>
  <c r="O312" i="7"/>
  <c r="N312" i="7" s="1"/>
  <c r="P312" i="7" s="1"/>
  <c r="O313" i="7"/>
  <c r="N313" i="7" s="1"/>
  <c r="P313" i="7" s="1"/>
  <c r="O334" i="7"/>
  <c r="N334" i="7" s="1"/>
  <c r="P334" i="7" s="1"/>
  <c r="O346" i="7"/>
  <c r="N346" i="7" s="1"/>
  <c r="P346" i="7" s="1"/>
  <c r="O360" i="7"/>
  <c r="N360" i="7" s="1"/>
  <c r="P360" i="7" s="1"/>
  <c r="O364" i="7"/>
  <c r="N364" i="7" s="1"/>
  <c r="P364" i="7" s="1"/>
  <c r="Q38" i="8"/>
  <c r="R38" i="8" s="1"/>
  <c r="AA38" i="8" s="1"/>
  <c r="U50" i="8"/>
  <c r="AD50" i="8" s="1"/>
  <c r="T50" i="8"/>
  <c r="AC50" i="8" s="1"/>
  <c r="Z50" i="8"/>
  <c r="AI50" i="8" s="1"/>
  <c r="Y50" i="8"/>
  <c r="AH50" i="8" s="1"/>
  <c r="Q50" i="8"/>
  <c r="S50" i="8" s="1"/>
  <c r="AB50" i="8" s="1"/>
  <c r="X50" i="8"/>
  <c r="AG50" i="8" s="1"/>
  <c r="V50" i="8"/>
  <c r="AE50" i="8" s="1"/>
  <c r="T58" i="8"/>
  <c r="AC58" i="8" s="1"/>
  <c r="S58" i="8"/>
  <c r="AB58" i="8" s="1"/>
  <c r="Z58" i="8"/>
  <c r="AI58" i="8" s="1"/>
  <c r="R58" i="8"/>
  <c r="AA58" i="8" s="1"/>
  <c r="Y58" i="8"/>
  <c r="AH58" i="8" s="1"/>
  <c r="Q58" i="8"/>
  <c r="W58" i="8"/>
  <c r="AF58" i="8" s="1"/>
  <c r="V58" i="8"/>
  <c r="AE58" i="8" s="1"/>
  <c r="U116" i="8"/>
  <c r="AD116" i="8" s="1"/>
  <c r="S116" i="8"/>
  <c r="AB116" i="8" s="1"/>
  <c r="Q116" i="8"/>
  <c r="Y116" i="8" s="1"/>
  <c r="AH116" i="8" s="1"/>
  <c r="W116" i="8"/>
  <c r="AF116" i="8" s="1"/>
  <c r="X116" i="8"/>
  <c r="AG116" i="8" s="1"/>
  <c r="V116" i="8"/>
  <c r="AE116" i="8" s="1"/>
  <c r="V120" i="8"/>
  <c r="AE120" i="8" s="1"/>
  <c r="Y120" i="8"/>
  <c r="AH120" i="8" s="1"/>
  <c r="Q120" i="8"/>
  <c r="T120" i="8" s="1"/>
  <c r="AC120" i="8" s="1"/>
  <c r="Z120" i="8"/>
  <c r="AI120" i="8" s="1"/>
  <c r="X120" i="8"/>
  <c r="AG120" i="8" s="1"/>
  <c r="U121" i="8"/>
  <c r="AD121" i="8" s="1"/>
  <c r="Q121" i="8"/>
  <c r="X121" i="8" s="1"/>
  <c r="AG121" i="8" s="1"/>
  <c r="W121" i="8"/>
  <c r="AF121" i="8" s="1"/>
  <c r="Y161" i="8"/>
  <c r="AH161" i="8" s="1"/>
  <c r="Q161" i="8"/>
  <c r="X161" i="8" s="1"/>
  <c r="AG161" i="8" s="1"/>
  <c r="U161" i="8"/>
  <c r="AD161" i="8" s="1"/>
  <c r="T161" i="8"/>
  <c r="AC161" i="8" s="1"/>
  <c r="S161" i="8"/>
  <c r="AB161" i="8" s="1"/>
  <c r="R161" i="8"/>
  <c r="AA161" i="8" s="1"/>
  <c r="W161" i="8"/>
  <c r="AF161" i="8" s="1"/>
  <c r="Q230" i="8"/>
  <c r="T230" i="8" s="1"/>
  <c r="AC230" i="8" s="1"/>
  <c r="Q343" i="8"/>
  <c r="W343" i="8" s="1"/>
  <c r="AF343" i="8" s="1"/>
  <c r="V343" i="8"/>
  <c r="AE343" i="8" s="1"/>
  <c r="U343" i="8"/>
  <c r="AD343" i="8" s="1"/>
  <c r="U385" i="8"/>
  <c r="AD385" i="8" s="1"/>
  <c r="S385" i="8"/>
  <c r="AB385" i="8" s="1"/>
  <c r="R385" i="8"/>
  <c r="AA385" i="8" s="1"/>
  <c r="Q385" i="8"/>
  <c r="V385" i="8" s="1"/>
  <c r="AE385" i="8" s="1"/>
  <c r="Y385" i="8"/>
  <c r="AH385" i="8" s="1"/>
  <c r="U387" i="8"/>
  <c r="AD387" i="8" s="1"/>
  <c r="Z387" i="8"/>
  <c r="AI387" i="8" s="1"/>
  <c r="Q387" i="8"/>
  <c r="X387" i="8" s="1"/>
  <c r="AG387" i="8" s="1"/>
  <c r="Y387" i="8"/>
  <c r="AH387" i="8" s="1"/>
  <c r="S389" i="8"/>
  <c r="AB389" i="8" s="1"/>
  <c r="Q389" i="8"/>
  <c r="Z389" i="8" s="1"/>
  <c r="AI389" i="8" s="1"/>
  <c r="V412" i="8"/>
  <c r="AE412" i="8" s="1"/>
  <c r="U412" i="8"/>
  <c r="AD412" i="8" s="1"/>
  <c r="R412" i="8"/>
  <c r="AA412" i="8" s="1"/>
  <c r="Y412" i="8"/>
  <c r="AH412" i="8" s="1"/>
  <c r="W412" i="8"/>
  <c r="AF412" i="8" s="1"/>
  <c r="T412" i="8"/>
  <c r="AC412" i="8" s="1"/>
  <c r="Q412" i="8"/>
  <c r="W438" i="8"/>
  <c r="AF438" i="8" s="1"/>
  <c r="Q438" i="8"/>
  <c r="X438" i="8" s="1"/>
  <c r="AG438" i="8" s="1"/>
  <c r="Z438" i="8"/>
  <c r="AI438" i="8" s="1"/>
  <c r="V438" i="8"/>
  <c r="AE438" i="8" s="1"/>
  <c r="S438" i="8"/>
  <c r="AB438" i="8" s="1"/>
  <c r="O561" i="5"/>
  <c r="N561" i="5" s="1"/>
  <c r="P561" i="5" s="1"/>
  <c r="O566" i="5"/>
  <c r="N566" i="5" s="1"/>
  <c r="P566" i="5" s="1"/>
  <c r="O574" i="5"/>
  <c r="N574" i="5" s="1"/>
  <c r="P574" i="5" s="1"/>
  <c r="O581" i="5"/>
  <c r="N581" i="5" s="1"/>
  <c r="P581" i="5" s="1"/>
  <c r="O594" i="5"/>
  <c r="N594" i="5" s="1"/>
  <c r="P594" i="5" s="1"/>
  <c r="S54" i="6"/>
  <c r="AB54" i="6" s="1"/>
  <c r="Y54" i="6"/>
  <c r="AH54" i="6" s="1"/>
  <c r="U150" i="6"/>
  <c r="AD150" i="6" s="1"/>
  <c r="Y150" i="6"/>
  <c r="AH150" i="6" s="1"/>
  <c r="Q150" i="6"/>
  <c r="X150" i="6" s="1"/>
  <c r="AG150" i="6" s="1"/>
  <c r="W304" i="6"/>
  <c r="AF304" i="6" s="1"/>
  <c r="Q316" i="6"/>
  <c r="Z316" i="6" s="1"/>
  <c r="AI316" i="6" s="1"/>
  <c r="W316" i="6"/>
  <c r="AF316" i="6" s="1"/>
  <c r="X317" i="6"/>
  <c r="AG317" i="6" s="1"/>
  <c r="W317" i="6"/>
  <c r="AF317" i="6" s="1"/>
  <c r="V317" i="6"/>
  <c r="AE317" i="6" s="1"/>
  <c r="U317" i="6"/>
  <c r="AD317" i="6" s="1"/>
  <c r="T317" i="6"/>
  <c r="AC317" i="6" s="1"/>
  <c r="Y317" i="6"/>
  <c r="AH317" i="6" s="1"/>
  <c r="Q317" i="6"/>
  <c r="T336" i="6"/>
  <c r="AC336" i="6" s="1"/>
  <c r="X336" i="6"/>
  <c r="AG336" i="6" s="1"/>
  <c r="Q352" i="6"/>
  <c r="W352" i="6" s="1"/>
  <c r="AF352" i="6" s="1"/>
  <c r="W368" i="6"/>
  <c r="AF368" i="6" s="1"/>
  <c r="Q368" i="6"/>
  <c r="V368" i="6" s="1"/>
  <c r="AE368" i="6" s="1"/>
  <c r="Q403" i="6"/>
  <c r="W403" i="6" s="1"/>
  <c r="AF403" i="6" s="1"/>
  <c r="V403" i="6"/>
  <c r="AE403" i="6" s="1"/>
  <c r="X436" i="6"/>
  <c r="AG436" i="6" s="1"/>
  <c r="W436" i="6"/>
  <c r="AF436" i="6" s="1"/>
  <c r="V436" i="6"/>
  <c r="AE436" i="6" s="1"/>
  <c r="Y436" i="6"/>
  <c r="AH436" i="6" s="1"/>
  <c r="Q436" i="6"/>
  <c r="U436" i="6" s="1"/>
  <c r="AD436" i="6" s="1"/>
  <c r="Q488" i="6"/>
  <c r="V488" i="6" s="1"/>
  <c r="AE488" i="6" s="1"/>
  <c r="X488" i="6"/>
  <c r="AG488" i="6" s="1"/>
  <c r="W488" i="6"/>
  <c r="AF488" i="6" s="1"/>
  <c r="U488" i="6"/>
  <c r="AD488" i="6" s="1"/>
  <c r="R488" i="6"/>
  <c r="AA488" i="6" s="1"/>
  <c r="Q489" i="6"/>
  <c r="T489" i="6" s="1"/>
  <c r="AC489" i="6" s="1"/>
  <c r="Q548" i="6"/>
  <c r="U548" i="6" s="1"/>
  <c r="AD548" i="6" s="1"/>
  <c r="X550" i="6"/>
  <c r="AG550" i="6" s="1"/>
  <c r="V550" i="6"/>
  <c r="AE550" i="6" s="1"/>
  <c r="Q550" i="6"/>
  <c r="Y550" i="6" s="1"/>
  <c r="AH550" i="6" s="1"/>
  <c r="X551" i="6"/>
  <c r="AG551" i="6" s="1"/>
  <c r="W551" i="6"/>
  <c r="AF551" i="6" s="1"/>
  <c r="V551" i="6"/>
  <c r="AE551" i="6" s="1"/>
  <c r="U551" i="6"/>
  <c r="AD551" i="6" s="1"/>
  <c r="T551" i="6"/>
  <c r="AC551" i="6" s="1"/>
  <c r="Y551" i="6"/>
  <c r="AH551" i="6" s="1"/>
  <c r="Q551" i="6"/>
  <c r="X552" i="6"/>
  <c r="AG552" i="6" s="1"/>
  <c r="W552" i="6"/>
  <c r="AF552" i="6" s="1"/>
  <c r="V552" i="6"/>
  <c r="AE552" i="6" s="1"/>
  <c r="U552" i="6"/>
  <c r="AD552" i="6" s="1"/>
  <c r="Y552" i="6"/>
  <c r="AH552" i="6" s="1"/>
  <c r="Q552" i="6"/>
  <c r="T552" i="6" s="1"/>
  <c r="AC552" i="6" s="1"/>
  <c r="X553" i="6"/>
  <c r="AG553" i="6" s="1"/>
  <c r="O586" i="6"/>
  <c r="N586" i="6" s="1"/>
  <c r="P586" i="6" s="1"/>
  <c r="O587" i="6"/>
  <c r="N587" i="6" s="1"/>
  <c r="P587" i="6" s="1"/>
  <c r="O588" i="6"/>
  <c r="N588" i="6" s="1"/>
  <c r="P588" i="6" s="1"/>
  <c r="O31" i="7"/>
  <c r="N31" i="7" s="1"/>
  <c r="P31" i="7" s="1"/>
  <c r="O40" i="7"/>
  <c r="N40" i="7" s="1"/>
  <c r="P40" i="7" s="1"/>
  <c r="O43" i="7"/>
  <c r="N43" i="7" s="1"/>
  <c r="P43" i="7" s="1"/>
  <c r="O45" i="7"/>
  <c r="N45" i="7" s="1"/>
  <c r="P45" i="7" s="1"/>
  <c r="O58" i="7"/>
  <c r="N58" i="7" s="1"/>
  <c r="P58" i="7" s="1"/>
  <c r="O61" i="7"/>
  <c r="N61" i="7" s="1"/>
  <c r="P61" i="7" s="1"/>
  <c r="O62" i="7"/>
  <c r="N62" i="7" s="1"/>
  <c r="P62" i="7" s="1"/>
  <c r="O68" i="7"/>
  <c r="N68" i="7" s="1"/>
  <c r="P68" i="7" s="1"/>
  <c r="O69" i="7"/>
  <c r="N69" i="7" s="1"/>
  <c r="P69" i="7" s="1"/>
  <c r="O71" i="7"/>
  <c r="N71" i="7" s="1"/>
  <c r="P71" i="7" s="1"/>
  <c r="O76" i="7"/>
  <c r="N76" i="7" s="1"/>
  <c r="P76" i="7" s="1"/>
  <c r="O80" i="7"/>
  <c r="N80" i="7" s="1"/>
  <c r="P80" i="7" s="1"/>
  <c r="O86" i="7"/>
  <c r="N86" i="7" s="1"/>
  <c r="P86" i="7" s="1"/>
  <c r="O124" i="7"/>
  <c r="N124" i="7" s="1"/>
  <c r="P124" i="7" s="1"/>
  <c r="O126" i="7"/>
  <c r="N126" i="7" s="1"/>
  <c r="P126" i="7" s="1"/>
  <c r="O158" i="7"/>
  <c r="N158" i="7" s="1"/>
  <c r="P158" i="7" s="1"/>
  <c r="O159" i="7"/>
  <c r="N159" i="7" s="1"/>
  <c r="P159" i="7" s="1"/>
  <c r="O163" i="7"/>
  <c r="N163" i="7" s="1"/>
  <c r="P163" i="7" s="1"/>
  <c r="O187" i="7"/>
  <c r="N187" i="7" s="1"/>
  <c r="P187" i="7" s="1"/>
  <c r="O280" i="7"/>
  <c r="N280" i="7" s="1"/>
  <c r="P280" i="7" s="1"/>
  <c r="O281" i="7"/>
  <c r="N281" i="7" s="1"/>
  <c r="P281" i="7" s="1"/>
  <c r="O362" i="7"/>
  <c r="N362" i="7" s="1"/>
  <c r="P362" i="7" s="1"/>
  <c r="O368" i="7"/>
  <c r="N368" i="7" s="1"/>
  <c r="P368" i="7" s="1"/>
  <c r="O387" i="7"/>
  <c r="N387" i="7" s="1"/>
  <c r="P387" i="7" s="1"/>
  <c r="W36" i="8"/>
  <c r="AF36" i="8" s="1"/>
  <c r="V36" i="8"/>
  <c r="AE36" i="8" s="1"/>
  <c r="U36" i="8"/>
  <c r="AD36" i="8" s="1"/>
  <c r="T36" i="8"/>
  <c r="AC36" i="8" s="1"/>
  <c r="S36" i="8"/>
  <c r="AB36" i="8" s="1"/>
  <c r="Y36" i="8"/>
  <c r="AH36" i="8" s="1"/>
  <c r="Q36" i="8"/>
  <c r="R36" i="8"/>
  <c r="AA36" i="8" s="1"/>
  <c r="Z36" i="8"/>
  <c r="AI36" i="8" s="1"/>
  <c r="X36" i="8"/>
  <c r="AG36" i="8" s="1"/>
  <c r="S44" i="8"/>
  <c r="AB44" i="8" s="1"/>
  <c r="Z44" i="8"/>
  <c r="AI44" i="8" s="1"/>
  <c r="R44" i="8"/>
  <c r="AA44" i="8" s="1"/>
  <c r="Y44" i="8"/>
  <c r="AH44" i="8" s="1"/>
  <c r="Q44" i="8"/>
  <c r="X44" i="8"/>
  <c r="AG44" i="8" s="1"/>
  <c r="W44" i="8"/>
  <c r="AF44" i="8" s="1"/>
  <c r="U44" i="8"/>
  <c r="AD44" i="8" s="1"/>
  <c r="V44" i="8"/>
  <c r="AE44" i="8" s="1"/>
  <c r="T44" i="8"/>
  <c r="AC44" i="8" s="1"/>
  <c r="V95" i="8"/>
  <c r="AE95" i="8" s="1"/>
  <c r="Q95" i="8"/>
  <c r="U95" i="8" s="1"/>
  <c r="AD95" i="8" s="1"/>
  <c r="Z95" i="8"/>
  <c r="AI95" i="8" s="1"/>
  <c r="X95" i="8"/>
  <c r="AG95" i="8" s="1"/>
  <c r="X178" i="8"/>
  <c r="AG178" i="8" s="1"/>
  <c r="Q178" i="8"/>
  <c r="R178" i="8" s="1"/>
  <c r="AA178" i="8" s="1"/>
  <c r="U200" i="8"/>
  <c r="AD200" i="8" s="1"/>
  <c r="V200" i="8"/>
  <c r="AE200" i="8" s="1"/>
  <c r="T200" i="8"/>
  <c r="AC200" i="8" s="1"/>
  <c r="S200" i="8"/>
  <c r="AB200" i="8" s="1"/>
  <c r="R200" i="8"/>
  <c r="AA200" i="8" s="1"/>
  <c r="Z200" i="8"/>
  <c r="AI200" i="8" s="1"/>
  <c r="Q200" i="8"/>
  <c r="X200" i="8"/>
  <c r="AG200" i="8" s="1"/>
  <c r="Y200" i="8"/>
  <c r="AH200" i="8" s="1"/>
  <c r="W200" i="8"/>
  <c r="AF200" i="8" s="1"/>
  <c r="W332" i="8"/>
  <c r="AF332" i="8" s="1"/>
  <c r="T332" i="8"/>
  <c r="AC332" i="8" s="1"/>
  <c r="Y332" i="8"/>
  <c r="AH332" i="8" s="1"/>
  <c r="V332" i="8"/>
  <c r="AE332" i="8" s="1"/>
  <c r="S332" i="8"/>
  <c r="AB332" i="8" s="1"/>
  <c r="Q332" i="8"/>
  <c r="X332" i="8" s="1"/>
  <c r="AG332" i="8" s="1"/>
  <c r="R332" i="8"/>
  <c r="AA332" i="8" s="1"/>
  <c r="U453" i="8"/>
  <c r="AD453" i="8" s="1"/>
  <c r="S453" i="8"/>
  <c r="AB453" i="8" s="1"/>
  <c r="R453" i="8"/>
  <c r="AA453" i="8" s="1"/>
  <c r="X453" i="8"/>
  <c r="AG453" i="8" s="1"/>
  <c r="Q453" i="8"/>
  <c r="V453" i="8" s="1"/>
  <c r="AE453" i="8" s="1"/>
  <c r="T453" i="8"/>
  <c r="AC453" i="8" s="1"/>
  <c r="V490" i="8"/>
  <c r="AE490" i="8" s="1"/>
  <c r="O548" i="5"/>
  <c r="N548" i="5" s="1"/>
  <c r="P548" i="5" s="1"/>
  <c r="O551" i="5"/>
  <c r="N551" i="5" s="1"/>
  <c r="P551" i="5" s="1"/>
  <c r="O556" i="5"/>
  <c r="N556" i="5" s="1"/>
  <c r="P556" i="5" s="1"/>
  <c r="O569" i="5"/>
  <c r="N569" i="5" s="1"/>
  <c r="P569" i="5" s="1"/>
  <c r="O573" i="5"/>
  <c r="N573" i="5" s="1"/>
  <c r="P573" i="5" s="1"/>
  <c r="O578" i="5"/>
  <c r="N578" i="5" s="1"/>
  <c r="P578" i="5" s="1"/>
  <c r="O585" i="5"/>
  <c r="N585" i="5" s="1"/>
  <c r="P585" i="5" s="1"/>
  <c r="O588" i="5"/>
  <c r="N588" i="5" s="1"/>
  <c r="P588" i="5" s="1"/>
  <c r="O589" i="5"/>
  <c r="N589" i="5" s="1"/>
  <c r="P589" i="5" s="1"/>
  <c r="O593" i="5"/>
  <c r="N593" i="5" s="1"/>
  <c r="P593" i="5" s="1"/>
  <c r="V281" i="6"/>
  <c r="AE281" i="6" s="1"/>
  <c r="U281" i="6"/>
  <c r="AD281" i="6" s="1"/>
  <c r="T281" i="6"/>
  <c r="AC281" i="6" s="1"/>
  <c r="Y281" i="6"/>
  <c r="AH281" i="6" s="1"/>
  <c r="Q281" i="6"/>
  <c r="W281" i="6" s="1"/>
  <c r="AF281" i="6" s="1"/>
  <c r="W353" i="6"/>
  <c r="AF353" i="6" s="1"/>
  <c r="V353" i="6"/>
  <c r="AE353" i="6" s="1"/>
  <c r="T353" i="6"/>
  <c r="AC353" i="6" s="1"/>
  <c r="X382" i="6"/>
  <c r="AG382" i="6" s="1"/>
  <c r="W382" i="6"/>
  <c r="AF382" i="6" s="1"/>
  <c r="V382" i="6"/>
  <c r="AE382" i="6" s="1"/>
  <c r="U382" i="6"/>
  <c r="AD382" i="6" s="1"/>
  <c r="T382" i="6"/>
  <c r="AC382" i="6" s="1"/>
  <c r="Y382" i="6"/>
  <c r="AH382" i="6" s="1"/>
  <c r="Q382" i="6"/>
  <c r="Z382" i="6" s="1"/>
  <c r="AI382" i="6" s="1"/>
  <c r="U390" i="6"/>
  <c r="AD390" i="6" s="1"/>
  <c r="S390" i="6"/>
  <c r="AB390" i="6" s="1"/>
  <c r="Z390" i="6"/>
  <c r="AI390" i="6" s="1"/>
  <c r="R390" i="6"/>
  <c r="AA390" i="6" s="1"/>
  <c r="Y390" i="6"/>
  <c r="AH390" i="6" s="1"/>
  <c r="Q390" i="6"/>
  <c r="V390" i="6" s="1"/>
  <c r="AE390" i="6" s="1"/>
  <c r="Y402" i="6"/>
  <c r="AH402" i="6" s="1"/>
  <c r="Q402" i="6"/>
  <c r="R402" i="6" s="1"/>
  <c r="AA402" i="6" s="1"/>
  <c r="W402" i="6"/>
  <c r="AF402" i="6" s="1"/>
  <c r="V402" i="6"/>
  <c r="AE402" i="6" s="1"/>
  <c r="U402" i="6"/>
  <c r="AD402" i="6" s="1"/>
  <c r="Z402" i="6"/>
  <c r="AI402" i="6" s="1"/>
  <c r="Q435" i="6"/>
  <c r="R435" i="6" s="1"/>
  <c r="AA435" i="6" s="1"/>
  <c r="X437" i="6"/>
  <c r="AG437" i="6" s="1"/>
  <c r="V437" i="6"/>
  <c r="AE437" i="6" s="1"/>
  <c r="Y437" i="6"/>
  <c r="AH437" i="6" s="1"/>
  <c r="Q437" i="6"/>
  <c r="U437" i="6" s="1"/>
  <c r="AD437" i="6" s="1"/>
  <c r="V438" i="6"/>
  <c r="AE438" i="6" s="1"/>
  <c r="U438" i="6"/>
  <c r="AD438" i="6" s="1"/>
  <c r="S438" i="6"/>
  <c r="AB438" i="6" s="1"/>
  <c r="R463" i="6"/>
  <c r="AA463" i="6" s="1"/>
  <c r="Q463" i="6"/>
  <c r="Y463" i="6" s="1"/>
  <c r="AH463" i="6" s="1"/>
  <c r="X463" i="6"/>
  <c r="AG463" i="6" s="1"/>
  <c r="W463" i="6"/>
  <c r="AF463" i="6" s="1"/>
  <c r="S463" i="6"/>
  <c r="AB463" i="6" s="1"/>
  <c r="Y467" i="6"/>
  <c r="AH467" i="6" s="1"/>
  <c r="Q467" i="6"/>
  <c r="X467" i="6" s="1"/>
  <c r="AG467" i="6" s="1"/>
  <c r="W467" i="6"/>
  <c r="AF467" i="6" s="1"/>
  <c r="V467" i="6"/>
  <c r="AE467" i="6" s="1"/>
  <c r="U467" i="6"/>
  <c r="AD467" i="6" s="1"/>
  <c r="Z467" i="6"/>
  <c r="AI467" i="6" s="1"/>
  <c r="R467" i="6"/>
  <c r="AA467" i="6" s="1"/>
  <c r="X468" i="6"/>
  <c r="AG468" i="6" s="1"/>
  <c r="Q468" i="6"/>
  <c r="V468" i="6" s="1"/>
  <c r="AE468" i="6" s="1"/>
  <c r="W490" i="6"/>
  <c r="AF490" i="6" s="1"/>
  <c r="U490" i="6"/>
  <c r="AD490" i="6" s="1"/>
  <c r="Y546" i="6"/>
  <c r="AH546" i="6" s="1"/>
  <c r="Q546" i="6"/>
  <c r="U546" i="6" s="1"/>
  <c r="AD546" i="6" s="1"/>
  <c r="X546" i="6"/>
  <c r="AG546" i="6" s="1"/>
  <c r="W546" i="6"/>
  <c r="AF546" i="6" s="1"/>
  <c r="Z546" i="6"/>
  <c r="AI546" i="6" s="1"/>
  <c r="Q547" i="6"/>
  <c r="U547" i="6" s="1"/>
  <c r="AD547" i="6" s="1"/>
  <c r="X547" i="6"/>
  <c r="AG547" i="6" s="1"/>
  <c r="W547" i="6"/>
  <c r="AF547" i="6" s="1"/>
  <c r="V547" i="6"/>
  <c r="AE547" i="6" s="1"/>
  <c r="R547" i="6"/>
  <c r="AA547" i="6" s="1"/>
  <c r="O566" i="6"/>
  <c r="N566" i="6" s="1"/>
  <c r="P566" i="6" s="1"/>
  <c r="O567" i="6"/>
  <c r="N567" i="6" s="1"/>
  <c r="P567" i="6" s="1"/>
  <c r="O572" i="6"/>
  <c r="N572" i="6" s="1"/>
  <c r="P572" i="6" s="1"/>
  <c r="O584" i="7"/>
  <c r="N584" i="7" s="1"/>
  <c r="P584" i="7" s="1"/>
  <c r="O583" i="7"/>
  <c r="N583" i="7" s="1"/>
  <c r="P583" i="7" s="1"/>
  <c r="O582" i="7"/>
  <c r="N582" i="7" s="1"/>
  <c r="P582" i="7" s="1"/>
  <c r="O581" i="7"/>
  <c r="N581" i="7" s="1"/>
  <c r="P581" i="7" s="1"/>
  <c r="O580" i="7"/>
  <c r="N580" i="7" s="1"/>
  <c r="P580" i="7" s="1"/>
  <c r="O579" i="7"/>
  <c r="N579" i="7" s="1"/>
  <c r="P579" i="7" s="1"/>
  <c r="O569" i="7"/>
  <c r="N569" i="7" s="1"/>
  <c r="P569" i="7" s="1"/>
  <c r="O525" i="7"/>
  <c r="N525" i="7" s="1"/>
  <c r="P525" i="7" s="1"/>
  <c r="O524" i="7"/>
  <c r="N524" i="7" s="1"/>
  <c r="P524" i="7" s="1"/>
  <c r="O523" i="7"/>
  <c r="N523" i="7" s="1"/>
  <c r="P523" i="7" s="1"/>
  <c r="O522" i="7"/>
  <c r="N522" i="7" s="1"/>
  <c r="P522" i="7" s="1"/>
  <c r="O521" i="7"/>
  <c r="N521" i="7" s="1"/>
  <c r="P521" i="7" s="1"/>
  <c r="O520" i="7"/>
  <c r="N520" i="7" s="1"/>
  <c r="P520" i="7" s="1"/>
  <c r="O519" i="7"/>
  <c r="N519" i="7" s="1"/>
  <c r="P519" i="7" s="1"/>
  <c r="O518" i="7"/>
  <c r="N518" i="7" s="1"/>
  <c r="P518" i="7" s="1"/>
  <c r="O517" i="7"/>
  <c r="N517" i="7" s="1"/>
  <c r="P517" i="7" s="1"/>
  <c r="O516" i="7"/>
  <c r="N516" i="7" s="1"/>
  <c r="P516" i="7" s="1"/>
  <c r="O515" i="7"/>
  <c r="N515" i="7" s="1"/>
  <c r="P515" i="7" s="1"/>
  <c r="O514" i="7"/>
  <c r="N514" i="7" s="1"/>
  <c r="P514" i="7" s="1"/>
  <c r="O513" i="7"/>
  <c r="N513" i="7" s="1"/>
  <c r="P513" i="7" s="1"/>
  <c r="O512" i="7"/>
  <c r="N512" i="7" s="1"/>
  <c r="P512" i="7" s="1"/>
  <c r="O511" i="7"/>
  <c r="N511" i="7" s="1"/>
  <c r="P511" i="7" s="1"/>
  <c r="O510" i="7"/>
  <c r="N510" i="7" s="1"/>
  <c r="P510" i="7" s="1"/>
  <c r="O509" i="7"/>
  <c r="N509" i="7" s="1"/>
  <c r="P509" i="7" s="1"/>
  <c r="O508" i="7"/>
  <c r="N508" i="7" s="1"/>
  <c r="P508" i="7" s="1"/>
  <c r="O507" i="7"/>
  <c r="N507" i="7" s="1"/>
  <c r="P507" i="7" s="1"/>
  <c r="O506" i="7"/>
  <c r="N506" i="7" s="1"/>
  <c r="P506" i="7" s="1"/>
  <c r="O505" i="7"/>
  <c r="N505" i="7" s="1"/>
  <c r="P505" i="7" s="1"/>
  <c r="O504" i="7"/>
  <c r="N504" i="7" s="1"/>
  <c r="P504" i="7" s="1"/>
  <c r="O475" i="7"/>
  <c r="N475" i="7" s="1"/>
  <c r="P475" i="7" s="1"/>
  <c r="O474" i="7"/>
  <c r="N474" i="7" s="1"/>
  <c r="P474" i="7" s="1"/>
  <c r="O473" i="7"/>
  <c r="N473" i="7" s="1"/>
  <c r="P473" i="7" s="1"/>
  <c r="O439" i="7"/>
  <c r="N439" i="7" s="1"/>
  <c r="P439" i="7" s="1"/>
  <c r="O418" i="7"/>
  <c r="N418" i="7" s="1"/>
  <c r="P418" i="7" s="1"/>
  <c r="O417" i="7"/>
  <c r="N417" i="7" s="1"/>
  <c r="P417" i="7" s="1"/>
  <c r="O416" i="7"/>
  <c r="N416" i="7" s="1"/>
  <c r="P416" i="7" s="1"/>
  <c r="O577" i="7"/>
  <c r="N577" i="7" s="1"/>
  <c r="P577" i="7" s="1"/>
  <c r="O567" i="7"/>
  <c r="N567" i="7" s="1"/>
  <c r="P567" i="7" s="1"/>
  <c r="O549" i="7"/>
  <c r="N549" i="7" s="1"/>
  <c r="P549" i="7" s="1"/>
  <c r="O500" i="7"/>
  <c r="N500" i="7" s="1"/>
  <c r="P500" i="7" s="1"/>
  <c r="O489" i="7"/>
  <c r="N489" i="7" s="1"/>
  <c r="P489" i="7" s="1"/>
  <c r="O468" i="7"/>
  <c r="N468" i="7" s="1"/>
  <c r="P468" i="7" s="1"/>
  <c r="O436" i="7"/>
  <c r="N436" i="7" s="1"/>
  <c r="P436" i="7" s="1"/>
  <c r="O408" i="7"/>
  <c r="N408" i="7" s="1"/>
  <c r="P408" i="7" s="1"/>
  <c r="O548" i="7"/>
  <c r="N548" i="7" s="1"/>
  <c r="P548" i="7" s="1"/>
  <c r="O547" i="7"/>
  <c r="N547" i="7" s="1"/>
  <c r="P547" i="7" s="1"/>
  <c r="O435" i="7"/>
  <c r="N435" i="7" s="1"/>
  <c r="P435" i="7" s="1"/>
  <c r="O434" i="7"/>
  <c r="N434" i="7" s="1"/>
  <c r="P434" i="7" s="1"/>
  <c r="O407" i="7"/>
  <c r="N407" i="7" s="1"/>
  <c r="P407" i="7" s="1"/>
  <c r="O406" i="7"/>
  <c r="N406" i="7" s="1"/>
  <c r="P406" i="7" s="1"/>
  <c r="O405" i="7"/>
  <c r="N405" i="7" s="1"/>
  <c r="P405" i="7" s="1"/>
  <c r="O404" i="7"/>
  <c r="N404" i="7" s="1"/>
  <c r="P404" i="7" s="1"/>
  <c r="O403" i="7"/>
  <c r="N403" i="7" s="1"/>
  <c r="P403" i="7" s="1"/>
  <c r="O402" i="7"/>
  <c r="N402" i="7" s="1"/>
  <c r="P402" i="7" s="1"/>
  <c r="O401" i="7"/>
  <c r="N401" i="7" s="1"/>
  <c r="P401" i="7" s="1"/>
  <c r="O400" i="7"/>
  <c r="N400" i="7" s="1"/>
  <c r="P400" i="7" s="1"/>
  <c r="O351" i="7"/>
  <c r="N351" i="7" s="1"/>
  <c r="P351" i="7" s="1"/>
  <c r="O347" i="7"/>
  <c r="N347" i="7" s="1"/>
  <c r="P347" i="7" s="1"/>
  <c r="O343" i="7"/>
  <c r="N343" i="7" s="1"/>
  <c r="P343" i="7" s="1"/>
  <c r="O339" i="7"/>
  <c r="N339" i="7" s="1"/>
  <c r="P339" i="7" s="1"/>
  <c r="O335" i="7"/>
  <c r="N335" i="7" s="1"/>
  <c r="P335" i="7" s="1"/>
  <c r="O331" i="7"/>
  <c r="N331" i="7" s="1"/>
  <c r="P331" i="7" s="1"/>
  <c r="O327" i="7"/>
  <c r="N327" i="7" s="1"/>
  <c r="P327" i="7" s="1"/>
  <c r="O323" i="7"/>
  <c r="N323" i="7" s="1"/>
  <c r="P323" i="7" s="1"/>
  <c r="O311" i="7"/>
  <c r="N311" i="7" s="1"/>
  <c r="P311" i="7" s="1"/>
  <c r="O307" i="7"/>
  <c r="N307" i="7" s="1"/>
  <c r="P307" i="7" s="1"/>
  <c r="O303" i="7"/>
  <c r="N303" i="7" s="1"/>
  <c r="P303" i="7" s="1"/>
  <c r="O299" i="7"/>
  <c r="N299" i="7" s="1"/>
  <c r="P299" i="7" s="1"/>
  <c r="O295" i="7"/>
  <c r="N295" i="7" s="1"/>
  <c r="P295" i="7" s="1"/>
  <c r="O249" i="7"/>
  <c r="N249" i="7" s="1"/>
  <c r="P249" i="7" s="1"/>
  <c r="O245" i="7"/>
  <c r="N245" i="7" s="1"/>
  <c r="P245" i="7" s="1"/>
  <c r="O232" i="7"/>
  <c r="N232" i="7" s="1"/>
  <c r="P232" i="7" s="1"/>
  <c r="O227" i="7"/>
  <c r="N227" i="7" s="1"/>
  <c r="P227" i="7" s="1"/>
  <c r="O216" i="7"/>
  <c r="N216" i="7" s="1"/>
  <c r="P216" i="7" s="1"/>
  <c r="O594" i="7"/>
  <c r="N594" i="7" s="1"/>
  <c r="P594" i="7" s="1"/>
  <c r="O575" i="7"/>
  <c r="N575" i="7" s="1"/>
  <c r="P575" i="7" s="1"/>
  <c r="O565" i="7"/>
  <c r="N565" i="7" s="1"/>
  <c r="P565" i="7" s="1"/>
  <c r="O545" i="7"/>
  <c r="N545" i="7" s="1"/>
  <c r="P545" i="7" s="1"/>
  <c r="O497" i="7"/>
  <c r="N497" i="7" s="1"/>
  <c r="P497" i="7" s="1"/>
  <c r="O485" i="7"/>
  <c r="N485" i="7" s="1"/>
  <c r="P485" i="7" s="1"/>
  <c r="O461" i="7"/>
  <c r="N461" i="7" s="1"/>
  <c r="P461" i="7" s="1"/>
  <c r="O430" i="7"/>
  <c r="N430" i="7" s="1"/>
  <c r="P430" i="7" s="1"/>
  <c r="O397" i="7"/>
  <c r="N397" i="7" s="1"/>
  <c r="P397" i="7" s="1"/>
  <c r="O381" i="7"/>
  <c r="N381" i="7" s="1"/>
  <c r="P381" i="7" s="1"/>
  <c r="O363" i="7"/>
  <c r="N363" i="7" s="1"/>
  <c r="P363" i="7" s="1"/>
  <c r="O283" i="7"/>
  <c r="N283" i="7" s="1"/>
  <c r="P283" i="7" s="1"/>
  <c r="O279" i="7"/>
  <c r="N279" i="7" s="1"/>
  <c r="P279" i="7" s="1"/>
  <c r="O544" i="7"/>
  <c r="N544" i="7" s="1"/>
  <c r="P544" i="7" s="1"/>
  <c r="O459" i="7"/>
  <c r="N459" i="7" s="1"/>
  <c r="P459" i="7" s="1"/>
  <c r="O426" i="7"/>
  <c r="N426" i="7" s="1"/>
  <c r="P426" i="7" s="1"/>
  <c r="O425" i="7"/>
  <c r="N425" i="7" s="1"/>
  <c r="P425" i="7" s="1"/>
  <c r="O424" i="7"/>
  <c r="N424" i="7" s="1"/>
  <c r="P424" i="7" s="1"/>
  <c r="O423" i="7"/>
  <c r="N423" i="7" s="1"/>
  <c r="P423" i="7" s="1"/>
  <c r="O422" i="7"/>
  <c r="N422" i="7" s="1"/>
  <c r="P422" i="7" s="1"/>
  <c r="O345" i="7"/>
  <c r="N345" i="7" s="1"/>
  <c r="P345" i="7" s="1"/>
  <c r="O337" i="7"/>
  <c r="N337" i="7" s="1"/>
  <c r="P337" i="7" s="1"/>
  <c r="O329" i="7"/>
  <c r="N329" i="7" s="1"/>
  <c r="P329" i="7" s="1"/>
  <c r="O292" i="7"/>
  <c r="N292" i="7" s="1"/>
  <c r="P292" i="7" s="1"/>
  <c r="O260" i="7"/>
  <c r="N260" i="7" s="1"/>
  <c r="P260" i="7" s="1"/>
  <c r="O195" i="7"/>
  <c r="N195" i="7" s="1"/>
  <c r="P195" i="7" s="1"/>
  <c r="O120" i="7"/>
  <c r="N120" i="7" s="1"/>
  <c r="P120" i="7" s="1"/>
  <c r="O571" i="7"/>
  <c r="N571" i="7" s="1"/>
  <c r="P571" i="7" s="1"/>
  <c r="O562" i="7"/>
  <c r="N562" i="7" s="1"/>
  <c r="P562" i="7" s="1"/>
  <c r="O460" i="7"/>
  <c r="N460" i="7" s="1"/>
  <c r="P460" i="7" s="1"/>
  <c r="O352" i="7"/>
  <c r="N352" i="7" s="1"/>
  <c r="P352" i="7" s="1"/>
  <c r="O324" i="7"/>
  <c r="N324" i="7" s="1"/>
  <c r="P324" i="7" s="1"/>
  <c r="O317" i="7"/>
  <c r="N317" i="7" s="1"/>
  <c r="P317" i="7" s="1"/>
  <c r="O230" i="7"/>
  <c r="N230" i="7" s="1"/>
  <c r="P230" i="7" s="1"/>
  <c r="O223" i="7"/>
  <c r="N223" i="7" s="1"/>
  <c r="P223" i="7" s="1"/>
  <c r="O149" i="7"/>
  <c r="N149" i="7" s="1"/>
  <c r="P149" i="7" s="1"/>
  <c r="O135" i="7"/>
  <c r="N135" i="7" s="1"/>
  <c r="P135" i="7" s="1"/>
  <c r="O100" i="7"/>
  <c r="N100" i="7" s="1"/>
  <c r="P100" i="7" s="1"/>
  <c r="O563" i="7"/>
  <c r="N563" i="7" s="1"/>
  <c r="P563" i="7" s="1"/>
  <c r="O454" i="7"/>
  <c r="N454" i="7" s="1"/>
  <c r="P454" i="7" s="1"/>
  <c r="O453" i="7"/>
  <c r="N453" i="7" s="1"/>
  <c r="P453" i="7" s="1"/>
  <c r="O452" i="7"/>
  <c r="N452" i="7" s="1"/>
  <c r="P452" i="7" s="1"/>
  <c r="O451" i="7"/>
  <c r="N451" i="7" s="1"/>
  <c r="P451" i="7" s="1"/>
  <c r="O450" i="7"/>
  <c r="N450" i="7" s="1"/>
  <c r="P450" i="7" s="1"/>
  <c r="O449" i="7"/>
  <c r="N449" i="7" s="1"/>
  <c r="P449" i="7" s="1"/>
  <c r="O448" i="7"/>
  <c r="N448" i="7" s="1"/>
  <c r="P448" i="7" s="1"/>
  <c r="O385" i="7"/>
  <c r="N385" i="7" s="1"/>
  <c r="P385" i="7" s="1"/>
  <c r="O315" i="7"/>
  <c r="N315" i="7" s="1"/>
  <c r="P315" i="7" s="1"/>
  <c r="O296" i="7"/>
  <c r="N296" i="7" s="1"/>
  <c r="P296" i="7" s="1"/>
  <c r="O284" i="7"/>
  <c r="N284" i="7" s="1"/>
  <c r="P284" i="7" s="1"/>
  <c r="O257" i="7"/>
  <c r="N257" i="7" s="1"/>
  <c r="P257" i="7" s="1"/>
  <c r="O235" i="7"/>
  <c r="N235" i="7" s="1"/>
  <c r="P235" i="7" s="1"/>
  <c r="O221" i="7"/>
  <c r="N221" i="7" s="1"/>
  <c r="P221" i="7" s="1"/>
  <c r="O176" i="7"/>
  <c r="N176" i="7" s="1"/>
  <c r="P176" i="7" s="1"/>
  <c r="O150" i="7"/>
  <c r="N150" i="7" s="1"/>
  <c r="P150" i="7" s="1"/>
  <c r="O106" i="7"/>
  <c r="N106" i="7" s="1"/>
  <c r="P106" i="7" s="1"/>
  <c r="O95" i="7"/>
  <c r="N95" i="7" s="1"/>
  <c r="P95" i="7" s="1"/>
  <c r="O94" i="7"/>
  <c r="N94" i="7" s="1"/>
  <c r="P94" i="7" s="1"/>
  <c r="O83" i="7"/>
  <c r="N83" i="7" s="1"/>
  <c r="P83" i="7" s="1"/>
  <c r="O63" i="7"/>
  <c r="N63" i="7" s="1"/>
  <c r="P63" i="7" s="1"/>
  <c r="O42" i="7"/>
  <c r="N42" i="7" s="1"/>
  <c r="P42" i="7" s="1"/>
  <c r="O593" i="7"/>
  <c r="N593" i="7" s="1"/>
  <c r="P593" i="7" s="1"/>
  <c r="O564" i="7"/>
  <c r="N564" i="7" s="1"/>
  <c r="P564" i="7" s="1"/>
  <c r="O559" i="7"/>
  <c r="N559" i="7" s="1"/>
  <c r="P559" i="7" s="1"/>
  <c r="O558" i="7"/>
  <c r="N558" i="7" s="1"/>
  <c r="P558" i="7" s="1"/>
  <c r="O539" i="7"/>
  <c r="N539" i="7" s="1"/>
  <c r="P539" i="7" s="1"/>
  <c r="O358" i="7"/>
  <c r="N358" i="7" s="1"/>
  <c r="P358" i="7" s="1"/>
  <c r="O348" i="7"/>
  <c r="N348" i="7" s="1"/>
  <c r="P348" i="7" s="1"/>
  <c r="O340" i="7"/>
  <c r="N340" i="7" s="1"/>
  <c r="P340" i="7" s="1"/>
  <c r="O332" i="7"/>
  <c r="N332" i="7" s="1"/>
  <c r="P332" i="7" s="1"/>
  <c r="O310" i="7"/>
  <c r="N310" i="7" s="1"/>
  <c r="P310" i="7" s="1"/>
  <c r="O305" i="7"/>
  <c r="N305" i="7" s="1"/>
  <c r="P305" i="7" s="1"/>
  <c r="O300" i="7"/>
  <c r="N300" i="7" s="1"/>
  <c r="P300" i="7" s="1"/>
  <c r="O288" i="7"/>
  <c r="N288" i="7" s="1"/>
  <c r="P288" i="7" s="1"/>
  <c r="O255" i="7"/>
  <c r="N255" i="7" s="1"/>
  <c r="P255" i="7" s="1"/>
  <c r="O244" i="7"/>
  <c r="N244" i="7" s="1"/>
  <c r="P244" i="7" s="1"/>
  <c r="O233" i="7"/>
  <c r="N233" i="7" s="1"/>
  <c r="P233" i="7" s="1"/>
  <c r="O228" i="7"/>
  <c r="N228" i="7" s="1"/>
  <c r="P228" i="7" s="1"/>
  <c r="O215" i="7"/>
  <c r="N215" i="7" s="1"/>
  <c r="P215" i="7" s="1"/>
  <c r="O210" i="7"/>
  <c r="N210" i="7" s="1"/>
  <c r="P210" i="7" s="1"/>
  <c r="O171" i="7"/>
  <c r="N171" i="7" s="1"/>
  <c r="P171" i="7" s="1"/>
  <c r="O166" i="7"/>
  <c r="N166" i="7" s="1"/>
  <c r="P166" i="7" s="1"/>
  <c r="O162" i="7"/>
  <c r="N162" i="7" s="1"/>
  <c r="P162" i="7" s="1"/>
  <c r="O145" i="7"/>
  <c r="N145" i="7" s="1"/>
  <c r="P145" i="7" s="1"/>
  <c r="O140" i="7"/>
  <c r="N140" i="7" s="1"/>
  <c r="P140" i="7" s="1"/>
  <c r="O136" i="7"/>
  <c r="N136" i="7" s="1"/>
  <c r="P136" i="7" s="1"/>
  <c r="O116" i="7"/>
  <c r="N116" i="7" s="1"/>
  <c r="P116" i="7" s="1"/>
  <c r="O111" i="7"/>
  <c r="N111" i="7" s="1"/>
  <c r="P111" i="7" s="1"/>
  <c r="O101" i="7"/>
  <c r="N101" i="7" s="1"/>
  <c r="P101" i="7" s="1"/>
  <c r="O54" i="7"/>
  <c r="N54" i="7" s="1"/>
  <c r="P54" i="7" s="1"/>
  <c r="O47" i="7"/>
  <c r="N47" i="7" s="1"/>
  <c r="P47" i="7" s="1"/>
  <c r="O35" i="7"/>
  <c r="N35" i="7" s="1"/>
  <c r="P35" i="7" s="1"/>
  <c r="O27" i="7"/>
  <c r="N27" i="7" s="1"/>
  <c r="P27" i="7" s="1"/>
  <c r="O540" i="7"/>
  <c r="N540" i="7" s="1"/>
  <c r="P540" i="7" s="1"/>
  <c r="O496" i="7"/>
  <c r="N496" i="7" s="1"/>
  <c r="P496" i="7" s="1"/>
  <c r="O395" i="7"/>
  <c r="N395" i="7" s="1"/>
  <c r="P395" i="7" s="1"/>
  <c r="O349" i="7"/>
  <c r="N349" i="7" s="1"/>
  <c r="P349" i="7" s="1"/>
  <c r="O341" i="7"/>
  <c r="N341" i="7" s="1"/>
  <c r="P341" i="7" s="1"/>
  <c r="O333" i="7"/>
  <c r="N333" i="7" s="1"/>
  <c r="P333" i="7" s="1"/>
  <c r="O314" i="7"/>
  <c r="N314" i="7" s="1"/>
  <c r="P314" i="7" s="1"/>
  <c r="O309" i="7"/>
  <c r="N309" i="7" s="1"/>
  <c r="P309" i="7" s="1"/>
  <c r="O304" i="7"/>
  <c r="N304" i="7" s="1"/>
  <c r="P304" i="7" s="1"/>
  <c r="O265" i="7"/>
  <c r="N265" i="7" s="1"/>
  <c r="P265" i="7" s="1"/>
  <c r="O248" i="7"/>
  <c r="N248" i="7" s="1"/>
  <c r="P248" i="7" s="1"/>
  <c r="O243" i="7"/>
  <c r="N243" i="7" s="1"/>
  <c r="P243" i="7" s="1"/>
  <c r="O220" i="7"/>
  <c r="N220" i="7" s="1"/>
  <c r="P220" i="7" s="1"/>
  <c r="O214" i="7"/>
  <c r="N214" i="7" s="1"/>
  <c r="P214" i="7" s="1"/>
  <c r="O211" i="7"/>
  <c r="N211" i="7" s="1"/>
  <c r="P211" i="7" s="1"/>
  <c r="O206" i="7"/>
  <c r="N206" i="7" s="1"/>
  <c r="P206" i="7" s="1"/>
  <c r="O201" i="7"/>
  <c r="N201" i="7" s="1"/>
  <c r="P201" i="7" s="1"/>
  <c r="O197" i="7"/>
  <c r="N197" i="7" s="1"/>
  <c r="P197" i="7" s="1"/>
  <c r="O185" i="7"/>
  <c r="N185" i="7" s="1"/>
  <c r="P185" i="7" s="1"/>
  <c r="O184" i="7"/>
  <c r="N184" i="7" s="1"/>
  <c r="P184" i="7" s="1"/>
  <c r="O183" i="7"/>
  <c r="N183" i="7" s="1"/>
  <c r="P183" i="7" s="1"/>
  <c r="O179" i="7"/>
  <c r="N179" i="7" s="1"/>
  <c r="P179" i="7" s="1"/>
  <c r="O178" i="7"/>
  <c r="N178" i="7" s="1"/>
  <c r="P178" i="7" s="1"/>
  <c r="O167" i="7"/>
  <c r="N167" i="7" s="1"/>
  <c r="P167" i="7" s="1"/>
  <c r="O141" i="7"/>
  <c r="N141" i="7" s="1"/>
  <c r="P141" i="7" s="1"/>
  <c r="O128" i="7"/>
  <c r="N128" i="7" s="1"/>
  <c r="P128" i="7" s="1"/>
  <c r="O112" i="7"/>
  <c r="N112" i="7" s="1"/>
  <c r="P112" i="7" s="1"/>
  <c r="O107" i="7"/>
  <c r="N107" i="7" s="1"/>
  <c r="P107" i="7" s="1"/>
  <c r="O96" i="7"/>
  <c r="N96" i="7" s="1"/>
  <c r="P96" i="7" s="1"/>
  <c r="O84" i="7"/>
  <c r="N84" i="7" s="1"/>
  <c r="P84" i="7" s="1"/>
  <c r="O64" i="7"/>
  <c r="N64" i="7" s="1"/>
  <c r="P64" i="7" s="1"/>
  <c r="O55" i="7"/>
  <c r="N55" i="7" s="1"/>
  <c r="P55" i="7" s="1"/>
  <c r="O50" i="7"/>
  <c r="N50" i="7" s="1"/>
  <c r="P50" i="7" s="1"/>
  <c r="O46" i="7"/>
  <c r="N46" i="7" s="1"/>
  <c r="P46" i="7" s="1"/>
  <c r="O41" i="7"/>
  <c r="N41" i="7" s="1"/>
  <c r="P41" i="7" s="1"/>
  <c r="O34" i="7"/>
  <c r="N34" i="7" s="1"/>
  <c r="P34" i="7" s="1"/>
  <c r="O26" i="7"/>
  <c r="N26" i="7" s="1"/>
  <c r="P26" i="7" s="1"/>
  <c r="O591" i="7"/>
  <c r="N591" i="7" s="1"/>
  <c r="P591" i="7" s="1"/>
  <c r="O590" i="7"/>
  <c r="N590" i="7" s="1"/>
  <c r="P590" i="7" s="1"/>
  <c r="O589" i="7"/>
  <c r="N589" i="7" s="1"/>
  <c r="P589" i="7" s="1"/>
  <c r="O541" i="7"/>
  <c r="N541" i="7" s="1"/>
  <c r="P541" i="7" s="1"/>
  <c r="O536" i="7"/>
  <c r="N536" i="7" s="1"/>
  <c r="P536" i="7" s="1"/>
  <c r="O535" i="7"/>
  <c r="N535" i="7" s="1"/>
  <c r="P535" i="7" s="1"/>
  <c r="O534" i="7"/>
  <c r="N534" i="7" s="1"/>
  <c r="P534" i="7" s="1"/>
  <c r="O533" i="7"/>
  <c r="N533" i="7" s="1"/>
  <c r="P533" i="7" s="1"/>
  <c r="O483" i="7"/>
  <c r="N483" i="7" s="1"/>
  <c r="P483" i="7" s="1"/>
  <c r="O382" i="7"/>
  <c r="N382" i="7" s="1"/>
  <c r="P382" i="7" s="1"/>
  <c r="O378" i="7"/>
  <c r="N378" i="7" s="1"/>
  <c r="P378" i="7" s="1"/>
  <c r="O542" i="7"/>
  <c r="N542" i="7" s="1"/>
  <c r="P542" i="7" s="1"/>
  <c r="O493" i="7"/>
  <c r="N493" i="7" s="1"/>
  <c r="P493" i="7" s="1"/>
  <c r="O484" i="7"/>
  <c r="N484" i="7" s="1"/>
  <c r="P484" i="7" s="1"/>
  <c r="O428" i="7"/>
  <c r="N428" i="7" s="1"/>
  <c r="P428" i="7" s="1"/>
  <c r="O390" i="7"/>
  <c r="N390" i="7" s="1"/>
  <c r="P390" i="7" s="1"/>
  <c r="O388" i="7"/>
  <c r="N388" i="7" s="1"/>
  <c r="P388" i="7" s="1"/>
  <c r="O386" i="7"/>
  <c r="N386" i="7" s="1"/>
  <c r="P386" i="7" s="1"/>
  <c r="O383" i="7"/>
  <c r="N383" i="7" s="1"/>
  <c r="P383" i="7" s="1"/>
  <c r="O372" i="7"/>
  <c r="N372" i="7" s="1"/>
  <c r="P372" i="7" s="1"/>
  <c r="O574" i="7"/>
  <c r="N574" i="7" s="1"/>
  <c r="P574" i="7" s="1"/>
  <c r="O543" i="7"/>
  <c r="N543" i="7" s="1"/>
  <c r="P543" i="7" s="1"/>
  <c r="O480" i="7"/>
  <c r="N480" i="7" s="1"/>
  <c r="P480" i="7" s="1"/>
  <c r="O479" i="7"/>
  <c r="N479" i="7" s="1"/>
  <c r="P479" i="7" s="1"/>
  <c r="O478" i="7"/>
  <c r="N478" i="7" s="1"/>
  <c r="P478" i="7" s="1"/>
  <c r="O477" i="7"/>
  <c r="N477" i="7" s="1"/>
  <c r="P477" i="7" s="1"/>
  <c r="O429" i="7"/>
  <c r="N429" i="7" s="1"/>
  <c r="P429" i="7" s="1"/>
  <c r="O396" i="7"/>
  <c r="N396" i="7" s="1"/>
  <c r="P396" i="7" s="1"/>
  <c r="O344" i="7"/>
  <c r="N344" i="7" s="1"/>
  <c r="P344" i="7" s="1"/>
  <c r="O336" i="7"/>
  <c r="N336" i="7" s="1"/>
  <c r="P336" i="7" s="1"/>
  <c r="O328" i="7"/>
  <c r="N328" i="7" s="1"/>
  <c r="P328" i="7" s="1"/>
  <c r="O320" i="7"/>
  <c r="N320" i="7" s="1"/>
  <c r="P320" i="7" s="1"/>
  <c r="O250" i="7"/>
  <c r="N250" i="7" s="1"/>
  <c r="P250" i="7" s="1"/>
  <c r="O238" i="7"/>
  <c r="N238" i="7" s="1"/>
  <c r="P238" i="7" s="1"/>
  <c r="O189" i="7"/>
  <c r="N189" i="7" s="1"/>
  <c r="P189" i="7" s="1"/>
  <c r="O160" i="7"/>
  <c r="N160" i="7" s="1"/>
  <c r="P160" i="7" s="1"/>
  <c r="O91" i="7"/>
  <c r="N91" i="7" s="1"/>
  <c r="P91" i="7" s="1"/>
  <c r="O57" i="7"/>
  <c r="N57" i="7" s="1"/>
  <c r="P57" i="7" s="1"/>
  <c r="O65" i="7"/>
  <c r="N65" i="7" s="1"/>
  <c r="P65" i="7" s="1"/>
  <c r="O74" i="7"/>
  <c r="N74" i="7" s="1"/>
  <c r="P74" i="7" s="1"/>
  <c r="O77" i="7"/>
  <c r="N77" i="7" s="1"/>
  <c r="P77" i="7" s="1"/>
  <c r="O78" i="7"/>
  <c r="N78" i="7" s="1"/>
  <c r="P78" i="7" s="1"/>
  <c r="O81" i="7"/>
  <c r="N81" i="7" s="1"/>
  <c r="P81" i="7" s="1"/>
  <c r="O82" i="7"/>
  <c r="N82" i="7" s="1"/>
  <c r="P82" i="7" s="1"/>
  <c r="O88" i="7"/>
  <c r="N88" i="7" s="1"/>
  <c r="P88" i="7" s="1"/>
  <c r="O89" i="7"/>
  <c r="N89" i="7" s="1"/>
  <c r="P89" i="7" s="1"/>
  <c r="O92" i="7"/>
  <c r="N92" i="7" s="1"/>
  <c r="P92" i="7" s="1"/>
  <c r="O93" i="7"/>
  <c r="N93" i="7" s="1"/>
  <c r="P93" i="7" s="1"/>
  <c r="O147" i="7"/>
  <c r="N147" i="7" s="1"/>
  <c r="P147" i="7" s="1"/>
  <c r="O148" i="7"/>
  <c r="N148" i="7" s="1"/>
  <c r="P148" i="7" s="1"/>
  <c r="O180" i="7"/>
  <c r="N180" i="7" s="1"/>
  <c r="P180" i="7" s="1"/>
  <c r="O217" i="7"/>
  <c r="N217" i="7" s="1"/>
  <c r="P217" i="7" s="1"/>
  <c r="O218" i="7"/>
  <c r="N218" i="7" s="1"/>
  <c r="P218" i="7" s="1"/>
  <c r="O252" i="7"/>
  <c r="N252" i="7" s="1"/>
  <c r="P252" i="7" s="1"/>
  <c r="O302" i="7"/>
  <c r="N302" i="7" s="1"/>
  <c r="P302" i="7" s="1"/>
  <c r="O338" i="7"/>
  <c r="N338" i="7" s="1"/>
  <c r="P338" i="7" s="1"/>
  <c r="O355" i="7"/>
  <c r="N355" i="7" s="1"/>
  <c r="P355" i="7" s="1"/>
  <c r="Q72" i="8"/>
  <c r="W72" i="8" s="1"/>
  <c r="AF72" i="8" s="1"/>
  <c r="S193" i="8"/>
  <c r="AB193" i="8" s="1"/>
  <c r="W258" i="8"/>
  <c r="AF258" i="8" s="1"/>
  <c r="X258" i="8"/>
  <c r="AG258" i="8" s="1"/>
  <c r="V258" i="8"/>
  <c r="AE258" i="8" s="1"/>
  <c r="U258" i="8"/>
  <c r="AD258" i="8" s="1"/>
  <c r="T258" i="8"/>
  <c r="AC258" i="8" s="1"/>
  <c r="S258" i="8"/>
  <c r="AB258" i="8" s="1"/>
  <c r="Z258" i="8"/>
  <c r="AI258" i="8" s="1"/>
  <c r="Q258" i="8"/>
  <c r="Y258" i="8"/>
  <c r="AH258" i="8" s="1"/>
  <c r="R258" i="8"/>
  <c r="AA258" i="8" s="1"/>
  <c r="U325" i="8"/>
  <c r="AD325" i="8" s="1"/>
  <c r="R325" i="8"/>
  <c r="AA325" i="8" s="1"/>
  <c r="T325" i="8"/>
  <c r="AC325" i="8" s="1"/>
  <c r="S325" i="8"/>
  <c r="AB325" i="8" s="1"/>
  <c r="Q325" i="8"/>
  <c r="W325" i="8" s="1"/>
  <c r="AF325" i="8" s="1"/>
  <c r="Y325" i="8"/>
  <c r="AH325" i="8" s="1"/>
  <c r="U341" i="8"/>
  <c r="AD341" i="8" s="1"/>
  <c r="Z341" i="8"/>
  <c r="AI341" i="8" s="1"/>
  <c r="W341" i="8"/>
  <c r="AF341" i="8" s="1"/>
  <c r="V341" i="8"/>
  <c r="AE341" i="8" s="1"/>
  <c r="T341" i="8"/>
  <c r="AC341" i="8" s="1"/>
  <c r="S341" i="8"/>
  <c r="AB341" i="8" s="1"/>
  <c r="Q341" i="8"/>
  <c r="R341" i="8" s="1"/>
  <c r="AA341" i="8" s="1"/>
  <c r="Y341" i="8"/>
  <c r="AH341" i="8" s="1"/>
  <c r="X341" i="8"/>
  <c r="AG341" i="8" s="1"/>
  <c r="O43" i="5"/>
  <c r="N43" i="5" s="1"/>
  <c r="P43" i="5" s="1"/>
  <c r="O50" i="5"/>
  <c r="N50" i="5" s="1"/>
  <c r="P50" i="5" s="1"/>
  <c r="O58" i="5"/>
  <c r="N58" i="5" s="1"/>
  <c r="P58" i="5" s="1"/>
  <c r="O66" i="5"/>
  <c r="N66" i="5" s="1"/>
  <c r="P66" i="5" s="1"/>
  <c r="O72" i="5"/>
  <c r="N72" i="5" s="1"/>
  <c r="P72" i="5" s="1"/>
  <c r="O78" i="5"/>
  <c r="N78" i="5" s="1"/>
  <c r="P78" i="5" s="1"/>
  <c r="O86" i="5"/>
  <c r="N86" i="5" s="1"/>
  <c r="P86" i="5" s="1"/>
  <c r="O92" i="5"/>
  <c r="N92" i="5" s="1"/>
  <c r="P92" i="5" s="1"/>
  <c r="O116" i="5"/>
  <c r="N116" i="5" s="1"/>
  <c r="P116" i="5" s="1"/>
  <c r="O121" i="5"/>
  <c r="N121" i="5" s="1"/>
  <c r="P121" i="5" s="1"/>
  <c r="O132" i="5"/>
  <c r="N132" i="5" s="1"/>
  <c r="P132" i="5" s="1"/>
  <c r="O137" i="5"/>
  <c r="N137" i="5" s="1"/>
  <c r="P137" i="5" s="1"/>
  <c r="O145" i="5"/>
  <c r="N145" i="5" s="1"/>
  <c r="P145" i="5" s="1"/>
  <c r="O156" i="5"/>
  <c r="N156" i="5" s="1"/>
  <c r="P156" i="5" s="1"/>
  <c r="O163" i="5"/>
  <c r="N163" i="5" s="1"/>
  <c r="P163" i="5" s="1"/>
  <c r="O171" i="5"/>
  <c r="N171" i="5" s="1"/>
  <c r="P171" i="5" s="1"/>
  <c r="O181" i="5"/>
  <c r="N181" i="5" s="1"/>
  <c r="P181" i="5" s="1"/>
  <c r="O186" i="5"/>
  <c r="N186" i="5" s="1"/>
  <c r="P186" i="5" s="1"/>
  <c r="O190" i="5"/>
  <c r="N190" i="5" s="1"/>
  <c r="P190" i="5" s="1"/>
  <c r="O198" i="5"/>
  <c r="N198" i="5" s="1"/>
  <c r="P198" i="5" s="1"/>
  <c r="O206" i="5"/>
  <c r="N206" i="5" s="1"/>
  <c r="P206" i="5" s="1"/>
  <c r="O213" i="5"/>
  <c r="N213" i="5" s="1"/>
  <c r="P213" i="5" s="1"/>
  <c r="O217" i="5"/>
  <c r="N217" i="5" s="1"/>
  <c r="P217" i="5" s="1"/>
  <c r="O224" i="5"/>
  <c r="N224" i="5" s="1"/>
  <c r="P224" i="5" s="1"/>
  <c r="O233" i="5"/>
  <c r="N233" i="5" s="1"/>
  <c r="P233" i="5" s="1"/>
  <c r="O241" i="5"/>
  <c r="N241" i="5" s="1"/>
  <c r="P241" i="5" s="1"/>
  <c r="O246" i="5"/>
  <c r="N246" i="5" s="1"/>
  <c r="P246" i="5" s="1"/>
  <c r="O250" i="5"/>
  <c r="N250" i="5" s="1"/>
  <c r="P250" i="5" s="1"/>
  <c r="O258" i="5"/>
  <c r="N258" i="5" s="1"/>
  <c r="P258" i="5" s="1"/>
  <c r="O290" i="5"/>
  <c r="N290" i="5" s="1"/>
  <c r="P290" i="5" s="1"/>
  <c r="O296" i="5"/>
  <c r="N296" i="5" s="1"/>
  <c r="P296" i="5" s="1"/>
  <c r="O300" i="5"/>
  <c r="N300" i="5" s="1"/>
  <c r="P300" i="5" s="1"/>
  <c r="O304" i="5"/>
  <c r="N304" i="5" s="1"/>
  <c r="P304" i="5" s="1"/>
  <c r="O308" i="5"/>
  <c r="N308" i="5" s="1"/>
  <c r="P308" i="5" s="1"/>
  <c r="O312" i="5"/>
  <c r="N312" i="5" s="1"/>
  <c r="P312" i="5" s="1"/>
  <c r="O318" i="5"/>
  <c r="N318" i="5" s="1"/>
  <c r="P318" i="5" s="1"/>
  <c r="O324" i="5"/>
  <c r="N324" i="5" s="1"/>
  <c r="P324" i="5" s="1"/>
  <c r="O328" i="5"/>
  <c r="N328" i="5" s="1"/>
  <c r="P328" i="5" s="1"/>
  <c r="O332" i="5"/>
  <c r="N332" i="5" s="1"/>
  <c r="P332" i="5" s="1"/>
  <c r="O336" i="5"/>
  <c r="N336" i="5" s="1"/>
  <c r="P336" i="5" s="1"/>
  <c r="O340" i="5"/>
  <c r="N340" i="5" s="1"/>
  <c r="P340" i="5" s="1"/>
  <c r="O344" i="5"/>
  <c r="N344" i="5" s="1"/>
  <c r="P344" i="5" s="1"/>
  <c r="O348" i="5"/>
  <c r="N348" i="5" s="1"/>
  <c r="P348" i="5" s="1"/>
  <c r="O353" i="5"/>
  <c r="N353" i="5" s="1"/>
  <c r="P353" i="5" s="1"/>
  <c r="O383" i="5"/>
  <c r="N383" i="5" s="1"/>
  <c r="P383" i="5" s="1"/>
  <c r="O415" i="5"/>
  <c r="N415" i="5" s="1"/>
  <c r="P415" i="5" s="1"/>
  <c r="O416" i="5"/>
  <c r="N416" i="5" s="1"/>
  <c r="P416" i="5" s="1"/>
  <c r="O417" i="5"/>
  <c r="N417" i="5" s="1"/>
  <c r="P417" i="5" s="1"/>
  <c r="O418" i="5"/>
  <c r="N418" i="5" s="1"/>
  <c r="P418" i="5" s="1"/>
  <c r="O438" i="5"/>
  <c r="N438" i="5" s="1"/>
  <c r="P438" i="5" s="1"/>
  <c r="O439" i="5"/>
  <c r="N439" i="5" s="1"/>
  <c r="P439" i="5" s="1"/>
  <c r="O472" i="5"/>
  <c r="N472" i="5" s="1"/>
  <c r="P472" i="5" s="1"/>
  <c r="O473" i="5"/>
  <c r="N473" i="5" s="1"/>
  <c r="P473" i="5" s="1"/>
  <c r="O474" i="5"/>
  <c r="N474" i="5" s="1"/>
  <c r="P474" i="5" s="1"/>
  <c r="O475" i="5"/>
  <c r="N475" i="5" s="1"/>
  <c r="P475" i="5" s="1"/>
  <c r="O490" i="5"/>
  <c r="N490" i="5" s="1"/>
  <c r="P490" i="5" s="1"/>
  <c r="O503" i="5"/>
  <c r="N503" i="5" s="1"/>
  <c r="P503" i="5" s="1"/>
  <c r="O504" i="5"/>
  <c r="N504" i="5" s="1"/>
  <c r="P504" i="5" s="1"/>
  <c r="O505" i="5"/>
  <c r="N505" i="5" s="1"/>
  <c r="P505" i="5" s="1"/>
  <c r="O506" i="5"/>
  <c r="N506" i="5" s="1"/>
  <c r="P506" i="5" s="1"/>
  <c r="O507" i="5"/>
  <c r="N507" i="5" s="1"/>
  <c r="P507" i="5" s="1"/>
  <c r="O508" i="5"/>
  <c r="N508" i="5" s="1"/>
  <c r="P508" i="5" s="1"/>
  <c r="O509" i="5"/>
  <c r="N509" i="5" s="1"/>
  <c r="P509" i="5" s="1"/>
  <c r="O510" i="5"/>
  <c r="N510" i="5" s="1"/>
  <c r="P510" i="5" s="1"/>
  <c r="O511" i="5"/>
  <c r="N511" i="5" s="1"/>
  <c r="P511" i="5" s="1"/>
  <c r="O512" i="5"/>
  <c r="N512" i="5" s="1"/>
  <c r="P512" i="5" s="1"/>
  <c r="O513" i="5"/>
  <c r="N513" i="5" s="1"/>
  <c r="P513" i="5" s="1"/>
  <c r="O514" i="5"/>
  <c r="N514" i="5" s="1"/>
  <c r="P514" i="5" s="1"/>
  <c r="O515" i="5"/>
  <c r="N515" i="5" s="1"/>
  <c r="P515" i="5" s="1"/>
  <c r="O516" i="5"/>
  <c r="N516" i="5" s="1"/>
  <c r="P516" i="5" s="1"/>
  <c r="O517" i="5"/>
  <c r="N517" i="5" s="1"/>
  <c r="P517" i="5" s="1"/>
  <c r="O518" i="5"/>
  <c r="N518" i="5" s="1"/>
  <c r="P518" i="5" s="1"/>
  <c r="O519" i="5"/>
  <c r="N519" i="5" s="1"/>
  <c r="P519" i="5" s="1"/>
  <c r="O520" i="5"/>
  <c r="N520" i="5" s="1"/>
  <c r="P520" i="5" s="1"/>
  <c r="O521" i="5"/>
  <c r="N521" i="5" s="1"/>
  <c r="P521" i="5" s="1"/>
  <c r="O522" i="5"/>
  <c r="N522" i="5" s="1"/>
  <c r="P522" i="5" s="1"/>
  <c r="O523" i="5"/>
  <c r="N523" i="5" s="1"/>
  <c r="P523" i="5" s="1"/>
  <c r="O524" i="5"/>
  <c r="N524" i="5" s="1"/>
  <c r="P524" i="5" s="1"/>
  <c r="O525" i="5"/>
  <c r="N525" i="5" s="1"/>
  <c r="P525" i="5" s="1"/>
  <c r="O560" i="5"/>
  <c r="N560" i="5" s="1"/>
  <c r="P560" i="5" s="1"/>
  <c r="O565" i="5"/>
  <c r="N565" i="5" s="1"/>
  <c r="P565" i="5" s="1"/>
  <c r="O583" i="5"/>
  <c r="N583" i="5" s="1"/>
  <c r="P583" i="5" s="1"/>
  <c r="O592" i="5"/>
  <c r="N592" i="5" s="1"/>
  <c r="P592" i="5" s="1"/>
  <c r="O351" i="6"/>
  <c r="N351" i="6" s="1"/>
  <c r="P351" i="6" s="1"/>
  <c r="O347" i="6"/>
  <c r="N347" i="6" s="1"/>
  <c r="P347" i="6" s="1"/>
  <c r="O343" i="6"/>
  <c r="N343" i="6" s="1"/>
  <c r="P343" i="6" s="1"/>
  <c r="O339" i="6"/>
  <c r="N339" i="6" s="1"/>
  <c r="P339" i="6" s="1"/>
  <c r="O335" i="6"/>
  <c r="N335" i="6" s="1"/>
  <c r="P335" i="6" s="1"/>
  <c r="O331" i="6"/>
  <c r="N331" i="6" s="1"/>
  <c r="P331" i="6" s="1"/>
  <c r="O327" i="6"/>
  <c r="N327" i="6" s="1"/>
  <c r="P327" i="6" s="1"/>
  <c r="O323" i="6"/>
  <c r="N323" i="6" s="1"/>
  <c r="P323" i="6" s="1"/>
  <c r="O311" i="6"/>
  <c r="N311" i="6" s="1"/>
  <c r="P311" i="6" s="1"/>
  <c r="O307" i="6"/>
  <c r="N307" i="6" s="1"/>
  <c r="P307" i="6" s="1"/>
  <c r="O303" i="6"/>
  <c r="N303" i="6" s="1"/>
  <c r="P303" i="6" s="1"/>
  <c r="O299" i="6"/>
  <c r="N299" i="6" s="1"/>
  <c r="P299" i="6" s="1"/>
  <c r="O295" i="6"/>
  <c r="N295" i="6" s="1"/>
  <c r="P295" i="6" s="1"/>
  <c r="O249" i="6"/>
  <c r="N249" i="6" s="1"/>
  <c r="P249" i="6" s="1"/>
  <c r="O245" i="6"/>
  <c r="N245" i="6" s="1"/>
  <c r="P245" i="6" s="1"/>
  <c r="O232" i="6"/>
  <c r="N232" i="6" s="1"/>
  <c r="P232" i="6" s="1"/>
  <c r="O227" i="6"/>
  <c r="N227" i="6" s="1"/>
  <c r="P227" i="6" s="1"/>
  <c r="O216" i="6"/>
  <c r="N216" i="6" s="1"/>
  <c r="P216" i="6" s="1"/>
  <c r="O594" i="6"/>
  <c r="N594" i="6" s="1"/>
  <c r="P594" i="6" s="1"/>
  <c r="O575" i="6"/>
  <c r="N575" i="6" s="1"/>
  <c r="P575" i="6" s="1"/>
  <c r="O565" i="6"/>
  <c r="N565" i="6" s="1"/>
  <c r="P565" i="6" s="1"/>
  <c r="O545" i="6"/>
  <c r="N545" i="6" s="1"/>
  <c r="P545" i="6" s="1"/>
  <c r="O497" i="6"/>
  <c r="N497" i="6" s="1"/>
  <c r="P497" i="6" s="1"/>
  <c r="O485" i="6"/>
  <c r="N485" i="6" s="1"/>
  <c r="P485" i="6" s="1"/>
  <c r="O461" i="6"/>
  <c r="N461" i="6" s="1"/>
  <c r="P461" i="6" s="1"/>
  <c r="O430" i="6"/>
  <c r="N430" i="6" s="1"/>
  <c r="P430" i="6" s="1"/>
  <c r="O397" i="6"/>
  <c r="N397" i="6" s="1"/>
  <c r="P397" i="6" s="1"/>
  <c r="O381" i="6"/>
  <c r="N381" i="6" s="1"/>
  <c r="P381" i="6" s="1"/>
  <c r="O375" i="6"/>
  <c r="N375" i="6" s="1"/>
  <c r="P375" i="6" s="1"/>
  <c r="O371" i="6"/>
  <c r="N371" i="6" s="1"/>
  <c r="P371" i="6" s="1"/>
  <c r="O367" i="6"/>
  <c r="N367" i="6" s="1"/>
  <c r="P367" i="6" s="1"/>
  <c r="O363" i="6"/>
  <c r="N363" i="6" s="1"/>
  <c r="P363" i="6" s="1"/>
  <c r="O357" i="6"/>
  <c r="N357" i="6" s="1"/>
  <c r="P357" i="6" s="1"/>
  <c r="O315" i="6"/>
  <c r="N315" i="6" s="1"/>
  <c r="P315" i="6" s="1"/>
  <c r="O288" i="6"/>
  <c r="N288" i="6" s="1"/>
  <c r="P288" i="6" s="1"/>
  <c r="O284" i="6"/>
  <c r="N284" i="6" s="1"/>
  <c r="P284" i="6" s="1"/>
  <c r="O280" i="6"/>
  <c r="N280" i="6" s="1"/>
  <c r="P280" i="6" s="1"/>
  <c r="O276" i="6"/>
  <c r="N276" i="6" s="1"/>
  <c r="P276" i="6" s="1"/>
  <c r="O272" i="6"/>
  <c r="N272" i="6" s="1"/>
  <c r="P272" i="6" s="1"/>
  <c r="O268" i="6"/>
  <c r="N268" i="6" s="1"/>
  <c r="P268" i="6" s="1"/>
  <c r="O179" i="6"/>
  <c r="N179" i="6" s="1"/>
  <c r="P179" i="6" s="1"/>
  <c r="O175" i="6"/>
  <c r="N175" i="6" s="1"/>
  <c r="P175" i="6" s="1"/>
  <c r="O154" i="6"/>
  <c r="N154" i="6" s="1"/>
  <c r="P154" i="6" s="1"/>
  <c r="O106" i="6"/>
  <c r="N106" i="6" s="1"/>
  <c r="P106" i="6" s="1"/>
  <c r="O76" i="6"/>
  <c r="N76" i="6" s="1"/>
  <c r="P76" i="6" s="1"/>
  <c r="O70" i="6"/>
  <c r="N70" i="6" s="1"/>
  <c r="P70" i="6" s="1"/>
  <c r="O593" i="6"/>
  <c r="N593" i="6" s="1"/>
  <c r="P593" i="6" s="1"/>
  <c r="O574" i="6"/>
  <c r="N574" i="6" s="1"/>
  <c r="P574" i="6" s="1"/>
  <c r="O564" i="6"/>
  <c r="N564" i="6" s="1"/>
  <c r="P564" i="6" s="1"/>
  <c r="O563" i="6"/>
  <c r="N563" i="6" s="1"/>
  <c r="P563" i="6" s="1"/>
  <c r="O562" i="6"/>
  <c r="N562" i="6" s="1"/>
  <c r="P562" i="6" s="1"/>
  <c r="O544" i="6"/>
  <c r="N544" i="6" s="1"/>
  <c r="P544" i="6" s="1"/>
  <c r="O543" i="6"/>
  <c r="N543" i="6" s="1"/>
  <c r="P543" i="6" s="1"/>
  <c r="O542" i="6"/>
  <c r="N542" i="6" s="1"/>
  <c r="P542" i="6" s="1"/>
  <c r="O541" i="6"/>
  <c r="N541" i="6" s="1"/>
  <c r="P541" i="6" s="1"/>
  <c r="O540" i="6"/>
  <c r="N540" i="6" s="1"/>
  <c r="P540" i="6" s="1"/>
  <c r="O539" i="6"/>
  <c r="N539" i="6" s="1"/>
  <c r="P539" i="6" s="1"/>
  <c r="O496" i="6"/>
  <c r="N496" i="6" s="1"/>
  <c r="P496" i="6" s="1"/>
  <c r="O484" i="6"/>
  <c r="N484" i="6" s="1"/>
  <c r="P484" i="6" s="1"/>
  <c r="O483" i="6"/>
  <c r="N483" i="6" s="1"/>
  <c r="P483" i="6" s="1"/>
  <c r="O460" i="6"/>
  <c r="N460" i="6" s="1"/>
  <c r="P460" i="6" s="1"/>
  <c r="O459" i="6"/>
  <c r="N459" i="6" s="1"/>
  <c r="P459" i="6" s="1"/>
  <c r="O429" i="6"/>
  <c r="N429" i="6" s="1"/>
  <c r="P429" i="6" s="1"/>
  <c r="O428" i="6"/>
  <c r="N428" i="6" s="1"/>
  <c r="P428" i="6" s="1"/>
  <c r="O396" i="6"/>
  <c r="N396" i="6" s="1"/>
  <c r="P396" i="6" s="1"/>
  <c r="O395" i="6"/>
  <c r="N395" i="6" s="1"/>
  <c r="P395" i="6" s="1"/>
  <c r="O380" i="6"/>
  <c r="N380" i="6" s="1"/>
  <c r="P380" i="6" s="1"/>
  <c r="O362" i="6"/>
  <c r="N362" i="6" s="1"/>
  <c r="P362" i="6" s="1"/>
  <c r="O350" i="6"/>
  <c r="N350" i="6" s="1"/>
  <c r="P350" i="6" s="1"/>
  <c r="O346" i="6"/>
  <c r="N346" i="6" s="1"/>
  <c r="P346" i="6" s="1"/>
  <c r="O342" i="6"/>
  <c r="N342" i="6" s="1"/>
  <c r="P342" i="6" s="1"/>
  <c r="O338" i="6"/>
  <c r="N338" i="6" s="1"/>
  <c r="P338" i="6" s="1"/>
  <c r="O334" i="6"/>
  <c r="N334" i="6" s="1"/>
  <c r="P334" i="6" s="1"/>
  <c r="O330" i="6"/>
  <c r="N330" i="6" s="1"/>
  <c r="P330" i="6" s="1"/>
  <c r="O326" i="6"/>
  <c r="N326" i="6" s="1"/>
  <c r="P326" i="6" s="1"/>
  <c r="O322" i="6"/>
  <c r="N322" i="6" s="1"/>
  <c r="P322" i="6" s="1"/>
  <c r="O314" i="6"/>
  <c r="N314" i="6" s="1"/>
  <c r="P314" i="6" s="1"/>
  <c r="O310" i="6"/>
  <c r="N310" i="6" s="1"/>
  <c r="P310" i="6" s="1"/>
  <c r="O306" i="6"/>
  <c r="N306" i="6" s="1"/>
  <c r="P306" i="6" s="1"/>
  <c r="O302" i="6"/>
  <c r="N302" i="6" s="1"/>
  <c r="P302" i="6" s="1"/>
  <c r="O298" i="6"/>
  <c r="N298" i="6" s="1"/>
  <c r="P298" i="6" s="1"/>
  <c r="O294" i="6"/>
  <c r="N294" i="6" s="1"/>
  <c r="P294" i="6" s="1"/>
  <c r="O262" i="6"/>
  <c r="N262" i="6" s="1"/>
  <c r="P262" i="6" s="1"/>
  <c r="O254" i="6"/>
  <c r="N254" i="6" s="1"/>
  <c r="P254" i="6" s="1"/>
  <c r="O248" i="6"/>
  <c r="N248" i="6" s="1"/>
  <c r="P248" i="6" s="1"/>
  <c r="O244" i="6"/>
  <c r="N244" i="6" s="1"/>
  <c r="P244" i="6" s="1"/>
  <c r="O237" i="6"/>
  <c r="N237" i="6" s="1"/>
  <c r="P237" i="6" s="1"/>
  <c r="O231" i="6"/>
  <c r="N231" i="6" s="1"/>
  <c r="P231" i="6" s="1"/>
  <c r="O226" i="6"/>
  <c r="N226" i="6" s="1"/>
  <c r="P226" i="6" s="1"/>
  <c r="O220" i="6"/>
  <c r="N220" i="6" s="1"/>
  <c r="P220" i="6" s="1"/>
  <c r="O210" i="6"/>
  <c r="N210" i="6" s="1"/>
  <c r="P210" i="6" s="1"/>
  <c r="O291" i="6"/>
  <c r="N291" i="6" s="1"/>
  <c r="P291" i="6" s="1"/>
  <c r="O259" i="6"/>
  <c r="N259" i="6" s="1"/>
  <c r="P259" i="6" s="1"/>
  <c r="O251" i="6"/>
  <c r="N251" i="6" s="1"/>
  <c r="P251" i="6" s="1"/>
  <c r="O242" i="6"/>
  <c r="N242" i="6" s="1"/>
  <c r="P242" i="6" s="1"/>
  <c r="O234" i="6"/>
  <c r="N234" i="6" s="1"/>
  <c r="P234" i="6" s="1"/>
  <c r="O207" i="6"/>
  <c r="N207" i="6" s="1"/>
  <c r="P207" i="6" s="1"/>
  <c r="O199" i="6"/>
  <c r="N199" i="6" s="1"/>
  <c r="P199" i="6" s="1"/>
  <c r="O191" i="6"/>
  <c r="N191" i="6" s="1"/>
  <c r="P191" i="6" s="1"/>
  <c r="O182" i="6"/>
  <c r="N182" i="6" s="1"/>
  <c r="P182" i="6" s="1"/>
  <c r="O172" i="6"/>
  <c r="N172" i="6" s="1"/>
  <c r="P172" i="6" s="1"/>
  <c r="O164" i="6"/>
  <c r="N164" i="6" s="1"/>
  <c r="P164" i="6" s="1"/>
  <c r="O157" i="6"/>
  <c r="N157" i="6" s="1"/>
  <c r="P157" i="6" s="1"/>
  <c r="O146" i="6"/>
  <c r="N146" i="6" s="1"/>
  <c r="P146" i="6" s="1"/>
  <c r="O138" i="6"/>
  <c r="N138" i="6" s="1"/>
  <c r="P138" i="6" s="1"/>
  <c r="O122" i="6"/>
  <c r="N122" i="6" s="1"/>
  <c r="P122" i="6" s="1"/>
  <c r="O117" i="6"/>
  <c r="N117" i="6" s="1"/>
  <c r="P117" i="6" s="1"/>
  <c r="O87" i="6"/>
  <c r="N87" i="6" s="1"/>
  <c r="P87" i="6" s="1"/>
  <c r="O27" i="6"/>
  <c r="N27" i="6" s="1"/>
  <c r="P27" i="6" s="1"/>
  <c r="O48" i="6"/>
  <c r="N48" i="6" s="1"/>
  <c r="P48" i="6" s="1"/>
  <c r="Q54" i="6"/>
  <c r="W54" i="6" s="1"/>
  <c r="AF54" i="6" s="1"/>
  <c r="O57" i="6"/>
  <c r="N57" i="6" s="1"/>
  <c r="P57" i="6" s="1"/>
  <c r="O58" i="6"/>
  <c r="N58" i="6" s="1"/>
  <c r="P58" i="6" s="1"/>
  <c r="O64" i="6"/>
  <c r="N64" i="6" s="1"/>
  <c r="P64" i="6" s="1"/>
  <c r="Q90" i="6"/>
  <c r="Y90" i="6" s="1"/>
  <c r="AH90" i="6" s="1"/>
  <c r="O91" i="6"/>
  <c r="N91" i="6" s="1"/>
  <c r="P91" i="6" s="1"/>
  <c r="O96" i="6"/>
  <c r="N96" i="6" s="1"/>
  <c r="P96" i="6" s="1"/>
  <c r="O105" i="6"/>
  <c r="N105" i="6" s="1"/>
  <c r="P105" i="6" s="1"/>
  <c r="O109" i="6"/>
  <c r="N109" i="6" s="1"/>
  <c r="P109" i="6" s="1"/>
  <c r="O112" i="6"/>
  <c r="N112" i="6" s="1"/>
  <c r="P112" i="6" s="1"/>
  <c r="O114" i="6"/>
  <c r="N114" i="6" s="1"/>
  <c r="P114" i="6" s="1"/>
  <c r="O123" i="6"/>
  <c r="N123" i="6" s="1"/>
  <c r="P123" i="6" s="1"/>
  <c r="O129" i="6"/>
  <c r="N129" i="6" s="1"/>
  <c r="P129" i="6" s="1"/>
  <c r="O132" i="6"/>
  <c r="N132" i="6" s="1"/>
  <c r="P132" i="6" s="1"/>
  <c r="O137" i="6"/>
  <c r="N137" i="6" s="1"/>
  <c r="P137" i="6" s="1"/>
  <c r="O141" i="6"/>
  <c r="N141" i="6" s="1"/>
  <c r="P141" i="6" s="1"/>
  <c r="O143" i="6"/>
  <c r="N143" i="6" s="1"/>
  <c r="P143" i="6" s="1"/>
  <c r="R150" i="6"/>
  <c r="AA150" i="6" s="1"/>
  <c r="O152" i="6"/>
  <c r="N152" i="6" s="1"/>
  <c r="P152" i="6" s="1"/>
  <c r="O160" i="6"/>
  <c r="N160" i="6" s="1"/>
  <c r="P160" i="6" s="1"/>
  <c r="O180" i="6"/>
  <c r="N180" i="6" s="1"/>
  <c r="P180" i="6" s="1"/>
  <c r="O187" i="6"/>
  <c r="N187" i="6" s="1"/>
  <c r="P187" i="6" s="1"/>
  <c r="O193" i="6"/>
  <c r="N193" i="6" s="1"/>
  <c r="P193" i="6" s="1"/>
  <c r="O198" i="6"/>
  <c r="N198" i="6" s="1"/>
  <c r="P198" i="6" s="1"/>
  <c r="O202" i="6"/>
  <c r="N202" i="6" s="1"/>
  <c r="P202" i="6" s="1"/>
  <c r="O204" i="6"/>
  <c r="N204" i="6" s="1"/>
  <c r="P204" i="6" s="1"/>
  <c r="O209" i="6"/>
  <c r="N209" i="6" s="1"/>
  <c r="P209" i="6" s="1"/>
  <c r="O212" i="6"/>
  <c r="N212" i="6" s="1"/>
  <c r="P212" i="6" s="1"/>
  <c r="O213" i="6"/>
  <c r="N213" i="6" s="1"/>
  <c r="P213" i="6" s="1"/>
  <c r="O214" i="6"/>
  <c r="N214" i="6" s="1"/>
  <c r="P214" i="6" s="1"/>
  <c r="O217" i="6"/>
  <c r="N217" i="6" s="1"/>
  <c r="P217" i="6" s="1"/>
  <c r="O219" i="6"/>
  <c r="N219" i="6" s="1"/>
  <c r="P219" i="6" s="1"/>
  <c r="O230" i="6"/>
  <c r="N230" i="6" s="1"/>
  <c r="P230" i="6" s="1"/>
  <c r="O233" i="6"/>
  <c r="N233" i="6" s="1"/>
  <c r="P233" i="6" s="1"/>
  <c r="O236" i="6"/>
  <c r="N236" i="6" s="1"/>
  <c r="P236" i="6" s="1"/>
  <c r="O247" i="6"/>
  <c r="N247" i="6" s="1"/>
  <c r="P247" i="6" s="1"/>
  <c r="O250" i="6"/>
  <c r="N250" i="6" s="1"/>
  <c r="P250" i="6" s="1"/>
  <c r="O253" i="6"/>
  <c r="N253" i="6" s="1"/>
  <c r="P253" i="6" s="1"/>
  <c r="O264" i="6"/>
  <c r="N264" i="6" s="1"/>
  <c r="P264" i="6" s="1"/>
  <c r="O265" i="6"/>
  <c r="N265" i="6" s="1"/>
  <c r="P265" i="6" s="1"/>
  <c r="O267" i="6"/>
  <c r="N267" i="6" s="1"/>
  <c r="P267" i="6" s="1"/>
  <c r="O283" i="6"/>
  <c r="N283" i="6" s="1"/>
  <c r="P283" i="6" s="1"/>
  <c r="O297" i="6"/>
  <c r="N297" i="6" s="1"/>
  <c r="P297" i="6" s="1"/>
  <c r="O300" i="6"/>
  <c r="N300" i="6" s="1"/>
  <c r="P300" i="6" s="1"/>
  <c r="O313" i="6"/>
  <c r="N313" i="6" s="1"/>
  <c r="P313" i="6" s="1"/>
  <c r="O319" i="6"/>
  <c r="N319" i="6" s="1"/>
  <c r="P319" i="6" s="1"/>
  <c r="O329" i="6"/>
  <c r="N329" i="6" s="1"/>
  <c r="P329" i="6" s="1"/>
  <c r="O332" i="6"/>
  <c r="N332" i="6" s="1"/>
  <c r="P332" i="6" s="1"/>
  <c r="O345" i="6"/>
  <c r="N345" i="6" s="1"/>
  <c r="P345" i="6" s="1"/>
  <c r="O348" i="6"/>
  <c r="N348" i="6" s="1"/>
  <c r="P348" i="6" s="1"/>
  <c r="O354" i="6"/>
  <c r="N354" i="6" s="1"/>
  <c r="P354" i="6" s="1"/>
  <c r="O364" i="6"/>
  <c r="N364" i="6" s="1"/>
  <c r="P364" i="6" s="1"/>
  <c r="O369" i="6"/>
  <c r="N369" i="6" s="1"/>
  <c r="P369" i="6" s="1"/>
  <c r="W390" i="6"/>
  <c r="AF390" i="6" s="1"/>
  <c r="O391" i="6"/>
  <c r="N391" i="6" s="1"/>
  <c r="P391" i="6" s="1"/>
  <c r="O392" i="6"/>
  <c r="N392" i="6" s="1"/>
  <c r="P392" i="6" s="1"/>
  <c r="O393" i="6"/>
  <c r="N393" i="6" s="1"/>
  <c r="P393" i="6" s="1"/>
  <c r="O394" i="6"/>
  <c r="N394" i="6" s="1"/>
  <c r="P394" i="6" s="1"/>
  <c r="O401" i="6"/>
  <c r="N401" i="6" s="1"/>
  <c r="P401" i="6" s="1"/>
  <c r="O433" i="6"/>
  <c r="N433" i="6" s="1"/>
  <c r="P433" i="6" s="1"/>
  <c r="O434" i="6"/>
  <c r="N434" i="6" s="1"/>
  <c r="P434" i="6" s="1"/>
  <c r="O439" i="6"/>
  <c r="N439" i="6" s="1"/>
  <c r="P439" i="6" s="1"/>
  <c r="O440" i="6"/>
  <c r="N440" i="6" s="1"/>
  <c r="P440" i="6" s="1"/>
  <c r="O469" i="6"/>
  <c r="N469" i="6" s="1"/>
  <c r="P469" i="6" s="1"/>
  <c r="O470" i="6"/>
  <c r="N470" i="6" s="1"/>
  <c r="P470" i="6" s="1"/>
  <c r="O471" i="6"/>
  <c r="N471" i="6" s="1"/>
  <c r="P471" i="6" s="1"/>
  <c r="O472" i="6"/>
  <c r="N472" i="6" s="1"/>
  <c r="P472" i="6" s="1"/>
  <c r="O487" i="6"/>
  <c r="N487" i="6" s="1"/>
  <c r="P487" i="6" s="1"/>
  <c r="O491" i="6"/>
  <c r="N491" i="6" s="1"/>
  <c r="P491" i="6" s="1"/>
  <c r="O499" i="6"/>
  <c r="N499" i="6" s="1"/>
  <c r="P499" i="6" s="1"/>
  <c r="O500" i="6"/>
  <c r="N500" i="6" s="1"/>
  <c r="P500" i="6" s="1"/>
  <c r="O537" i="6"/>
  <c r="N537" i="6" s="1"/>
  <c r="P537" i="6" s="1"/>
  <c r="O538" i="6"/>
  <c r="N538" i="6" s="1"/>
  <c r="P538" i="6" s="1"/>
  <c r="R551" i="6"/>
  <c r="AA551" i="6" s="1"/>
  <c r="R552" i="6"/>
  <c r="AA552" i="6" s="1"/>
  <c r="O555" i="6"/>
  <c r="N555" i="6" s="1"/>
  <c r="P555" i="6" s="1"/>
  <c r="O556" i="6"/>
  <c r="N556" i="6" s="1"/>
  <c r="P556" i="6" s="1"/>
  <c r="O557" i="6"/>
  <c r="N557" i="6" s="1"/>
  <c r="P557" i="6" s="1"/>
  <c r="O568" i="6"/>
  <c r="N568" i="6" s="1"/>
  <c r="P568" i="6" s="1"/>
  <c r="O25" i="7"/>
  <c r="N25" i="7" s="1"/>
  <c r="P25" i="7" s="1"/>
  <c r="O36" i="7"/>
  <c r="N36" i="7" s="1"/>
  <c r="P36" i="7" s="1"/>
  <c r="O37" i="7"/>
  <c r="N37" i="7" s="1"/>
  <c r="P37" i="7" s="1"/>
  <c r="O53" i="7"/>
  <c r="N53" i="7" s="1"/>
  <c r="P53" i="7" s="1"/>
  <c r="O70" i="7"/>
  <c r="N70" i="7" s="1"/>
  <c r="P70" i="7" s="1"/>
  <c r="O85" i="7"/>
  <c r="N85" i="7" s="1"/>
  <c r="P85" i="7" s="1"/>
  <c r="O125" i="7"/>
  <c r="N125" i="7" s="1"/>
  <c r="P125" i="7" s="1"/>
  <c r="O129" i="7"/>
  <c r="N129" i="7" s="1"/>
  <c r="P129" i="7" s="1"/>
  <c r="O130" i="7"/>
  <c r="N130" i="7" s="1"/>
  <c r="P130" i="7" s="1"/>
  <c r="O132" i="7"/>
  <c r="N132" i="7" s="1"/>
  <c r="P132" i="7" s="1"/>
  <c r="O143" i="7"/>
  <c r="N143" i="7" s="1"/>
  <c r="P143" i="7" s="1"/>
  <c r="O144" i="7"/>
  <c r="N144" i="7" s="1"/>
  <c r="P144" i="7" s="1"/>
  <c r="O153" i="7"/>
  <c r="N153" i="7" s="1"/>
  <c r="P153" i="7" s="1"/>
  <c r="O175" i="7"/>
  <c r="N175" i="7" s="1"/>
  <c r="P175" i="7" s="1"/>
  <c r="O188" i="7"/>
  <c r="N188" i="7" s="1"/>
  <c r="P188" i="7" s="1"/>
  <c r="O225" i="7"/>
  <c r="N225" i="7" s="1"/>
  <c r="P225" i="7" s="1"/>
  <c r="O234" i="7"/>
  <c r="N234" i="7" s="1"/>
  <c r="P234" i="7" s="1"/>
  <c r="O263" i="7"/>
  <c r="N263" i="7" s="1"/>
  <c r="P263" i="7" s="1"/>
  <c r="O276" i="7"/>
  <c r="N276" i="7" s="1"/>
  <c r="P276" i="7" s="1"/>
  <c r="O277" i="7"/>
  <c r="N277" i="7" s="1"/>
  <c r="P277" i="7" s="1"/>
  <c r="O301" i="7"/>
  <c r="N301" i="7" s="1"/>
  <c r="P301" i="7" s="1"/>
  <c r="O357" i="7"/>
  <c r="N357" i="7" s="1"/>
  <c r="P357" i="7" s="1"/>
  <c r="O367" i="7"/>
  <c r="N367" i="7" s="1"/>
  <c r="P367" i="7" s="1"/>
  <c r="W28" i="8"/>
  <c r="AF28" i="8" s="1"/>
  <c r="U28" i="8"/>
  <c r="AD28" i="8" s="1"/>
  <c r="Y28" i="8"/>
  <c r="AH28" i="8" s="1"/>
  <c r="Q28" i="8"/>
  <c r="T28" i="8" s="1"/>
  <c r="AC28" i="8" s="1"/>
  <c r="Z28" i="8"/>
  <c r="AI28" i="8" s="1"/>
  <c r="X28" i="8"/>
  <c r="AG28" i="8" s="1"/>
  <c r="S55" i="8"/>
  <c r="AB55" i="8" s="1"/>
  <c r="U66" i="8"/>
  <c r="AD66" i="8" s="1"/>
  <c r="S66" i="8"/>
  <c r="AB66" i="8" s="1"/>
  <c r="Z66" i="8"/>
  <c r="AI66" i="8" s="1"/>
  <c r="R66" i="8"/>
  <c r="AA66" i="8" s="1"/>
  <c r="Y66" i="8"/>
  <c r="AH66" i="8" s="1"/>
  <c r="Q66" i="8"/>
  <c r="T66" i="8" s="1"/>
  <c r="AC66" i="8" s="1"/>
  <c r="W66" i="8"/>
  <c r="AF66" i="8" s="1"/>
  <c r="X66" i="8"/>
  <c r="AG66" i="8" s="1"/>
  <c r="U86" i="8"/>
  <c r="AD86" i="8" s="1"/>
  <c r="T86" i="8"/>
  <c r="AC86" i="8" s="1"/>
  <c r="S86" i="8"/>
  <c r="AB86" i="8" s="1"/>
  <c r="Z86" i="8"/>
  <c r="AI86" i="8" s="1"/>
  <c r="R86" i="8"/>
  <c r="AA86" i="8" s="1"/>
  <c r="Y86" i="8"/>
  <c r="AH86" i="8" s="1"/>
  <c r="Q86" i="8"/>
  <c r="W86" i="8"/>
  <c r="AF86" i="8" s="1"/>
  <c r="X86" i="8"/>
  <c r="AG86" i="8" s="1"/>
  <c r="V86" i="8"/>
  <c r="AE86" i="8" s="1"/>
  <c r="W101" i="8"/>
  <c r="AF101" i="8" s="1"/>
  <c r="U101" i="8"/>
  <c r="AD101" i="8" s="1"/>
  <c r="Y101" i="8"/>
  <c r="AH101" i="8" s="1"/>
  <c r="Q101" i="8"/>
  <c r="T101" i="8" s="1"/>
  <c r="AC101" i="8" s="1"/>
  <c r="X101" i="8"/>
  <c r="AG101" i="8" s="1"/>
  <c r="R101" i="8"/>
  <c r="AA101" i="8" s="1"/>
  <c r="U137" i="8"/>
  <c r="AD137" i="8" s="1"/>
  <c r="Q137" i="8"/>
  <c r="T137" i="8" s="1"/>
  <c r="AC137" i="8" s="1"/>
  <c r="V137" i="8"/>
  <c r="AE137" i="8" s="1"/>
  <c r="U165" i="8"/>
  <c r="AD165" i="8" s="1"/>
  <c r="V165" i="8"/>
  <c r="AE165" i="8" s="1"/>
  <c r="T165" i="8"/>
  <c r="AC165" i="8" s="1"/>
  <c r="S165" i="8"/>
  <c r="AB165" i="8" s="1"/>
  <c r="Z165" i="8"/>
  <c r="AI165" i="8" s="1"/>
  <c r="Q165" i="8"/>
  <c r="X165" i="8" s="1"/>
  <c r="AG165" i="8" s="1"/>
  <c r="Y165" i="8"/>
  <c r="AH165" i="8" s="1"/>
  <c r="W165" i="8"/>
  <c r="AF165" i="8" s="1"/>
  <c r="S231" i="8"/>
  <c r="AB231" i="8" s="1"/>
  <c r="X231" i="8"/>
  <c r="AG231" i="8" s="1"/>
  <c r="V231" i="8"/>
  <c r="AE231" i="8" s="1"/>
  <c r="Z231" i="8"/>
  <c r="AI231" i="8" s="1"/>
  <c r="Q231" i="8"/>
  <c r="U231" i="8" s="1"/>
  <c r="AD231" i="8" s="1"/>
  <c r="Y231" i="8"/>
  <c r="AH231" i="8" s="1"/>
  <c r="R231" i="8"/>
  <c r="AA231" i="8" s="1"/>
  <c r="V262" i="8"/>
  <c r="AE262" i="8" s="1"/>
  <c r="Q309" i="8"/>
  <c r="U309" i="8" s="1"/>
  <c r="AD309" i="8" s="1"/>
  <c r="O97" i="5"/>
  <c r="N97" i="5" s="1"/>
  <c r="P97" i="5" s="1"/>
  <c r="O103" i="5"/>
  <c r="N103" i="5" s="1"/>
  <c r="P103" i="5" s="1"/>
  <c r="O109" i="5"/>
  <c r="N109" i="5" s="1"/>
  <c r="P109" i="5" s="1"/>
  <c r="O127" i="5"/>
  <c r="N127" i="5" s="1"/>
  <c r="P127" i="5" s="1"/>
  <c r="O151" i="5"/>
  <c r="N151" i="5" s="1"/>
  <c r="P151" i="5" s="1"/>
  <c r="O177" i="5"/>
  <c r="N177" i="5" s="1"/>
  <c r="P177" i="5" s="1"/>
  <c r="O229" i="5"/>
  <c r="N229" i="5" s="1"/>
  <c r="P229" i="5" s="1"/>
  <c r="O266" i="5"/>
  <c r="N266" i="5" s="1"/>
  <c r="P266" i="5" s="1"/>
  <c r="O270" i="5"/>
  <c r="N270" i="5" s="1"/>
  <c r="P270" i="5" s="1"/>
  <c r="O274" i="5"/>
  <c r="N274" i="5" s="1"/>
  <c r="P274" i="5" s="1"/>
  <c r="O278" i="5"/>
  <c r="N278" i="5" s="1"/>
  <c r="P278" i="5" s="1"/>
  <c r="O282" i="5"/>
  <c r="N282" i="5" s="1"/>
  <c r="P282" i="5" s="1"/>
  <c r="O286" i="5"/>
  <c r="N286" i="5" s="1"/>
  <c r="P286" i="5" s="1"/>
  <c r="O359" i="5"/>
  <c r="N359" i="5" s="1"/>
  <c r="P359" i="5" s="1"/>
  <c r="O365" i="5"/>
  <c r="N365" i="5" s="1"/>
  <c r="P365" i="5" s="1"/>
  <c r="O369" i="5"/>
  <c r="N369" i="5" s="1"/>
  <c r="P369" i="5" s="1"/>
  <c r="O373" i="5"/>
  <c r="N373" i="5" s="1"/>
  <c r="P373" i="5" s="1"/>
  <c r="O377" i="5"/>
  <c r="N377" i="5" s="1"/>
  <c r="P377" i="5" s="1"/>
  <c r="O384" i="5"/>
  <c r="N384" i="5" s="1"/>
  <c r="P384" i="5" s="1"/>
  <c r="O419" i="5"/>
  <c r="N419" i="5" s="1"/>
  <c r="P419" i="5" s="1"/>
  <c r="O440" i="5"/>
  <c r="N440" i="5" s="1"/>
  <c r="P440" i="5" s="1"/>
  <c r="O476" i="5"/>
  <c r="N476" i="5" s="1"/>
  <c r="P476" i="5" s="1"/>
  <c r="O491" i="5"/>
  <c r="N491" i="5" s="1"/>
  <c r="P491" i="5" s="1"/>
  <c r="O526" i="5"/>
  <c r="N526" i="5" s="1"/>
  <c r="P526" i="5" s="1"/>
  <c r="O564" i="5"/>
  <c r="N564" i="5" s="1"/>
  <c r="P564" i="5" s="1"/>
  <c r="O570" i="5"/>
  <c r="N570" i="5" s="1"/>
  <c r="P570" i="5" s="1"/>
  <c r="O572" i="5"/>
  <c r="N572" i="5" s="1"/>
  <c r="P572" i="5" s="1"/>
  <c r="O577" i="5"/>
  <c r="N577" i="5" s="1"/>
  <c r="P577" i="5" s="1"/>
  <c r="O33" i="6"/>
  <c r="N33" i="6" s="1"/>
  <c r="P33" i="6" s="1"/>
  <c r="O40" i="6"/>
  <c r="N40" i="6" s="1"/>
  <c r="P40" i="6" s="1"/>
  <c r="O42" i="6"/>
  <c r="N42" i="6" s="1"/>
  <c r="P42" i="6" s="1"/>
  <c r="O43" i="6"/>
  <c r="N43" i="6" s="1"/>
  <c r="P43" i="6" s="1"/>
  <c r="R54" i="6"/>
  <c r="AA54" i="6" s="1"/>
  <c r="O82" i="6"/>
  <c r="N82" i="6" s="1"/>
  <c r="P82" i="6" s="1"/>
  <c r="O100" i="6"/>
  <c r="N100" i="6" s="1"/>
  <c r="P100" i="6" s="1"/>
  <c r="O115" i="6"/>
  <c r="N115" i="6" s="1"/>
  <c r="P115" i="6" s="1"/>
  <c r="O134" i="6"/>
  <c r="N134" i="6" s="1"/>
  <c r="P134" i="6" s="1"/>
  <c r="O144" i="6"/>
  <c r="N144" i="6" s="1"/>
  <c r="P144" i="6" s="1"/>
  <c r="S150" i="6"/>
  <c r="AB150" i="6" s="1"/>
  <c r="O158" i="6"/>
  <c r="N158" i="6" s="1"/>
  <c r="P158" i="6" s="1"/>
  <c r="O163" i="6"/>
  <c r="N163" i="6" s="1"/>
  <c r="P163" i="6" s="1"/>
  <c r="O167" i="6"/>
  <c r="N167" i="6" s="1"/>
  <c r="P167" i="6" s="1"/>
  <c r="O176" i="6"/>
  <c r="N176" i="6" s="1"/>
  <c r="P176" i="6" s="1"/>
  <c r="O190" i="6"/>
  <c r="N190" i="6" s="1"/>
  <c r="P190" i="6" s="1"/>
  <c r="O205" i="6"/>
  <c r="N205" i="6" s="1"/>
  <c r="P205" i="6" s="1"/>
  <c r="O263" i="6"/>
  <c r="N263" i="6" s="1"/>
  <c r="P263" i="6" s="1"/>
  <c r="O266" i="6"/>
  <c r="N266" i="6" s="1"/>
  <c r="P266" i="6" s="1"/>
  <c r="O277" i="6"/>
  <c r="N277" i="6" s="1"/>
  <c r="P277" i="6" s="1"/>
  <c r="O282" i="6"/>
  <c r="N282" i="6" s="1"/>
  <c r="P282" i="6" s="1"/>
  <c r="R317" i="6"/>
  <c r="AA317" i="6" s="1"/>
  <c r="O366" i="6"/>
  <c r="N366" i="6" s="1"/>
  <c r="P366" i="6" s="1"/>
  <c r="O378" i="6"/>
  <c r="N378" i="6" s="1"/>
  <c r="P378" i="6" s="1"/>
  <c r="O383" i="6"/>
  <c r="N383" i="6" s="1"/>
  <c r="P383" i="6" s="1"/>
  <c r="X390" i="6"/>
  <c r="AG390" i="6" s="1"/>
  <c r="O399" i="6"/>
  <c r="N399" i="6" s="1"/>
  <c r="P399" i="6" s="1"/>
  <c r="O400" i="6"/>
  <c r="N400" i="6" s="1"/>
  <c r="P400" i="6" s="1"/>
  <c r="S402" i="6"/>
  <c r="AB402" i="6" s="1"/>
  <c r="O408" i="6"/>
  <c r="N408" i="6" s="1"/>
  <c r="P408" i="6" s="1"/>
  <c r="O427" i="6"/>
  <c r="N427" i="6" s="1"/>
  <c r="P427" i="6" s="1"/>
  <c r="R436" i="6"/>
  <c r="AA436" i="6" s="1"/>
  <c r="O441" i="6"/>
  <c r="N441" i="6" s="1"/>
  <c r="P441" i="6" s="1"/>
  <c r="O442" i="6"/>
  <c r="N442" i="6" s="1"/>
  <c r="P442" i="6" s="1"/>
  <c r="O443" i="6"/>
  <c r="N443" i="6" s="1"/>
  <c r="P443" i="6" s="1"/>
  <c r="O444" i="6"/>
  <c r="N444" i="6" s="1"/>
  <c r="P444" i="6" s="1"/>
  <c r="O445" i="6"/>
  <c r="N445" i="6" s="1"/>
  <c r="P445" i="6" s="1"/>
  <c r="O446" i="6"/>
  <c r="N446" i="6" s="1"/>
  <c r="P446" i="6" s="1"/>
  <c r="O447" i="6"/>
  <c r="N447" i="6" s="1"/>
  <c r="P447" i="6" s="1"/>
  <c r="O462" i="6"/>
  <c r="N462" i="6" s="1"/>
  <c r="P462" i="6" s="1"/>
  <c r="O466" i="6"/>
  <c r="N466" i="6" s="1"/>
  <c r="P466" i="6" s="1"/>
  <c r="O473" i="6"/>
  <c r="N473" i="6" s="1"/>
  <c r="P473" i="6" s="1"/>
  <c r="O474" i="6"/>
  <c r="N474" i="6" s="1"/>
  <c r="P474" i="6" s="1"/>
  <c r="O475" i="6"/>
  <c r="N475" i="6" s="1"/>
  <c r="P475" i="6" s="1"/>
  <c r="O476" i="6"/>
  <c r="N476" i="6" s="1"/>
  <c r="P476" i="6" s="1"/>
  <c r="S488" i="6"/>
  <c r="AB488" i="6" s="1"/>
  <c r="O492" i="6"/>
  <c r="N492" i="6" s="1"/>
  <c r="P492" i="6" s="1"/>
  <c r="O501" i="6"/>
  <c r="N501" i="6" s="1"/>
  <c r="P501" i="6" s="1"/>
  <c r="O502" i="6"/>
  <c r="N502" i="6" s="1"/>
  <c r="P502" i="6" s="1"/>
  <c r="O503" i="6"/>
  <c r="N503" i="6" s="1"/>
  <c r="P503" i="6" s="1"/>
  <c r="S547" i="6"/>
  <c r="AB547" i="6" s="1"/>
  <c r="S550" i="6"/>
  <c r="AB550" i="6" s="1"/>
  <c r="S551" i="6"/>
  <c r="AB551" i="6" s="1"/>
  <c r="S552" i="6"/>
  <c r="AB552" i="6" s="1"/>
  <c r="Q553" i="6"/>
  <c r="W553" i="6" s="1"/>
  <c r="AF553" i="6" s="1"/>
  <c r="O569" i="6"/>
  <c r="N569" i="6" s="1"/>
  <c r="P569" i="6" s="1"/>
  <c r="O570" i="6"/>
  <c r="N570" i="6" s="1"/>
  <c r="P570" i="6" s="1"/>
  <c r="O589" i="6"/>
  <c r="N589" i="6" s="1"/>
  <c r="P589" i="6" s="1"/>
  <c r="O590" i="6"/>
  <c r="N590" i="6" s="1"/>
  <c r="P590" i="6" s="1"/>
  <c r="O591" i="6"/>
  <c r="N591" i="6" s="1"/>
  <c r="P591" i="6" s="1"/>
  <c r="O38" i="7"/>
  <c r="N38" i="7" s="1"/>
  <c r="P38" i="7" s="1"/>
  <c r="O49" i="7"/>
  <c r="N49" i="7" s="1"/>
  <c r="P49" i="7" s="1"/>
  <c r="O52" i="7"/>
  <c r="N52" i="7" s="1"/>
  <c r="P52" i="7" s="1"/>
  <c r="O56" i="7"/>
  <c r="N56" i="7" s="1"/>
  <c r="P56" i="7" s="1"/>
  <c r="O98" i="7"/>
  <c r="N98" i="7" s="1"/>
  <c r="P98" i="7" s="1"/>
  <c r="O99" i="7"/>
  <c r="N99" i="7" s="1"/>
  <c r="P99" i="7" s="1"/>
  <c r="O118" i="7"/>
  <c r="N118" i="7" s="1"/>
  <c r="P118" i="7" s="1"/>
  <c r="O119" i="7"/>
  <c r="N119" i="7" s="1"/>
  <c r="P119" i="7" s="1"/>
  <c r="O133" i="7"/>
  <c r="N133" i="7" s="1"/>
  <c r="P133" i="7" s="1"/>
  <c r="O134" i="7"/>
  <c r="N134" i="7" s="1"/>
  <c r="P134" i="7" s="1"/>
  <c r="O139" i="7"/>
  <c r="N139" i="7" s="1"/>
  <c r="P139" i="7" s="1"/>
  <c r="O154" i="7"/>
  <c r="N154" i="7" s="1"/>
  <c r="P154" i="7" s="1"/>
  <c r="O173" i="7"/>
  <c r="N173" i="7" s="1"/>
  <c r="P173" i="7" s="1"/>
  <c r="O174" i="7"/>
  <c r="N174" i="7" s="1"/>
  <c r="P174" i="7" s="1"/>
  <c r="O186" i="7"/>
  <c r="N186" i="7" s="1"/>
  <c r="P186" i="7" s="1"/>
  <c r="O209" i="7"/>
  <c r="N209" i="7" s="1"/>
  <c r="P209" i="7" s="1"/>
  <c r="O224" i="7"/>
  <c r="N224" i="7" s="1"/>
  <c r="P224" i="7" s="1"/>
  <c r="O258" i="7"/>
  <c r="N258" i="7" s="1"/>
  <c r="P258" i="7" s="1"/>
  <c r="O268" i="7"/>
  <c r="N268" i="7" s="1"/>
  <c r="P268" i="7" s="1"/>
  <c r="O269" i="7"/>
  <c r="N269" i="7" s="1"/>
  <c r="P269" i="7" s="1"/>
  <c r="O290" i="7"/>
  <c r="N290" i="7" s="1"/>
  <c r="P290" i="7" s="1"/>
  <c r="O308" i="7"/>
  <c r="N308" i="7" s="1"/>
  <c r="P308" i="7" s="1"/>
  <c r="O322" i="7"/>
  <c r="N322" i="7" s="1"/>
  <c r="P322" i="7" s="1"/>
  <c r="O330" i="7"/>
  <c r="N330" i="7" s="1"/>
  <c r="P330" i="7" s="1"/>
  <c r="O350" i="7"/>
  <c r="N350" i="7" s="1"/>
  <c r="P350" i="7" s="1"/>
  <c r="O380" i="7"/>
  <c r="N380" i="7" s="1"/>
  <c r="P380" i="7" s="1"/>
  <c r="W64" i="8"/>
  <c r="AF64" i="8" s="1"/>
  <c r="U64" i="8"/>
  <c r="AD64" i="8" s="1"/>
  <c r="Y64" i="8"/>
  <c r="AH64" i="8" s="1"/>
  <c r="Q64" i="8"/>
  <c r="T64" i="8" s="1"/>
  <c r="AC64" i="8" s="1"/>
  <c r="R64" i="8"/>
  <c r="AA64" i="8" s="1"/>
  <c r="Z64" i="8"/>
  <c r="AI64" i="8" s="1"/>
  <c r="U78" i="8"/>
  <c r="AD78" i="8" s="1"/>
  <c r="Q78" i="8"/>
  <c r="T78" i="8" s="1"/>
  <c r="AC78" i="8" s="1"/>
  <c r="X78" i="8"/>
  <c r="AG78" i="8" s="1"/>
  <c r="Q107" i="8"/>
  <c r="Z107" i="8" s="1"/>
  <c r="AI107" i="8" s="1"/>
  <c r="U132" i="8"/>
  <c r="AD132" i="8" s="1"/>
  <c r="T132" i="8"/>
  <c r="AC132" i="8" s="1"/>
  <c r="Z132" i="8"/>
  <c r="AI132" i="8" s="1"/>
  <c r="Q132" i="8"/>
  <c r="R132" i="8" s="1"/>
  <c r="AA132" i="8" s="1"/>
  <c r="X132" i="8"/>
  <c r="AG132" i="8" s="1"/>
  <c r="V132" i="8"/>
  <c r="AE132" i="8" s="1"/>
  <c r="R149" i="8"/>
  <c r="AA149" i="8" s="1"/>
  <c r="Q149" i="8"/>
  <c r="V149" i="8" s="1"/>
  <c r="AE149" i="8" s="1"/>
  <c r="X149" i="8"/>
  <c r="AG149" i="8" s="1"/>
  <c r="W149" i="8"/>
  <c r="AF149" i="8" s="1"/>
  <c r="S210" i="8"/>
  <c r="AB210" i="8" s="1"/>
  <c r="U210" i="8"/>
  <c r="AD210" i="8" s="1"/>
  <c r="T210" i="8"/>
  <c r="AC210" i="8" s="1"/>
  <c r="R210" i="8"/>
  <c r="AA210" i="8" s="1"/>
  <c r="Z210" i="8"/>
  <c r="AI210" i="8" s="1"/>
  <c r="Q210" i="8"/>
  <c r="V210" i="8" s="1"/>
  <c r="AE210" i="8" s="1"/>
  <c r="X210" i="8"/>
  <c r="AG210" i="8" s="1"/>
  <c r="Y210" i="8"/>
  <c r="AH210" i="8" s="1"/>
  <c r="T219" i="8"/>
  <c r="AC219" i="8" s="1"/>
  <c r="X219" i="8"/>
  <c r="AG219" i="8" s="1"/>
  <c r="W219" i="8"/>
  <c r="AF219" i="8" s="1"/>
  <c r="V219" i="8"/>
  <c r="AE219" i="8" s="1"/>
  <c r="U219" i="8"/>
  <c r="AD219" i="8" s="1"/>
  <c r="S219" i="8"/>
  <c r="AB219" i="8" s="1"/>
  <c r="Z219" i="8"/>
  <c r="AI219" i="8" s="1"/>
  <c r="Q219" i="8"/>
  <c r="Y219" i="8"/>
  <c r="AH219" i="8" s="1"/>
  <c r="R219" i="8"/>
  <c r="AA219" i="8" s="1"/>
  <c r="X240" i="8"/>
  <c r="AG240" i="8" s="1"/>
  <c r="V240" i="8"/>
  <c r="AE240" i="8" s="1"/>
  <c r="T240" i="8"/>
  <c r="AC240" i="8" s="1"/>
  <c r="Y240" i="8"/>
  <c r="AH240" i="8" s="1"/>
  <c r="Q240" i="8"/>
  <c r="S240" i="8" s="1"/>
  <c r="AB240" i="8" s="1"/>
  <c r="Z240" i="8"/>
  <c r="AI240" i="8" s="1"/>
  <c r="W240" i="8"/>
  <c r="AF240" i="8" s="1"/>
  <c r="Z305" i="8"/>
  <c r="AI305" i="8" s="1"/>
  <c r="R305" i="8"/>
  <c r="AA305" i="8" s="1"/>
  <c r="X305" i="8"/>
  <c r="AG305" i="8" s="1"/>
  <c r="W305" i="8"/>
  <c r="AF305" i="8" s="1"/>
  <c r="V305" i="8"/>
  <c r="AE305" i="8" s="1"/>
  <c r="T305" i="8"/>
  <c r="AC305" i="8" s="1"/>
  <c r="Q305" i="8"/>
  <c r="Y305" i="8" s="1"/>
  <c r="AH305" i="8" s="1"/>
  <c r="S305" i="8"/>
  <c r="AB305" i="8" s="1"/>
  <c r="Z386" i="8"/>
  <c r="AI386" i="8" s="1"/>
  <c r="R386" i="8"/>
  <c r="AA386" i="8" s="1"/>
  <c r="X386" i="8"/>
  <c r="AG386" i="8" s="1"/>
  <c r="W386" i="8"/>
  <c r="AF386" i="8" s="1"/>
  <c r="T386" i="8"/>
  <c r="AC386" i="8" s="1"/>
  <c r="Q386" i="8"/>
  <c r="U386" i="8" s="1"/>
  <c r="AD386" i="8" s="1"/>
  <c r="Z388" i="8"/>
  <c r="AI388" i="8" s="1"/>
  <c r="R388" i="8"/>
  <c r="AA388" i="8" s="1"/>
  <c r="W388" i="8"/>
  <c r="AF388" i="8" s="1"/>
  <c r="Q388" i="8"/>
  <c r="V388" i="8" s="1"/>
  <c r="AE388" i="8" s="1"/>
  <c r="O44" i="5"/>
  <c r="N44" i="5" s="1"/>
  <c r="P44" i="5" s="1"/>
  <c r="O93" i="5"/>
  <c r="N93" i="5" s="1"/>
  <c r="P93" i="5" s="1"/>
  <c r="O133" i="5"/>
  <c r="N133" i="5" s="1"/>
  <c r="P133" i="5" s="1"/>
  <c r="O187" i="5"/>
  <c r="N187" i="5" s="1"/>
  <c r="P187" i="5" s="1"/>
  <c r="O214" i="5"/>
  <c r="N214" i="5" s="1"/>
  <c r="P214" i="5" s="1"/>
  <c r="O218" i="5"/>
  <c r="N218" i="5" s="1"/>
  <c r="P218" i="5" s="1"/>
  <c r="O225" i="5"/>
  <c r="N225" i="5" s="1"/>
  <c r="P225" i="5" s="1"/>
  <c r="O247" i="5"/>
  <c r="N247" i="5" s="1"/>
  <c r="P247" i="5" s="1"/>
  <c r="O297" i="5"/>
  <c r="N297" i="5" s="1"/>
  <c r="P297" i="5" s="1"/>
  <c r="O301" i="5"/>
  <c r="N301" i="5" s="1"/>
  <c r="P301" i="5" s="1"/>
  <c r="O305" i="5"/>
  <c r="N305" i="5" s="1"/>
  <c r="P305" i="5" s="1"/>
  <c r="O309" i="5"/>
  <c r="N309" i="5" s="1"/>
  <c r="P309" i="5" s="1"/>
  <c r="O313" i="5"/>
  <c r="N313" i="5" s="1"/>
  <c r="P313" i="5" s="1"/>
  <c r="O325" i="5"/>
  <c r="N325" i="5" s="1"/>
  <c r="P325" i="5" s="1"/>
  <c r="O329" i="5"/>
  <c r="N329" i="5" s="1"/>
  <c r="P329" i="5" s="1"/>
  <c r="O333" i="5"/>
  <c r="N333" i="5" s="1"/>
  <c r="P333" i="5" s="1"/>
  <c r="O337" i="5"/>
  <c r="N337" i="5" s="1"/>
  <c r="P337" i="5" s="1"/>
  <c r="O341" i="5"/>
  <c r="N341" i="5" s="1"/>
  <c r="P341" i="5" s="1"/>
  <c r="O345" i="5"/>
  <c r="N345" i="5" s="1"/>
  <c r="P345" i="5" s="1"/>
  <c r="O349" i="5"/>
  <c r="N349" i="5" s="1"/>
  <c r="P349" i="5" s="1"/>
  <c r="O555" i="5"/>
  <c r="N555" i="5" s="1"/>
  <c r="P555" i="5" s="1"/>
  <c r="O587" i="5"/>
  <c r="N587" i="5" s="1"/>
  <c r="P587" i="5" s="1"/>
  <c r="O26" i="6"/>
  <c r="N26" i="6" s="1"/>
  <c r="P26" i="6" s="1"/>
  <c r="O47" i="6"/>
  <c r="N47" i="6" s="1"/>
  <c r="P47" i="6" s="1"/>
  <c r="T54" i="6"/>
  <c r="AC54" i="6" s="1"/>
  <c r="O63" i="6"/>
  <c r="N63" i="6" s="1"/>
  <c r="P63" i="6" s="1"/>
  <c r="O72" i="6"/>
  <c r="N72" i="6" s="1"/>
  <c r="P72" i="6" s="1"/>
  <c r="O73" i="6"/>
  <c r="N73" i="6" s="1"/>
  <c r="P73" i="6" s="1"/>
  <c r="O79" i="6"/>
  <c r="N79" i="6" s="1"/>
  <c r="P79" i="6" s="1"/>
  <c r="O103" i="6"/>
  <c r="N103" i="6" s="1"/>
  <c r="P103" i="6" s="1"/>
  <c r="O127" i="6"/>
  <c r="N127" i="6" s="1"/>
  <c r="P127" i="6" s="1"/>
  <c r="O130" i="6"/>
  <c r="N130" i="6" s="1"/>
  <c r="P130" i="6" s="1"/>
  <c r="O135" i="6"/>
  <c r="N135" i="6" s="1"/>
  <c r="P135" i="6" s="1"/>
  <c r="O149" i="6"/>
  <c r="N149" i="6" s="1"/>
  <c r="P149" i="6" s="1"/>
  <c r="T150" i="6"/>
  <c r="AC150" i="6" s="1"/>
  <c r="O186" i="6"/>
  <c r="N186" i="6" s="1"/>
  <c r="P186" i="6" s="1"/>
  <c r="O194" i="6"/>
  <c r="N194" i="6" s="1"/>
  <c r="P194" i="6" s="1"/>
  <c r="O225" i="6"/>
  <c r="N225" i="6" s="1"/>
  <c r="P225" i="6" s="1"/>
  <c r="O228" i="6"/>
  <c r="N228" i="6" s="1"/>
  <c r="P228" i="6" s="1"/>
  <c r="O243" i="6"/>
  <c r="N243" i="6" s="1"/>
  <c r="P243" i="6" s="1"/>
  <c r="O246" i="6"/>
  <c r="N246" i="6" s="1"/>
  <c r="P246" i="6" s="1"/>
  <c r="O260" i="6"/>
  <c r="N260" i="6" s="1"/>
  <c r="P260" i="6" s="1"/>
  <c r="O279" i="6"/>
  <c r="N279" i="6" s="1"/>
  <c r="P279" i="6" s="1"/>
  <c r="O292" i="6"/>
  <c r="N292" i="6" s="1"/>
  <c r="P292" i="6" s="1"/>
  <c r="O296" i="6"/>
  <c r="N296" i="6" s="1"/>
  <c r="P296" i="6" s="1"/>
  <c r="Q304" i="6"/>
  <c r="S304" i="6" s="1"/>
  <c r="AB304" i="6" s="1"/>
  <c r="O309" i="6"/>
  <c r="N309" i="6" s="1"/>
  <c r="P309" i="6" s="1"/>
  <c r="O312" i="6"/>
  <c r="N312" i="6" s="1"/>
  <c r="P312" i="6" s="1"/>
  <c r="T316" i="6"/>
  <c r="AC316" i="6" s="1"/>
  <c r="S317" i="6"/>
  <c r="AB317" i="6" s="1"/>
  <c r="Q318" i="6"/>
  <c r="U318" i="6" s="1"/>
  <c r="AD318" i="6" s="1"/>
  <c r="O325" i="6"/>
  <c r="N325" i="6" s="1"/>
  <c r="P325" i="6" s="1"/>
  <c r="O328" i="6"/>
  <c r="N328" i="6" s="1"/>
  <c r="P328" i="6" s="1"/>
  <c r="Q336" i="6"/>
  <c r="Z336" i="6" s="1"/>
  <c r="AI336" i="6" s="1"/>
  <c r="O341" i="6"/>
  <c r="N341" i="6" s="1"/>
  <c r="P341" i="6" s="1"/>
  <c r="O344" i="6"/>
  <c r="N344" i="6" s="1"/>
  <c r="P344" i="6" s="1"/>
  <c r="S352" i="6"/>
  <c r="AB352" i="6" s="1"/>
  <c r="Q353" i="6"/>
  <c r="O360" i="6"/>
  <c r="N360" i="6" s="1"/>
  <c r="P360" i="6" s="1"/>
  <c r="O365" i="6"/>
  <c r="N365" i="6" s="1"/>
  <c r="P365" i="6" s="1"/>
  <c r="O376" i="6"/>
  <c r="N376" i="6" s="1"/>
  <c r="P376" i="6" s="1"/>
  <c r="O384" i="6"/>
  <c r="N384" i="6" s="1"/>
  <c r="P384" i="6" s="1"/>
  <c r="T402" i="6"/>
  <c r="AC402" i="6" s="1"/>
  <c r="O407" i="6"/>
  <c r="N407" i="6" s="1"/>
  <c r="P407" i="6" s="1"/>
  <c r="O409" i="6"/>
  <c r="N409" i="6" s="1"/>
  <c r="P409" i="6" s="1"/>
  <c r="O410" i="6"/>
  <c r="N410" i="6" s="1"/>
  <c r="P410" i="6" s="1"/>
  <c r="O411" i="6"/>
  <c r="N411" i="6" s="1"/>
  <c r="P411" i="6" s="1"/>
  <c r="O412" i="6"/>
  <c r="N412" i="6" s="1"/>
  <c r="P412" i="6" s="1"/>
  <c r="O413" i="6"/>
  <c r="N413" i="6" s="1"/>
  <c r="P413" i="6" s="1"/>
  <c r="O414" i="6"/>
  <c r="N414" i="6" s="1"/>
  <c r="P414" i="6" s="1"/>
  <c r="O415" i="6"/>
  <c r="N415" i="6" s="1"/>
  <c r="P415" i="6" s="1"/>
  <c r="O432" i="6"/>
  <c r="N432" i="6" s="1"/>
  <c r="P432" i="6" s="1"/>
  <c r="S436" i="6"/>
  <c r="AB436" i="6" s="1"/>
  <c r="Q438" i="6"/>
  <c r="W438" i="6" s="1"/>
  <c r="AF438" i="6" s="1"/>
  <c r="U463" i="6"/>
  <c r="AD463" i="6" s="1"/>
  <c r="S467" i="6"/>
  <c r="AB467" i="6" s="1"/>
  <c r="R468" i="6"/>
  <c r="AA468" i="6" s="1"/>
  <c r="O486" i="6"/>
  <c r="N486" i="6" s="1"/>
  <c r="P486" i="6" s="1"/>
  <c r="S489" i="6"/>
  <c r="AB489" i="6" s="1"/>
  <c r="Q490" i="6"/>
  <c r="X490" i="6" s="1"/>
  <c r="AG490" i="6" s="1"/>
  <c r="O498" i="6"/>
  <c r="N498" i="6" s="1"/>
  <c r="P498" i="6" s="1"/>
  <c r="O504" i="6"/>
  <c r="N504" i="6" s="1"/>
  <c r="P504" i="6" s="1"/>
  <c r="O505" i="6"/>
  <c r="N505" i="6" s="1"/>
  <c r="P505" i="6" s="1"/>
  <c r="O506" i="6"/>
  <c r="N506" i="6" s="1"/>
  <c r="P506" i="6" s="1"/>
  <c r="O507" i="6"/>
  <c r="N507" i="6" s="1"/>
  <c r="P507" i="6" s="1"/>
  <c r="O508" i="6"/>
  <c r="N508" i="6" s="1"/>
  <c r="P508" i="6" s="1"/>
  <c r="O509" i="6"/>
  <c r="N509" i="6" s="1"/>
  <c r="P509" i="6" s="1"/>
  <c r="O510" i="6"/>
  <c r="N510" i="6" s="1"/>
  <c r="P510" i="6" s="1"/>
  <c r="O511" i="6"/>
  <c r="N511" i="6" s="1"/>
  <c r="P511" i="6" s="1"/>
  <c r="O512" i="6"/>
  <c r="N512" i="6" s="1"/>
  <c r="P512" i="6" s="1"/>
  <c r="O513" i="6"/>
  <c r="N513" i="6" s="1"/>
  <c r="P513" i="6" s="1"/>
  <c r="O514" i="6"/>
  <c r="N514" i="6" s="1"/>
  <c r="P514" i="6" s="1"/>
  <c r="O515" i="6"/>
  <c r="N515" i="6" s="1"/>
  <c r="P515" i="6" s="1"/>
  <c r="O516" i="6"/>
  <c r="N516" i="6" s="1"/>
  <c r="P516" i="6" s="1"/>
  <c r="O517" i="6"/>
  <c r="N517" i="6" s="1"/>
  <c r="P517" i="6" s="1"/>
  <c r="O518" i="6"/>
  <c r="N518" i="6" s="1"/>
  <c r="P518" i="6" s="1"/>
  <c r="O519" i="6"/>
  <c r="N519" i="6" s="1"/>
  <c r="P519" i="6" s="1"/>
  <c r="O520" i="6"/>
  <c r="N520" i="6" s="1"/>
  <c r="P520" i="6" s="1"/>
  <c r="O521" i="6"/>
  <c r="N521" i="6" s="1"/>
  <c r="P521" i="6" s="1"/>
  <c r="O522" i="6"/>
  <c r="N522" i="6" s="1"/>
  <c r="P522" i="6" s="1"/>
  <c r="O523" i="6"/>
  <c r="N523" i="6" s="1"/>
  <c r="P523" i="6" s="1"/>
  <c r="O524" i="6"/>
  <c r="N524" i="6" s="1"/>
  <c r="P524" i="6" s="1"/>
  <c r="O525" i="6"/>
  <c r="N525" i="6" s="1"/>
  <c r="P525" i="6" s="1"/>
  <c r="O526" i="6"/>
  <c r="N526" i="6" s="1"/>
  <c r="P526" i="6" s="1"/>
  <c r="T547" i="6"/>
  <c r="AC547" i="6" s="1"/>
  <c r="Z550" i="6"/>
  <c r="AI550" i="6" s="1"/>
  <c r="Z551" i="6"/>
  <c r="AI551" i="6" s="1"/>
  <c r="Z552" i="6"/>
  <c r="AI552" i="6" s="1"/>
  <c r="O32" i="7"/>
  <c r="N32" i="7" s="1"/>
  <c r="P32" i="7" s="1"/>
  <c r="O39" i="7"/>
  <c r="N39" i="7" s="1"/>
  <c r="P39" i="7" s="1"/>
  <c r="O48" i="7"/>
  <c r="N48" i="7" s="1"/>
  <c r="P48" i="7" s="1"/>
  <c r="O105" i="7"/>
  <c r="N105" i="7" s="1"/>
  <c r="P105" i="7" s="1"/>
  <c r="O114" i="7"/>
  <c r="N114" i="7" s="1"/>
  <c r="P114" i="7" s="1"/>
  <c r="O115" i="7"/>
  <c r="N115" i="7" s="1"/>
  <c r="P115" i="7" s="1"/>
  <c r="O121" i="7"/>
  <c r="N121" i="7" s="1"/>
  <c r="P121" i="7" s="1"/>
  <c r="O131" i="7"/>
  <c r="N131" i="7" s="1"/>
  <c r="P131" i="7" s="1"/>
  <c r="O152" i="7"/>
  <c r="N152" i="7" s="1"/>
  <c r="P152" i="7" s="1"/>
  <c r="O155" i="7"/>
  <c r="N155" i="7" s="1"/>
  <c r="P155" i="7" s="1"/>
  <c r="O156" i="7"/>
  <c r="N156" i="7" s="1"/>
  <c r="P156" i="7" s="1"/>
  <c r="O169" i="7"/>
  <c r="N169" i="7" s="1"/>
  <c r="P169" i="7" s="1"/>
  <c r="O170" i="7"/>
  <c r="N170" i="7" s="1"/>
  <c r="P170" i="7" s="1"/>
  <c r="O200" i="7"/>
  <c r="N200" i="7" s="1"/>
  <c r="P200" i="7" s="1"/>
  <c r="O205" i="7"/>
  <c r="N205" i="7" s="1"/>
  <c r="P205" i="7" s="1"/>
  <c r="O208" i="7"/>
  <c r="N208" i="7" s="1"/>
  <c r="P208" i="7" s="1"/>
  <c r="O231" i="7"/>
  <c r="N231" i="7" s="1"/>
  <c r="P231" i="7" s="1"/>
  <c r="O271" i="7"/>
  <c r="N271" i="7" s="1"/>
  <c r="P271" i="7" s="1"/>
  <c r="O272" i="7"/>
  <c r="N272" i="7" s="1"/>
  <c r="P272" i="7" s="1"/>
  <c r="O289" i="7"/>
  <c r="N289" i="7" s="1"/>
  <c r="P289" i="7" s="1"/>
  <c r="O297" i="7"/>
  <c r="N297" i="7" s="1"/>
  <c r="P297" i="7" s="1"/>
  <c r="O298" i="7"/>
  <c r="N298" i="7" s="1"/>
  <c r="P298" i="7" s="1"/>
  <c r="O318" i="7"/>
  <c r="N318" i="7" s="1"/>
  <c r="P318" i="7" s="1"/>
  <c r="O353" i="7"/>
  <c r="N353" i="7" s="1"/>
  <c r="P353" i="7" s="1"/>
  <c r="O389" i="7"/>
  <c r="N389" i="7" s="1"/>
  <c r="P389" i="7" s="1"/>
  <c r="U30" i="8"/>
  <c r="AD30" i="8" s="1"/>
  <c r="S30" i="8"/>
  <c r="AB30" i="8" s="1"/>
  <c r="Z30" i="8"/>
  <c r="AI30" i="8" s="1"/>
  <c r="R30" i="8"/>
  <c r="AA30" i="8" s="1"/>
  <c r="Y30" i="8"/>
  <c r="AH30" i="8" s="1"/>
  <c r="Q30" i="8"/>
  <c r="T30" i="8" s="1"/>
  <c r="AC30" i="8" s="1"/>
  <c r="W30" i="8"/>
  <c r="AF30" i="8" s="1"/>
  <c r="X30" i="8"/>
  <c r="AG30" i="8" s="1"/>
  <c r="U43" i="8"/>
  <c r="AD43" i="8" s="1"/>
  <c r="T43" i="8"/>
  <c r="AC43" i="8" s="1"/>
  <c r="S43" i="8"/>
  <c r="AB43" i="8" s="1"/>
  <c r="Z43" i="8"/>
  <c r="AI43" i="8" s="1"/>
  <c r="Y43" i="8"/>
  <c r="AH43" i="8" s="1"/>
  <c r="Q43" i="8"/>
  <c r="W43" i="8" s="1"/>
  <c r="AF43" i="8" s="1"/>
  <c r="X43" i="8"/>
  <c r="AG43" i="8" s="1"/>
  <c r="V43" i="8"/>
  <c r="AE43" i="8" s="1"/>
  <c r="V88" i="8"/>
  <c r="AE88" i="8" s="1"/>
  <c r="S111" i="8"/>
  <c r="AB111" i="8" s="1"/>
  <c r="X177" i="8"/>
  <c r="AG177" i="8" s="1"/>
  <c r="W177" i="8"/>
  <c r="AF177" i="8" s="1"/>
  <c r="U177" i="8"/>
  <c r="AD177" i="8" s="1"/>
  <c r="T177" i="8"/>
  <c r="AC177" i="8" s="1"/>
  <c r="Z177" i="8"/>
  <c r="AI177" i="8" s="1"/>
  <c r="Q177" i="8"/>
  <c r="V177" i="8" s="1"/>
  <c r="AE177" i="8" s="1"/>
  <c r="Y177" i="8"/>
  <c r="AH177" i="8" s="1"/>
  <c r="U205" i="8"/>
  <c r="AD205" i="8" s="1"/>
  <c r="S205" i="8"/>
  <c r="AB205" i="8" s="1"/>
  <c r="Q205" i="8"/>
  <c r="R205" i="8" s="1"/>
  <c r="AA205" i="8" s="1"/>
  <c r="W214" i="8"/>
  <c r="AF214" i="8" s="1"/>
  <c r="Z272" i="8"/>
  <c r="AI272" i="8" s="1"/>
  <c r="R272" i="8"/>
  <c r="AA272" i="8" s="1"/>
  <c r="W272" i="8"/>
  <c r="AF272" i="8" s="1"/>
  <c r="V272" i="8"/>
  <c r="AE272" i="8" s="1"/>
  <c r="U272" i="8"/>
  <c r="AD272" i="8" s="1"/>
  <c r="T272" i="8"/>
  <c r="AC272" i="8" s="1"/>
  <c r="Q272" i="8"/>
  <c r="X272" i="8" s="1"/>
  <c r="AG272" i="8" s="1"/>
  <c r="S272" i="8"/>
  <c r="AB272" i="8" s="1"/>
  <c r="Y272" i="8"/>
  <c r="AH272" i="8" s="1"/>
  <c r="Q395" i="8"/>
  <c r="T395" i="8" s="1"/>
  <c r="AC395" i="8" s="1"/>
  <c r="X395" i="8"/>
  <c r="AG395" i="8" s="1"/>
  <c r="U395" i="8"/>
  <c r="AD395" i="8" s="1"/>
  <c r="Z395" i="8"/>
  <c r="AI395" i="8" s="1"/>
  <c r="W395" i="8"/>
  <c r="AF395" i="8" s="1"/>
  <c r="O44" i="6"/>
  <c r="N44" i="6" s="1"/>
  <c r="P44" i="6" s="1"/>
  <c r="O46" i="6"/>
  <c r="N46" i="6" s="1"/>
  <c r="P46" i="6" s="1"/>
  <c r="O51" i="6"/>
  <c r="N51" i="6" s="1"/>
  <c r="P51" i="6" s="1"/>
  <c r="U54" i="6"/>
  <c r="AD54" i="6" s="1"/>
  <c r="O62" i="6"/>
  <c r="N62" i="6" s="1"/>
  <c r="P62" i="6" s="1"/>
  <c r="O67" i="6"/>
  <c r="N67" i="6" s="1"/>
  <c r="P67" i="6" s="1"/>
  <c r="O78" i="6"/>
  <c r="N78" i="6" s="1"/>
  <c r="P78" i="6" s="1"/>
  <c r="O93" i="6"/>
  <c r="N93" i="6" s="1"/>
  <c r="P93" i="6" s="1"/>
  <c r="O121" i="6"/>
  <c r="N121" i="6" s="1"/>
  <c r="P121" i="6" s="1"/>
  <c r="O131" i="6"/>
  <c r="N131" i="6" s="1"/>
  <c r="P131" i="6" s="1"/>
  <c r="V150" i="6"/>
  <c r="AE150" i="6" s="1"/>
  <c r="O156" i="6"/>
  <c r="N156" i="6" s="1"/>
  <c r="P156" i="6" s="1"/>
  <c r="O159" i="6"/>
  <c r="N159" i="6" s="1"/>
  <c r="P159" i="6" s="1"/>
  <c r="O211" i="6"/>
  <c r="N211" i="6" s="1"/>
  <c r="P211" i="6" s="1"/>
  <c r="O229" i="6"/>
  <c r="N229" i="6" s="1"/>
  <c r="P229" i="6" s="1"/>
  <c r="O273" i="6"/>
  <c r="N273" i="6" s="1"/>
  <c r="P273" i="6" s="1"/>
  <c r="O278" i="6"/>
  <c r="N278" i="6" s="1"/>
  <c r="P278" i="6" s="1"/>
  <c r="R281" i="6"/>
  <c r="AA281" i="6" s="1"/>
  <c r="O289" i="6"/>
  <c r="N289" i="6" s="1"/>
  <c r="P289" i="6" s="1"/>
  <c r="Z317" i="6"/>
  <c r="AI317" i="6" s="1"/>
  <c r="R336" i="6"/>
  <c r="AA336" i="6" s="1"/>
  <c r="R353" i="6"/>
  <c r="AA353" i="6" s="1"/>
  <c r="O358" i="6"/>
  <c r="N358" i="6" s="1"/>
  <c r="P358" i="6" s="1"/>
  <c r="S368" i="6"/>
  <c r="AB368" i="6" s="1"/>
  <c r="O379" i="6"/>
  <c r="N379" i="6" s="1"/>
  <c r="P379" i="6" s="1"/>
  <c r="R382" i="6"/>
  <c r="AA382" i="6" s="1"/>
  <c r="O398" i="6"/>
  <c r="N398" i="6" s="1"/>
  <c r="P398" i="6" s="1"/>
  <c r="O406" i="6"/>
  <c r="N406" i="6" s="1"/>
  <c r="P406" i="6" s="1"/>
  <c r="O416" i="6"/>
  <c r="N416" i="6" s="1"/>
  <c r="P416" i="6" s="1"/>
  <c r="O417" i="6"/>
  <c r="N417" i="6" s="1"/>
  <c r="P417" i="6" s="1"/>
  <c r="O418" i="6"/>
  <c r="N418" i="6" s="1"/>
  <c r="P418" i="6" s="1"/>
  <c r="O419" i="6"/>
  <c r="N419" i="6" s="1"/>
  <c r="P419" i="6" s="1"/>
  <c r="Z436" i="6"/>
  <c r="AI436" i="6" s="1"/>
  <c r="R438" i="6"/>
  <c r="AA438" i="6" s="1"/>
  <c r="O465" i="6"/>
  <c r="N465" i="6" s="1"/>
  <c r="P465" i="6" s="1"/>
  <c r="T467" i="6"/>
  <c r="AC467" i="6" s="1"/>
  <c r="S468" i="6"/>
  <c r="AB468" i="6" s="1"/>
  <c r="R490" i="6"/>
  <c r="AA490" i="6" s="1"/>
  <c r="O527" i="6"/>
  <c r="N527" i="6" s="1"/>
  <c r="P527" i="6" s="1"/>
  <c r="O528" i="6"/>
  <c r="N528" i="6" s="1"/>
  <c r="P528" i="6" s="1"/>
  <c r="O529" i="6"/>
  <c r="N529" i="6" s="1"/>
  <c r="P529" i="6" s="1"/>
  <c r="O530" i="6"/>
  <c r="N530" i="6" s="1"/>
  <c r="P530" i="6" s="1"/>
  <c r="O531" i="6"/>
  <c r="N531" i="6" s="1"/>
  <c r="P531" i="6" s="1"/>
  <c r="O532" i="6"/>
  <c r="N532" i="6" s="1"/>
  <c r="P532" i="6" s="1"/>
  <c r="Y553" i="6"/>
  <c r="AH553" i="6" s="1"/>
  <c r="O558" i="6"/>
  <c r="N558" i="6" s="1"/>
  <c r="P558" i="6" s="1"/>
  <c r="O559" i="6"/>
  <c r="N559" i="6" s="1"/>
  <c r="P559" i="6" s="1"/>
  <c r="O576" i="6"/>
  <c r="N576" i="6" s="1"/>
  <c r="P576" i="6" s="1"/>
  <c r="O577" i="6"/>
  <c r="N577" i="6" s="1"/>
  <c r="P577" i="6" s="1"/>
  <c r="O592" i="6"/>
  <c r="N592" i="6" s="1"/>
  <c r="P592" i="6" s="1"/>
  <c r="O104" i="7"/>
  <c r="N104" i="7" s="1"/>
  <c r="P104" i="7" s="1"/>
  <c r="O110" i="7"/>
  <c r="N110" i="7" s="1"/>
  <c r="P110" i="7" s="1"/>
  <c r="O142" i="7"/>
  <c r="N142" i="7" s="1"/>
  <c r="P142" i="7" s="1"/>
  <c r="O165" i="7"/>
  <c r="N165" i="7" s="1"/>
  <c r="P165" i="7" s="1"/>
  <c r="O190" i="7"/>
  <c r="N190" i="7" s="1"/>
  <c r="P190" i="7" s="1"/>
  <c r="O191" i="7"/>
  <c r="N191" i="7" s="1"/>
  <c r="P191" i="7" s="1"/>
  <c r="O194" i="7"/>
  <c r="N194" i="7" s="1"/>
  <c r="P194" i="7" s="1"/>
  <c r="O196" i="7"/>
  <c r="N196" i="7" s="1"/>
  <c r="P196" i="7" s="1"/>
  <c r="O204" i="7"/>
  <c r="N204" i="7" s="1"/>
  <c r="P204" i="7" s="1"/>
  <c r="O213" i="7"/>
  <c r="N213" i="7" s="1"/>
  <c r="P213" i="7" s="1"/>
  <c r="O222" i="7"/>
  <c r="N222" i="7" s="1"/>
  <c r="P222" i="7" s="1"/>
  <c r="O229" i="7"/>
  <c r="N229" i="7" s="1"/>
  <c r="P229" i="7" s="1"/>
  <c r="O237" i="7"/>
  <c r="N237" i="7" s="1"/>
  <c r="P237" i="7" s="1"/>
  <c r="O240" i="7"/>
  <c r="N240" i="7" s="1"/>
  <c r="P240" i="7" s="1"/>
  <c r="O241" i="7"/>
  <c r="N241" i="7" s="1"/>
  <c r="P241" i="7" s="1"/>
  <c r="O325" i="7"/>
  <c r="N325" i="7" s="1"/>
  <c r="P325" i="7" s="1"/>
  <c r="O326" i="7"/>
  <c r="N326" i="7" s="1"/>
  <c r="P326" i="7" s="1"/>
  <c r="O342" i="7"/>
  <c r="N342" i="7" s="1"/>
  <c r="P342" i="7" s="1"/>
  <c r="O376" i="7"/>
  <c r="N376" i="7" s="1"/>
  <c r="P376" i="7" s="1"/>
  <c r="W56" i="8"/>
  <c r="AF56" i="8" s="1"/>
  <c r="U56" i="8"/>
  <c r="AD56" i="8" s="1"/>
  <c r="T56" i="8"/>
  <c r="AC56" i="8" s="1"/>
  <c r="S56" i="8"/>
  <c r="AB56" i="8" s="1"/>
  <c r="Y56" i="8"/>
  <c r="AH56" i="8" s="1"/>
  <c r="Q56" i="8"/>
  <c r="V56" i="8" s="1"/>
  <c r="AE56" i="8" s="1"/>
  <c r="Z56" i="8"/>
  <c r="AI56" i="8" s="1"/>
  <c r="X56" i="8"/>
  <c r="AG56" i="8" s="1"/>
  <c r="W91" i="8"/>
  <c r="AF91" i="8" s="1"/>
  <c r="V91" i="8"/>
  <c r="AE91" i="8" s="1"/>
  <c r="U91" i="8"/>
  <c r="AD91" i="8" s="1"/>
  <c r="T91" i="8"/>
  <c r="AC91" i="8" s="1"/>
  <c r="Y91" i="8"/>
  <c r="AH91" i="8" s="1"/>
  <c r="Q91" i="8"/>
  <c r="Z91" i="8" s="1"/>
  <c r="AI91" i="8" s="1"/>
  <c r="X91" i="8"/>
  <c r="AG91" i="8" s="1"/>
  <c r="R91" i="8"/>
  <c r="AA91" i="8" s="1"/>
  <c r="T92" i="8"/>
  <c r="AC92" i="8" s="1"/>
  <c r="Z92" i="8"/>
  <c r="AI92" i="8" s="1"/>
  <c r="Q92" i="8"/>
  <c r="R92" i="8" s="1"/>
  <c r="AA92" i="8" s="1"/>
  <c r="V92" i="8"/>
  <c r="AE92" i="8" s="1"/>
  <c r="V125" i="8"/>
  <c r="AE125" i="8" s="1"/>
  <c r="S125" i="8"/>
  <c r="AB125" i="8" s="1"/>
  <c r="Y125" i="8"/>
  <c r="AH125" i="8" s="1"/>
  <c r="Q125" i="8"/>
  <c r="U125" i="8" s="1"/>
  <c r="AD125" i="8" s="1"/>
  <c r="R125" i="8"/>
  <c r="AA125" i="8" s="1"/>
  <c r="X125" i="8"/>
  <c r="AG125" i="8" s="1"/>
  <c r="Y196" i="8"/>
  <c r="AH196" i="8" s="1"/>
  <c r="Q196" i="8"/>
  <c r="V196" i="8"/>
  <c r="AE196" i="8" s="1"/>
  <c r="U196" i="8"/>
  <c r="AD196" i="8" s="1"/>
  <c r="T196" i="8"/>
  <c r="AC196" i="8" s="1"/>
  <c r="S196" i="8"/>
  <c r="AB196" i="8" s="1"/>
  <c r="R196" i="8"/>
  <c r="AA196" i="8" s="1"/>
  <c r="X196" i="8"/>
  <c r="AG196" i="8" s="1"/>
  <c r="Z196" i="8"/>
  <c r="AI196" i="8" s="1"/>
  <c r="W196" i="8"/>
  <c r="AF196" i="8" s="1"/>
  <c r="Z211" i="8"/>
  <c r="AI211" i="8" s="1"/>
  <c r="R211" i="8"/>
  <c r="AA211" i="8" s="1"/>
  <c r="X211" i="8"/>
  <c r="AG211" i="8" s="1"/>
  <c r="W211" i="8"/>
  <c r="AF211" i="8" s="1"/>
  <c r="V211" i="8"/>
  <c r="AE211" i="8" s="1"/>
  <c r="U211" i="8"/>
  <c r="AD211" i="8" s="1"/>
  <c r="T211" i="8"/>
  <c r="AC211" i="8" s="1"/>
  <c r="Q211" i="8"/>
  <c r="Y211" i="8"/>
  <c r="AH211" i="8" s="1"/>
  <c r="S211" i="8"/>
  <c r="AB211" i="8" s="1"/>
  <c r="Q287" i="8"/>
  <c r="W287" i="8" s="1"/>
  <c r="AF287" i="8" s="1"/>
  <c r="O554" i="5"/>
  <c r="N554" i="5" s="1"/>
  <c r="P554" i="5" s="1"/>
  <c r="O557" i="5"/>
  <c r="N557" i="5" s="1"/>
  <c r="P557" i="5" s="1"/>
  <c r="O35" i="6"/>
  <c r="N35" i="6" s="1"/>
  <c r="P35" i="6" s="1"/>
  <c r="O50" i="6"/>
  <c r="N50" i="6" s="1"/>
  <c r="P50" i="6" s="1"/>
  <c r="V54" i="6"/>
  <c r="AE54" i="6" s="1"/>
  <c r="O66" i="6"/>
  <c r="N66" i="6" s="1"/>
  <c r="P66" i="6" s="1"/>
  <c r="O125" i="6"/>
  <c r="N125" i="6" s="1"/>
  <c r="P125" i="6" s="1"/>
  <c r="W150" i="6"/>
  <c r="AF150" i="6" s="1"/>
  <c r="O151" i="6"/>
  <c r="N151" i="6" s="1"/>
  <c r="P151" i="6" s="1"/>
  <c r="O189" i="6"/>
  <c r="N189" i="6" s="1"/>
  <c r="P189" i="6" s="1"/>
  <c r="O222" i="6"/>
  <c r="N222" i="6" s="1"/>
  <c r="P222" i="6" s="1"/>
  <c r="O223" i="6"/>
  <c r="N223" i="6" s="1"/>
  <c r="P223" i="6" s="1"/>
  <c r="O239" i="6"/>
  <c r="N239" i="6" s="1"/>
  <c r="P239" i="6" s="1"/>
  <c r="O240" i="6"/>
  <c r="N240" i="6" s="1"/>
  <c r="P240" i="6" s="1"/>
  <c r="O256" i="6"/>
  <c r="N256" i="6" s="1"/>
  <c r="P256" i="6" s="1"/>
  <c r="O257" i="6"/>
  <c r="N257" i="6" s="1"/>
  <c r="P257" i="6" s="1"/>
  <c r="O261" i="6"/>
  <c r="N261" i="6" s="1"/>
  <c r="P261" i="6" s="1"/>
  <c r="O275" i="6"/>
  <c r="N275" i="6" s="1"/>
  <c r="P275" i="6" s="1"/>
  <c r="S281" i="6"/>
  <c r="AB281" i="6" s="1"/>
  <c r="O293" i="6"/>
  <c r="N293" i="6" s="1"/>
  <c r="P293" i="6" s="1"/>
  <c r="Y304" i="6"/>
  <c r="AH304" i="6" s="1"/>
  <c r="O305" i="6"/>
  <c r="N305" i="6" s="1"/>
  <c r="P305" i="6" s="1"/>
  <c r="O308" i="6"/>
  <c r="N308" i="6" s="1"/>
  <c r="P308" i="6" s="1"/>
  <c r="Y318" i="6"/>
  <c r="AH318" i="6" s="1"/>
  <c r="O320" i="6"/>
  <c r="N320" i="6" s="1"/>
  <c r="P320" i="6" s="1"/>
  <c r="O324" i="6"/>
  <c r="N324" i="6" s="1"/>
  <c r="P324" i="6" s="1"/>
  <c r="Y336" i="6"/>
  <c r="AH336" i="6" s="1"/>
  <c r="O337" i="6"/>
  <c r="N337" i="6" s="1"/>
  <c r="P337" i="6" s="1"/>
  <c r="O340" i="6"/>
  <c r="N340" i="6" s="1"/>
  <c r="P340" i="6" s="1"/>
  <c r="Y353" i="6"/>
  <c r="AH353" i="6" s="1"/>
  <c r="O355" i="6"/>
  <c r="N355" i="6" s="1"/>
  <c r="P355" i="6" s="1"/>
  <c r="O361" i="6"/>
  <c r="N361" i="6" s="1"/>
  <c r="P361" i="6" s="1"/>
  <c r="O372" i="6"/>
  <c r="N372" i="6" s="1"/>
  <c r="P372" i="6" s="1"/>
  <c r="O377" i="6"/>
  <c r="N377" i="6" s="1"/>
  <c r="P377" i="6" s="1"/>
  <c r="S382" i="6"/>
  <c r="AB382" i="6" s="1"/>
  <c r="O405" i="6"/>
  <c r="N405" i="6" s="1"/>
  <c r="P405" i="6" s="1"/>
  <c r="O420" i="6"/>
  <c r="N420" i="6" s="1"/>
  <c r="P420" i="6" s="1"/>
  <c r="O421" i="6"/>
  <c r="N421" i="6" s="1"/>
  <c r="P421" i="6" s="1"/>
  <c r="O431" i="6"/>
  <c r="N431" i="6" s="1"/>
  <c r="P431" i="6" s="1"/>
  <c r="Y438" i="6"/>
  <c r="AH438" i="6" s="1"/>
  <c r="O448" i="6"/>
  <c r="N448" i="6" s="1"/>
  <c r="P448" i="6" s="1"/>
  <c r="O449" i="6"/>
  <c r="N449" i="6" s="1"/>
  <c r="P449" i="6" s="1"/>
  <c r="O450" i="6"/>
  <c r="N450" i="6" s="1"/>
  <c r="P450" i="6" s="1"/>
  <c r="O451" i="6"/>
  <c r="N451" i="6" s="1"/>
  <c r="P451" i="6" s="1"/>
  <c r="O452" i="6"/>
  <c r="N452" i="6" s="1"/>
  <c r="P452" i="6" s="1"/>
  <c r="O453" i="6"/>
  <c r="N453" i="6" s="1"/>
  <c r="P453" i="6" s="1"/>
  <c r="O454" i="6"/>
  <c r="N454" i="6" s="1"/>
  <c r="P454" i="6" s="1"/>
  <c r="Y490" i="6"/>
  <c r="AH490" i="6" s="1"/>
  <c r="O493" i="6"/>
  <c r="N493" i="6" s="1"/>
  <c r="P493" i="6" s="1"/>
  <c r="Z553" i="6"/>
  <c r="AI553" i="6" s="1"/>
  <c r="O578" i="6"/>
  <c r="N578" i="6" s="1"/>
  <c r="P578" i="6" s="1"/>
  <c r="O28" i="7"/>
  <c r="N28" i="7" s="1"/>
  <c r="P28" i="7" s="1"/>
  <c r="O29" i="7"/>
  <c r="N29" i="7" s="1"/>
  <c r="P29" i="7" s="1"/>
  <c r="O33" i="7"/>
  <c r="N33" i="7" s="1"/>
  <c r="P33" i="7" s="1"/>
  <c r="O44" i="7"/>
  <c r="N44" i="7" s="1"/>
  <c r="P44" i="7" s="1"/>
  <c r="O67" i="7"/>
  <c r="N67" i="7" s="1"/>
  <c r="P67" i="7" s="1"/>
  <c r="O102" i="7"/>
  <c r="N102" i="7" s="1"/>
  <c r="P102" i="7" s="1"/>
  <c r="O108" i="7"/>
  <c r="N108" i="7" s="1"/>
  <c r="P108" i="7" s="1"/>
  <c r="O123" i="7"/>
  <c r="N123" i="7" s="1"/>
  <c r="P123" i="7" s="1"/>
  <c r="O137" i="7"/>
  <c r="N137" i="7" s="1"/>
  <c r="P137" i="7" s="1"/>
  <c r="O161" i="7"/>
  <c r="N161" i="7" s="1"/>
  <c r="P161" i="7" s="1"/>
  <c r="O181" i="7"/>
  <c r="N181" i="7" s="1"/>
  <c r="P181" i="7" s="1"/>
  <c r="O182" i="7"/>
  <c r="N182" i="7" s="1"/>
  <c r="P182" i="7" s="1"/>
  <c r="O226" i="7"/>
  <c r="N226" i="7" s="1"/>
  <c r="P226" i="7" s="1"/>
  <c r="O236" i="7"/>
  <c r="N236" i="7" s="1"/>
  <c r="P236" i="7" s="1"/>
  <c r="O246" i="7"/>
  <c r="N246" i="7" s="1"/>
  <c r="P246" i="7" s="1"/>
  <c r="O247" i="7"/>
  <c r="N247" i="7" s="1"/>
  <c r="P247" i="7" s="1"/>
  <c r="O285" i="7"/>
  <c r="N285" i="7" s="1"/>
  <c r="P285" i="7" s="1"/>
  <c r="O306" i="7"/>
  <c r="N306" i="7" s="1"/>
  <c r="P306" i="7" s="1"/>
  <c r="O316" i="7"/>
  <c r="N316" i="7" s="1"/>
  <c r="P316" i="7" s="1"/>
  <c r="W71" i="8"/>
  <c r="AF71" i="8" s="1"/>
  <c r="V71" i="8"/>
  <c r="AE71" i="8" s="1"/>
  <c r="U71" i="8"/>
  <c r="AD71" i="8" s="1"/>
  <c r="T71" i="8"/>
  <c r="AC71" i="8" s="1"/>
  <c r="Y71" i="8"/>
  <c r="AH71" i="8" s="1"/>
  <c r="Q71" i="8"/>
  <c r="X71" i="8" s="1"/>
  <c r="AG71" i="8" s="1"/>
  <c r="R71" i="8"/>
  <c r="AA71" i="8" s="1"/>
  <c r="Z71" i="8"/>
  <c r="AI71" i="8" s="1"/>
  <c r="U109" i="8"/>
  <c r="AD109" i="8" s="1"/>
  <c r="Q170" i="8"/>
  <c r="U170" i="8" s="1"/>
  <c r="AD170" i="8" s="1"/>
  <c r="Q192" i="8"/>
  <c r="U192" i="8" s="1"/>
  <c r="AD192" i="8" s="1"/>
  <c r="V279" i="8"/>
  <c r="AE279" i="8" s="1"/>
  <c r="S279" i="8"/>
  <c r="AB279" i="8" s="1"/>
  <c r="Q279" i="8"/>
  <c r="R279" i="8" s="1"/>
  <c r="AA279" i="8" s="1"/>
  <c r="X279" i="8"/>
  <c r="AG279" i="8" s="1"/>
  <c r="W279" i="8"/>
  <c r="AF279" i="8" s="1"/>
  <c r="Y279" i="8"/>
  <c r="AH279" i="8" s="1"/>
  <c r="T304" i="8"/>
  <c r="AC304" i="8" s="1"/>
  <c r="Q304" i="8"/>
  <c r="V304" i="8" s="1"/>
  <c r="AE304" i="8" s="1"/>
  <c r="Y304" i="8"/>
  <c r="AH304" i="8" s="1"/>
  <c r="Z304" i="8"/>
  <c r="AI304" i="8" s="1"/>
  <c r="O73" i="7"/>
  <c r="N73" i="7" s="1"/>
  <c r="P73" i="7" s="1"/>
  <c r="O122" i="7"/>
  <c r="N122" i="7" s="1"/>
  <c r="P122" i="7" s="1"/>
  <c r="O266" i="7"/>
  <c r="N266" i="7" s="1"/>
  <c r="P266" i="7" s="1"/>
  <c r="O275" i="7"/>
  <c r="N275" i="7" s="1"/>
  <c r="P275" i="7" s="1"/>
  <c r="O354" i="7"/>
  <c r="N354" i="7" s="1"/>
  <c r="P354" i="7" s="1"/>
  <c r="O369" i="7"/>
  <c r="N369" i="7" s="1"/>
  <c r="P369" i="7" s="1"/>
  <c r="O377" i="7"/>
  <c r="N377" i="7" s="1"/>
  <c r="P377" i="7" s="1"/>
  <c r="O409" i="7"/>
  <c r="N409" i="7" s="1"/>
  <c r="P409" i="7" s="1"/>
  <c r="O438" i="7"/>
  <c r="N438" i="7" s="1"/>
  <c r="P438" i="7" s="1"/>
  <c r="O465" i="7"/>
  <c r="N465" i="7" s="1"/>
  <c r="P465" i="7" s="1"/>
  <c r="O495" i="7"/>
  <c r="N495" i="7" s="1"/>
  <c r="P495" i="7" s="1"/>
  <c r="O498" i="7"/>
  <c r="N498" i="7" s="1"/>
  <c r="P498" i="7" s="1"/>
  <c r="O537" i="7"/>
  <c r="N537" i="7" s="1"/>
  <c r="P537" i="7" s="1"/>
  <c r="O552" i="7"/>
  <c r="N552" i="7" s="1"/>
  <c r="P552" i="7" s="1"/>
  <c r="O554" i="7"/>
  <c r="N554" i="7" s="1"/>
  <c r="P554" i="7" s="1"/>
  <c r="O592" i="7"/>
  <c r="N592" i="7" s="1"/>
  <c r="P592" i="7" s="1"/>
  <c r="Q46" i="8"/>
  <c r="U46" i="8" s="1"/>
  <c r="AD46" i="8" s="1"/>
  <c r="X46" i="8"/>
  <c r="AG46" i="8" s="1"/>
  <c r="V46" i="8"/>
  <c r="AE46" i="8" s="1"/>
  <c r="T54" i="8"/>
  <c r="AC54" i="8" s="1"/>
  <c r="V70" i="8"/>
  <c r="AE70" i="8" s="1"/>
  <c r="T70" i="8"/>
  <c r="AC70" i="8" s="1"/>
  <c r="Q73" i="8"/>
  <c r="X73" i="8" s="1"/>
  <c r="AG73" i="8" s="1"/>
  <c r="S74" i="8"/>
  <c r="AB74" i="8" s="1"/>
  <c r="Z74" i="8"/>
  <c r="AI74" i="8" s="1"/>
  <c r="R74" i="8"/>
  <c r="AA74" i="8" s="1"/>
  <c r="Y74" i="8"/>
  <c r="AH74" i="8" s="1"/>
  <c r="Q74" i="8"/>
  <c r="X74" i="8"/>
  <c r="AG74" i="8" s="1"/>
  <c r="W74" i="8"/>
  <c r="AF74" i="8" s="1"/>
  <c r="U74" i="8"/>
  <c r="AD74" i="8" s="1"/>
  <c r="Y82" i="8"/>
  <c r="AH82" i="8" s="1"/>
  <c r="Q82" i="8"/>
  <c r="S82" i="8" s="1"/>
  <c r="AB82" i="8" s="1"/>
  <c r="X82" i="8"/>
  <c r="AG82" i="8" s="1"/>
  <c r="W82" i="8"/>
  <c r="AF82" i="8" s="1"/>
  <c r="U82" i="8"/>
  <c r="AD82" i="8" s="1"/>
  <c r="V96" i="8"/>
  <c r="AE96" i="8" s="1"/>
  <c r="U96" i="8"/>
  <c r="AD96" i="8" s="1"/>
  <c r="T96" i="8"/>
  <c r="AC96" i="8" s="1"/>
  <c r="S96" i="8"/>
  <c r="AB96" i="8" s="1"/>
  <c r="Z96" i="8"/>
  <c r="AI96" i="8" s="1"/>
  <c r="R96" i="8"/>
  <c r="AA96" i="8" s="1"/>
  <c r="X96" i="8"/>
  <c r="AG96" i="8" s="1"/>
  <c r="Q99" i="8"/>
  <c r="Y99" i="8" s="1"/>
  <c r="AH99" i="8" s="1"/>
  <c r="V99" i="8"/>
  <c r="AE99" i="8" s="1"/>
  <c r="S99" i="8"/>
  <c r="AB99" i="8" s="1"/>
  <c r="T103" i="8"/>
  <c r="AC103" i="8" s="1"/>
  <c r="S103" i="8"/>
  <c r="AB103" i="8" s="1"/>
  <c r="Z103" i="8"/>
  <c r="AI103" i="8" s="1"/>
  <c r="R103" i="8"/>
  <c r="AA103" i="8" s="1"/>
  <c r="Y103" i="8"/>
  <c r="AH103" i="8" s="1"/>
  <c r="Q103" i="8"/>
  <c r="X103" i="8"/>
  <c r="AG103" i="8" s="1"/>
  <c r="V103" i="8"/>
  <c r="AE103" i="8" s="1"/>
  <c r="Q104" i="8"/>
  <c r="U104" i="8" s="1"/>
  <c r="AD104" i="8" s="1"/>
  <c r="W104" i="8"/>
  <c r="AF104" i="8" s="1"/>
  <c r="Q112" i="8"/>
  <c r="Y112" i="8" s="1"/>
  <c r="AH112" i="8" s="1"/>
  <c r="V112" i="8"/>
  <c r="AE112" i="8" s="1"/>
  <c r="S112" i="8"/>
  <c r="AB112" i="8" s="1"/>
  <c r="Q133" i="8"/>
  <c r="S133" i="8" s="1"/>
  <c r="AB133" i="8" s="1"/>
  <c r="X133" i="8"/>
  <c r="AG133" i="8" s="1"/>
  <c r="U133" i="8"/>
  <c r="AD133" i="8" s="1"/>
  <c r="W145" i="8"/>
  <c r="AF145" i="8" s="1"/>
  <c r="Y145" i="8"/>
  <c r="AH145" i="8" s="1"/>
  <c r="X145" i="8"/>
  <c r="AG145" i="8" s="1"/>
  <c r="V145" i="8"/>
  <c r="AE145" i="8" s="1"/>
  <c r="T145" i="8"/>
  <c r="AC145" i="8" s="1"/>
  <c r="Y167" i="8"/>
  <c r="AH167" i="8" s="1"/>
  <c r="X190" i="8"/>
  <c r="AG190" i="8" s="1"/>
  <c r="U243" i="8"/>
  <c r="AD243" i="8" s="1"/>
  <c r="S243" i="8"/>
  <c r="AB243" i="8" s="1"/>
  <c r="Z243" i="8"/>
  <c r="AI243" i="8" s="1"/>
  <c r="Q243" i="8"/>
  <c r="Y243" i="8" s="1"/>
  <c r="AH243" i="8" s="1"/>
  <c r="X243" i="8"/>
  <c r="AG243" i="8" s="1"/>
  <c r="V243" i="8"/>
  <c r="AE243" i="8" s="1"/>
  <c r="W250" i="8"/>
  <c r="AF250" i="8" s="1"/>
  <c r="Z250" i="8"/>
  <c r="AI250" i="8" s="1"/>
  <c r="Q250" i="8"/>
  <c r="Y250" i="8"/>
  <c r="AH250" i="8" s="1"/>
  <c r="X250" i="8"/>
  <c r="AG250" i="8" s="1"/>
  <c r="V250" i="8"/>
  <c r="AE250" i="8" s="1"/>
  <c r="U250" i="8"/>
  <c r="AD250" i="8" s="1"/>
  <c r="S250" i="8"/>
  <c r="AB250" i="8" s="1"/>
  <c r="U257" i="8"/>
  <c r="AD257" i="8" s="1"/>
  <c r="S257" i="8"/>
  <c r="AB257" i="8" s="1"/>
  <c r="Q257" i="8"/>
  <c r="R257" i="8" s="1"/>
  <c r="AA257" i="8" s="1"/>
  <c r="X266" i="8"/>
  <c r="AG266" i="8" s="1"/>
  <c r="R268" i="8"/>
  <c r="AA268" i="8" s="1"/>
  <c r="S268" i="8"/>
  <c r="AB268" i="8" s="1"/>
  <c r="Q268" i="8"/>
  <c r="U268" i="8" s="1"/>
  <c r="AD268" i="8" s="1"/>
  <c r="Y268" i="8"/>
  <c r="AH268" i="8" s="1"/>
  <c r="W268" i="8"/>
  <c r="AF268" i="8" s="1"/>
  <c r="T290" i="8"/>
  <c r="AC290" i="8" s="1"/>
  <c r="R290" i="8"/>
  <c r="AA290" i="8" s="1"/>
  <c r="Y293" i="8"/>
  <c r="AH293" i="8" s="1"/>
  <c r="Q293" i="8"/>
  <c r="V293" i="8" s="1"/>
  <c r="AE293" i="8" s="1"/>
  <c r="U293" i="8"/>
  <c r="AD293" i="8" s="1"/>
  <c r="S293" i="8"/>
  <c r="AB293" i="8" s="1"/>
  <c r="R293" i="8"/>
  <c r="AA293" i="8" s="1"/>
  <c r="X293" i="8"/>
  <c r="AG293" i="8" s="1"/>
  <c r="T312" i="8"/>
  <c r="AC312" i="8" s="1"/>
  <c r="Q312" i="8"/>
  <c r="Z312" i="8" s="1"/>
  <c r="AI312" i="8" s="1"/>
  <c r="Y312" i="8"/>
  <c r="AH312" i="8" s="1"/>
  <c r="X312" i="8"/>
  <c r="AG312" i="8" s="1"/>
  <c r="V312" i="8"/>
  <c r="AE312" i="8" s="1"/>
  <c r="S312" i="8"/>
  <c r="AB312" i="8" s="1"/>
  <c r="Q316" i="8"/>
  <c r="V316" i="8" s="1"/>
  <c r="AE316" i="8" s="1"/>
  <c r="S326" i="8"/>
  <c r="AB326" i="8" s="1"/>
  <c r="X326" i="8"/>
  <c r="AG326" i="8" s="1"/>
  <c r="Q326" i="8"/>
  <c r="T326" i="8" s="1"/>
  <c r="AC326" i="8" s="1"/>
  <c r="Z326" i="8"/>
  <c r="AI326" i="8" s="1"/>
  <c r="Y326" i="8"/>
  <c r="AH326" i="8" s="1"/>
  <c r="W326" i="8"/>
  <c r="AF326" i="8" s="1"/>
  <c r="V326" i="8"/>
  <c r="AE326" i="8" s="1"/>
  <c r="Z330" i="8"/>
  <c r="AI330" i="8" s="1"/>
  <c r="S334" i="8"/>
  <c r="AB334" i="8" s="1"/>
  <c r="X334" i="8"/>
  <c r="AG334" i="8" s="1"/>
  <c r="V334" i="8"/>
  <c r="AE334" i="8" s="1"/>
  <c r="U334" i="8"/>
  <c r="AD334" i="8" s="1"/>
  <c r="T334" i="8"/>
  <c r="AC334" i="8" s="1"/>
  <c r="R334" i="8"/>
  <c r="AA334" i="8" s="1"/>
  <c r="Q334" i="8"/>
  <c r="Y334" i="8"/>
  <c r="AH334" i="8" s="1"/>
  <c r="X346" i="8"/>
  <c r="AG346" i="8" s="1"/>
  <c r="Y346" i="8"/>
  <c r="AH346" i="8" s="1"/>
  <c r="W346" i="8"/>
  <c r="AF346" i="8" s="1"/>
  <c r="V346" i="8"/>
  <c r="AE346" i="8" s="1"/>
  <c r="T346" i="8"/>
  <c r="AC346" i="8" s="1"/>
  <c r="Q346" i="8"/>
  <c r="S346" i="8" s="1"/>
  <c r="AB346" i="8" s="1"/>
  <c r="Q362" i="8"/>
  <c r="Y362" i="8" s="1"/>
  <c r="AH362" i="8" s="1"/>
  <c r="Z373" i="8"/>
  <c r="AI373" i="8" s="1"/>
  <c r="T375" i="8"/>
  <c r="AC375" i="8" s="1"/>
  <c r="Z391" i="8"/>
  <c r="AI391" i="8" s="1"/>
  <c r="Q391" i="8"/>
  <c r="R391" i="8" s="1"/>
  <c r="AA391" i="8" s="1"/>
  <c r="W391" i="8"/>
  <c r="AF391" i="8" s="1"/>
  <c r="V391" i="8"/>
  <c r="AE391" i="8" s="1"/>
  <c r="U391" i="8"/>
  <c r="AD391" i="8" s="1"/>
  <c r="Y401" i="8"/>
  <c r="AH401" i="8" s="1"/>
  <c r="Q401" i="8"/>
  <c r="W401" i="8" s="1"/>
  <c r="AF401" i="8" s="1"/>
  <c r="V401" i="8"/>
  <c r="AE401" i="8" s="1"/>
  <c r="R401" i="8"/>
  <c r="AA401" i="8" s="1"/>
  <c r="Z401" i="8"/>
  <c r="AI401" i="8" s="1"/>
  <c r="X401" i="8"/>
  <c r="AG401" i="8" s="1"/>
  <c r="Y405" i="8"/>
  <c r="AH405" i="8" s="1"/>
  <c r="Q405" i="8"/>
  <c r="T405" i="8" s="1"/>
  <c r="AC405" i="8" s="1"/>
  <c r="W405" i="8"/>
  <c r="AF405" i="8" s="1"/>
  <c r="V405" i="8"/>
  <c r="AE405" i="8" s="1"/>
  <c r="X405" i="8"/>
  <c r="AG405" i="8" s="1"/>
  <c r="U405" i="8"/>
  <c r="AD405" i="8" s="1"/>
  <c r="S405" i="8"/>
  <c r="AB405" i="8" s="1"/>
  <c r="R405" i="8"/>
  <c r="AA405" i="8" s="1"/>
  <c r="T420" i="8"/>
  <c r="AC420" i="8" s="1"/>
  <c r="S420" i="8"/>
  <c r="AB420" i="8" s="1"/>
  <c r="X420" i="8"/>
  <c r="AG420" i="8" s="1"/>
  <c r="Y420" i="8"/>
  <c r="AH420" i="8" s="1"/>
  <c r="Q420" i="8"/>
  <c r="W420" i="8" s="1"/>
  <c r="AF420" i="8" s="1"/>
  <c r="Q428" i="8"/>
  <c r="X428" i="8" s="1"/>
  <c r="AG428" i="8" s="1"/>
  <c r="Z430" i="8"/>
  <c r="AI430" i="8" s="1"/>
  <c r="X430" i="8"/>
  <c r="AG430" i="8" s="1"/>
  <c r="U449" i="8"/>
  <c r="AD449" i="8" s="1"/>
  <c r="S449" i="8"/>
  <c r="AB449" i="8" s="1"/>
  <c r="Z449" i="8"/>
  <c r="AI449" i="8" s="1"/>
  <c r="R449" i="8"/>
  <c r="AA449" i="8" s="1"/>
  <c r="W449" i="8"/>
  <c r="AF449" i="8" s="1"/>
  <c r="V449" i="8"/>
  <c r="AE449" i="8" s="1"/>
  <c r="T449" i="8"/>
  <c r="AC449" i="8" s="1"/>
  <c r="Q449" i="8"/>
  <c r="Y449" i="8"/>
  <c r="AH449" i="8" s="1"/>
  <c r="Z452" i="8"/>
  <c r="AI452" i="8" s="1"/>
  <c r="R452" i="8"/>
  <c r="AA452" i="8" s="1"/>
  <c r="W452" i="8"/>
  <c r="AF452" i="8" s="1"/>
  <c r="X452" i="8"/>
  <c r="AG452" i="8" s="1"/>
  <c r="T452" i="8"/>
  <c r="AC452" i="8" s="1"/>
  <c r="Q452" i="8"/>
  <c r="U452" i="8" s="1"/>
  <c r="AD452" i="8" s="1"/>
  <c r="Q454" i="8"/>
  <c r="X454" i="8" s="1"/>
  <c r="AG454" i="8" s="1"/>
  <c r="X463" i="8"/>
  <c r="AG463" i="8" s="1"/>
  <c r="W463" i="8"/>
  <c r="AF463" i="8" s="1"/>
  <c r="U463" i="8"/>
  <c r="AD463" i="8" s="1"/>
  <c r="Y463" i="8"/>
  <c r="AH463" i="8" s="1"/>
  <c r="Q463" i="8"/>
  <c r="V463" i="8" s="1"/>
  <c r="AE463" i="8" s="1"/>
  <c r="V469" i="8"/>
  <c r="AE469" i="8" s="1"/>
  <c r="U469" i="8"/>
  <c r="AD469" i="8" s="1"/>
  <c r="Z469" i="8"/>
  <c r="AI469" i="8" s="1"/>
  <c r="Q469" i="8"/>
  <c r="R469" i="8" s="1"/>
  <c r="AA469" i="8" s="1"/>
  <c r="S471" i="8"/>
  <c r="AB471" i="8" s="1"/>
  <c r="Q471" i="8"/>
  <c r="Z471" i="8" s="1"/>
  <c r="AI471" i="8" s="1"/>
  <c r="U514" i="8"/>
  <c r="AD514" i="8" s="1"/>
  <c r="Q514" i="8"/>
  <c r="T514" i="8" s="1"/>
  <c r="AC514" i="8" s="1"/>
  <c r="V514" i="8"/>
  <c r="AE514" i="8" s="1"/>
  <c r="Q522" i="8"/>
  <c r="W522" i="8" s="1"/>
  <c r="AF522" i="8" s="1"/>
  <c r="Q584" i="8"/>
  <c r="T584" i="8" s="1"/>
  <c r="AC584" i="8" s="1"/>
  <c r="X584" i="8"/>
  <c r="AG584" i="8" s="1"/>
  <c r="U584" i="8"/>
  <c r="AD584" i="8" s="1"/>
  <c r="S97" i="9"/>
  <c r="AB97" i="9" s="1"/>
  <c r="V184" i="9"/>
  <c r="AE184" i="9" s="1"/>
  <c r="Q184" i="9"/>
  <c r="O392" i="7"/>
  <c r="N392" i="7" s="1"/>
  <c r="P392" i="7" s="1"/>
  <c r="O398" i="7"/>
  <c r="N398" i="7" s="1"/>
  <c r="P398" i="7" s="1"/>
  <c r="O437" i="7"/>
  <c r="N437" i="7" s="1"/>
  <c r="P437" i="7" s="1"/>
  <c r="O440" i="7"/>
  <c r="N440" i="7" s="1"/>
  <c r="P440" i="7" s="1"/>
  <c r="O464" i="7"/>
  <c r="N464" i="7" s="1"/>
  <c r="P464" i="7" s="1"/>
  <c r="O538" i="7"/>
  <c r="N538" i="7" s="1"/>
  <c r="P538" i="7" s="1"/>
  <c r="O551" i="7"/>
  <c r="N551" i="7" s="1"/>
  <c r="P551" i="7" s="1"/>
  <c r="O555" i="7"/>
  <c r="N555" i="7" s="1"/>
  <c r="P555" i="7" s="1"/>
  <c r="O556" i="7"/>
  <c r="N556" i="7" s="1"/>
  <c r="P556" i="7" s="1"/>
  <c r="O557" i="7"/>
  <c r="N557" i="7" s="1"/>
  <c r="P557" i="7" s="1"/>
  <c r="O566" i="7"/>
  <c r="N566" i="7" s="1"/>
  <c r="P566" i="7" s="1"/>
  <c r="O568" i="7"/>
  <c r="N568" i="7" s="1"/>
  <c r="P568" i="7" s="1"/>
  <c r="U591" i="8"/>
  <c r="AD591" i="8" s="1"/>
  <c r="R566" i="8"/>
  <c r="AA566" i="8" s="1"/>
  <c r="Y565" i="8"/>
  <c r="AH565" i="8" s="1"/>
  <c r="R562" i="8"/>
  <c r="AA562" i="8" s="1"/>
  <c r="U560" i="8"/>
  <c r="AD560" i="8" s="1"/>
  <c r="R547" i="8"/>
  <c r="AA547" i="8" s="1"/>
  <c r="Z544" i="8"/>
  <c r="AI544" i="8" s="1"/>
  <c r="W530" i="8"/>
  <c r="AF530" i="8" s="1"/>
  <c r="Y498" i="8"/>
  <c r="AH498" i="8" s="1"/>
  <c r="Y497" i="8"/>
  <c r="AH497" i="8" s="1"/>
  <c r="S579" i="8"/>
  <c r="AB579" i="8" s="1"/>
  <c r="R544" i="8"/>
  <c r="AA544" i="8" s="1"/>
  <c r="U29" i="8"/>
  <c r="AD29" i="8" s="1"/>
  <c r="Z33" i="8"/>
  <c r="AI33" i="8" s="1"/>
  <c r="Y33" i="8"/>
  <c r="AH33" i="8" s="1"/>
  <c r="Q33" i="8"/>
  <c r="X33" i="8" s="1"/>
  <c r="AG33" i="8" s="1"/>
  <c r="W33" i="8"/>
  <c r="AF33" i="8" s="1"/>
  <c r="V33" i="8"/>
  <c r="AE33" i="8" s="1"/>
  <c r="T33" i="8"/>
  <c r="AC33" i="8" s="1"/>
  <c r="W37" i="8"/>
  <c r="AF37" i="8" s="1"/>
  <c r="S39" i="8"/>
  <c r="AB39" i="8" s="1"/>
  <c r="Q39" i="8"/>
  <c r="Z39" i="8" s="1"/>
  <c r="AI39" i="8" s="1"/>
  <c r="V39" i="8"/>
  <c r="AE39" i="8" s="1"/>
  <c r="Z40" i="8"/>
  <c r="AI40" i="8" s="1"/>
  <c r="Q40" i="8"/>
  <c r="R40" i="8" s="1"/>
  <c r="AA40" i="8" s="1"/>
  <c r="U40" i="8"/>
  <c r="AD40" i="8" s="1"/>
  <c r="R46" i="8"/>
  <c r="AA46" i="8" s="1"/>
  <c r="Q61" i="8"/>
  <c r="T61" i="8" s="1"/>
  <c r="AC61" i="8" s="1"/>
  <c r="X61" i="8"/>
  <c r="AG61" i="8" s="1"/>
  <c r="V61" i="8"/>
  <c r="AE61" i="8" s="1"/>
  <c r="W65" i="8"/>
  <c r="AF65" i="8" s="1"/>
  <c r="Q67" i="8"/>
  <c r="X67" i="8" s="1"/>
  <c r="AG67" i="8" s="1"/>
  <c r="S68" i="8"/>
  <c r="AB68" i="8" s="1"/>
  <c r="Z68" i="8"/>
  <c r="AI68" i="8" s="1"/>
  <c r="R68" i="8"/>
  <c r="AA68" i="8" s="1"/>
  <c r="Y68" i="8"/>
  <c r="AH68" i="8" s="1"/>
  <c r="Q68" i="8"/>
  <c r="X68" i="8"/>
  <c r="AG68" i="8" s="1"/>
  <c r="W68" i="8"/>
  <c r="AF68" i="8" s="1"/>
  <c r="U68" i="8"/>
  <c r="AD68" i="8" s="1"/>
  <c r="S75" i="8"/>
  <c r="AB75" i="8" s="1"/>
  <c r="T80" i="8"/>
  <c r="AC80" i="8" s="1"/>
  <c r="R82" i="8"/>
  <c r="AA82" i="8" s="1"/>
  <c r="T100" i="8"/>
  <c r="AC100" i="8" s="1"/>
  <c r="R100" i="8"/>
  <c r="AA100" i="8" s="1"/>
  <c r="U103" i="8"/>
  <c r="AD103" i="8" s="1"/>
  <c r="W109" i="8"/>
  <c r="AF109" i="8" s="1"/>
  <c r="T110" i="8"/>
  <c r="AC110" i="8" s="1"/>
  <c r="U111" i="8"/>
  <c r="AD111" i="8" s="1"/>
  <c r="Z119" i="8"/>
  <c r="AI119" i="8" s="1"/>
  <c r="Y124" i="8"/>
  <c r="AH124" i="8" s="1"/>
  <c r="Q124" i="8"/>
  <c r="S124" i="8" s="1"/>
  <c r="AB124" i="8" s="1"/>
  <c r="X124" i="8"/>
  <c r="AG124" i="8" s="1"/>
  <c r="W124" i="8"/>
  <c r="AF124" i="8" s="1"/>
  <c r="V124" i="8"/>
  <c r="AE124" i="8" s="1"/>
  <c r="U124" i="8"/>
  <c r="AD124" i="8" s="1"/>
  <c r="W126" i="8"/>
  <c r="AF126" i="8" s="1"/>
  <c r="Q127" i="8"/>
  <c r="T127" i="8" s="1"/>
  <c r="AC127" i="8" s="1"/>
  <c r="V127" i="8"/>
  <c r="AE127" i="8" s="1"/>
  <c r="Q128" i="8"/>
  <c r="S128" i="8" s="1"/>
  <c r="AB128" i="8" s="1"/>
  <c r="X128" i="8"/>
  <c r="AG128" i="8" s="1"/>
  <c r="U128" i="8"/>
  <c r="AD128" i="8" s="1"/>
  <c r="S142" i="8"/>
  <c r="AB142" i="8" s="1"/>
  <c r="W143" i="8"/>
  <c r="AF143" i="8" s="1"/>
  <c r="V143" i="8"/>
  <c r="AE143" i="8" s="1"/>
  <c r="U143" i="8"/>
  <c r="AD143" i="8" s="1"/>
  <c r="S143" i="8"/>
  <c r="AB143" i="8" s="1"/>
  <c r="Y143" i="8"/>
  <c r="AH143" i="8" s="1"/>
  <c r="Q143" i="8"/>
  <c r="T143" i="8" s="1"/>
  <c r="AC143" i="8" s="1"/>
  <c r="V150" i="8"/>
  <c r="AE150" i="8" s="1"/>
  <c r="T150" i="8"/>
  <c r="AC150" i="8" s="1"/>
  <c r="Q150" i="8"/>
  <c r="S150" i="8" s="1"/>
  <c r="AB150" i="8" s="1"/>
  <c r="U159" i="8"/>
  <c r="AD159" i="8" s="1"/>
  <c r="U160" i="8"/>
  <c r="AD160" i="8" s="1"/>
  <c r="S171" i="8"/>
  <c r="AB171" i="8" s="1"/>
  <c r="Q173" i="8"/>
  <c r="V173" i="8" s="1"/>
  <c r="AE173" i="8" s="1"/>
  <c r="X173" i="8"/>
  <c r="AG173" i="8" s="1"/>
  <c r="R179" i="8"/>
  <c r="AA179" i="8" s="1"/>
  <c r="X179" i="8"/>
  <c r="AG179" i="8" s="1"/>
  <c r="W179" i="8"/>
  <c r="AF179" i="8" s="1"/>
  <c r="V179" i="8"/>
  <c r="AE179" i="8" s="1"/>
  <c r="T179" i="8"/>
  <c r="AC179" i="8" s="1"/>
  <c r="Q179" i="8"/>
  <c r="Z179" i="8" s="1"/>
  <c r="AI179" i="8" s="1"/>
  <c r="Q182" i="8"/>
  <c r="X182" i="8" s="1"/>
  <c r="AG182" i="8" s="1"/>
  <c r="S183" i="8"/>
  <c r="AB183" i="8" s="1"/>
  <c r="Y183" i="8"/>
  <c r="AH183" i="8" s="1"/>
  <c r="Q187" i="8"/>
  <c r="U187" i="8" s="1"/>
  <c r="AD187" i="8" s="1"/>
  <c r="X187" i="8"/>
  <c r="AG187" i="8" s="1"/>
  <c r="W187" i="8"/>
  <c r="AF187" i="8" s="1"/>
  <c r="S187" i="8"/>
  <c r="AB187" i="8" s="1"/>
  <c r="Q188" i="8"/>
  <c r="S188" i="8" s="1"/>
  <c r="AB188" i="8" s="1"/>
  <c r="X188" i="8"/>
  <c r="AG188" i="8" s="1"/>
  <c r="W188" i="8"/>
  <c r="AF188" i="8" s="1"/>
  <c r="T188" i="8"/>
  <c r="AC188" i="8" s="1"/>
  <c r="U195" i="8"/>
  <c r="AD195" i="8" s="1"/>
  <c r="W204" i="8"/>
  <c r="AF204" i="8" s="1"/>
  <c r="S206" i="8"/>
  <c r="AB206" i="8" s="1"/>
  <c r="U208" i="8"/>
  <c r="AD208" i="8" s="1"/>
  <c r="Q208" i="8"/>
  <c r="S208" i="8" s="1"/>
  <c r="AB208" i="8" s="1"/>
  <c r="Y208" i="8"/>
  <c r="AH208" i="8" s="1"/>
  <c r="X208" i="8"/>
  <c r="AG208" i="8" s="1"/>
  <c r="U215" i="8"/>
  <c r="AD215" i="8" s="1"/>
  <c r="Y216" i="8"/>
  <c r="AH216" i="8" s="1"/>
  <c r="Q216" i="8"/>
  <c r="Z216" i="8" s="1"/>
  <c r="AI216" i="8" s="1"/>
  <c r="U216" i="8"/>
  <c r="AD216" i="8" s="1"/>
  <c r="T216" i="8"/>
  <c r="AC216" i="8" s="1"/>
  <c r="S216" i="8"/>
  <c r="AB216" i="8" s="1"/>
  <c r="R216" i="8"/>
  <c r="AA216" i="8" s="1"/>
  <c r="W216" i="8"/>
  <c r="AF216" i="8" s="1"/>
  <c r="Q225" i="8"/>
  <c r="S225" i="8" s="1"/>
  <c r="AB225" i="8" s="1"/>
  <c r="Y225" i="8"/>
  <c r="AH225" i="8" s="1"/>
  <c r="X225" i="8"/>
  <c r="AG225" i="8" s="1"/>
  <c r="V225" i="8"/>
  <c r="AE225" i="8" s="1"/>
  <c r="Q226" i="8"/>
  <c r="T226" i="8" s="1"/>
  <c r="AC226" i="8" s="1"/>
  <c r="Y226" i="8"/>
  <c r="AH226" i="8" s="1"/>
  <c r="X226" i="8"/>
  <c r="AG226" i="8" s="1"/>
  <c r="V226" i="8"/>
  <c r="AE226" i="8" s="1"/>
  <c r="Q234" i="8"/>
  <c r="Y234" i="8" s="1"/>
  <c r="AH234" i="8" s="1"/>
  <c r="X247" i="8"/>
  <c r="AG247" i="8" s="1"/>
  <c r="U252" i="8"/>
  <c r="AD252" i="8" s="1"/>
  <c r="T252" i="8"/>
  <c r="AC252" i="8" s="1"/>
  <c r="R252" i="8"/>
  <c r="AA252" i="8" s="1"/>
  <c r="Z252" i="8"/>
  <c r="AI252" i="8" s="1"/>
  <c r="Q252" i="8"/>
  <c r="S252" i="8" s="1"/>
  <c r="AB252" i="8" s="1"/>
  <c r="Y252" i="8"/>
  <c r="AH252" i="8" s="1"/>
  <c r="W252" i="8"/>
  <c r="AF252" i="8" s="1"/>
  <c r="V257" i="8"/>
  <c r="AE257" i="8" s="1"/>
  <c r="W261" i="8"/>
  <c r="AF261" i="8" s="1"/>
  <c r="X263" i="8"/>
  <c r="AG263" i="8" s="1"/>
  <c r="V268" i="8"/>
  <c r="AE268" i="8" s="1"/>
  <c r="V269" i="8"/>
  <c r="AE269" i="8" s="1"/>
  <c r="T269" i="8"/>
  <c r="AC269" i="8" s="1"/>
  <c r="T273" i="8"/>
  <c r="AC273" i="8" s="1"/>
  <c r="S275" i="8"/>
  <c r="AB275" i="8" s="1"/>
  <c r="R280" i="8"/>
  <c r="AA280" i="8" s="1"/>
  <c r="Q280" i="8"/>
  <c r="V280" i="8" s="1"/>
  <c r="AE280" i="8" s="1"/>
  <c r="X280" i="8"/>
  <c r="AG280" i="8" s="1"/>
  <c r="Y283" i="8"/>
  <c r="AH283" i="8" s="1"/>
  <c r="W293" i="8"/>
  <c r="AF293" i="8" s="1"/>
  <c r="Y295" i="8"/>
  <c r="AH295" i="8" s="1"/>
  <c r="Q295" i="8"/>
  <c r="V295" i="8" s="1"/>
  <c r="AE295" i="8" s="1"/>
  <c r="W295" i="8"/>
  <c r="AF295" i="8" s="1"/>
  <c r="U295" i="8"/>
  <c r="AD295" i="8" s="1"/>
  <c r="T295" i="8"/>
  <c r="AC295" i="8" s="1"/>
  <c r="S295" i="8"/>
  <c r="AB295" i="8" s="1"/>
  <c r="Z295" i="8"/>
  <c r="AI295" i="8" s="1"/>
  <c r="U297" i="8"/>
  <c r="AD297" i="8" s="1"/>
  <c r="Z297" i="8"/>
  <c r="AI297" i="8" s="1"/>
  <c r="R297" i="8"/>
  <c r="AA297" i="8" s="1"/>
  <c r="T297" i="8"/>
  <c r="AC297" i="8" s="1"/>
  <c r="S297" i="8"/>
  <c r="AB297" i="8" s="1"/>
  <c r="Q297" i="8"/>
  <c r="Y297" i="8"/>
  <c r="AH297" i="8" s="1"/>
  <c r="W297" i="8"/>
  <c r="AF297" i="8" s="1"/>
  <c r="Q307" i="8"/>
  <c r="U307" i="8" s="1"/>
  <c r="AD307" i="8" s="1"/>
  <c r="V307" i="8"/>
  <c r="AE307" i="8" s="1"/>
  <c r="Z307" i="8"/>
  <c r="AI307" i="8" s="1"/>
  <c r="W307" i="8"/>
  <c r="AF307" i="8" s="1"/>
  <c r="R307" i="8"/>
  <c r="AA307" i="8" s="1"/>
  <c r="U308" i="8"/>
  <c r="AD308" i="8" s="1"/>
  <c r="T321" i="8"/>
  <c r="AC321" i="8" s="1"/>
  <c r="Y321" i="8"/>
  <c r="AH321" i="8" s="1"/>
  <c r="Q321" i="8"/>
  <c r="X321" i="8"/>
  <c r="AG321" i="8" s="1"/>
  <c r="W321" i="8"/>
  <c r="AF321" i="8" s="1"/>
  <c r="V321" i="8"/>
  <c r="AE321" i="8" s="1"/>
  <c r="U321" i="8"/>
  <c r="AD321" i="8" s="1"/>
  <c r="S321" i="8"/>
  <c r="AB321" i="8" s="1"/>
  <c r="W328" i="8"/>
  <c r="AF328" i="8" s="1"/>
  <c r="T328" i="8"/>
  <c r="AC328" i="8" s="1"/>
  <c r="Q328" i="8"/>
  <c r="Z328" i="8"/>
  <c r="AI328" i="8" s="1"/>
  <c r="Y328" i="8"/>
  <c r="AH328" i="8" s="1"/>
  <c r="X328" i="8"/>
  <c r="AG328" i="8" s="1"/>
  <c r="V328" i="8"/>
  <c r="AE328" i="8" s="1"/>
  <c r="S328" i="8"/>
  <c r="AB328" i="8" s="1"/>
  <c r="W334" i="8"/>
  <c r="AF334" i="8" s="1"/>
  <c r="T336" i="8"/>
  <c r="AC336" i="8" s="1"/>
  <c r="Q336" i="8"/>
  <c r="V336" i="8" s="1"/>
  <c r="AE336" i="8" s="1"/>
  <c r="Y336" i="8"/>
  <c r="AH336" i="8" s="1"/>
  <c r="T340" i="8"/>
  <c r="AC340" i="8" s="1"/>
  <c r="Q340" i="8"/>
  <c r="S340" i="8" s="1"/>
  <c r="AB340" i="8" s="1"/>
  <c r="Y340" i="8"/>
  <c r="AH340" i="8" s="1"/>
  <c r="V340" i="8"/>
  <c r="AE340" i="8" s="1"/>
  <c r="R346" i="8"/>
  <c r="AA346" i="8" s="1"/>
  <c r="Q348" i="8"/>
  <c r="W348" i="8" s="1"/>
  <c r="AF348" i="8" s="1"/>
  <c r="R349" i="8"/>
  <c r="AA349" i="8" s="1"/>
  <c r="Q349" i="8"/>
  <c r="U349" i="8" s="1"/>
  <c r="AD349" i="8" s="1"/>
  <c r="Y349" i="8"/>
  <c r="AH349" i="8" s="1"/>
  <c r="X349" i="8"/>
  <c r="AG349" i="8" s="1"/>
  <c r="T349" i="8"/>
  <c r="AC349" i="8" s="1"/>
  <c r="Q356" i="8"/>
  <c r="T356" i="8" s="1"/>
  <c r="AC356" i="8" s="1"/>
  <c r="W356" i="8"/>
  <c r="AF356" i="8" s="1"/>
  <c r="V356" i="8"/>
  <c r="AE356" i="8" s="1"/>
  <c r="S356" i="8"/>
  <c r="AB356" i="8" s="1"/>
  <c r="W357" i="8"/>
  <c r="AF357" i="8" s="1"/>
  <c r="Q357" i="8"/>
  <c r="Z357" i="8" s="1"/>
  <c r="AI357" i="8" s="1"/>
  <c r="Y357" i="8"/>
  <c r="AH357" i="8" s="1"/>
  <c r="X357" i="8"/>
  <c r="AG357" i="8" s="1"/>
  <c r="T357" i="8"/>
  <c r="AC357" i="8" s="1"/>
  <c r="X364" i="8"/>
  <c r="AG364" i="8" s="1"/>
  <c r="U364" i="8"/>
  <c r="AD364" i="8" s="1"/>
  <c r="W364" i="8"/>
  <c r="AF364" i="8" s="1"/>
  <c r="T364" i="8"/>
  <c r="AC364" i="8" s="1"/>
  <c r="Z364" i="8"/>
  <c r="AI364" i="8" s="1"/>
  <c r="Q368" i="8"/>
  <c r="Z368" i="8" s="1"/>
  <c r="AI368" i="8" s="1"/>
  <c r="Z377" i="8"/>
  <c r="AI377" i="8" s="1"/>
  <c r="Y382" i="8"/>
  <c r="AH382" i="8" s="1"/>
  <c r="Z405" i="8"/>
  <c r="AI405" i="8" s="1"/>
  <c r="R417" i="8"/>
  <c r="AA417" i="8" s="1"/>
  <c r="R420" i="8"/>
  <c r="AA420" i="8" s="1"/>
  <c r="Z434" i="8"/>
  <c r="AI434" i="8" s="1"/>
  <c r="Z448" i="8"/>
  <c r="AI448" i="8" s="1"/>
  <c r="R448" i="8"/>
  <c r="AA448" i="8" s="1"/>
  <c r="W448" i="8"/>
  <c r="AF448" i="8" s="1"/>
  <c r="Y448" i="8"/>
  <c r="AH448" i="8" s="1"/>
  <c r="T448" i="8"/>
  <c r="AC448" i="8" s="1"/>
  <c r="X449" i="8"/>
  <c r="AG449" i="8" s="1"/>
  <c r="Y452" i="8"/>
  <c r="AH452" i="8" s="1"/>
  <c r="T458" i="8"/>
  <c r="AC458" i="8" s="1"/>
  <c r="Z458" i="8"/>
  <c r="AI458" i="8" s="1"/>
  <c r="R458" i="8"/>
  <c r="AA458" i="8" s="1"/>
  <c r="Y458" i="8"/>
  <c r="AH458" i="8" s="1"/>
  <c r="Q458" i="8"/>
  <c r="V458" i="8"/>
  <c r="AE458" i="8" s="1"/>
  <c r="X458" i="8"/>
  <c r="AG458" i="8" s="1"/>
  <c r="W458" i="8"/>
  <c r="AF458" i="8" s="1"/>
  <c r="U458" i="8"/>
  <c r="AD458" i="8" s="1"/>
  <c r="S458" i="8"/>
  <c r="AB458" i="8" s="1"/>
  <c r="W461" i="8"/>
  <c r="AF461" i="8" s="1"/>
  <c r="Q461" i="8"/>
  <c r="T461" i="8" s="1"/>
  <c r="AC461" i="8" s="1"/>
  <c r="Q465" i="8"/>
  <c r="X465" i="8" s="1"/>
  <c r="AG465" i="8" s="1"/>
  <c r="W472" i="8"/>
  <c r="AF472" i="8" s="1"/>
  <c r="U472" i="8"/>
  <c r="AD472" i="8" s="1"/>
  <c r="T472" i="8"/>
  <c r="AC472" i="8" s="1"/>
  <c r="Z472" i="8"/>
  <c r="AI472" i="8" s="1"/>
  <c r="R472" i="8"/>
  <c r="AA472" i="8" s="1"/>
  <c r="Y472" i="8"/>
  <c r="AH472" i="8" s="1"/>
  <c r="Q472" i="8"/>
  <c r="X472" i="8"/>
  <c r="AG472" i="8" s="1"/>
  <c r="V472" i="8"/>
  <c r="AE472" i="8" s="1"/>
  <c r="S472" i="8"/>
  <c r="AB472" i="8" s="1"/>
  <c r="Y477" i="8"/>
  <c r="AH477" i="8" s="1"/>
  <c r="X485" i="8"/>
  <c r="AG485" i="8" s="1"/>
  <c r="V485" i="8"/>
  <c r="AE485" i="8" s="1"/>
  <c r="Q485" i="8"/>
  <c r="U485" i="8" s="1"/>
  <c r="AD485" i="8" s="1"/>
  <c r="W492" i="8"/>
  <c r="AF492" i="8" s="1"/>
  <c r="U503" i="8"/>
  <c r="AD503" i="8" s="1"/>
  <c r="Q503" i="8"/>
  <c r="T503" i="8" s="1"/>
  <c r="AC503" i="8" s="1"/>
  <c r="V503" i="8"/>
  <c r="AE503" i="8" s="1"/>
  <c r="Q509" i="8"/>
  <c r="W509" i="8" s="1"/>
  <c r="AF509" i="8" s="1"/>
  <c r="W517" i="8"/>
  <c r="AF517" i="8" s="1"/>
  <c r="U517" i="8"/>
  <c r="AD517" i="8" s="1"/>
  <c r="T517" i="8"/>
  <c r="AC517" i="8" s="1"/>
  <c r="S517" i="8"/>
  <c r="AB517" i="8" s="1"/>
  <c r="R517" i="8"/>
  <c r="AA517" i="8" s="1"/>
  <c r="Y517" i="8"/>
  <c r="AH517" i="8" s="1"/>
  <c r="Q517" i="8"/>
  <c r="Z517" i="8" s="1"/>
  <c r="AI517" i="8" s="1"/>
  <c r="X517" i="8"/>
  <c r="AG517" i="8" s="1"/>
  <c r="V517" i="8"/>
  <c r="AE517" i="8" s="1"/>
  <c r="W525" i="8"/>
  <c r="AF525" i="8" s="1"/>
  <c r="U525" i="8"/>
  <c r="AD525" i="8" s="1"/>
  <c r="S525" i="8"/>
  <c r="AB525" i="8" s="1"/>
  <c r="Y525" i="8"/>
  <c r="AH525" i="8" s="1"/>
  <c r="Q525" i="8"/>
  <c r="Z525" i="8" s="1"/>
  <c r="AI525" i="8" s="1"/>
  <c r="X525" i="8"/>
  <c r="AG525" i="8" s="1"/>
  <c r="V525" i="8"/>
  <c r="AE525" i="8" s="1"/>
  <c r="S533" i="8"/>
  <c r="AB533" i="8" s="1"/>
  <c r="Y533" i="8"/>
  <c r="AH533" i="8" s="1"/>
  <c r="Q533" i="8"/>
  <c r="Z533" i="8" s="1"/>
  <c r="AI533" i="8" s="1"/>
  <c r="X533" i="8"/>
  <c r="AG533" i="8" s="1"/>
  <c r="W533" i="8"/>
  <c r="AF533" i="8" s="1"/>
  <c r="T533" i="8"/>
  <c r="AC533" i="8" s="1"/>
  <c r="Q536" i="8"/>
  <c r="U536" i="8" s="1"/>
  <c r="AD536" i="8" s="1"/>
  <c r="W536" i="8"/>
  <c r="AF536" i="8" s="1"/>
  <c r="W553" i="8"/>
  <c r="AF553" i="8" s="1"/>
  <c r="U553" i="8"/>
  <c r="AD553" i="8" s="1"/>
  <c r="T553" i="8"/>
  <c r="AC553" i="8" s="1"/>
  <c r="S553" i="8"/>
  <c r="AB553" i="8" s="1"/>
  <c r="R553" i="8"/>
  <c r="AA553" i="8" s="1"/>
  <c r="Y553" i="8"/>
  <c r="AH553" i="8" s="1"/>
  <c r="Q553" i="8"/>
  <c r="Z553" i="8" s="1"/>
  <c r="AI553" i="8" s="1"/>
  <c r="X553" i="8"/>
  <c r="AG553" i="8" s="1"/>
  <c r="V553" i="8"/>
  <c r="AE553" i="8" s="1"/>
  <c r="Q38" i="9"/>
  <c r="Z38" i="9" s="1"/>
  <c r="AI38" i="9" s="1"/>
  <c r="V60" i="9"/>
  <c r="AE60" i="9" s="1"/>
  <c r="Q134" i="9"/>
  <c r="R134" i="9" s="1"/>
  <c r="AA134" i="9" s="1"/>
  <c r="Y168" i="9"/>
  <c r="AH168" i="9" s="1"/>
  <c r="V168" i="9"/>
  <c r="AE168" i="9" s="1"/>
  <c r="Q168" i="9"/>
  <c r="Q189" i="9"/>
  <c r="R189" i="9"/>
  <c r="AA189" i="9" s="1"/>
  <c r="S189" i="9"/>
  <c r="AB189" i="9" s="1"/>
  <c r="O375" i="7"/>
  <c r="N375" i="7" s="1"/>
  <c r="P375" i="7" s="1"/>
  <c r="O415" i="7"/>
  <c r="N415" i="7" s="1"/>
  <c r="P415" i="7" s="1"/>
  <c r="O441" i="7"/>
  <c r="N441" i="7" s="1"/>
  <c r="P441" i="7" s="1"/>
  <c r="O442" i="7"/>
  <c r="N442" i="7" s="1"/>
  <c r="P442" i="7" s="1"/>
  <c r="O443" i="7"/>
  <c r="N443" i="7" s="1"/>
  <c r="P443" i="7" s="1"/>
  <c r="O444" i="7"/>
  <c r="N444" i="7" s="1"/>
  <c r="P444" i="7" s="1"/>
  <c r="O445" i="7"/>
  <c r="N445" i="7" s="1"/>
  <c r="P445" i="7" s="1"/>
  <c r="O446" i="7"/>
  <c r="N446" i="7" s="1"/>
  <c r="P446" i="7" s="1"/>
  <c r="O447" i="7"/>
  <c r="N447" i="7" s="1"/>
  <c r="P447" i="7" s="1"/>
  <c r="O463" i="7"/>
  <c r="N463" i="7" s="1"/>
  <c r="P463" i="7" s="1"/>
  <c r="O550" i="7"/>
  <c r="N550" i="7" s="1"/>
  <c r="P550" i="7" s="1"/>
  <c r="O560" i="7"/>
  <c r="N560" i="7" s="1"/>
  <c r="P560" i="7" s="1"/>
  <c r="O570" i="7"/>
  <c r="N570" i="7" s="1"/>
  <c r="P570" i="7" s="1"/>
  <c r="Q29" i="8"/>
  <c r="T29" i="8" s="1"/>
  <c r="AC29" i="8" s="1"/>
  <c r="Y37" i="8"/>
  <c r="AH37" i="8" s="1"/>
  <c r="U39" i="8"/>
  <c r="AD39" i="8" s="1"/>
  <c r="S47" i="8"/>
  <c r="AB47" i="8" s="1"/>
  <c r="W48" i="8"/>
  <c r="AF48" i="8" s="1"/>
  <c r="V48" i="8"/>
  <c r="AE48" i="8" s="1"/>
  <c r="U48" i="8"/>
  <c r="AD48" i="8" s="1"/>
  <c r="T48" i="8"/>
  <c r="AC48" i="8" s="1"/>
  <c r="S48" i="8"/>
  <c r="AB48" i="8" s="1"/>
  <c r="Y48" i="8"/>
  <c r="AH48" i="8" s="1"/>
  <c r="Q48" i="8"/>
  <c r="Q57" i="8"/>
  <c r="X57" i="8" s="1"/>
  <c r="AG57" i="8" s="1"/>
  <c r="V63" i="8"/>
  <c r="AE63" i="8" s="1"/>
  <c r="U63" i="8"/>
  <c r="AD63" i="8" s="1"/>
  <c r="T63" i="8"/>
  <c r="AC63" i="8" s="1"/>
  <c r="Z63" i="8"/>
  <c r="AI63" i="8" s="1"/>
  <c r="Y65" i="8"/>
  <c r="AH65" i="8" s="1"/>
  <c r="T74" i="8"/>
  <c r="AC74" i="8" s="1"/>
  <c r="U75" i="8"/>
  <c r="AD75" i="8" s="1"/>
  <c r="V80" i="8"/>
  <c r="AE80" i="8" s="1"/>
  <c r="S83" i="8"/>
  <c r="AB83" i="8" s="1"/>
  <c r="W84" i="8"/>
  <c r="AF84" i="8" s="1"/>
  <c r="V84" i="8"/>
  <c r="AE84" i="8" s="1"/>
  <c r="U84" i="8"/>
  <c r="AD84" i="8" s="1"/>
  <c r="T84" i="8"/>
  <c r="AC84" i="8" s="1"/>
  <c r="S84" i="8"/>
  <c r="AB84" i="8" s="1"/>
  <c r="Y84" i="8"/>
  <c r="AH84" i="8" s="1"/>
  <c r="Q84" i="8"/>
  <c r="Y94" i="8"/>
  <c r="AH94" i="8" s="1"/>
  <c r="Q94" i="8"/>
  <c r="X94" i="8" s="1"/>
  <c r="AG94" i="8" s="1"/>
  <c r="W94" i="8"/>
  <c r="AF94" i="8" s="1"/>
  <c r="V94" i="8"/>
  <c r="AE94" i="8" s="1"/>
  <c r="U94" i="8"/>
  <c r="AD94" i="8" s="1"/>
  <c r="S94" i="8"/>
  <c r="AB94" i="8" s="1"/>
  <c r="W96" i="8"/>
  <c r="AF96" i="8" s="1"/>
  <c r="T97" i="8"/>
  <c r="AC97" i="8" s="1"/>
  <c r="Q97" i="8"/>
  <c r="S97" i="8" s="1"/>
  <c r="AB97" i="8" s="1"/>
  <c r="X97" i="8"/>
  <c r="AG97" i="8" s="1"/>
  <c r="S98" i="8"/>
  <c r="AB98" i="8" s="1"/>
  <c r="Y98" i="8"/>
  <c r="AH98" i="8" s="1"/>
  <c r="Q98" i="8"/>
  <c r="Z98" i="8" s="1"/>
  <c r="AI98" i="8" s="1"/>
  <c r="X98" i="8"/>
  <c r="AG98" i="8" s="1"/>
  <c r="W98" i="8"/>
  <c r="AF98" i="8" s="1"/>
  <c r="W103" i="8"/>
  <c r="AF103" i="8" s="1"/>
  <c r="V110" i="8"/>
  <c r="AE110" i="8" s="1"/>
  <c r="T112" i="8"/>
  <c r="AC112" i="8" s="1"/>
  <c r="S113" i="8"/>
  <c r="AB113" i="8" s="1"/>
  <c r="W114" i="8"/>
  <c r="AF114" i="8" s="1"/>
  <c r="U114" i="8"/>
  <c r="AD114" i="8" s="1"/>
  <c r="Y114" i="8"/>
  <c r="AH114" i="8" s="1"/>
  <c r="Q114" i="8"/>
  <c r="T114" i="8" s="1"/>
  <c r="AC114" i="8" s="1"/>
  <c r="Y126" i="8"/>
  <c r="AH126" i="8" s="1"/>
  <c r="U127" i="8"/>
  <c r="AD127" i="8" s="1"/>
  <c r="Y130" i="8"/>
  <c r="AH130" i="8" s="1"/>
  <c r="Q130" i="8"/>
  <c r="X130" i="8" s="1"/>
  <c r="AG130" i="8" s="1"/>
  <c r="W130" i="8"/>
  <c r="AF130" i="8" s="1"/>
  <c r="V130" i="8"/>
  <c r="AE130" i="8" s="1"/>
  <c r="U130" i="8"/>
  <c r="AD130" i="8" s="1"/>
  <c r="S130" i="8"/>
  <c r="AB130" i="8" s="1"/>
  <c r="R134" i="8"/>
  <c r="AA134" i="8" s="1"/>
  <c r="Y142" i="8"/>
  <c r="AH142" i="8" s="1"/>
  <c r="R143" i="8"/>
  <c r="AA143" i="8" s="1"/>
  <c r="X144" i="8"/>
  <c r="AG144" i="8" s="1"/>
  <c r="V144" i="8"/>
  <c r="AE144" i="8" s="1"/>
  <c r="U144" i="8"/>
  <c r="AD144" i="8" s="1"/>
  <c r="S144" i="8"/>
  <c r="AB144" i="8" s="1"/>
  <c r="R150" i="8"/>
  <c r="AA150" i="8" s="1"/>
  <c r="Q152" i="8"/>
  <c r="W152" i="8" s="1"/>
  <c r="AF152" i="8" s="1"/>
  <c r="X152" i="8"/>
  <c r="AG152" i="8" s="1"/>
  <c r="S153" i="8"/>
  <c r="AB153" i="8" s="1"/>
  <c r="Y157" i="8"/>
  <c r="AH157" i="8" s="1"/>
  <c r="W157" i="8"/>
  <c r="AF157" i="8" s="1"/>
  <c r="S162" i="8"/>
  <c r="AB162" i="8" s="1"/>
  <c r="X163" i="8"/>
  <c r="AG163" i="8" s="1"/>
  <c r="T164" i="8"/>
  <c r="AC164" i="8" s="1"/>
  <c r="Z164" i="8"/>
  <c r="AI164" i="8" s="1"/>
  <c r="Q164" i="8"/>
  <c r="S164" i="8" s="1"/>
  <c r="AB164" i="8" s="1"/>
  <c r="Y164" i="8"/>
  <c r="AH164" i="8" s="1"/>
  <c r="W164" i="8"/>
  <c r="AF164" i="8" s="1"/>
  <c r="Z171" i="8"/>
  <c r="AI171" i="8" s="1"/>
  <c r="S172" i="8"/>
  <c r="AB172" i="8" s="1"/>
  <c r="Q174" i="8"/>
  <c r="T174" i="8" s="1"/>
  <c r="AC174" i="8" s="1"/>
  <c r="W174" i="8"/>
  <c r="AF174" i="8" s="1"/>
  <c r="S179" i="8"/>
  <c r="AB179" i="8" s="1"/>
  <c r="Q183" i="8"/>
  <c r="U183" i="8" s="1"/>
  <c r="AD183" i="8" s="1"/>
  <c r="W186" i="8"/>
  <c r="AF186" i="8" s="1"/>
  <c r="Z186" i="8"/>
  <c r="AI186" i="8" s="1"/>
  <c r="Q186" i="8"/>
  <c r="Y186" i="8"/>
  <c r="AH186" i="8" s="1"/>
  <c r="X186" i="8"/>
  <c r="AG186" i="8" s="1"/>
  <c r="V186" i="8"/>
  <c r="AE186" i="8" s="1"/>
  <c r="U186" i="8"/>
  <c r="AD186" i="8" s="1"/>
  <c r="S186" i="8"/>
  <c r="AB186" i="8" s="1"/>
  <c r="Q189" i="8"/>
  <c r="Z189" i="8" s="1"/>
  <c r="AI189" i="8" s="1"/>
  <c r="R189" i="8"/>
  <c r="AA189" i="8" s="1"/>
  <c r="W195" i="8"/>
  <c r="AF195" i="8" s="1"/>
  <c r="S197" i="8"/>
  <c r="AB197" i="8" s="1"/>
  <c r="V199" i="8"/>
  <c r="AE199" i="8" s="1"/>
  <c r="Q199" i="8"/>
  <c r="T199" i="8" s="1"/>
  <c r="AC199" i="8" s="1"/>
  <c r="Y199" i="8"/>
  <c r="AH199" i="8" s="1"/>
  <c r="Z206" i="8"/>
  <c r="AI206" i="8" s="1"/>
  <c r="T209" i="8"/>
  <c r="AC209" i="8" s="1"/>
  <c r="U209" i="8"/>
  <c r="AD209" i="8" s="1"/>
  <c r="S209" i="8"/>
  <c r="AB209" i="8" s="1"/>
  <c r="R209" i="8"/>
  <c r="AA209" i="8" s="1"/>
  <c r="Z209" i="8"/>
  <c r="AI209" i="8" s="1"/>
  <c r="Q209" i="8"/>
  <c r="Y209" i="8"/>
  <c r="AH209" i="8" s="1"/>
  <c r="W209" i="8"/>
  <c r="AF209" i="8" s="1"/>
  <c r="Q213" i="8"/>
  <c r="U213" i="8" s="1"/>
  <c r="AD213" i="8" s="1"/>
  <c r="X213" i="8"/>
  <c r="AG213" i="8" s="1"/>
  <c r="V216" i="8"/>
  <c r="AE216" i="8" s="1"/>
  <c r="S217" i="8"/>
  <c r="AB217" i="8" s="1"/>
  <c r="Q224" i="8"/>
  <c r="U224" i="8" s="1"/>
  <c r="AD224" i="8" s="1"/>
  <c r="Y224" i="8"/>
  <c r="AH224" i="8" s="1"/>
  <c r="V224" i="8"/>
  <c r="AE224" i="8" s="1"/>
  <c r="Y227" i="8"/>
  <c r="AH227" i="8" s="1"/>
  <c r="Q227" i="8"/>
  <c r="W227" i="8" s="1"/>
  <c r="AF227" i="8" s="1"/>
  <c r="S227" i="8"/>
  <c r="AB227" i="8" s="1"/>
  <c r="R227" i="8"/>
  <c r="AA227" i="8" s="1"/>
  <c r="X227" i="8"/>
  <c r="AG227" i="8" s="1"/>
  <c r="U235" i="8"/>
  <c r="AD235" i="8" s="1"/>
  <c r="T235" i="8"/>
  <c r="AC235" i="8" s="1"/>
  <c r="Z235" i="8"/>
  <c r="AI235" i="8" s="1"/>
  <c r="Q235" i="8"/>
  <c r="S235" i="8" s="1"/>
  <c r="AB235" i="8" s="1"/>
  <c r="X235" i="8"/>
  <c r="AG235" i="8" s="1"/>
  <c r="T236" i="8"/>
  <c r="AC236" i="8" s="1"/>
  <c r="V236" i="8"/>
  <c r="AE236" i="8" s="1"/>
  <c r="U242" i="8"/>
  <c r="AD242" i="8" s="1"/>
  <c r="T243" i="8"/>
  <c r="AC243" i="8" s="1"/>
  <c r="T244" i="8"/>
  <c r="AC244" i="8" s="1"/>
  <c r="Q244" i="8"/>
  <c r="R244" i="8" s="1"/>
  <c r="AA244" i="8" s="1"/>
  <c r="X244" i="8"/>
  <c r="AG244" i="8" s="1"/>
  <c r="V244" i="8"/>
  <c r="AE244" i="8" s="1"/>
  <c r="Z247" i="8"/>
  <c r="AI247" i="8" s="1"/>
  <c r="Q248" i="8"/>
  <c r="U248" i="8" s="1"/>
  <c r="AD248" i="8" s="1"/>
  <c r="Y249" i="8"/>
  <c r="AH249" i="8" s="1"/>
  <c r="Q249" i="8"/>
  <c r="T249" i="8" s="1"/>
  <c r="AC249" i="8" s="1"/>
  <c r="X249" i="8"/>
  <c r="AG249" i="8" s="1"/>
  <c r="W249" i="8"/>
  <c r="AF249" i="8" s="1"/>
  <c r="V249" i="8"/>
  <c r="AE249" i="8" s="1"/>
  <c r="U249" i="8"/>
  <c r="AD249" i="8" s="1"/>
  <c r="R249" i="8"/>
  <c r="AA249" i="8" s="1"/>
  <c r="V252" i="8"/>
  <c r="AE252" i="8" s="1"/>
  <c r="T253" i="8"/>
  <c r="AC253" i="8" s="1"/>
  <c r="V253" i="8"/>
  <c r="AE253" i="8" s="1"/>
  <c r="U253" i="8"/>
  <c r="AD253" i="8" s="1"/>
  <c r="S253" i="8"/>
  <c r="AB253" i="8" s="1"/>
  <c r="Z253" i="8"/>
  <c r="AI253" i="8" s="1"/>
  <c r="Q253" i="8"/>
  <c r="X253" i="8" s="1"/>
  <c r="AG253" i="8" s="1"/>
  <c r="U254" i="8"/>
  <c r="AD254" i="8" s="1"/>
  <c r="R254" i="8"/>
  <c r="AA254" i="8" s="1"/>
  <c r="Y257" i="8"/>
  <c r="AH257" i="8" s="1"/>
  <c r="X268" i="8"/>
  <c r="AG268" i="8" s="1"/>
  <c r="Q269" i="8"/>
  <c r="S269" i="8" s="1"/>
  <c r="AB269" i="8" s="1"/>
  <c r="V275" i="8"/>
  <c r="AE275" i="8" s="1"/>
  <c r="X277" i="8"/>
  <c r="AG277" i="8" s="1"/>
  <c r="Q277" i="8"/>
  <c r="T277" i="8" s="1"/>
  <c r="AC277" i="8" s="1"/>
  <c r="Y277" i="8"/>
  <c r="AH277" i="8" s="1"/>
  <c r="W280" i="8"/>
  <c r="AF280" i="8" s="1"/>
  <c r="Q281" i="8"/>
  <c r="X281" i="8" s="1"/>
  <c r="AG281" i="8" s="1"/>
  <c r="Q289" i="8"/>
  <c r="X289" i="8" s="1"/>
  <c r="AG289" i="8" s="1"/>
  <c r="W289" i="8"/>
  <c r="AF289" i="8" s="1"/>
  <c r="Q291" i="8"/>
  <c r="V291" i="8" s="1"/>
  <c r="AE291" i="8" s="1"/>
  <c r="X291" i="8"/>
  <c r="AG291" i="8" s="1"/>
  <c r="T292" i="8"/>
  <c r="AC292" i="8" s="1"/>
  <c r="Z293" i="8"/>
  <c r="AI293" i="8" s="1"/>
  <c r="X295" i="8"/>
  <c r="AG295" i="8" s="1"/>
  <c r="W306" i="8"/>
  <c r="AF306" i="8" s="1"/>
  <c r="X308" i="8"/>
  <c r="AG308" i="8" s="1"/>
  <c r="W317" i="8"/>
  <c r="AF317" i="8" s="1"/>
  <c r="V317" i="8"/>
  <c r="AE317" i="8" s="1"/>
  <c r="T317" i="8"/>
  <c r="AC317" i="8" s="1"/>
  <c r="S317" i="8"/>
  <c r="AB317" i="8" s="1"/>
  <c r="Z317" i="8"/>
  <c r="AI317" i="8" s="1"/>
  <c r="R321" i="8"/>
  <c r="AA321" i="8" s="1"/>
  <c r="U322" i="8"/>
  <c r="AD322" i="8" s="1"/>
  <c r="Q323" i="8"/>
  <c r="W323" i="8" s="1"/>
  <c r="AF323" i="8" s="1"/>
  <c r="V323" i="8"/>
  <c r="AE323" i="8" s="1"/>
  <c r="X323" i="8"/>
  <c r="AG323" i="8" s="1"/>
  <c r="Z334" i="8"/>
  <c r="AI334" i="8" s="1"/>
  <c r="Q337" i="8"/>
  <c r="Z337" i="8" s="1"/>
  <c r="AI337" i="8" s="1"/>
  <c r="X342" i="8"/>
  <c r="AG342" i="8" s="1"/>
  <c r="Q342" i="8"/>
  <c r="T342" i="8" s="1"/>
  <c r="AC342" i="8" s="1"/>
  <c r="Z342" i="8"/>
  <c r="AI342" i="8" s="1"/>
  <c r="Y342" i="8"/>
  <c r="AH342" i="8" s="1"/>
  <c r="V342" i="8"/>
  <c r="AE342" i="8" s="1"/>
  <c r="Z346" i="8"/>
  <c r="AI346" i="8" s="1"/>
  <c r="S349" i="8"/>
  <c r="AB349" i="8" s="1"/>
  <c r="S350" i="8"/>
  <c r="AB350" i="8" s="1"/>
  <c r="X350" i="8"/>
  <c r="AG350" i="8" s="1"/>
  <c r="U350" i="8"/>
  <c r="AD350" i="8" s="1"/>
  <c r="Q350" i="8"/>
  <c r="T350" i="8" s="1"/>
  <c r="AC350" i="8" s="1"/>
  <c r="V352" i="8"/>
  <c r="AE352" i="8" s="1"/>
  <c r="T355" i="8"/>
  <c r="AC355" i="8" s="1"/>
  <c r="R356" i="8"/>
  <c r="AA356" i="8" s="1"/>
  <c r="Z360" i="8"/>
  <c r="AI360" i="8" s="1"/>
  <c r="Q360" i="8"/>
  <c r="R360" i="8" s="1"/>
  <c r="AA360" i="8" s="1"/>
  <c r="X360" i="8"/>
  <c r="AG360" i="8" s="1"/>
  <c r="Z362" i="8"/>
  <c r="AI362" i="8" s="1"/>
  <c r="Q364" i="8"/>
  <c r="S364" i="8" s="1"/>
  <c r="AB364" i="8" s="1"/>
  <c r="Q365" i="8"/>
  <c r="W365" i="8" s="1"/>
  <c r="AF365" i="8" s="1"/>
  <c r="Z365" i="8"/>
  <c r="AI365" i="8" s="1"/>
  <c r="X365" i="8"/>
  <c r="AG365" i="8" s="1"/>
  <c r="Q372" i="8"/>
  <c r="W372" i="8" s="1"/>
  <c r="AF372" i="8" s="1"/>
  <c r="Y372" i="8"/>
  <c r="AH372" i="8" s="1"/>
  <c r="V381" i="8"/>
  <c r="AE381" i="8" s="1"/>
  <c r="S390" i="8"/>
  <c r="AB390" i="8" s="1"/>
  <c r="Z390" i="8"/>
  <c r="AI390" i="8" s="1"/>
  <c r="X390" i="8"/>
  <c r="AG390" i="8" s="1"/>
  <c r="T390" i="8"/>
  <c r="AC390" i="8" s="1"/>
  <c r="Q390" i="8"/>
  <c r="W390" i="8" s="1"/>
  <c r="AF390" i="8" s="1"/>
  <c r="T393" i="8"/>
  <c r="AC393" i="8" s="1"/>
  <c r="Z393" i="8"/>
  <c r="AI393" i="8" s="1"/>
  <c r="Y393" i="8"/>
  <c r="AH393" i="8" s="1"/>
  <c r="Q393" i="8"/>
  <c r="W393" i="8" s="1"/>
  <c r="AF393" i="8" s="1"/>
  <c r="V393" i="8"/>
  <c r="AE393" i="8" s="1"/>
  <c r="U393" i="8"/>
  <c r="AD393" i="8" s="1"/>
  <c r="S393" i="8"/>
  <c r="AB393" i="8" s="1"/>
  <c r="Y400" i="8"/>
  <c r="AH400" i="8" s="1"/>
  <c r="Q400" i="8"/>
  <c r="W400" i="8"/>
  <c r="AF400" i="8" s="1"/>
  <c r="V400" i="8"/>
  <c r="AE400" i="8" s="1"/>
  <c r="Z400" i="8"/>
  <c r="AI400" i="8" s="1"/>
  <c r="X400" i="8"/>
  <c r="AG400" i="8" s="1"/>
  <c r="U400" i="8"/>
  <c r="AD400" i="8" s="1"/>
  <c r="S400" i="8"/>
  <c r="AB400" i="8" s="1"/>
  <c r="S401" i="8"/>
  <c r="AB401" i="8" s="1"/>
  <c r="S408" i="8"/>
  <c r="AB408" i="8" s="1"/>
  <c r="R413" i="8"/>
  <c r="AA413" i="8" s="1"/>
  <c r="W413" i="8"/>
  <c r="AF413" i="8" s="1"/>
  <c r="V424" i="8"/>
  <c r="AE424" i="8" s="1"/>
  <c r="S444" i="8"/>
  <c r="AB444" i="8" s="1"/>
  <c r="Q444" i="8"/>
  <c r="X444" i="8" s="1"/>
  <c r="AG444" i="8" s="1"/>
  <c r="V454" i="8"/>
  <c r="AE454" i="8" s="1"/>
  <c r="Q460" i="8"/>
  <c r="S460" i="8" s="1"/>
  <c r="AB460" i="8" s="1"/>
  <c r="U460" i="8"/>
  <c r="AD460" i="8" s="1"/>
  <c r="T460" i="8"/>
  <c r="AC460" i="8" s="1"/>
  <c r="W460" i="8"/>
  <c r="AF460" i="8" s="1"/>
  <c r="U512" i="8"/>
  <c r="AD512" i="8" s="1"/>
  <c r="T512" i="8"/>
  <c r="AC512" i="8" s="1"/>
  <c r="Z512" i="8"/>
  <c r="AI512" i="8" s="1"/>
  <c r="Q512" i="8"/>
  <c r="R512" i="8" s="1"/>
  <c r="AA512" i="8" s="1"/>
  <c r="V512" i="8"/>
  <c r="AE512" i="8" s="1"/>
  <c r="W520" i="8"/>
  <c r="AF520" i="8" s="1"/>
  <c r="T520" i="8"/>
  <c r="AC520" i="8" s="1"/>
  <c r="Q520" i="8"/>
  <c r="S520" i="8" s="1"/>
  <c r="AB520" i="8" s="1"/>
  <c r="X520" i="8"/>
  <c r="AG520" i="8" s="1"/>
  <c r="S43" i="9"/>
  <c r="AB43" i="9" s="1"/>
  <c r="Q43" i="9"/>
  <c r="Y43" i="9"/>
  <c r="AH43" i="9" s="1"/>
  <c r="Q101" i="9"/>
  <c r="W101" i="9"/>
  <c r="AF101" i="9" s="1"/>
  <c r="Q166" i="9"/>
  <c r="X166" i="9"/>
  <c r="AG166" i="9" s="1"/>
  <c r="O109" i="7"/>
  <c r="N109" i="7" s="1"/>
  <c r="P109" i="7" s="1"/>
  <c r="O199" i="7"/>
  <c r="N199" i="7" s="1"/>
  <c r="P199" i="7" s="1"/>
  <c r="O212" i="7"/>
  <c r="N212" i="7" s="1"/>
  <c r="P212" i="7" s="1"/>
  <c r="O259" i="7"/>
  <c r="N259" i="7" s="1"/>
  <c r="P259" i="7" s="1"/>
  <c r="O286" i="7"/>
  <c r="N286" i="7" s="1"/>
  <c r="P286" i="7" s="1"/>
  <c r="O291" i="7"/>
  <c r="N291" i="7" s="1"/>
  <c r="P291" i="7" s="1"/>
  <c r="O356" i="7"/>
  <c r="N356" i="7" s="1"/>
  <c r="P356" i="7" s="1"/>
  <c r="O361" i="7"/>
  <c r="N361" i="7" s="1"/>
  <c r="P361" i="7" s="1"/>
  <c r="O366" i="7"/>
  <c r="N366" i="7" s="1"/>
  <c r="P366" i="7" s="1"/>
  <c r="O374" i="7"/>
  <c r="N374" i="7" s="1"/>
  <c r="P374" i="7" s="1"/>
  <c r="O391" i="7"/>
  <c r="N391" i="7" s="1"/>
  <c r="P391" i="7" s="1"/>
  <c r="O394" i="7"/>
  <c r="N394" i="7" s="1"/>
  <c r="P394" i="7" s="1"/>
  <c r="O414" i="7"/>
  <c r="N414" i="7" s="1"/>
  <c r="P414" i="7" s="1"/>
  <c r="O419" i="7"/>
  <c r="N419" i="7" s="1"/>
  <c r="P419" i="7" s="1"/>
  <c r="O433" i="7"/>
  <c r="N433" i="7" s="1"/>
  <c r="P433" i="7" s="1"/>
  <c r="O455" i="7"/>
  <c r="N455" i="7" s="1"/>
  <c r="P455" i="7" s="1"/>
  <c r="O462" i="7"/>
  <c r="N462" i="7" s="1"/>
  <c r="P462" i="7" s="1"/>
  <c r="O472" i="7"/>
  <c r="N472" i="7" s="1"/>
  <c r="P472" i="7" s="1"/>
  <c r="O561" i="7"/>
  <c r="N561" i="7" s="1"/>
  <c r="P561" i="7" s="1"/>
  <c r="Q580" i="8"/>
  <c r="T580" i="8" s="1"/>
  <c r="AC580" i="8" s="1"/>
  <c r="Q581" i="8"/>
  <c r="Z581" i="8" s="1"/>
  <c r="AI581" i="8" s="1"/>
  <c r="Q442" i="8"/>
  <c r="V442" i="8" s="1"/>
  <c r="AE442" i="8" s="1"/>
  <c r="Q477" i="8"/>
  <c r="Q440" i="8"/>
  <c r="V440" i="8" s="1"/>
  <c r="AE440" i="8" s="1"/>
  <c r="Q338" i="8"/>
  <c r="V338" i="8" s="1"/>
  <c r="AE338" i="8" s="1"/>
  <c r="Q322" i="8"/>
  <c r="V322" i="8" s="1"/>
  <c r="AE322" i="8" s="1"/>
  <c r="Q306" i="8"/>
  <c r="U306" i="8" s="1"/>
  <c r="AD306" i="8" s="1"/>
  <c r="Q585" i="8"/>
  <c r="U585" i="8" s="1"/>
  <c r="AD585" i="8" s="1"/>
  <c r="Q487" i="8"/>
  <c r="X487" i="8" s="1"/>
  <c r="AG487" i="8" s="1"/>
  <c r="Q486" i="8"/>
  <c r="R486" i="8" s="1"/>
  <c r="AA486" i="8" s="1"/>
  <c r="Q593" i="8"/>
  <c r="Q588" i="8"/>
  <c r="U588" i="8" s="1"/>
  <c r="AD588" i="8" s="1"/>
  <c r="Q571" i="8"/>
  <c r="Q565" i="8"/>
  <c r="Q545" i="8"/>
  <c r="Z545" i="8" s="1"/>
  <c r="AI545" i="8" s="1"/>
  <c r="T434" i="8"/>
  <c r="AC434" i="8" s="1"/>
  <c r="T541" i="8"/>
  <c r="AC541" i="8" s="1"/>
  <c r="T437" i="8"/>
  <c r="AC437" i="8" s="1"/>
  <c r="T397" i="8"/>
  <c r="AC397" i="8" s="1"/>
  <c r="T562" i="8"/>
  <c r="AC562" i="8" s="1"/>
  <c r="T558" i="8"/>
  <c r="AC558" i="8" s="1"/>
  <c r="T582" i="8"/>
  <c r="AC582" i="8" s="1"/>
  <c r="Z25" i="8"/>
  <c r="AI25" i="8" s="1"/>
  <c r="Q25" i="8"/>
  <c r="R25" i="8" s="1"/>
  <c r="AA25" i="8" s="1"/>
  <c r="W25" i="8"/>
  <c r="AF25" i="8" s="1"/>
  <c r="V25" i="8"/>
  <c r="AE25" i="8" s="1"/>
  <c r="W29" i="8"/>
  <c r="AF29" i="8" s="1"/>
  <c r="Q31" i="8"/>
  <c r="T31" i="8" s="1"/>
  <c r="AC31" i="8" s="1"/>
  <c r="V31" i="8"/>
  <c r="AE31" i="8" s="1"/>
  <c r="Q32" i="8"/>
  <c r="S32" i="8" s="1"/>
  <c r="AB32" i="8" s="1"/>
  <c r="X32" i="8"/>
  <c r="AG32" i="8" s="1"/>
  <c r="U32" i="8"/>
  <c r="AD32" i="8" s="1"/>
  <c r="R41" i="8"/>
  <c r="AA41" i="8" s="1"/>
  <c r="Z46" i="8"/>
  <c r="AI46" i="8" s="1"/>
  <c r="Y47" i="8"/>
  <c r="AH47" i="8" s="1"/>
  <c r="R48" i="8"/>
  <c r="AA48" i="8" s="1"/>
  <c r="U49" i="8"/>
  <c r="AD49" i="8" s="1"/>
  <c r="Z49" i="8"/>
  <c r="AI49" i="8" s="1"/>
  <c r="R49" i="8"/>
  <c r="AA49" i="8" s="1"/>
  <c r="X49" i="8"/>
  <c r="AG49" i="8" s="1"/>
  <c r="Z53" i="8"/>
  <c r="AI53" i="8" s="1"/>
  <c r="Y53" i="8"/>
  <c r="AH53" i="8" s="1"/>
  <c r="Q53" i="8"/>
  <c r="X53" i="8" s="1"/>
  <c r="AG53" i="8" s="1"/>
  <c r="W53" i="8"/>
  <c r="AF53" i="8" s="1"/>
  <c r="V53" i="8"/>
  <c r="AE53" i="8" s="1"/>
  <c r="T53" i="8"/>
  <c r="AC53" i="8" s="1"/>
  <c r="S59" i="8"/>
  <c r="AB59" i="8" s="1"/>
  <c r="Y59" i="8"/>
  <c r="AH59" i="8" s="1"/>
  <c r="Q59" i="8"/>
  <c r="Z59" i="8" s="1"/>
  <c r="AI59" i="8" s="1"/>
  <c r="X59" i="8"/>
  <c r="AG59" i="8" s="1"/>
  <c r="V59" i="8"/>
  <c r="AE59" i="8" s="1"/>
  <c r="Z60" i="8"/>
  <c r="AI60" i="8" s="1"/>
  <c r="Q60" i="8"/>
  <c r="R60" i="8" s="1"/>
  <c r="AA60" i="8" s="1"/>
  <c r="W60" i="8"/>
  <c r="AF60" i="8" s="1"/>
  <c r="U60" i="8"/>
  <c r="AD60" i="8" s="1"/>
  <c r="T68" i="8"/>
  <c r="AC68" i="8" s="1"/>
  <c r="V74" i="8"/>
  <c r="AE74" i="8" s="1"/>
  <c r="Q76" i="8"/>
  <c r="U76" i="8" s="1"/>
  <c r="AD76" i="8" s="1"/>
  <c r="Z82" i="8"/>
  <c r="AI82" i="8" s="1"/>
  <c r="Y83" i="8"/>
  <c r="AH83" i="8" s="1"/>
  <c r="R84" i="8"/>
  <c r="AA84" i="8" s="1"/>
  <c r="Z89" i="8"/>
  <c r="AI89" i="8" s="1"/>
  <c r="Y89" i="8"/>
  <c r="AH89" i="8" s="1"/>
  <c r="Q89" i="8"/>
  <c r="X89" i="8" s="1"/>
  <c r="AG89" i="8" s="1"/>
  <c r="W89" i="8"/>
  <c r="AF89" i="8" s="1"/>
  <c r="V89" i="8"/>
  <c r="AE89" i="8" s="1"/>
  <c r="T89" i="8"/>
  <c r="AC89" i="8" s="1"/>
  <c r="Y96" i="8"/>
  <c r="AH96" i="8" s="1"/>
  <c r="V104" i="8"/>
  <c r="AE104" i="8" s="1"/>
  <c r="Q106" i="8"/>
  <c r="Y113" i="8"/>
  <c r="AH113" i="8" s="1"/>
  <c r="R114" i="8"/>
  <c r="AA114" i="8" s="1"/>
  <c r="V115" i="8"/>
  <c r="AE115" i="8" s="1"/>
  <c r="U115" i="8"/>
  <c r="AD115" i="8" s="1"/>
  <c r="S115" i="8"/>
  <c r="AB115" i="8" s="1"/>
  <c r="X115" i="8"/>
  <c r="AG115" i="8" s="1"/>
  <c r="Q119" i="8"/>
  <c r="U119" i="8" s="1"/>
  <c r="AD119" i="8" s="1"/>
  <c r="X119" i="8"/>
  <c r="AG119" i="8" s="1"/>
  <c r="V119" i="8"/>
  <c r="AE119" i="8" s="1"/>
  <c r="Q122" i="8"/>
  <c r="X122" i="8" s="1"/>
  <c r="AG122" i="8" s="1"/>
  <c r="S123" i="8"/>
  <c r="AB123" i="8" s="1"/>
  <c r="Z123" i="8"/>
  <c r="AI123" i="8" s="1"/>
  <c r="R123" i="8"/>
  <c r="AA123" i="8" s="1"/>
  <c r="Y123" i="8"/>
  <c r="AH123" i="8" s="1"/>
  <c r="Q123" i="8"/>
  <c r="X123" i="8"/>
  <c r="AG123" i="8" s="1"/>
  <c r="W123" i="8"/>
  <c r="AF123" i="8" s="1"/>
  <c r="U123" i="8"/>
  <c r="AD123" i="8" s="1"/>
  <c r="T128" i="8"/>
  <c r="AC128" i="8" s="1"/>
  <c r="R130" i="8"/>
  <c r="AA130" i="8" s="1"/>
  <c r="T134" i="8"/>
  <c r="AC134" i="8" s="1"/>
  <c r="W135" i="8"/>
  <c r="AF135" i="8" s="1"/>
  <c r="V135" i="8"/>
  <c r="AE135" i="8" s="1"/>
  <c r="U135" i="8"/>
  <c r="AD135" i="8" s="1"/>
  <c r="T135" i="8"/>
  <c r="AC135" i="8" s="1"/>
  <c r="S135" i="8"/>
  <c r="AB135" i="8" s="1"/>
  <c r="Y135" i="8"/>
  <c r="AH135" i="8" s="1"/>
  <c r="Q135" i="8"/>
  <c r="X143" i="8"/>
  <c r="AG143" i="8" s="1"/>
  <c r="Q144" i="8"/>
  <c r="R144" i="8" s="1"/>
  <c r="AA144" i="8" s="1"/>
  <c r="Q145" i="8"/>
  <c r="R145" i="8" s="1"/>
  <c r="AA145" i="8" s="1"/>
  <c r="Y150" i="8"/>
  <c r="AH150" i="8" s="1"/>
  <c r="S151" i="8"/>
  <c r="AB151" i="8" s="1"/>
  <c r="V153" i="8"/>
  <c r="AE153" i="8" s="1"/>
  <c r="X155" i="8"/>
  <c r="AG155" i="8" s="1"/>
  <c r="Q155" i="8"/>
  <c r="T155" i="8" s="1"/>
  <c r="AC155" i="8" s="1"/>
  <c r="Y155" i="8"/>
  <c r="AH155" i="8" s="1"/>
  <c r="T158" i="8"/>
  <c r="AC158" i="8" s="1"/>
  <c r="Z162" i="8"/>
  <c r="AI162" i="8" s="1"/>
  <c r="S163" i="8"/>
  <c r="AB163" i="8" s="1"/>
  <c r="W166" i="8"/>
  <c r="AF166" i="8" s="1"/>
  <c r="V166" i="8"/>
  <c r="AE166" i="8" s="1"/>
  <c r="U166" i="8"/>
  <c r="AD166" i="8" s="1"/>
  <c r="S166" i="8"/>
  <c r="AB166" i="8" s="1"/>
  <c r="Y166" i="8"/>
  <c r="AH166" i="8" s="1"/>
  <c r="Z175" i="8"/>
  <c r="AI175" i="8" s="1"/>
  <c r="R175" i="8"/>
  <c r="AA175" i="8" s="1"/>
  <c r="U175" i="8"/>
  <c r="AD175" i="8" s="1"/>
  <c r="S175" i="8"/>
  <c r="AB175" i="8" s="1"/>
  <c r="Q175" i="8"/>
  <c r="Y175" i="8" s="1"/>
  <c r="AH175" i="8" s="1"/>
  <c r="W175" i="8"/>
  <c r="AF175" i="8" s="1"/>
  <c r="Y179" i="8"/>
  <c r="AH179" i="8" s="1"/>
  <c r="X183" i="8"/>
  <c r="AG183" i="8" s="1"/>
  <c r="V184" i="8"/>
  <c r="AE184" i="8" s="1"/>
  <c r="U184" i="8"/>
  <c r="AD184" i="8" s="1"/>
  <c r="T184" i="8"/>
  <c r="AC184" i="8" s="1"/>
  <c r="R184" i="8"/>
  <c r="AA184" i="8" s="1"/>
  <c r="Z197" i="8"/>
  <c r="AI197" i="8" s="1"/>
  <c r="T201" i="8"/>
  <c r="AC201" i="8" s="1"/>
  <c r="W201" i="8"/>
  <c r="AF201" i="8" s="1"/>
  <c r="V201" i="8"/>
  <c r="AE201" i="8" s="1"/>
  <c r="U201" i="8"/>
  <c r="AD201" i="8" s="1"/>
  <c r="R201" i="8"/>
  <c r="AA201" i="8" s="1"/>
  <c r="T208" i="8"/>
  <c r="AC208" i="8" s="1"/>
  <c r="V209" i="8"/>
  <c r="AE209" i="8" s="1"/>
  <c r="X216" i="8"/>
  <c r="AG216" i="8" s="1"/>
  <c r="Q217" i="8"/>
  <c r="R217" i="8" s="1"/>
  <c r="AA217" i="8" s="1"/>
  <c r="R221" i="8"/>
  <c r="AA221" i="8" s="1"/>
  <c r="S221" i="8"/>
  <c r="AB221" i="8" s="1"/>
  <c r="Q221" i="8"/>
  <c r="Z221" i="8" s="1"/>
  <c r="AI221" i="8" s="1"/>
  <c r="Y221" i="8"/>
  <c r="AH221" i="8" s="1"/>
  <c r="X221" i="8"/>
  <c r="AG221" i="8" s="1"/>
  <c r="W221" i="8"/>
  <c r="AF221" i="8" s="1"/>
  <c r="U221" i="8"/>
  <c r="AD221" i="8" s="1"/>
  <c r="U233" i="8"/>
  <c r="AD233" i="8" s="1"/>
  <c r="Q236" i="8"/>
  <c r="U236" i="8" s="1"/>
  <c r="AD236" i="8" s="1"/>
  <c r="W243" i="8"/>
  <c r="AF243" i="8" s="1"/>
  <c r="S249" i="8"/>
  <c r="AB249" i="8" s="1"/>
  <c r="R250" i="8"/>
  <c r="AA250" i="8" s="1"/>
  <c r="W251" i="8"/>
  <c r="AF251" i="8" s="1"/>
  <c r="X252" i="8"/>
  <c r="AG252" i="8" s="1"/>
  <c r="W253" i="8"/>
  <c r="AF253" i="8" s="1"/>
  <c r="Q254" i="8"/>
  <c r="Y254" i="8" s="1"/>
  <c r="AH254" i="8" s="1"/>
  <c r="T255" i="8"/>
  <c r="AC255" i="8" s="1"/>
  <c r="X265" i="8"/>
  <c r="AG265" i="8" s="1"/>
  <c r="S265" i="8"/>
  <c r="AB265" i="8" s="1"/>
  <c r="Z265" i="8"/>
  <c r="AI265" i="8" s="1"/>
  <c r="Q265" i="8"/>
  <c r="Y265" i="8" s="1"/>
  <c r="AH265" i="8" s="1"/>
  <c r="W265" i="8"/>
  <c r="AF265" i="8" s="1"/>
  <c r="U265" i="8"/>
  <c r="AD265" i="8" s="1"/>
  <c r="W269" i="8"/>
  <c r="AF269" i="8" s="1"/>
  <c r="V270" i="8"/>
  <c r="AE270" i="8" s="1"/>
  <c r="W270" i="8"/>
  <c r="AF270" i="8" s="1"/>
  <c r="Q270" i="8"/>
  <c r="U270" i="8" s="1"/>
  <c r="AD270" i="8" s="1"/>
  <c r="V276" i="8"/>
  <c r="AE276" i="8" s="1"/>
  <c r="R281" i="8"/>
  <c r="AA281" i="8" s="1"/>
  <c r="Q282" i="8"/>
  <c r="R284" i="8"/>
  <c r="AA284" i="8" s="1"/>
  <c r="Y284" i="8"/>
  <c r="AH284" i="8" s="1"/>
  <c r="X284" i="8"/>
  <c r="AG284" i="8" s="1"/>
  <c r="W284" i="8"/>
  <c r="AF284" i="8" s="1"/>
  <c r="U284" i="8"/>
  <c r="AD284" i="8" s="1"/>
  <c r="Q285" i="8"/>
  <c r="T285" i="8" s="1"/>
  <c r="AC285" i="8" s="1"/>
  <c r="Y285" i="8"/>
  <c r="AH285" i="8" s="1"/>
  <c r="V285" i="8"/>
  <c r="AE285" i="8" s="1"/>
  <c r="T288" i="8"/>
  <c r="AC288" i="8" s="1"/>
  <c r="Q290" i="8"/>
  <c r="Z290" i="8" s="1"/>
  <c r="AI290" i="8" s="1"/>
  <c r="V297" i="8"/>
  <c r="AE297" i="8" s="1"/>
  <c r="S298" i="8"/>
  <c r="AB298" i="8" s="1"/>
  <c r="Y298" i="8"/>
  <c r="AH298" i="8" s="1"/>
  <c r="Q298" i="8"/>
  <c r="W298" i="8" s="1"/>
  <c r="AF298" i="8" s="1"/>
  <c r="Q311" i="8"/>
  <c r="R312" i="8"/>
  <c r="AA312" i="8" s="1"/>
  <c r="Q313" i="8"/>
  <c r="U313" i="8" s="1"/>
  <c r="AD313" i="8" s="1"/>
  <c r="W313" i="8"/>
  <c r="AF313" i="8" s="1"/>
  <c r="Q317" i="8"/>
  <c r="X317" i="8" s="1"/>
  <c r="AG317" i="8" s="1"/>
  <c r="X319" i="8"/>
  <c r="AG319" i="8" s="1"/>
  <c r="U319" i="8"/>
  <c r="AD319" i="8" s="1"/>
  <c r="Z321" i="8"/>
  <c r="AI321" i="8" s="1"/>
  <c r="W322" i="8"/>
  <c r="AF322" i="8" s="1"/>
  <c r="X324" i="8"/>
  <c r="AG324" i="8" s="1"/>
  <c r="Q344" i="8"/>
  <c r="V344" i="8" s="1"/>
  <c r="AE344" i="8" s="1"/>
  <c r="Z344" i="8"/>
  <c r="AI344" i="8" s="1"/>
  <c r="X344" i="8"/>
  <c r="AG344" i="8" s="1"/>
  <c r="V349" i="8"/>
  <c r="AE349" i="8" s="1"/>
  <c r="W350" i="8"/>
  <c r="AF350" i="8" s="1"/>
  <c r="Q352" i="8"/>
  <c r="T352" i="8" s="1"/>
  <c r="AC352" i="8" s="1"/>
  <c r="V354" i="8"/>
  <c r="AE354" i="8" s="1"/>
  <c r="R354" i="8"/>
  <c r="AA354" i="8" s="1"/>
  <c r="W355" i="8"/>
  <c r="AF355" i="8" s="1"/>
  <c r="X358" i="8"/>
  <c r="AG358" i="8" s="1"/>
  <c r="U358" i="8"/>
  <c r="AD358" i="8" s="1"/>
  <c r="V358" i="8"/>
  <c r="AE358" i="8" s="1"/>
  <c r="T358" i="8"/>
  <c r="AC358" i="8" s="1"/>
  <c r="R358" i="8"/>
  <c r="AA358" i="8" s="1"/>
  <c r="Q358" i="8"/>
  <c r="Y358" i="8" s="1"/>
  <c r="AH358" i="8" s="1"/>
  <c r="Q359" i="8"/>
  <c r="U359" i="8" s="1"/>
  <c r="AD359" i="8" s="1"/>
  <c r="W360" i="8"/>
  <c r="AF360" i="8" s="1"/>
  <c r="Y364" i="8"/>
  <c r="AH364" i="8" s="1"/>
  <c r="R365" i="8"/>
  <c r="AA365" i="8" s="1"/>
  <c r="Y366" i="8"/>
  <c r="AH366" i="8" s="1"/>
  <c r="Q366" i="8"/>
  <c r="V366" i="8" s="1"/>
  <c r="AE366" i="8" s="1"/>
  <c r="U366" i="8"/>
  <c r="AD366" i="8" s="1"/>
  <c r="S366" i="8"/>
  <c r="AB366" i="8" s="1"/>
  <c r="R366" i="8"/>
  <c r="AA366" i="8" s="1"/>
  <c r="X366" i="8"/>
  <c r="AG366" i="8" s="1"/>
  <c r="V376" i="8"/>
  <c r="AE376" i="8" s="1"/>
  <c r="U376" i="8"/>
  <c r="AD376" i="8" s="1"/>
  <c r="Q376" i="8"/>
  <c r="T376" i="8" s="1"/>
  <c r="AC376" i="8" s="1"/>
  <c r="Z376" i="8"/>
  <c r="AI376" i="8" s="1"/>
  <c r="Y376" i="8"/>
  <c r="AH376" i="8" s="1"/>
  <c r="W376" i="8"/>
  <c r="AF376" i="8" s="1"/>
  <c r="S376" i="8"/>
  <c r="AB376" i="8" s="1"/>
  <c r="W383" i="8"/>
  <c r="AF383" i="8" s="1"/>
  <c r="Q383" i="8"/>
  <c r="U383" i="8" s="1"/>
  <c r="AD383" i="8" s="1"/>
  <c r="Y383" i="8"/>
  <c r="AH383" i="8" s="1"/>
  <c r="X383" i="8"/>
  <c r="AG383" i="8" s="1"/>
  <c r="Y390" i="8"/>
  <c r="AH390" i="8" s="1"/>
  <c r="X393" i="8"/>
  <c r="AG393" i="8" s="1"/>
  <c r="Y396" i="8"/>
  <c r="AH396" i="8" s="1"/>
  <c r="Q396" i="8"/>
  <c r="T396" i="8" s="1"/>
  <c r="AC396" i="8" s="1"/>
  <c r="X396" i="8"/>
  <c r="AG396" i="8" s="1"/>
  <c r="W396" i="8"/>
  <c r="AF396" i="8" s="1"/>
  <c r="U396" i="8"/>
  <c r="AD396" i="8" s="1"/>
  <c r="U401" i="8"/>
  <c r="AD401" i="8" s="1"/>
  <c r="Q407" i="8"/>
  <c r="Z407" i="8" s="1"/>
  <c r="AI407" i="8" s="1"/>
  <c r="V407" i="8"/>
  <c r="AE407" i="8" s="1"/>
  <c r="W416" i="8"/>
  <c r="AF416" i="8" s="1"/>
  <c r="Y416" i="8"/>
  <c r="AH416" i="8" s="1"/>
  <c r="Q416" i="8"/>
  <c r="U416" i="8" s="1"/>
  <c r="AD416" i="8" s="1"/>
  <c r="Z416" i="8"/>
  <c r="AI416" i="8" s="1"/>
  <c r="X416" i="8"/>
  <c r="AG416" i="8" s="1"/>
  <c r="S416" i="8"/>
  <c r="AB416" i="8" s="1"/>
  <c r="S426" i="8"/>
  <c r="AB426" i="8" s="1"/>
  <c r="Z426" i="8"/>
  <c r="AI426" i="8" s="1"/>
  <c r="R426" i="8"/>
  <c r="AA426" i="8" s="1"/>
  <c r="W426" i="8"/>
  <c r="AF426" i="8" s="1"/>
  <c r="X426" i="8"/>
  <c r="AG426" i="8" s="1"/>
  <c r="Q430" i="8"/>
  <c r="W430" i="8" s="1"/>
  <c r="AF430" i="8" s="1"/>
  <c r="Q435" i="8"/>
  <c r="S435" i="8" s="1"/>
  <c r="AB435" i="8" s="1"/>
  <c r="V435" i="8"/>
  <c r="AE435" i="8" s="1"/>
  <c r="Q447" i="8"/>
  <c r="T447" i="8" s="1"/>
  <c r="AC447" i="8" s="1"/>
  <c r="Q448" i="8"/>
  <c r="U448" i="8" s="1"/>
  <c r="AD448" i="8" s="1"/>
  <c r="U451" i="8"/>
  <c r="AD451" i="8" s="1"/>
  <c r="Q451" i="8"/>
  <c r="S451" i="8" s="1"/>
  <c r="AB451" i="8" s="1"/>
  <c r="Y451" i="8"/>
  <c r="AH451" i="8" s="1"/>
  <c r="Y454" i="8"/>
  <c r="AH454" i="8" s="1"/>
  <c r="Q470" i="8"/>
  <c r="V476" i="8"/>
  <c r="AE476" i="8" s="1"/>
  <c r="T476" i="8"/>
  <c r="AC476" i="8" s="1"/>
  <c r="S476" i="8"/>
  <c r="AB476" i="8" s="1"/>
  <c r="Y476" i="8"/>
  <c r="AH476" i="8" s="1"/>
  <c r="Q476" i="8"/>
  <c r="X476" i="8"/>
  <c r="AG476" i="8" s="1"/>
  <c r="Z476" i="8"/>
  <c r="AI476" i="8" s="1"/>
  <c r="W476" i="8"/>
  <c r="AF476" i="8" s="1"/>
  <c r="U476" i="8"/>
  <c r="AD476" i="8" s="1"/>
  <c r="R476" i="8"/>
  <c r="AA476" i="8" s="1"/>
  <c r="U493" i="8"/>
  <c r="AD493" i="8" s="1"/>
  <c r="S493" i="8"/>
  <c r="AB493" i="8" s="1"/>
  <c r="R493" i="8"/>
  <c r="AA493" i="8" s="1"/>
  <c r="Y493" i="8"/>
  <c r="AH493" i="8" s="1"/>
  <c r="Q493" i="8"/>
  <c r="Z493" i="8" s="1"/>
  <c r="AI493" i="8" s="1"/>
  <c r="X493" i="8"/>
  <c r="AG493" i="8" s="1"/>
  <c r="W493" i="8"/>
  <c r="AF493" i="8" s="1"/>
  <c r="V493" i="8"/>
  <c r="AE493" i="8" s="1"/>
  <c r="W505" i="8"/>
  <c r="AF505" i="8" s="1"/>
  <c r="T505" i="8"/>
  <c r="AC505" i="8" s="1"/>
  <c r="Q505" i="8"/>
  <c r="S505" i="8" s="1"/>
  <c r="AB505" i="8" s="1"/>
  <c r="X505" i="8"/>
  <c r="AG505" i="8" s="1"/>
  <c r="W507" i="8"/>
  <c r="AF507" i="8" s="1"/>
  <c r="U507" i="8"/>
  <c r="AD507" i="8" s="1"/>
  <c r="T507" i="8"/>
  <c r="AC507" i="8" s="1"/>
  <c r="S507" i="8"/>
  <c r="AB507" i="8" s="1"/>
  <c r="Z507" i="8"/>
  <c r="AI507" i="8" s="1"/>
  <c r="R507" i="8"/>
  <c r="AA507" i="8" s="1"/>
  <c r="Y507" i="8"/>
  <c r="AH507" i="8" s="1"/>
  <c r="Q507" i="8"/>
  <c r="X507" i="8"/>
  <c r="AG507" i="8" s="1"/>
  <c r="V507" i="8"/>
  <c r="AE507" i="8" s="1"/>
  <c r="U515" i="8"/>
  <c r="AD515" i="8" s="1"/>
  <c r="T515" i="8"/>
  <c r="AC515" i="8" s="1"/>
  <c r="S515" i="8"/>
  <c r="AB515" i="8" s="1"/>
  <c r="Z515" i="8"/>
  <c r="AI515" i="8" s="1"/>
  <c r="Y515" i="8"/>
  <c r="AH515" i="8" s="1"/>
  <c r="Q515" i="8"/>
  <c r="W515" i="8" s="1"/>
  <c r="AF515" i="8" s="1"/>
  <c r="V515" i="8"/>
  <c r="AE515" i="8" s="1"/>
  <c r="U523" i="8"/>
  <c r="AD523" i="8" s="1"/>
  <c r="T523" i="8"/>
  <c r="AC523" i="8" s="1"/>
  <c r="Z523" i="8"/>
  <c r="AI523" i="8" s="1"/>
  <c r="Q523" i="8"/>
  <c r="R523" i="8" s="1"/>
  <c r="AA523" i="8" s="1"/>
  <c r="V523" i="8"/>
  <c r="AE523" i="8" s="1"/>
  <c r="U570" i="8"/>
  <c r="AD570" i="8" s="1"/>
  <c r="V570" i="8"/>
  <c r="AE570" i="8" s="1"/>
  <c r="Q570" i="8"/>
  <c r="T570" i="8" s="1"/>
  <c r="AC570" i="8" s="1"/>
  <c r="Y570" i="8"/>
  <c r="AH570" i="8" s="1"/>
  <c r="S572" i="8"/>
  <c r="AB572" i="8" s="1"/>
  <c r="Z572" i="8"/>
  <c r="AI572" i="8" s="1"/>
  <c r="Q572" i="8"/>
  <c r="T572" i="8" s="1"/>
  <c r="AC572" i="8" s="1"/>
  <c r="X572" i="8"/>
  <c r="AG572" i="8" s="1"/>
  <c r="W572" i="8"/>
  <c r="AF572" i="8" s="1"/>
  <c r="V572" i="8"/>
  <c r="AE572" i="8" s="1"/>
  <c r="U572" i="8"/>
  <c r="AD572" i="8" s="1"/>
  <c r="Y572" i="8"/>
  <c r="AH572" i="8" s="1"/>
  <c r="R572" i="8"/>
  <c r="AA572" i="8" s="1"/>
  <c r="S48" i="9"/>
  <c r="AB48" i="9" s="1"/>
  <c r="Z48" i="9"/>
  <c r="AI48" i="9" s="1"/>
  <c r="Q48" i="9"/>
  <c r="Q94" i="9"/>
  <c r="W94" i="9"/>
  <c r="AF94" i="9" s="1"/>
  <c r="Q116" i="9"/>
  <c r="Y116" i="9"/>
  <c r="AH116" i="9" s="1"/>
  <c r="U149" i="9"/>
  <c r="AD149" i="9" s="1"/>
  <c r="Z149" i="9"/>
  <c r="AI149" i="9" s="1"/>
  <c r="Q149" i="9"/>
  <c r="W149" i="9"/>
  <c r="AF149" i="9" s="1"/>
  <c r="Q178" i="9"/>
  <c r="W250" i="9"/>
  <c r="AF250" i="9" s="1"/>
  <c r="Q250" i="9"/>
  <c r="Y250" i="9"/>
  <c r="AH250" i="9" s="1"/>
  <c r="O103" i="7"/>
  <c r="N103" i="7" s="1"/>
  <c r="P103" i="7" s="1"/>
  <c r="O138" i="7"/>
  <c r="N138" i="7" s="1"/>
  <c r="P138" i="7" s="1"/>
  <c r="O164" i="7"/>
  <c r="N164" i="7" s="1"/>
  <c r="P164" i="7" s="1"/>
  <c r="O261" i="7"/>
  <c r="N261" i="7" s="1"/>
  <c r="P261" i="7" s="1"/>
  <c r="O282" i="7"/>
  <c r="N282" i="7" s="1"/>
  <c r="P282" i="7" s="1"/>
  <c r="O293" i="7"/>
  <c r="N293" i="7" s="1"/>
  <c r="P293" i="7" s="1"/>
  <c r="O319" i="7"/>
  <c r="N319" i="7" s="1"/>
  <c r="P319" i="7" s="1"/>
  <c r="O365" i="7"/>
  <c r="N365" i="7" s="1"/>
  <c r="P365" i="7" s="1"/>
  <c r="O373" i="7"/>
  <c r="N373" i="7" s="1"/>
  <c r="P373" i="7" s="1"/>
  <c r="O379" i="7"/>
  <c r="N379" i="7" s="1"/>
  <c r="P379" i="7" s="1"/>
  <c r="O384" i="7"/>
  <c r="N384" i="7" s="1"/>
  <c r="P384" i="7" s="1"/>
  <c r="O413" i="7"/>
  <c r="N413" i="7" s="1"/>
  <c r="P413" i="7" s="1"/>
  <c r="O420" i="7"/>
  <c r="N420" i="7" s="1"/>
  <c r="P420" i="7" s="1"/>
  <c r="O421" i="7"/>
  <c r="N421" i="7" s="1"/>
  <c r="P421" i="7" s="1"/>
  <c r="O432" i="7"/>
  <c r="N432" i="7" s="1"/>
  <c r="P432" i="7" s="1"/>
  <c r="O456" i="7"/>
  <c r="N456" i="7" s="1"/>
  <c r="P456" i="7" s="1"/>
  <c r="O457" i="7"/>
  <c r="N457" i="7" s="1"/>
  <c r="P457" i="7" s="1"/>
  <c r="O458" i="7"/>
  <c r="N458" i="7" s="1"/>
  <c r="P458" i="7" s="1"/>
  <c r="O471" i="7"/>
  <c r="N471" i="7" s="1"/>
  <c r="P471" i="7" s="1"/>
  <c r="O476" i="7"/>
  <c r="N476" i="7" s="1"/>
  <c r="P476" i="7" s="1"/>
  <c r="O488" i="7"/>
  <c r="N488" i="7" s="1"/>
  <c r="P488" i="7" s="1"/>
  <c r="O490" i="7"/>
  <c r="N490" i="7" s="1"/>
  <c r="P490" i="7" s="1"/>
  <c r="O546" i="7"/>
  <c r="N546" i="7" s="1"/>
  <c r="P546" i="7" s="1"/>
  <c r="O572" i="7"/>
  <c r="N572" i="7" s="1"/>
  <c r="P572" i="7" s="1"/>
  <c r="U532" i="8"/>
  <c r="AD532" i="8" s="1"/>
  <c r="W27" i="8"/>
  <c r="AF27" i="8" s="1"/>
  <c r="Y29" i="8"/>
  <c r="AH29" i="8" s="1"/>
  <c r="S33" i="8"/>
  <c r="AB33" i="8" s="1"/>
  <c r="Y34" i="8"/>
  <c r="AH34" i="8" s="1"/>
  <c r="Q34" i="8"/>
  <c r="S34" i="8" s="1"/>
  <c r="AB34" i="8" s="1"/>
  <c r="X34" i="8"/>
  <c r="AG34" i="8" s="1"/>
  <c r="W34" i="8"/>
  <c r="AF34" i="8" s="1"/>
  <c r="V34" i="8"/>
  <c r="AE34" i="8" s="1"/>
  <c r="U34" i="8"/>
  <c r="AD34" i="8" s="1"/>
  <c r="V40" i="8"/>
  <c r="AE40" i="8" s="1"/>
  <c r="Q42" i="8"/>
  <c r="X48" i="8"/>
  <c r="AG48" i="8" s="1"/>
  <c r="Q49" i="8"/>
  <c r="T49" i="8" s="1"/>
  <c r="AC49" i="8" s="1"/>
  <c r="U55" i="8"/>
  <c r="AD55" i="8" s="1"/>
  <c r="Z55" i="8"/>
  <c r="AI55" i="8" s="1"/>
  <c r="U59" i="8"/>
  <c r="AD59" i="8" s="1"/>
  <c r="S61" i="8"/>
  <c r="AB61" i="8" s="1"/>
  <c r="Q62" i="8"/>
  <c r="V62" i="8" s="1"/>
  <c r="AE62" i="8" s="1"/>
  <c r="W62" i="8"/>
  <c r="AF62" i="8" s="1"/>
  <c r="V68" i="8"/>
  <c r="AE68" i="8" s="1"/>
  <c r="Q70" i="8"/>
  <c r="Z70" i="8" s="1"/>
  <c r="AI70" i="8" s="1"/>
  <c r="S76" i="8"/>
  <c r="AB76" i="8" s="1"/>
  <c r="X84" i="8"/>
  <c r="AG84" i="8" s="1"/>
  <c r="Q85" i="8"/>
  <c r="Q93" i="8"/>
  <c r="S93" i="8" s="1"/>
  <c r="AB93" i="8" s="1"/>
  <c r="X93" i="8"/>
  <c r="AG93" i="8" s="1"/>
  <c r="U93" i="8"/>
  <c r="AD93" i="8" s="1"/>
  <c r="R99" i="8"/>
  <c r="AA99" i="8" s="1"/>
  <c r="Q100" i="8"/>
  <c r="Y100" i="8" s="1"/>
  <c r="AH100" i="8" s="1"/>
  <c r="S106" i="8"/>
  <c r="AB106" i="8" s="1"/>
  <c r="X114" i="8"/>
  <c r="AG114" i="8" s="1"/>
  <c r="Q115" i="8"/>
  <c r="Z115" i="8" s="1"/>
  <c r="AI115" i="8" s="1"/>
  <c r="U122" i="8"/>
  <c r="AD122" i="8" s="1"/>
  <c r="T130" i="8"/>
  <c r="AC130" i="8" s="1"/>
  <c r="W131" i="8"/>
  <c r="AF131" i="8" s="1"/>
  <c r="V131" i="8"/>
  <c r="AE131" i="8" s="1"/>
  <c r="U131" i="8"/>
  <c r="AD131" i="8" s="1"/>
  <c r="T131" i="8"/>
  <c r="AC131" i="8" s="1"/>
  <c r="Y131" i="8"/>
  <c r="AH131" i="8" s="1"/>
  <c r="Q131" i="8"/>
  <c r="S131" i="8" s="1"/>
  <c r="AB131" i="8" s="1"/>
  <c r="R135" i="8"/>
  <c r="AA135" i="8" s="1"/>
  <c r="Q140" i="8"/>
  <c r="V140" i="8" s="1"/>
  <c r="AE140" i="8" s="1"/>
  <c r="W140" i="8"/>
  <c r="AF140" i="8" s="1"/>
  <c r="Z143" i="8"/>
  <c r="AI143" i="8" s="1"/>
  <c r="W144" i="8"/>
  <c r="AF144" i="8" s="1"/>
  <c r="S145" i="8"/>
  <c r="AB145" i="8" s="1"/>
  <c r="X146" i="8"/>
  <c r="AG146" i="8" s="1"/>
  <c r="S147" i="8"/>
  <c r="AB147" i="8" s="1"/>
  <c r="Q147" i="8"/>
  <c r="R147" i="8" s="1"/>
  <c r="AA147" i="8" s="1"/>
  <c r="X147" i="8"/>
  <c r="AG147" i="8" s="1"/>
  <c r="V147" i="8"/>
  <c r="AE147" i="8" s="1"/>
  <c r="Z151" i="8"/>
  <c r="AI151" i="8" s="1"/>
  <c r="T152" i="8"/>
  <c r="AC152" i="8" s="1"/>
  <c r="R156" i="8"/>
  <c r="AA156" i="8" s="1"/>
  <c r="U163" i="8"/>
  <c r="AD163" i="8" s="1"/>
  <c r="Q166" i="8"/>
  <c r="T166" i="8" s="1"/>
  <c r="AC166" i="8" s="1"/>
  <c r="V175" i="8"/>
  <c r="AE175" i="8" s="1"/>
  <c r="X176" i="8"/>
  <c r="AG176" i="8" s="1"/>
  <c r="U176" i="8"/>
  <c r="AD176" i="8" s="1"/>
  <c r="R176" i="8"/>
  <c r="AA176" i="8" s="1"/>
  <c r="Y176" i="8"/>
  <c r="AH176" i="8" s="1"/>
  <c r="Z183" i="8"/>
  <c r="AI183" i="8" s="1"/>
  <c r="Q184" i="8"/>
  <c r="S184" i="8" s="1"/>
  <c r="AB184" i="8" s="1"/>
  <c r="Y185" i="8"/>
  <c r="AH185" i="8" s="1"/>
  <c r="Q185" i="8"/>
  <c r="X185" i="8" s="1"/>
  <c r="AG185" i="8" s="1"/>
  <c r="W185" i="8"/>
  <c r="AF185" i="8" s="1"/>
  <c r="V185" i="8"/>
  <c r="AE185" i="8" s="1"/>
  <c r="U185" i="8"/>
  <c r="AD185" i="8" s="1"/>
  <c r="T185" i="8"/>
  <c r="AC185" i="8" s="1"/>
  <c r="T193" i="8"/>
  <c r="AC193" i="8" s="1"/>
  <c r="R193" i="8"/>
  <c r="AA193" i="8" s="1"/>
  <c r="X199" i="8"/>
  <c r="AG199" i="8" s="1"/>
  <c r="Q201" i="8"/>
  <c r="Y201" i="8" s="1"/>
  <c r="AH201" i="8" s="1"/>
  <c r="X209" i="8"/>
  <c r="AG209" i="8" s="1"/>
  <c r="Q212" i="8"/>
  <c r="W212" i="8" s="1"/>
  <c r="AF212" i="8" s="1"/>
  <c r="R212" i="8"/>
  <c r="AA212" i="8" s="1"/>
  <c r="X212" i="8"/>
  <c r="AG212" i="8" s="1"/>
  <c r="T218" i="8"/>
  <c r="AC218" i="8" s="1"/>
  <c r="Y235" i="8"/>
  <c r="AH235" i="8" s="1"/>
  <c r="X236" i="8"/>
  <c r="AG236" i="8" s="1"/>
  <c r="W241" i="8"/>
  <c r="AF241" i="8" s="1"/>
  <c r="X241" i="8"/>
  <c r="AG241" i="8" s="1"/>
  <c r="U244" i="8"/>
  <c r="AD244" i="8" s="1"/>
  <c r="Y245" i="8"/>
  <c r="AH245" i="8" s="1"/>
  <c r="Q245" i="8"/>
  <c r="U245" i="8"/>
  <c r="AD245" i="8" s="1"/>
  <c r="T245" i="8"/>
  <c r="AC245" i="8" s="1"/>
  <c r="S245" i="8"/>
  <c r="AB245" i="8" s="1"/>
  <c r="R245" i="8"/>
  <c r="AA245" i="8" s="1"/>
  <c r="Z245" i="8"/>
  <c r="AI245" i="8" s="1"/>
  <c r="W245" i="8"/>
  <c r="AF245" i="8" s="1"/>
  <c r="Z249" i="8"/>
  <c r="AI249" i="8" s="1"/>
  <c r="T250" i="8"/>
  <c r="AC250" i="8" s="1"/>
  <c r="Y253" i="8"/>
  <c r="AH253" i="8" s="1"/>
  <c r="Q260" i="8"/>
  <c r="W260" i="8" s="1"/>
  <c r="AF260" i="8" s="1"/>
  <c r="X260" i="8"/>
  <c r="AG260" i="8" s="1"/>
  <c r="Y264" i="8"/>
  <c r="AH264" i="8" s="1"/>
  <c r="Q264" i="8"/>
  <c r="U264" i="8" s="1"/>
  <c r="AD264" i="8" s="1"/>
  <c r="Z264" i="8"/>
  <c r="AI264" i="8" s="1"/>
  <c r="X264" i="8"/>
  <c r="AG264" i="8" s="1"/>
  <c r="V264" i="8"/>
  <c r="AE264" i="8" s="1"/>
  <c r="Z269" i="8"/>
  <c r="AI269" i="8" s="1"/>
  <c r="R270" i="8"/>
  <c r="AA270" i="8" s="1"/>
  <c r="T271" i="8"/>
  <c r="AC271" i="8" s="1"/>
  <c r="X271" i="8"/>
  <c r="AG271" i="8" s="1"/>
  <c r="V271" i="8"/>
  <c r="AE271" i="8" s="1"/>
  <c r="Z271" i="8"/>
  <c r="AI271" i="8" s="1"/>
  <c r="Q271" i="8"/>
  <c r="U271" i="8" s="1"/>
  <c r="AD271" i="8" s="1"/>
  <c r="X273" i="8"/>
  <c r="AG273" i="8" s="1"/>
  <c r="Z273" i="8"/>
  <c r="AI273" i="8" s="1"/>
  <c r="Q273" i="8"/>
  <c r="R273" i="8" s="1"/>
  <c r="AA273" i="8" s="1"/>
  <c r="Y273" i="8"/>
  <c r="AH273" i="8" s="1"/>
  <c r="W273" i="8"/>
  <c r="AF273" i="8" s="1"/>
  <c r="V273" i="8"/>
  <c r="AE273" i="8" s="1"/>
  <c r="U273" i="8"/>
  <c r="AD273" i="8" s="1"/>
  <c r="S273" i="8"/>
  <c r="AB273" i="8" s="1"/>
  <c r="Q274" i="8"/>
  <c r="U277" i="8"/>
  <c r="AD277" i="8" s="1"/>
  <c r="V278" i="8"/>
  <c r="AE278" i="8" s="1"/>
  <c r="T278" i="8"/>
  <c r="AC278" i="8" s="1"/>
  <c r="Z278" i="8"/>
  <c r="AI278" i="8" s="1"/>
  <c r="Q278" i="8"/>
  <c r="S278" i="8" s="1"/>
  <c r="AB278" i="8" s="1"/>
  <c r="X278" i="8"/>
  <c r="AG278" i="8" s="1"/>
  <c r="S282" i="8"/>
  <c r="AB282" i="8" s="1"/>
  <c r="V289" i="8"/>
  <c r="AE289" i="8" s="1"/>
  <c r="X297" i="8"/>
  <c r="AG297" i="8" s="1"/>
  <c r="R298" i="8"/>
  <c r="AA298" i="8" s="1"/>
  <c r="W300" i="8"/>
  <c r="AF300" i="8" s="1"/>
  <c r="T300" i="8"/>
  <c r="AC300" i="8" s="1"/>
  <c r="X300" i="8"/>
  <c r="AG300" i="8" s="1"/>
  <c r="S300" i="8"/>
  <c r="AB300" i="8" s="1"/>
  <c r="Q300" i="8"/>
  <c r="V300" i="8" s="1"/>
  <c r="AE300" i="8" s="1"/>
  <c r="Q301" i="8"/>
  <c r="U312" i="8"/>
  <c r="AD312" i="8" s="1"/>
  <c r="Z315" i="8"/>
  <c r="AI315" i="8" s="1"/>
  <c r="Q315" i="8"/>
  <c r="R315" i="8" s="1"/>
  <c r="AA315" i="8" s="1"/>
  <c r="U316" i="8"/>
  <c r="AD316" i="8" s="1"/>
  <c r="Y317" i="8"/>
  <c r="AH317" i="8" s="1"/>
  <c r="Q319" i="8"/>
  <c r="T319" i="8" s="1"/>
  <c r="AC319" i="8" s="1"/>
  <c r="R326" i="8"/>
  <c r="AA326" i="8" s="1"/>
  <c r="Q327" i="8"/>
  <c r="U327" i="8" s="1"/>
  <c r="AD327" i="8" s="1"/>
  <c r="W327" i="8"/>
  <c r="AF327" i="8" s="1"/>
  <c r="R328" i="8"/>
  <c r="AA328" i="8" s="1"/>
  <c r="Z329" i="8"/>
  <c r="AI329" i="8" s="1"/>
  <c r="S329" i="8"/>
  <c r="AB329" i="8" s="1"/>
  <c r="Q329" i="8"/>
  <c r="R329" i="8" s="1"/>
  <c r="AA329" i="8" s="1"/>
  <c r="Y329" i="8"/>
  <c r="AH329" i="8" s="1"/>
  <c r="W329" i="8"/>
  <c r="AF329" i="8" s="1"/>
  <c r="U338" i="8"/>
  <c r="AD338" i="8" s="1"/>
  <c r="Y339" i="8"/>
  <c r="AH339" i="8" s="1"/>
  <c r="Q339" i="8"/>
  <c r="V339" i="8" s="1"/>
  <c r="AE339" i="8" s="1"/>
  <c r="Z339" i="8"/>
  <c r="AI339" i="8" s="1"/>
  <c r="X339" i="8"/>
  <c r="AG339" i="8" s="1"/>
  <c r="W339" i="8"/>
  <c r="AF339" i="8" s="1"/>
  <c r="U339" i="8"/>
  <c r="AD339" i="8" s="1"/>
  <c r="R339" i="8"/>
  <c r="AA339" i="8" s="1"/>
  <c r="Q354" i="8"/>
  <c r="S354" i="8" s="1"/>
  <c r="AB354" i="8" s="1"/>
  <c r="U357" i="8"/>
  <c r="AD357" i="8" s="1"/>
  <c r="W358" i="8"/>
  <c r="AF358" i="8" s="1"/>
  <c r="T359" i="8"/>
  <c r="AC359" i="8" s="1"/>
  <c r="W366" i="8"/>
  <c r="AF366" i="8" s="1"/>
  <c r="R367" i="8"/>
  <c r="AA367" i="8" s="1"/>
  <c r="W367" i="8"/>
  <c r="AF367" i="8" s="1"/>
  <c r="X367" i="8"/>
  <c r="AG367" i="8" s="1"/>
  <c r="T367" i="8"/>
  <c r="AC367" i="8" s="1"/>
  <c r="Q367" i="8"/>
  <c r="V367" i="8" s="1"/>
  <c r="AE367" i="8" s="1"/>
  <c r="T379" i="8"/>
  <c r="AC379" i="8" s="1"/>
  <c r="Z379" i="8"/>
  <c r="AI379" i="8" s="1"/>
  <c r="Y379" i="8"/>
  <c r="AH379" i="8" s="1"/>
  <c r="Q379" i="8"/>
  <c r="V379" i="8" s="1"/>
  <c r="AE379" i="8" s="1"/>
  <c r="U379" i="8"/>
  <c r="AD379" i="8" s="1"/>
  <c r="S379" i="8"/>
  <c r="AB379" i="8" s="1"/>
  <c r="X379" i="8"/>
  <c r="AG379" i="8" s="1"/>
  <c r="X382" i="8"/>
  <c r="AG382" i="8" s="1"/>
  <c r="U382" i="8"/>
  <c r="AD382" i="8" s="1"/>
  <c r="Q382" i="8"/>
  <c r="T382" i="8" s="1"/>
  <c r="AC382" i="8" s="1"/>
  <c r="W382" i="8"/>
  <c r="AF382" i="8" s="1"/>
  <c r="Z396" i="8"/>
  <c r="AI396" i="8" s="1"/>
  <c r="R400" i="8"/>
  <c r="AA400" i="8" s="1"/>
  <c r="Y403" i="8"/>
  <c r="AH403" i="8" s="1"/>
  <c r="Q403" i="8"/>
  <c r="W403" i="8" s="1"/>
  <c r="AF403" i="8" s="1"/>
  <c r="V403" i="8"/>
  <c r="AE403" i="8" s="1"/>
  <c r="T403" i="8"/>
  <c r="AC403" i="8" s="1"/>
  <c r="S403" i="8"/>
  <c r="AB403" i="8" s="1"/>
  <c r="R403" i="8"/>
  <c r="AA403" i="8" s="1"/>
  <c r="V410" i="8"/>
  <c r="AE410" i="8" s="1"/>
  <c r="U410" i="8"/>
  <c r="AD410" i="8" s="1"/>
  <c r="Z410" i="8"/>
  <c r="AI410" i="8" s="1"/>
  <c r="R410" i="8"/>
  <c r="AA410" i="8" s="1"/>
  <c r="W410" i="8"/>
  <c r="AF410" i="8" s="1"/>
  <c r="T410" i="8"/>
  <c r="AC410" i="8" s="1"/>
  <c r="Q410" i="8"/>
  <c r="X410" i="8" s="1"/>
  <c r="AG410" i="8" s="1"/>
  <c r="Q413" i="8"/>
  <c r="S413" i="8" s="1"/>
  <c r="AB413" i="8" s="1"/>
  <c r="R416" i="8"/>
  <c r="AA416" i="8" s="1"/>
  <c r="W418" i="8"/>
  <c r="AF418" i="8" s="1"/>
  <c r="T418" i="8"/>
  <c r="AC418" i="8" s="1"/>
  <c r="Y418" i="8"/>
  <c r="AH418" i="8" s="1"/>
  <c r="Q418" i="8"/>
  <c r="U418" i="8" s="1"/>
  <c r="AD418" i="8" s="1"/>
  <c r="S418" i="8"/>
  <c r="AB418" i="8" s="1"/>
  <c r="R418" i="8"/>
  <c r="AA418" i="8" s="1"/>
  <c r="X418" i="8"/>
  <c r="AG418" i="8" s="1"/>
  <c r="Y419" i="8"/>
  <c r="AH419" i="8" s="1"/>
  <c r="S423" i="8"/>
  <c r="AB423" i="8" s="1"/>
  <c r="Q423" i="8"/>
  <c r="Q426" i="8"/>
  <c r="V426" i="8" s="1"/>
  <c r="AE426" i="8" s="1"/>
  <c r="V448" i="8"/>
  <c r="AE448" i="8" s="1"/>
  <c r="T451" i="8"/>
  <c r="AC451" i="8" s="1"/>
  <c r="V460" i="8"/>
  <c r="AE460" i="8" s="1"/>
  <c r="X462" i="8"/>
  <c r="AG462" i="8" s="1"/>
  <c r="W462" i="8"/>
  <c r="AF462" i="8" s="1"/>
  <c r="U462" i="8"/>
  <c r="AD462" i="8" s="1"/>
  <c r="T462" i="8"/>
  <c r="AC462" i="8" s="1"/>
  <c r="S462" i="8"/>
  <c r="AB462" i="8" s="1"/>
  <c r="Q481" i="8"/>
  <c r="T481" i="8" s="1"/>
  <c r="AC481" i="8" s="1"/>
  <c r="X481" i="8"/>
  <c r="AG481" i="8" s="1"/>
  <c r="V481" i="8"/>
  <c r="AE481" i="8" s="1"/>
  <c r="S497" i="8"/>
  <c r="AB497" i="8" s="1"/>
  <c r="W510" i="8"/>
  <c r="AF510" i="8" s="1"/>
  <c r="U510" i="8"/>
  <c r="AD510" i="8" s="1"/>
  <c r="S510" i="8"/>
  <c r="AB510" i="8" s="1"/>
  <c r="Y510" i="8"/>
  <c r="AH510" i="8" s="1"/>
  <c r="Q510" i="8"/>
  <c r="Z510" i="8" s="1"/>
  <c r="AI510" i="8" s="1"/>
  <c r="X510" i="8"/>
  <c r="AG510" i="8" s="1"/>
  <c r="V510" i="8"/>
  <c r="AE510" i="8" s="1"/>
  <c r="U518" i="8"/>
  <c r="AD518" i="8" s="1"/>
  <c r="Q518" i="8"/>
  <c r="T518" i="8" s="1"/>
  <c r="AC518" i="8" s="1"/>
  <c r="V518" i="8"/>
  <c r="AE518" i="8" s="1"/>
  <c r="Q534" i="8"/>
  <c r="U534" i="8" s="1"/>
  <c r="AD534" i="8" s="1"/>
  <c r="W534" i="8"/>
  <c r="AF534" i="8" s="1"/>
  <c r="U61" i="9"/>
  <c r="AD61" i="9" s="1"/>
  <c r="S61" i="9"/>
  <c r="AB61" i="9" s="1"/>
  <c r="Q61" i="9"/>
  <c r="U185" i="9"/>
  <c r="AD185" i="9" s="1"/>
  <c r="Q247" i="9"/>
  <c r="Q264" i="9"/>
  <c r="O51" i="7"/>
  <c r="N51" i="7" s="1"/>
  <c r="P51" i="7" s="1"/>
  <c r="O97" i="7"/>
  <c r="N97" i="7" s="1"/>
  <c r="P97" i="7" s="1"/>
  <c r="O207" i="7"/>
  <c r="N207" i="7" s="1"/>
  <c r="P207" i="7" s="1"/>
  <c r="O239" i="7"/>
  <c r="N239" i="7" s="1"/>
  <c r="P239" i="7" s="1"/>
  <c r="O251" i="7"/>
  <c r="N251" i="7" s="1"/>
  <c r="P251" i="7" s="1"/>
  <c r="O278" i="7"/>
  <c r="N278" i="7" s="1"/>
  <c r="P278" i="7" s="1"/>
  <c r="O287" i="7"/>
  <c r="N287" i="7" s="1"/>
  <c r="P287" i="7" s="1"/>
  <c r="O321" i="7"/>
  <c r="N321" i="7" s="1"/>
  <c r="P321" i="7" s="1"/>
  <c r="O412" i="7"/>
  <c r="N412" i="7" s="1"/>
  <c r="P412" i="7" s="1"/>
  <c r="O427" i="7"/>
  <c r="N427" i="7" s="1"/>
  <c r="P427" i="7" s="1"/>
  <c r="O431" i="7"/>
  <c r="N431" i="7" s="1"/>
  <c r="P431" i="7" s="1"/>
  <c r="O470" i="7"/>
  <c r="N470" i="7" s="1"/>
  <c r="P470" i="7" s="1"/>
  <c r="O487" i="7"/>
  <c r="N487" i="7" s="1"/>
  <c r="P487" i="7" s="1"/>
  <c r="O491" i="7"/>
  <c r="N491" i="7" s="1"/>
  <c r="P491" i="7" s="1"/>
  <c r="O503" i="7"/>
  <c r="N503" i="7" s="1"/>
  <c r="P503" i="7" s="1"/>
  <c r="O573" i="7"/>
  <c r="N573" i="7" s="1"/>
  <c r="P573" i="7" s="1"/>
  <c r="O576" i="7"/>
  <c r="N576" i="7" s="1"/>
  <c r="P576" i="7" s="1"/>
  <c r="O578" i="7"/>
  <c r="N578" i="7" s="1"/>
  <c r="P578" i="7" s="1"/>
  <c r="V480" i="8"/>
  <c r="AE480" i="8" s="1"/>
  <c r="V558" i="8"/>
  <c r="AE558" i="8" s="1"/>
  <c r="T32" i="8"/>
  <c r="AC32" i="8" s="1"/>
  <c r="U33" i="8"/>
  <c r="AD33" i="8" s="1"/>
  <c r="R34" i="8"/>
  <c r="AA34" i="8" s="1"/>
  <c r="Q35" i="8"/>
  <c r="Q45" i="8"/>
  <c r="V45" i="8" s="1"/>
  <c r="AE45" i="8" s="1"/>
  <c r="W45" i="8"/>
  <c r="AF45" i="8" s="1"/>
  <c r="Z48" i="8"/>
  <c r="AI48" i="8" s="1"/>
  <c r="W49" i="8"/>
  <c r="AF49" i="8" s="1"/>
  <c r="T51" i="8"/>
  <c r="AC51" i="8" s="1"/>
  <c r="S51" i="8"/>
  <c r="AB51" i="8" s="1"/>
  <c r="R51" i="8"/>
  <c r="AA51" i="8" s="1"/>
  <c r="Y51" i="8"/>
  <c r="AH51" i="8" s="1"/>
  <c r="Q51" i="8"/>
  <c r="Z51" i="8" s="1"/>
  <c r="AI51" i="8" s="1"/>
  <c r="X51" i="8"/>
  <c r="AG51" i="8" s="1"/>
  <c r="V51" i="8"/>
  <c r="AE51" i="8" s="1"/>
  <c r="S52" i="8"/>
  <c r="AB52" i="8" s="1"/>
  <c r="Z52" i="8"/>
  <c r="AI52" i="8" s="1"/>
  <c r="Y52" i="8"/>
  <c r="AH52" i="8" s="1"/>
  <c r="Q52" i="8"/>
  <c r="V52" i="8" s="1"/>
  <c r="AE52" i="8" s="1"/>
  <c r="W52" i="8"/>
  <c r="AF52" i="8" s="1"/>
  <c r="U52" i="8"/>
  <c r="AD52" i="8" s="1"/>
  <c r="W59" i="8"/>
  <c r="AF59" i="8" s="1"/>
  <c r="T60" i="8"/>
  <c r="AC60" i="8" s="1"/>
  <c r="R62" i="8"/>
  <c r="AA62" i="8" s="1"/>
  <c r="Q63" i="8"/>
  <c r="X63" i="8" s="1"/>
  <c r="AG63" i="8" s="1"/>
  <c r="Y76" i="8"/>
  <c r="AH76" i="8" s="1"/>
  <c r="T77" i="8"/>
  <c r="AC77" i="8" s="1"/>
  <c r="Z77" i="8"/>
  <c r="AI77" i="8" s="1"/>
  <c r="Q81" i="8"/>
  <c r="V81" i="8" s="1"/>
  <c r="AE81" i="8" s="1"/>
  <c r="W81" i="8"/>
  <c r="AF81" i="8" s="1"/>
  <c r="Z84" i="8"/>
  <c r="AI84" i="8" s="1"/>
  <c r="T87" i="8"/>
  <c r="AC87" i="8" s="1"/>
  <c r="S87" i="8"/>
  <c r="AB87" i="8" s="1"/>
  <c r="R87" i="8"/>
  <c r="AA87" i="8" s="1"/>
  <c r="Y87" i="8"/>
  <c r="AH87" i="8" s="1"/>
  <c r="Q87" i="8"/>
  <c r="Z87" i="8" s="1"/>
  <c r="AI87" i="8" s="1"/>
  <c r="X87" i="8"/>
  <c r="AG87" i="8" s="1"/>
  <c r="V87" i="8"/>
  <c r="AE87" i="8" s="1"/>
  <c r="S88" i="8"/>
  <c r="AB88" i="8" s="1"/>
  <c r="Z88" i="8"/>
  <c r="AI88" i="8" s="1"/>
  <c r="Y88" i="8"/>
  <c r="AH88" i="8" s="1"/>
  <c r="Q88" i="8"/>
  <c r="X88" i="8" s="1"/>
  <c r="AG88" i="8" s="1"/>
  <c r="W88" i="8"/>
  <c r="AF88" i="8" s="1"/>
  <c r="U88" i="8"/>
  <c r="AD88" i="8" s="1"/>
  <c r="V98" i="8"/>
  <c r="AE98" i="8" s="1"/>
  <c r="T99" i="8"/>
  <c r="AC99" i="8" s="1"/>
  <c r="Y106" i="8"/>
  <c r="AH106" i="8" s="1"/>
  <c r="T108" i="8"/>
  <c r="AC108" i="8" s="1"/>
  <c r="S108" i="8"/>
  <c r="AB108" i="8" s="1"/>
  <c r="Z108" i="8"/>
  <c r="AI108" i="8" s="1"/>
  <c r="R108" i="8"/>
  <c r="AA108" i="8" s="1"/>
  <c r="Z111" i="8"/>
  <c r="AI111" i="8" s="1"/>
  <c r="Q111" i="8"/>
  <c r="R111" i="8" s="1"/>
  <c r="AA111" i="8" s="1"/>
  <c r="W111" i="8"/>
  <c r="AF111" i="8" s="1"/>
  <c r="V111" i="8"/>
  <c r="AE111" i="8" s="1"/>
  <c r="Z114" i="8"/>
  <c r="AI114" i="8" s="1"/>
  <c r="W115" i="8"/>
  <c r="AF115" i="8" s="1"/>
  <c r="T117" i="8"/>
  <c r="AC117" i="8" s="1"/>
  <c r="S117" i="8"/>
  <c r="AB117" i="8" s="1"/>
  <c r="Z117" i="8"/>
  <c r="AI117" i="8" s="1"/>
  <c r="R117" i="8"/>
  <c r="AA117" i="8" s="1"/>
  <c r="Y117" i="8"/>
  <c r="AH117" i="8" s="1"/>
  <c r="Q117" i="8"/>
  <c r="X117" i="8"/>
  <c r="AG117" i="8" s="1"/>
  <c r="V117" i="8"/>
  <c r="AE117" i="8" s="1"/>
  <c r="Q118" i="8"/>
  <c r="U118" i="8" s="1"/>
  <c r="AD118" i="8" s="1"/>
  <c r="W118" i="8"/>
  <c r="AF118" i="8" s="1"/>
  <c r="T123" i="8"/>
  <c r="AC123" i="8" s="1"/>
  <c r="R124" i="8"/>
  <c r="AA124" i="8" s="1"/>
  <c r="Z130" i="8"/>
  <c r="AI130" i="8" s="1"/>
  <c r="R131" i="8"/>
  <c r="AA131" i="8" s="1"/>
  <c r="X135" i="8"/>
  <c r="AG135" i="8" s="1"/>
  <c r="Q136" i="8"/>
  <c r="X142" i="8"/>
  <c r="AG142" i="8" s="1"/>
  <c r="W142" i="8"/>
  <c r="AF142" i="8" s="1"/>
  <c r="V142" i="8"/>
  <c r="AE142" i="8" s="1"/>
  <c r="U142" i="8"/>
  <c r="AD142" i="8" s="1"/>
  <c r="T142" i="8"/>
  <c r="AC142" i="8" s="1"/>
  <c r="Z142" i="8"/>
  <c r="AI142" i="8" s="1"/>
  <c r="R142" i="8"/>
  <c r="AA142" i="8" s="1"/>
  <c r="Z144" i="8"/>
  <c r="AI144" i="8" s="1"/>
  <c r="Z145" i="8"/>
  <c r="AI145" i="8" s="1"/>
  <c r="U155" i="8"/>
  <c r="AD155" i="8" s="1"/>
  <c r="Q156" i="8"/>
  <c r="W156" i="8" s="1"/>
  <c r="AF156" i="8" s="1"/>
  <c r="Q157" i="8"/>
  <c r="U157" i="8" s="1"/>
  <c r="AD157" i="8" s="1"/>
  <c r="X166" i="8"/>
  <c r="AG166" i="8" s="1"/>
  <c r="W171" i="8"/>
  <c r="AF171" i="8" s="1"/>
  <c r="Y171" i="8"/>
  <c r="AH171" i="8" s="1"/>
  <c r="X171" i="8"/>
  <c r="AG171" i="8" s="1"/>
  <c r="V171" i="8"/>
  <c r="AE171" i="8" s="1"/>
  <c r="U171" i="8"/>
  <c r="AD171" i="8" s="1"/>
  <c r="T171" i="8"/>
  <c r="AC171" i="8" s="1"/>
  <c r="R171" i="8"/>
  <c r="AA171" i="8" s="1"/>
  <c r="X175" i="8"/>
  <c r="AG175" i="8" s="1"/>
  <c r="Q176" i="8"/>
  <c r="T176" i="8" s="1"/>
  <c r="AC176" i="8" s="1"/>
  <c r="X184" i="8"/>
  <c r="AG184" i="8" s="1"/>
  <c r="S185" i="8"/>
  <c r="AB185" i="8" s="1"/>
  <c r="R186" i="8"/>
  <c r="AA186" i="8" s="1"/>
  <c r="R187" i="8"/>
  <c r="AA187" i="8" s="1"/>
  <c r="R188" i="8"/>
  <c r="AA188" i="8" s="1"/>
  <c r="X201" i="8"/>
  <c r="AG201" i="8" s="1"/>
  <c r="W206" i="8"/>
  <c r="AF206" i="8" s="1"/>
  <c r="Y206" i="8"/>
  <c r="AH206" i="8" s="1"/>
  <c r="X206" i="8"/>
  <c r="AG206" i="8" s="1"/>
  <c r="V206" i="8"/>
  <c r="AE206" i="8" s="1"/>
  <c r="U206" i="8"/>
  <c r="AD206" i="8" s="1"/>
  <c r="T206" i="8"/>
  <c r="AC206" i="8" s="1"/>
  <c r="R206" i="8"/>
  <c r="AA206" i="8" s="1"/>
  <c r="S212" i="8"/>
  <c r="AB212" i="8" s="1"/>
  <c r="T213" i="8"/>
  <c r="AC213" i="8" s="1"/>
  <c r="S214" i="8"/>
  <c r="AB214" i="8" s="1"/>
  <c r="Q214" i="8"/>
  <c r="R214" i="8" s="1"/>
  <c r="AA214" i="8" s="1"/>
  <c r="X214" i="8"/>
  <c r="AG214" i="8" s="1"/>
  <c r="V214" i="8"/>
  <c r="AE214" i="8" s="1"/>
  <c r="Q218" i="8"/>
  <c r="X220" i="8"/>
  <c r="AG220" i="8" s="1"/>
  <c r="W220" i="8"/>
  <c r="AF220" i="8" s="1"/>
  <c r="V220" i="8"/>
  <c r="AE220" i="8" s="1"/>
  <c r="U220" i="8"/>
  <c r="AD220" i="8" s="1"/>
  <c r="Y222" i="8"/>
  <c r="AH222" i="8" s="1"/>
  <c r="Q222" i="8"/>
  <c r="U222" i="8" s="1"/>
  <c r="AD222" i="8" s="1"/>
  <c r="T222" i="8"/>
  <c r="AC222" i="8" s="1"/>
  <c r="S222" i="8"/>
  <c r="AB222" i="8" s="1"/>
  <c r="R222" i="8"/>
  <c r="AA222" i="8" s="1"/>
  <c r="Z222" i="8"/>
  <c r="AI222" i="8" s="1"/>
  <c r="X223" i="8"/>
  <c r="AG223" i="8" s="1"/>
  <c r="W223" i="8"/>
  <c r="AF223" i="8" s="1"/>
  <c r="V223" i="8"/>
  <c r="AE223" i="8" s="1"/>
  <c r="U223" i="8"/>
  <c r="AD223" i="8" s="1"/>
  <c r="T223" i="8"/>
  <c r="AC223" i="8" s="1"/>
  <c r="S223" i="8"/>
  <c r="AB223" i="8" s="1"/>
  <c r="Z223" i="8"/>
  <c r="AI223" i="8" s="1"/>
  <c r="Q223" i="8"/>
  <c r="R224" i="8"/>
  <c r="AA224" i="8" s="1"/>
  <c r="X228" i="8"/>
  <c r="AG228" i="8" s="1"/>
  <c r="U228" i="8"/>
  <c r="AD228" i="8" s="1"/>
  <c r="T228" i="8"/>
  <c r="AC228" i="8" s="1"/>
  <c r="S228" i="8"/>
  <c r="AB228" i="8" s="1"/>
  <c r="Z228" i="8"/>
  <c r="AI228" i="8" s="1"/>
  <c r="Q228" i="8"/>
  <c r="W228" i="8" s="1"/>
  <c r="AF228" i="8" s="1"/>
  <c r="Z236" i="8"/>
  <c r="AI236" i="8" s="1"/>
  <c r="X237" i="8"/>
  <c r="AG237" i="8" s="1"/>
  <c r="W237" i="8"/>
  <c r="AF237" i="8" s="1"/>
  <c r="U237" i="8"/>
  <c r="AD237" i="8" s="1"/>
  <c r="Q237" i="8"/>
  <c r="T237" i="8" s="1"/>
  <c r="AC237" i="8" s="1"/>
  <c r="Q238" i="8"/>
  <c r="W238" i="8" s="1"/>
  <c r="AF238" i="8" s="1"/>
  <c r="X238" i="8"/>
  <c r="AG238" i="8" s="1"/>
  <c r="Q239" i="8"/>
  <c r="Z239" i="8" s="1"/>
  <c r="AI239" i="8" s="1"/>
  <c r="T239" i="8"/>
  <c r="AC239" i="8" s="1"/>
  <c r="R239" i="8"/>
  <c r="AA239" i="8" s="1"/>
  <c r="W244" i="8"/>
  <c r="AF244" i="8" s="1"/>
  <c r="V245" i="8"/>
  <c r="AE245" i="8" s="1"/>
  <c r="U246" i="8"/>
  <c r="AD246" i="8" s="1"/>
  <c r="Z254" i="8"/>
  <c r="AI254" i="8" s="1"/>
  <c r="Q259" i="8"/>
  <c r="Y270" i="8"/>
  <c r="AH270" i="8" s="1"/>
  <c r="T275" i="8"/>
  <c r="AC275" i="8" s="1"/>
  <c r="Q275" i="8"/>
  <c r="R275" i="8" s="1"/>
  <c r="AA275" i="8" s="1"/>
  <c r="X275" i="8"/>
  <c r="AG275" i="8" s="1"/>
  <c r="W275" i="8"/>
  <c r="AF275" i="8" s="1"/>
  <c r="W277" i="8"/>
  <c r="AF277" i="8" s="1"/>
  <c r="Z282" i="8"/>
  <c r="AI282" i="8" s="1"/>
  <c r="Q283" i="8"/>
  <c r="X283" i="8" s="1"/>
  <c r="AG283" i="8" s="1"/>
  <c r="Z298" i="8"/>
  <c r="AI298" i="8" s="1"/>
  <c r="R300" i="8"/>
  <c r="AA300" i="8" s="1"/>
  <c r="S302" i="8"/>
  <c r="AB302" i="8" s="1"/>
  <c r="Q302" i="8"/>
  <c r="X302" i="8" s="1"/>
  <c r="AG302" i="8" s="1"/>
  <c r="V313" i="8"/>
  <c r="AE313" i="8" s="1"/>
  <c r="Q314" i="8"/>
  <c r="Y319" i="8"/>
  <c r="AH319" i="8" s="1"/>
  <c r="U326" i="8"/>
  <c r="AD326" i="8" s="1"/>
  <c r="U328" i="8"/>
  <c r="AD328" i="8" s="1"/>
  <c r="W338" i="8"/>
  <c r="AF338" i="8" s="1"/>
  <c r="S339" i="8"/>
  <c r="AB339" i="8" s="1"/>
  <c r="Y354" i="8"/>
  <c r="AH354" i="8" s="1"/>
  <c r="Z358" i="8"/>
  <c r="AI358" i="8" s="1"/>
  <c r="Z366" i="8"/>
  <c r="AI366" i="8" s="1"/>
  <c r="S367" i="8"/>
  <c r="AB367" i="8" s="1"/>
  <c r="V369" i="8"/>
  <c r="AE369" i="8" s="1"/>
  <c r="U369" i="8"/>
  <c r="AD369" i="8" s="1"/>
  <c r="T370" i="8"/>
  <c r="AC370" i="8" s="1"/>
  <c r="Y370" i="8"/>
  <c r="AH370" i="8" s="1"/>
  <c r="Q370" i="8"/>
  <c r="Z370" i="8" s="1"/>
  <c r="AI370" i="8" s="1"/>
  <c r="V370" i="8"/>
  <c r="AE370" i="8" s="1"/>
  <c r="U370" i="8"/>
  <c r="AD370" i="8" s="1"/>
  <c r="X370" i="8"/>
  <c r="AG370" i="8" s="1"/>
  <c r="T392" i="8"/>
  <c r="AC392" i="8" s="1"/>
  <c r="Z392" i="8"/>
  <c r="AI392" i="8" s="1"/>
  <c r="R392" i="8"/>
  <c r="AA392" i="8" s="1"/>
  <c r="Y392" i="8"/>
  <c r="AH392" i="8" s="1"/>
  <c r="Q392" i="8"/>
  <c r="W392" i="8"/>
  <c r="AF392" i="8" s="1"/>
  <c r="V392" i="8"/>
  <c r="AE392" i="8" s="1"/>
  <c r="U392" i="8"/>
  <c r="AD392" i="8" s="1"/>
  <c r="S392" i="8"/>
  <c r="AB392" i="8" s="1"/>
  <c r="T400" i="8"/>
  <c r="AC400" i="8" s="1"/>
  <c r="S410" i="8"/>
  <c r="AB410" i="8" s="1"/>
  <c r="T413" i="8"/>
  <c r="AC413" i="8" s="1"/>
  <c r="Y429" i="8"/>
  <c r="AH429" i="8" s="1"/>
  <c r="Q429" i="8"/>
  <c r="X429" i="8" s="1"/>
  <c r="AG429" i="8" s="1"/>
  <c r="U429" i="8"/>
  <c r="AD429" i="8" s="1"/>
  <c r="Z429" i="8"/>
  <c r="AI429" i="8" s="1"/>
  <c r="W429" i="8"/>
  <c r="AF429" i="8" s="1"/>
  <c r="V429" i="8"/>
  <c r="AE429" i="8" s="1"/>
  <c r="R429" i="8"/>
  <c r="AA429" i="8" s="1"/>
  <c r="Q432" i="8"/>
  <c r="V432" i="8" s="1"/>
  <c r="AE432" i="8" s="1"/>
  <c r="W439" i="8"/>
  <c r="AF439" i="8" s="1"/>
  <c r="U439" i="8"/>
  <c r="AD439" i="8" s="1"/>
  <c r="T439" i="8"/>
  <c r="AC439" i="8" s="1"/>
  <c r="Y439" i="8"/>
  <c r="AH439" i="8" s="1"/>
  <c r="Q439" i="8"/>
  <c r="R439" i="8"/>
  <c r="AA439" i="8" s="1"/>
  <c r="Z439" i="8"/>
  <c r="AI439" i="8" s="1"/>
  <c r="V439" i="8"/>
  <c r="AE439" i="8" s="1"/>
  <c r="Z443" i="8"/>
  <c r="AI443" i="8" s="1"/>
  <c r="T446" i="8"/>
  <c r="AC446" i="8" s="1"/>
  <c r="X446" i="8"/>
  <c r="AG446" i="8" s="1"/>
  <c r="Q446" i="8"/>
  <c r="Y446" i="8" s="1"/>
  <c r="AH446" i="8" s="1"/>
  <c r="U450" i="8"/>
  <c r="AD450" i="8" s="1"/>
  <c r="Z450" i="8"/>
  <c r="AI450" i="8" s="1"/>
  <c r="T450" i="8"/>
  <c r="AC450" i="8" s="1"/>
  <c r="T456" i="8"/>
  <c r="AC456" i="8" s="1"/>
  <c r="Y456" i="8"/>
  <c r="AH456" i="8" s="1"/>
  <c r="Q456" i="8"/>
  <c r="Z456" i="8" s="1"/>
  <c r="AI456" i="8" s="1"/>
  <c r="V456" i="8"/>
  <c r="AE456" i="8" s="1"/>
  <c r="X456" i="8"/>
  <c r="AG456" i="8" s="1"/>
  <c r="S456" i="8"/>
  <c r="AB456" i="8" s="1"/>
  <c r="W473" i="8"/>
  <c r="AF473" i="8" s="1"/>
  <c r="U473" i="8"/>
  <c r="AD473" i="8" s="1"/>
  <c r="T473" i="8"/>
  <c r="AC473" i="8" s="1"/>
  <c r="R473" i="8"/>
  <c r="AA473" i="8" s="1"/>
  <c r="Y473" i="8"/>
  <c r="AH473" i="8" s="1"/>
  <c r="Q473" i="8"/>
  <c r="Z473" i="8" s="1"/>
  <c r="AI473" i="8" s="1"/>
  <c r="X473" i="8"/>
  <c r="AG473" i="8" s="1"/>
  <c r="V473" i="8"/>
  <c r="AE473" i="8" s="1"/>
  <c r="W475" i="8"/>
  <c r="AF475" i="8" s="1"/>
  <c r="U475" i="8"/>
  <c r="AD475" i="8" s="1"/>
  <c r="Z475" i="8"/>
  <c r="AI475" i="8" s="1"/>
  <c r="Q475" i="8"/>
  <c r="R475" i="8" s="1"/>
  <c r="AA475" i="8" s="1"/>
  <c r="S475" i="8"/>
  <c r="AB475" i="8" s="1"/>
  <c r="W490" i="8"/>
  <c r="AF490" i="8" s="1"/>
  <c r="T490" i="8"/>
  <c r="AC490" i="8" s="1"/>
  <c r="Q490" i="8"/>
  <c r="S490" i="8" s="1"/>
  <c r="AB490" i="8" s="1"/>
  <c r="X490" i="8"/>
  <c r="AG490" i="8" s="1"/>
  <c r="W513" i="8"/>
  <c r="AF513" i="8" s="1"/>
  <c r="U513" i="8"/>
  <c r="AD513" i="8" s="1"/>
  <c r="T513" i="8"/>
  <c r="AC513" i="8" s="1"/>
  <c r="S513" i="8"/>
  <c r="AB513" i="8" s="1"/>
  <c r="Z513" i="8"/>
  <c r="AI513" i="8" s="1"/>
  <c r="R513" i="8"/>
  <c r="AA513" i="8" s="1"/>
  <c r="Y513" i="8"/>
  <c r="AH513" i="8" s="1"/>
  <c r="Q513" i="8"/>
  <c r="X513" i="8"/>
  <c r="AG513" i="8" s="1"/>
  <c r="V513" i="8"/>
  <c r="AE513" i="8" s="1"/>
  <c r="U521" i="8"/>
  <c r="AD521" i="8" s="1"/>
  <c r="T521" i="8"/>
  <c r="AC521" i="8" s="1"/>
  <c r="S521" i="8"/>
  <c r="AB521" i="8" s="1"/>
  <c r="Z521" i="8"/>
  <c r="AI521" i="8" s="1"/>
  <c r="Y521" i="8"/>
  <c r="AH521" i="8" s="1"/>
  <c r="Q521" i="8"/>
  <c r="W521" i="8" s="1"/>
  <c r="AF521" i="8" s="1"/>
  <c r="V521" i="8"/>
  <c r="AE521" i="8" s="1"/>
  <c r="U41" i="9"/>
  <c r="AD41" i="9" s="1"/>
  <c r="S41" i="9"/>
  <c r="AB41" i="9" s="1"/>
  <c r="Q41" i="9"/>
  <c r="T42" i="9"/>
  <c r="AC42" i="9" s="1"/>
  <c r="Q42" i="9"/>
  <c r="Y87" i="9"/>
  <c r="AH87" i="9" s="1"/>
  <c r="Q87" i="9"/>
  <c r="S87" i="9"/>
  <c r="AB87" i="9" s="1"/>
  <c r="Z87" i="9"/>
  <c r="AI87" i="9" s="1"/>
  <c r="T128" i="9"/>
  <c r="AC128" i="9" s="1"/>
  <c r="Q128" i="9"/>
  <c r="S135" i="9"/>
  <c r="AB135" i="9" s="1"/>
  <c r="Q135" i="9"/>
  <c r="T137" i="9"/>
  <c r="AC137" i="9" s="1"/>
  <c r="R213" i="9"/>
  <c r="AA213" i="9" s="1"/>
  <c r="Q213" i="9"/>
  <c r="O117" i="7"/>
  <c r="N117" i="7" s="1"/>
  <c r="P117" i="7" s="1"/>
  <c r="O146" i="7"/>
  <c r="N146" i="7" s="1"/>
  <c r="P146" i="7" s="1"/>
  <c r="O172" i="7"/>
  <c r="N172" i="7" s="1"/>
  <c r="P172" i="7" s="1"/>
  <c r="O253" i="7"/>
  <c r="N253" i="7" s="1"/>
  <c r="P253" i="7" s="1"/>
  <c r="O274" i="7"/>
  <c r="N274" i="7" s="1"/>
  <c r="P274" i="7" s="1"/>
  <c r="O371" i="7"/>
  <c r="N371" i="7" s="1"/>
  <c r="P371" i="7" s="1"/>
  <c r="O393" i="7"/>
  <c r="N393" i="7" s="1"/>
  <c r="P393" i="7" s="1"/>
  <c r="O399" i="7"/>
  <c r="N399" i="7" s="1"/>
  <c r="P399" i="7" s="1"/>
  <c r="O411" i="7"/>
  <c r="N411" i="7" s="1"/>
  <c r="P411" i="7" s="1"/>
  <c r="O467" i="7"/>
  <c r="N467" i="7" s="1"/>
  <c r="P467" i="7" s="1"/>
  <c r="O469" i="7"/>
  <c r="N469" i="7" s="1"/>
  <c r="P469" i="7" s="1"/>
  <c r="O481" i="7"/>
  <c r="N481" i="7" s="1"/>
  <c r="P481" i="7" s="1"/>
  <c r="O486" i="7"/>
  <c r="N486" i="7" s="1"/>
  <c r="P486" i="7" s="1"/>
  <c r="O492" i="7"/>
  <c r="N492" i="7" s="1"/>
  <c r="P492" i="7" s="1"/>
  <c r="O502" i="7"/>
  <c r="N502" i="7" s="1"/>
  <c r="P502" i="7" s="1"/>
  <c r="O526" i="7"/>
  <c r="N526" i="7" s="1"/>
  <c r="P526" i="7" s="1"/>
  <c r="O585" i="7"/>
  <c r="N585" i="7" s="1"/>
  <c r="P585" i="7" s="1"/>
  <c r="S25" i="8"/>
  <c r="AB25" i="8" s="1"/>
  <c r="Q26" i="8"/>
  <c r="U26" i="8" s="1"/>
  <c r="AD26" i="8" s="1"/>
  <c r="X26" i="8"/>
  <c r="AG26" i="8" s="1"/>
  <c r="V26" i="8"/>
  <c r="AE26" i="8" s="1"/>
  <c r="V32" i="8"/>
  <c r="AE32" i="8" s="1"/>
  <c r="T34" i="8"/>
  <c r="AC34" i="8" s="1"/>
  <c r="X47" i="8"/>
  <c r="AG47" i="8" s="1"/>
  <c r="W47" i="8"/>
  <c r="AF47" i="8" s="1"/>
  <c r="V47" i="8"/>
  <c r="AE47" i="8" s="1"/>
  <c r="U47" i="8"/>
  <c r="AD47" i="8" s="1"/>
  <c r="T47" i="8"/>
  <c r="AC47" i="8" s="1"/>
  <c r="Z47" i="8"/>
  <c r="AI47" i="8" s="1"/>
  <c r="R47" i="8"/>
  <c r="AA47" i="8" s="1"/>
  <c r="Y49" i="8"/>
  <c r="AH49" i="8" s="1"/>
  <c r="U51" i="8"/>
  <c r="AD51" i="8" s="1"/>
  <c r="S53" i="8"/>
  <c r="AB53" i="8" s="1"/>
  <c r="Y54" i="8"/>
  <c r="AH54" i="8" s="1"/>
  <c r="Q54" i="8"/>
  <c r="Z54" i="8" s="1"/>
  <c r="AI54" i="8" s="1"/>
  <c r="X54" i="8"/>
  <c r="AG54" i="8" s="1"/>
  <c r="W54" i="8"/>
  <c r="AF54" i="8" s="1"/>
  <c r="V54" i="8"/>
  <c r="AE54" i="8" s="1"/>
  <c r="U54" i="8"/>
  <c r="AD54" i="8" s="1"/>
  <c r="V60" i="8"/>
  <c r="AE60" i="8" s="1"/>
  <c r="S63" i="8"/>
  <c r="AB63" i="8" s="1"/>
  <c r="Y70" i="8"/>
  <c r="AH70" i="8" s="1"/>
  <c r="Z75" i="8"/>
  <c r="AI75" i="8" s="1"/>
  <c r="R75" i="8"/>
  <c r="AA75" i="8" s="1"/>
  <c r="Y75" i="8"/>
  <c r="AH75" i="8" s="1"/>
  <c r="Q75" i="8"/>
  <c r="X75" i="8"/>
  <c r="AG75" i="8" s="1"/>
  <c r="W75" i="8"/>
  <c r="AF75" i="8" s="1"/>
  <c r="V75" i="8"/>
  <c r="AE75" i="8" s="1"/>
  <c r="T75" i="8"/>
  <c r="AC75" i="8" s="1"/>
  <c r="Q77" i="8"/>
  <c r="R77" i="8" s="1"/>
  <c r="AA77" i="8" s="1"/>
  <c r="X83" i="8"/>
  <c r="AG83" i="8" s="1"/>
  <c r="W83" i="8"/>
  <c r="AF83" i="8" s="1"/>
  <c r="V83" i="8"/>
  <c r="AE83" i="8" s="1"/>
  <c r="U83" i="8"/>
  <c r="AD83" i="8" s="1"/>
  <c r="T83" i="8"/>
  <c r="AC83" i="8" s="1"/>
  <c r="Z83" i="8"/>
  <c r="AI83" i="8" s="1"/>
  <c r="R83" i="8"/>
  <c r="AA83" i="8" s="1"/>
  <c r="U87" i="8"/>
  <c r="AD87" i="8" s="1"/>
  <c r="S89" i="8"/>
  <c r="AB89" i="8" s="1"/>
  <c r="Q90" i="8"/>
  <c r="T93" i="8"/>
  <c r="AC93" i="8" s="1"/>
  <c r="R94" i="8"/>
  <c r="AA94" i="8" s="1"/>
  <c r="Z99" i="8"/>
  <c r="AI99" i="8" s="1"/>
  <c r="Z102" i="8"/>
  <c r="AI102" i="8" s="1"/>
  <c r="X102" i="8"/>
  <c r="AG102" i="8" s="1"/>
  <c r="Y105" i="8"/>
  <c r="AH105" i="8" s="1"/>
  <c r="Q105" i="8"/>
  <c r="Z105" i="8" s="1"/>
  <c r="AI105" i="8" s="1"/>
  <c r="X105" i="8"/>
  <c r="AG105" i="8" s="1"/>
  <c r="W105" i="8"/>
  <c r="AF105" i="8" s="1"/>
  <c r="T105" i="8"/>
  <c r="AC105" i="8" s="1"/>
  <c r="Q108" i="8"/>
  <c r="V108" i="8" s="1"/>
  <c r="AE108" i="8" s="1"/>
  <c r="X113" i="8"/>
  <c r="AG113" i="8" s="1"/>
  <c r="W113" i="8"/>
  <c r="AF113" i="8" s="1"/>
  <c r="V113" i="8"/>
  <c r="AE113" i="8" s="1"/>
  <c r="U113" i="8"/>
  <c r="AD113" i="8" s="1"/>
  <c r="T113" i="8"/>
  <c r="AC113" i="8" s="1"/>
  <c r="Z113" i="8"/>
  <c r="AI113" i="8" s="1"/>
  <c r="R113" i="8"/>
  <c r="AA113" i="8" s="1"/>
  <c r="Y115" i="8"/>
  <c r="AH115" i="8" s="1"/>
  <c r="U117" i="8"/>
  <c r="AD117" i="8" s="1"/>
  <c r="V123" i="8"/>
  <c r="AE123" i="8" s="1"/>
  <c r="T124" i="8"/>
  <c r="AC124" i="8" s="1"/>
  <c r="X131" i="8"/>
  <c r="AG131" i="8" s="1"/>
  <c r="Y134" i="8"/>
  <c r="AH134" i="8" s="1"/>
  <c r="Q134" i="8"/>
  <c r="Z134" i="8" s="1"/>
  <c r="AI134" i="8" s="1"/>
  <c r="X134" i="8"/>
  <c r="AG134" i="8" s="1"/>
  <c r="W134" i="8"/>
  <c r="AF134" i="8" s="1"/>
  <c r="V134" i="8"/>
  <c r="AE134" i="8" s="1"/>
  <c r="U134" i="8"/>
  <c r="AD134" i="8" s="1"/>
  <c r="S134" i="8"/>
  <c r="AB134" i="8" s="1"/>
  <c r="Z135" i="8"/>
  <c r="AI135" i="8" s="1"/>
  <c r="S138" i="8"/>
  <c r="AB138" i="8" s="1"/>
  <c r="Y138" i="8"/>
  <c r="AH138" i="8" s="1"/>
  <c r="Q138" i="8"/>
  <c r="W138" i="8" s="1"/>
  <c r="AF138" i="8" s="1"/>
  <c r="X138" i="8"/>
  <c r="AG138" i="8" s="1"/>
  <c r="V138" i="8"/>
  <c r="AE138" i="8" s="1"/>
  <c r="Z139" i="8"/>
  <c r="AI139" i="8" s="1"/>
  <c r="Q139" i="8"/>
  <c r="V139" i="8" s="1"/>
  <c r="AE139" i="8" s="1"/>
  <c r="W139" i="8"/>
  <c r="AF139" i="8" s="1"/>
  <c r="U139" i="8"/>
  <c r="AD139" i="8" s="1"/>
  <c r="T147" i="8"/>
  <c r="AC147" i="8" s="1"/>
  <c r="Q148" i="8"/>
  <c r="S148" i="8" s="1"/>
  <c r="AB148" i="8" s="1"/>
  <c r="Y148" i="8"/>
  <c r="AH148" i="8" s="1"/>
  <c r="V148" i="8"/>
  <c r="AE148" i="8" s="1"/>
  <c r="V151" i="8"/>
  <c r="AE151" i="8" s="1"/>
  <c r="Y151" i="8"/>
  <c r="AH151" i="8" s="1"/>
  <c r="X151" i="8"/>
  <c r="AG151" i="8" s="1"/>
  <c r="W151" i="8"/>
  <c r="AF151" i="8" s="1"/>
  <c r="U151" i="8"/>
  <c r="AD151" i="8" s="1"/>
  <c r="T151" i="8"/>
  <c r="AC151" i="8" s="1"/>
  <c r="R151" i="8"/>
  <c r="AA151" i="8" s="1"/>
  <c r="W155" i="8"/>
  <c r="AF155" i="8" s="1"/>
  <c r="X162" i="8"/>
  <c r="AG162" i="8" s="1"/>
  <c r="Y162" i="8"/>
  <c r="AH162" i="8" s="1"/>
  <c r="W162" i="8"/>
  <c r="AF162" i="8" s="1"/>
  <c r="V162" i="8"/>
  <c r="AE162" i="8" s="1"/>
  <c r="U162" i="8"/>
  <c r="AD162" i="8" s="1"/>
  <c r="T162" i="8"/>
  <c r="AC162" i="8" s="1"/>
  <c r="R162" i="8"/>
  <c r="AA162" i="8" s="1"/>
  <c r="Z166" i="8"/>
  <c r="AI166" i="8" s="1"/>
  <c r="S167" i="8"/>
  <c r="AB167" i="8" s="1"/>
  <c r="X167" i="8"/>
  <c r="AG167" i="8" s="1"/>
  <c r="W167" i="8"/>
  <c r="AF167" i="8" s="1"/>
  <c r="V167" i="8"/>
  <c r="AE167" i="8" s="1"/>
  <c r="T167" i="8"/>
  <c r="AC167" i="8" s="1"/>
  <c r="Q167" i="8"/>
  <c r="Z167" i="8" s="1"/>
  <c r="AI167" i="8" s="1"/>
  <c r="Q168" i="8"/>
  <c r="V168" i="8" s="1"/>
  <c r="AE168" i="8" s="1"/>
  <c r="Y168" i="8"/>
  <c r="AH168" i="8" s="1"/>
  <c r="W168" i="8"/>
  <c r="AF168" i="8" s="1"/>
  <c r="Y169" i="8"/>
  <c r="AH169" i="8" s="1"/>
  <c r="Q169" i="8"/>
  <c r="X169" i="8" s="1"/>
  <c r="AG169" i="8" s="1"/>
  <c r="T169" i="8"/>
  <c r="AC169" i="8" s="1"/>
  <c r="S169" i="8"/>
  <c r="AB169" i="8" s="1"/>
  <c r="Z169" i="8"/>
  <c r="AI169" i="8" s="1"/>
  <c r="W176" i="8"/>
  <c r="AF176" i="8" s="1"/>
  <c r="Z184" i="8"/>
  <c r="AI184" i="8" s="1"/>
  <c r="Z185" i="8"/>
  <c r="AI185" i="8" s="1"/>
  <c r="T186" i="8"/>
  <c r="AC186" i="8" s="1"/>
  <c r="U188" i="8"/>
  <c r="AD188" i="8" s="1"/>
  <c r="W190" i="8"/>
  <c r="AF190" i="8" s="1"/>
  <c r="T190" i="8"/>
  <c r="AC190" i="8" s="1"/>
  <c r="S190" i="8"/>
  <c r="AB190" i="8" s="1"/>
  <c r="R190" i="8"/>
  <c r="AA190" i="8" s="1"/>
  <c r="Z190" i="8"/>
  <c r="AI190" i="8" s="1"/>
  <c r="Q190" i="8"/>
  <c r="Y190" i="8"/>
  <c r="AH190" i="8" s="1"/>
  <c r="V190" i="8"/>
  <c r="AE190" i="8" s="1"/>
  <c r="S191" i="8"/>
  <c r="AB191" i="8" s="1"/>
  <c r="Y191" i="8"/>
  <c r="AH191" i="8" s="1"/>
  <c r="X197" i="8"/>
  <c r="AG197" i="8" s="1"/>
  <c r="Y197" i="8"/>
  <c r="AH197" i="8" s="1"/>
  <c r="W197" i="8"/>
  <c r="AF197" i="8" s="1"/>
  <c r="V197" i="8"/>
  <c r="AE197" i="8" s="1"/>
  <c r="U197" i="8"/>
  <c r="AD197" i="8" s="1"/>
  <c r="T197" i="8"/>
  <c r="AC197" i="8" s="1"/>
  <c r="R197" i="8"/>
  <c r="AA197" i="8" s="1"/>
  <c r="Z201" i="8"/>
  <c r="AI201" i="8" s="1"/>
  <c r="Q202" i="8"/>
  <c r="Q203" i="8"/>
  <c r="U203" i="8" s="1"/>
  <c r="AD203" i="8" s="1"/>
  <c r="X203" i="8"/>
  <c r="AG203" i="8" s="1"/>
  <c r="W203" i="8"/>
  <c r="AF203" i="8" s="1"/>
  <c r="T203" i="8"/>
  <c r="AC203" i="8" s="1"/>
  <c r="Q204" i="8"/>
  <c r="Y204" i="8" s="1"/>
  <c r="AH204" i="8" s="1"/>
  <c r="T204" i="8"/>
  <c r="AC204" i="8" s="1"/>
  <c r="S204" i="8"/>
  <c r="AB204" i="8" s="1"/>
  <c r="R204" i="8"/>
  <c r="AA204" i="8" s="1"/>
  <c r="Z204" i="8"/>
  <c r="AI204" i="8" s="1"/>
  <c r="V204" i="8"/>
  <c r="AE204" i="8" s="1"/>
  <c r="T221" i="8"/>
  <c r="AC221" i="8" s="1"/>
  <c r="V222" i="8"/>
  <c r="AE222" i="8" s="1"/>
  <c r="R223" i="8"/>
  <c r="AA223" i="8" s="1"/>
  <c r="T225" i="8"/>
  <c r="AC225" i="8" s="1"/>
  <c r="V228" i="8"/>
  <c r="AE228" i="8" s="1"/>
  <c r="S229" i="8"/>
  <c r="AB229" i="8" s="1"/>
  <c r="Y232" i="8"/>
  <c r="AH232" i="8" s="1"/>
  <c r="Q232" i="8"/>
  <c r="U232" i="8" s="1"/>
  <c r="AD232" i="8" s="1"/>
  <c r="Z232" i="8"/>
  <c r="AI232" i="8" s="1"/>
  <c r="X232" i="8"/>
  <c r="AG232" i="8" s="1"/>
  <c r="V232" i="8"/>
  <c r="AE232" i="8" s="1"/>
  <c r="Q233" i="8"/>
  <c r="V233" i="8" s="1"/>
  <c r="AE233" i="8" s="1"/>
  <c r="X233" i="8"/>
  <c r="AG233" i="8" s="1"/>
  <c r="R237" i="8"/>
  <c r="AA237" i="8" s="1"/>
  <c r="X245" i="8"/>
  <c r="AG245" i="8" s="1"/>
  <c r="Q246" i="8"/>
  <c r="T246" i="8" s="1"/>
  <c r="AC246" i="8" s="1"/>
  <c r="Q256" i="8"/>
  <c r="S261" i="8"/>
  <c r="AB261" i="8" s="1"/>
  <c r="Q261" i="8"/>
  <c r="R261" i="8" s="1"/>
  <c r="AA261" i="8" s="1"/>
  <c r="X261" i="8"/>
  <c r="AG261" i="8" s="1"/>
  <c r="V261" i="8"/>
  <c r="AE261" i="8" s="1"/>
  <c r="T265" i="8"/>
  <c r="AC265" i="8" s="1"/>
  <c r="V266" i="8"/>
  <c r="AE266" i="8" s="1"/>
  <c r="Q266" i="8"/>
  <c r="T266" i="8" s="1"/>
  <c r="AC266" i="8" s="1"/>
  <c r="Y266" i="8"/>
  <c r="AH266" i="8" s="1"/>
  <c r="Y271" i="8"/>
  <c r="AH271" i="8" s="1"/>
  <c r="S276" i="8"/>
  <c r="AB276" i="8" s="1"/>
  <c r="Q276" i="8"/>
  <c r="Z276" i="8" s="1"/>
  <c r="AI276" i="8" s="1"/>
  <c r="Y276" i="8"/>
  <c r="AH276" i="8" s="1"/>
  <c r="X276" i="8"/>
  <c r="AG276" i="8" s="1"/>
  <c r="U276" i="8"/>
  <c r="AD276" i="8" s="1"/>
  <c r="Z288" i="8"/>
  <c r="AI288" i="8" s="1"/>
  <c r="R288" i="8"/>
  <c r="AA288" i="8" s="1"/>
  <c r="W288" i="8"/>
  <c r="AF288" i="8" s="1"/>
  <c r="Y288" i="8"/>
  <c r="AH288" i="8" s="1"/>
  <c r="X288" i="8"/>
  <c r="AG288" i="8" s="1"/>
  <c r="V288" i="8"/>
  <c r="AE288" i="8" s="1"/>
  <c r="U288" i="8"/>
  <c r="AD288" i="8" s="1"/>
  <c r="S288" i="8"/>
  <c r="AB288" i="8" s="1"/>
  <c r="U292" i="8"/>
  <c r="AD292" i="8" s="1"/>
  <c r="Z292" i="8"/>
  <c r="AI292" i="8" s="1"/>
  <c r="R292" i="8"/>
  <c r="AA292" i="8" s="1"/>
  <c r="Y292" i="8"/>
  <c r="AH292" i="8" s="1"/>
  <c r="X292" i="8"/>
  <c r="AG292" i="8" s="1"/>
  <c r="W292" i="8"/>
  <c r="AF292" i="8" s="1"/>
  <c r="V292" i="8"/>
  <c r="AE292" i="8" s="1"/>
  <c r="S292" i="8"/>
  <c r="AB292" i="8" s="1"/>
  <c r="Q296" i="8"/>
  <c r="R296" i="8" s="1"/>
  <c r="AA296" i="8" s="1"/>
  <c r="Z296" i="8"/>
  <c r="AI296" i="8" s="1"/>
  <c r="X296" i="8"/>
  <c r="AG296" i="8" s="1"/>
  <c r="Z300" i="8"/>
  <c r="AI300" i="8" s="1"/>
  <c r="W308" i="8"/>
  <c r="AF308" i="8" s="1"/>
  <c r="S308" i="8"/>
  <c r="AB308" i="8" s="1"/>
  <c r="Q308" i="8"/>
  <c r="R308" i="8" s="1"/>
  <c r="AA308" i="8" s="1"/>
  <c r="Z308" i="8"/>
  <c r="AI308" i="8" s="1"/>
  <c r="Y308" i="8"/>
  <c r="AH308" i="8" s="1"/>
  <c r="V308" i="8"/>
  <c r="AE308" i="8" s="1"/>
  <c r="X313" i="8"/>
  <c r="AG313" i="8" s="1"/>
  <c r="Y315" i="8"/>
  <c r="AH315" i="8" s="1"/>
  <c r="S330" i="8"/>
  <c r="AB330" i="8" s="1"/>
  <c r="X330" i="8"/>
  <c r="AG330" i="8" s="1"/>
  <c r="Y330" i="8"/>
  <c r="AH330" i="8" s="1"/>
  <c r="W330" i="8"/>
  <c r="AF330" i="8" s="1"/>
  <c r="V330" i="8"/>
  <c r="AE330" i="8" s="1"/>
  <c r="T330" i="8"/>
  <c r="AC330" i="8" s="1"/>
  <c r="Q330" i="8"/>
  <c r="U330" i="8" s="1"/>
  <c r="AD330" i="8" s="1"/>
  <c r="R344" i="8"/>
  <c r="AA344" i="8" s="1"/>
  <c r="U345" i="8"/>
  <c r="AD345" i="8" s="1"/>
  <c r="Z345" i="8"/>
  <c r="AI345" i="8" s="1"/>
  <c r="R345" i="8"/>
  <c r="AA345" i="8" s="1"/>
  <c r="S345" i="8"/>
  <c r="AB345" i="8" s="1"/>
  <c r="Q345" i="8"/>
  <c r="V345" i="8" s="1"/>
  <c r="AE345" i="8" s="1"/>
  <c r="Y345" i="8"/>
  <c r="AH345" i="8" s="1"/>
  <c r="W345" i="8"/>
  <c r="AF345" i="8" s="1"/>
  <c r="Q361" i="8"/>
  <c r="R361" i="8" s="1"/>
  <c r="AA361" i="8" s="1"/>
  <c r="X361" i="8"/>
  <c r="AG361" i="8" s="1"/>
  <c r="Q369" i="8"/>
  <c r="T369" i="8" s="1"/>
  <c r="AC369" i="8" s="1"/>
  <c r="R372" i="8"/>
  <c r="AA372" i="8" s="1"/>
  <c r="T373" i="8"/>
  <c r="AC373" i="8" s="1"/>
  <c r="X373" i="8"/>
  <c r="AG373" i="8" s="1"/>
  <c r="W373" i="8"/>
  <c r="AF373" i="8" s="1"/>
  <c r="U373" i="8"/>
  <c r="AD373" i="8" s="1"/>
  <c r="R373" i="8"/>
  <c r="AA373" i="8" s="1"/>
  <c r="Z374" i="8"/>
  <c r="AI374" i="8" s="1"/>
  <c r="Q374" i="8"/>
  <c r="R374" i="8" s="1"/>
  <c r="AA374" i="8" s="1"/>
  <c r="U374" i="8"/>
  <c r="AD374" i="8" s="1"/>
  <c r="S374" i="8"/>
  <c r="AB374" i="8" s="1"/>
  <c r="U375" i="8"/>
  <c r="AD375" i="8" s="1"/>
  <c r="Q378" i="8"/>
  <c r="W379" i="8"/>
  <c r="AF379" i="8" s="1"/>
  <c r="R383" i="8"/>
  <c r="AA383" i="8" s="1"/>
  <c r="T384" i="8"/>
  <c r="AC384" i="8" s="1"/>
  <c r="Z384" i="8"/>
  <c r="AI384" i="8" s="1"/>
  <c r="Q384" i="8"/>
  <c r="Y384" i="8" s="1"/>
  <c r="AH384" i="8" s="1"/>
  <c r="X392" i="8"/>
  <c r="AG392" i="8" s="1"/>
  <c r="Q399" i="8"/>
  <c r="U403" i="8"/>
  <c r="AD403" i="8" s="1"/>
  <c r="Q415" i="8"/>
  <c r="S415" i="8" s="1"/>
  <c r="AB415" i="8" s="1"/>
  <c r="V415" i="8"/>
  <c r="AE415" i="8" s="1"/>
  <c r="V418" i="8"/>
  <c r="AE418" i="8" s="1"/>
  <c r="Z421" i="8"/>
  <c r="AI421" i="8" s="1"/>
  <c r="U425" i="8"/>
  <c r="AD425" i="8" s="1"/>
  <c r="Z425" i="8"/>
  <c r="AI425" i="8" s="1"/>
  <c r="Q425" i="8"/>
  <c r="R425" i="8" s="1"/>
  <c r="AA425" i="8" s="1"/>
  <c r="Y425" i="8"/>
  <c r="AH425" i="8" s="1"/>
  <c r="R431" i="8"/>
  <c r="AA431" i="8" s="1"/>
  <c r="Q431" i="8"/>
  <c r="X431" i="8" s="1"/>
  <c r="AG431" i="8" s="1"/>
  <c r="U435" i="8"/>
  <c r="AD435" i="8" s="1"/>
  <c r="S439" i="8"/>
  <c r="AB439" i="8" s="1"/>
  <c r="Y443" i="8"/>
  <c r="AH443" i="8" s="1"/>
  <c r="Z446" i="8"/>
  <c r="AI446" i="8" s="1"/>
  <c r="Q450" i="8"/>
  <c r="R450" i="8" s="1"/>
  <c r="AA450" i="8" s="1"/>
  <c r="U456" i="8"/>
  <c r="AD456" i="8" s="1"/>
  <c r="Q462" i="8"/>
  <c r="Z462" i="8" s="1"/>
  <c r="AI462" i="8" s="1"/>
  <c r="V464" i="8"/>
  <c r="AE464" i="8" s="1"/>
  <c r="Q479" i="8"/>
  <c r="U479" i="8" s="1"/>
  <c r="AD479" i="8" s="1"/>
  <c r="W479" i="8"/>
  <c r="AF479" i="8" s="1"/>
  <c r="T493" i="8"/>
  <c r="AC493" i="8" s="1"/>
  <c r="W508" i="8"/>
  <c r="AF508" i="8" s="1"/>
  <c r="U508" i="8"/>
  <c r="AD508" i="8" s="1"/>
  <c r="S508" i="8"/>
  <c r="AB508" i="8" s="1"/>
  <c r="Y508" i="8"/>
  <c r="AH508" i="8" s="1"/>
  <c r="Q508" i="8"/>
  <c r="Z508" i="8" s="1"/>
  <c r="AI508" i="8" s="1"/>
  <c r="X508" i="8"/>
  <c r="AG508" i="8" s="1"/>
  <c r="V508" i="8"/>
  <c r="AE508" i="8" s="1"/>
  <c r="U516" i="8"/>
  <c r="AD516" i="8" s="1"/>
  <c r="Q516" i="8"/>
  <c r="T516" i="8" s="1"/>
  <c r="AC516" i="8" s="1"/>
  <c r="V516" i="8"/>
  <c r="AE516" i="8" s="1"/>
  <c r="Q524" i="8"/>
  <c r="Q83" i="9"/>
  <c r="X83" i="9"/>
  <c r="AG83" i="9" s="1"/>
  <c r="V83" i="9"/>
  <c r="AE83" i="9" s="1"/>
  <c r="X150" i="9"/>
  <c r="AG150" i="9" s="1"/>
  <c r="Q150" i="9"/>
  <c r="O59" i="7"/>
  <c r="N59" i="7" s="1"/>
  <c r="P59" i="7" s="1"/>
  <c r="O79" i="7"/>
  <c r="N79" i="7" s="1"/>
  <c r="P79" i="7" s="1"/>
  <c r="O151" i="7"/>
  <c r="N151" i="7" s="1"/>
  <c r="P151" i="7" s="1"/>
  <c r="O157" i="7"/>
  <c r="N157" i="7" s="1"/>
  <c r="P157" i="7" s="1"/>
  <c r="O177" i="7"/>
  <c r="N177" i="7" s="1"/>
  <c r="P177" i="7" s="1"/>
  <c r="O219" i="7"/>
  <c r="N219" i="7" s="1"/>
  <c r="P219" i="7" s="1"/>
  <c r="O242" i="7"/>
  <c r="N242" i="7" s="1"/>
  <c r="P242" i="7" s="1"/>
  <c r="O264" i="7"/>
  <c r="N264" i="7" s="1"/>
  <c r="P264" i="7" s="1"/>
  <c r="O270" i="7"/>
  <c r="N270" i="7" s="1"/>
  <c r="P270" i="7" s="1"/>
  <c r="O359" i="7"/>
  <c r="N359" i="7" s="1"/>
  <c r="P359" i="7" s="1"/>
  <c r="O370" i="7"/>
  <c r="N370" i="7" s="1"/>
  <c r="P370" i="7" s="1"/>
  <c r="O410" i="7"/>
  <c r="N410" i="7" s="1"/>
  <c r="P410" i="7" s="1"/>
  <c r="O466" i="7"/>
  <c r="N466" i="7" s="1"/>
  <c r="P466" i="7" s="1"/>
  <c r="O482" i="7"/>
  <c r="N482" i="7" s="1"/>
  <c r="P482" i="7" s="1"/>
  <c r="O494" i="7"/>
  <c r="N494" i="7" s="1"/>
  <c r="P494" i="7" s="1"/>
  <c r="O499" i="7"/>
  <c r="N499" i="7" s="1"/>
  <c r="P499" i="7" s="1"/>
  <c r="O501" i="7"/>
  <c r="N501" i="7" s="1"/>
  <c r="P501" i="7" s="1"/>
  <c r="O527" i="7"/>
  <c r="N527" i="7" s="1"/>
  <c r="P527" i="7" s="1"/>
  <c r="O528" i="7"/>
  <c r="N528" i="7" s="1"/>
  <c r="P528" i="7" s="1"/>
  <c r="O529" i="7"/>
  <c r="N529" i="7" s="1"/>
  <c r="P529" i="7" s="1"/>
  <c r="O530" i="7"/>
  <c r="N530" i="7" s="1"/>
  <c r="P530" i="7" s="1"/>
  <c r="O531" i="7"/>
  <c r="N531" i="7" s="1"/>
  <c r="P531" i="7" s="1"/>
  <c r="O532" i="7"/>
  <c r="N532" i="7" s="1"/>
  <c r="P532" i="7" s="1"/>
  <c r="O553" i="7"/>
  <c r="N553" i="7" s="1"/>
  <c r="P553" i="7" s="1"/>
  <c r="O586" i="7"/>
  <c r="N586" i="7" s="1"/>
  <c r="P586" i="7" s="1"/>
  <c r="O587" i="7"/>
  <c r="N587" i="7" s="1"/>
  <c r="P587" i="7" s="1"/>
  <c r="O588" i="7"/>
  <c r="N588" i="7" s="1"/>
  <c r="P588" i="7" s="1"/>
  <c r="X593" i="8"/>
  <c r="AG593" i="8" s="1"/>
  <c r="U25" i="8"/>
  <c r="AD25" i="8" s="1"/>
  <c r="R26" i="8"/>
  <c r="AA26" i="8" s="1"/>
  <c r="Q27" i="8"/>
  <c r="V27" i="8" s="1"/>
  <c r="AE27" i="8" s="1"/>
  <c r="Z34" i="8"/>
  <c r="AI34" i="8" s="1"/>
  <c r="V37" i="8"/>
  <c r="AE37" i="8" s="1"/>
  <c r="U37" i="8"/>
  <c r="AD37" i="8" s="1"/>
  <c r="T37" i="8"/>
  <c r="AC37" i="8" s="1"/>
  <c r="S37" i="8"/>
  <c r="AB37" i="8" s="1"/>
  <c r="Z37" i="8"/>
  <c r="AI37" i="8" s="1"/>
  <c r="R37" i="8"/>
  <c r="AA37" i="8" s="1"/>
  <c r="X37" i="8"/>
  <c r="AG37" i="8" s="1"/>
  <c r="Y41" i="8"/>
  <c r="AH41" i="8" s="1"/>
  <c r="Q41" i="8"/>
  <c r="T41" i="8" s="1"/>
  <c r="AC41" i="8" s="1"/>
  <c r="X41" i="8"/>
  <c r="AG41" i="8" s="1"/>
  <c r="W41" i="8"/>
  <c r="AF41" i="8" s="1"/>
  <c r="V41" i="8"/>
  <c r="AE41" i="8" s="1"/>
  <c r="U41" i="8"/>
  <c r="AD41" i="8" s="1"/>
  <c r="S41" i="8"/>
  <c r="AB41" i="8" s="1"/>
  <c r="W51" i="8"/>
  <c r="AF51" i="8" s="1"/>
  <c r="T52" i="8"/>
  <c r="AC52" i="8" s="1"/>
  <c r="U53" i="8"/>
  <c r="AD53" i="8" s="1"/>
  <c r="R54" i="8"/>
  <c r="AA54" i="8" s="1"/>
  <c r="Q55" i="8"/>
  <c r="R55" i="8" s="1"/>
  <c r="AA55" i="8" s="1"/>
  <c r="Y63" i="8"/>
  <c r="AH63" i="8" s="1"/>
  <c r="V65" i="8"/>
  <c r="AE65" i="8" s="1"/>
  <c r="U65" i="8"/>
  <c r="AD65" i="8" s="1"/>
  <c r="T65" i="8"/>
  <c r="AC65" i="8" s="1"/>
  <c r="S65" i="8"/>
  <c r="AB65" i="8" s="1"/>
  <c r="Z65" i="8"/>
  <c r="AI65" i="8" s="1"/>
  <c r="R65" i="8"/>
  <c r="AA65" i="8" s="1"/>
  <c r="X65" i="8"/>
  <c r="AG65" i="8" s="1"/>
  <c r="Z69" i="8"/>
  <c r="AI69" i="8" s="1"/>
  <c r="Y69" i="8"/>
  <c r="AH69" i="8" s="1"/>
  <c r="Q69" i="8"/>
  <c r="U69" i="8" s="1"/>
  <c r="AD69" i="8" s="1"/>
  <c r="X69" i="8"/>
  <c r="AG69" i="8" s="1"/>
  <c r="W69" i="8"/>
  <c r="AF69" i="8" s="1"/>
  <c r="V69" i="8"/>
  <c r="AE69" i="8" s="1"/>
  <c r="T69" i="8"/>
  <c r="AC69" i="8" s="1"/>
  <c r="X76" i="8"/>
  <c r="AG76" i="8" s="1"/>
  <c r="V76" i="8"/>
  <c r="AE76" i="8" s="1"/>
  <c r="Z76" i="8"/>
  <c r="AI76" i="8" s="1"/>
  <c r="R76" i="8"/>
  <c r="AA76" i="8" s="1"/>
  <c r="W77" i="8"/>
  <c r="AF77" i="8" s="1"/>
  <c r="T79" i="8"/>
  <c r="AC79" i="8" s="1"/>
  <c r="Z79" i="8"/>
  <c r="AI79" i="8" s="1"/>
  <c r="Q79" i="8"/>
  <c r="R79" i="8" s="1"/>
  <c r="AA79" i="8" s="1"/>
  <c r="V79" i="8"/>
  <c r="AE79" i="8" s="1"/>
  <c r="S80" i="8"/>
  <c r="AB80" i="8" s="1"/>
  <c r="R80" i="8"/>
  <c r="AA80" i="8" s="1"/>
  <c r="Q80" i="8"/>
  <c r="Y80" i="8" s="1"/>
  <c r="AH80" i="8" s="1"/>
  <c r="X80" i="8"/>
  <c r="AG80" i="8" s="1"/>
  <c r="W80" i="8"/>
  <c r="AF80" i="8" s="1"/>
  <c r="U80" i="8"/>
  <c r="AD80" i="8" s="1"/>
  <c r="W87" i="8"/>
  <c r="AF87" i="8" s="1"/>
  <c r="T88" i="8"/>
  <c r="AC88" i="8" s="1"/>
  <c r="U89" i="8"/>
  <c r="AD89" i="8" s="1"/>
  <c r="T94" i="8"/>
  <c r="AC94" i="8" s="1"/>
  <c r="Q102" i="8"/>
  <c r="W102" i="8" s="1"/>
  <c r="AF102" i="8" s="1"/>
  <c r="X106" i="8"/>
  <c r="AG106" i="8" s="1"/>
  <c r="W106" i="8"/>
  <c r="AF106" i="8" s="1"/>
  <c r="V106" i="8"/>
  <c r="AE106" i="8" s="1"/>
  <c r="U106" i="8"/>
  <c r="AD106" i="8" s="1"/>
  <c r="T106" i="8"/>
  <c r="AC106" i="8" s="1"/>
  <c r="Z106" i="8"/>
  <c r="AI106" i="8" s="1"/>
  <c r="R106" i="8"/>
  <c r="AA106" i="8" s="1"/>
  <c r="W108" i="8"/>
  <c r="AF108" i="8" s="1"/>
  <c r="T109" i="8"/>
  <c r="AC109" i="8" s="1"/>
  <c r="S109" i="8"/>
  <c r="AB109" i="8" s="1"/>
  <c r="R109" i="8"/>
  <c r="AA109" i="8" s="1"/>
  <c r="Q109" i="8"/>
  <c r="Y109" i="8" s="1"/>
  <c r="AH109" i="8" s="1"/>
  <c r="X109" i="8"/>
  <c r="AG109" i="8" s="1"/>
  <c r="V109" i="8"/>
  <c r="AE109" i="8" s="1"/>
  <c r="S110" i="8"/>
  <c r="AB110" i="8" s="1"/>
  <c r="Z110" i="8"/>
  <c r="AI110" i="8" s="1"/>
  <c r="Y110" i="8"/>
  <c r="AH110" i="8" s="1"/>
  <c r="Q110" i="8"/>
  <c r="R110" i="8" s="1"/>
  <c r="AA110" i="8" s="1"/>
  <c r="X110" i="8"/>
  <c r="AG110" i="8" s="1"/>
  <c r="W110" i="8"/>
  <c r="AF110" i="8" s="1"/>
  <c r="U110" i="8"/>
  <c r="AD110" i="8" s="1"/>
  <c r="W117" i="8"/>
  <c r="AF117" i="8" s="1"/>
  <c r="T118" i="8"/>
  <c r="AC118" i="8" s="1"/>
  <c r="Z124" i="8"/>
  <c r="AI124" i="8" s="1"/>
  <c r="V126" i="8"/>
  <c r="AE126" i="8" s="1"/>
  <c r="U126" i="8"/>
  <c r="AD126" i="8" s="1"/>
  <c r="T126" i="8"/>
  <c r="AC126" i="8" s="1"/>
  <c r="S126" i="8"/>
  <c r="AB126" i="8" s="1"/>
  <c r="Z126" i="8"/>
  <c r="AI126" i="8" s="1"/>
  <c r="R126" i="8"/>
  <c r="AA126" i="8" s="1"/>
  <c r="X126" i="8"/>
  <c r="AG126" i="8" s="1"/>
  <c r="Z129" i="8"/>
  <c r="AI129" i="8" s="1"/>
  <c r="Q129" i="8"/>
  <c r="R129" i="8" s="1"/>
  <c r="AA129" i="8" s="1"/>
  <c r="W129" i="8"/>
  <c r="AF129" i="8" s="1"/>
  <c r="V129" i="8"/>
  <c r="AE129" i="8" s="1"/>
  <c r="Z131" i="8"/>
  <c r="AI131" i="8" s="1"/>
  <c r="Q141" i="8"/>
  <c r="R141" i="8" s="1"/>
  <c r="AA141" i="8" s="1"/>
  <c r="X141" i="8"/>
  <c r="AG141" i="8" s="1"/>
  <c r="V141" i="8"/>
  <c r="AE141" i="8" s="1"/>
  <c r="W147" i="8"/>
  <c r="AF147" i="8" s="1"/>
  <c r="T153" i="8"/>
  <c r="AC153" i="8" s="1"/>
  <c r="R153" i="8"/>
  <c r="AA153" i="8" s="1"/>
  <c r="Z153" i="8"/>
  <c r="AI153" i="8" s="1"/>
  <c r="Q153" i="8"/>
  <c r="Y153" i="8"/>
  <c r="AH153" i="8" s="1"/>
  <c r="X153" i="8"/>
  <c r="AG153" i="8" s="1"/>
  <c r="W153" i="8"/>
  <c r="AF153" i="8" s="1"/>
  <c r="U153" i="8"/>
  <c r="AD153" i="8" s="1"/>
  <c r="Z154" i="8"/>
  <c r="AI154" i="8" s="1"/>
  <c r="R154" i="8"/>
  <c r="AA154" i="8" s="1"/>
  <c r="S154" i="8"/>
  <c r="AB154" i="8" s="1"/>
  <c r="Q154" i="8"/>
  <c r="V154" i="8" s="1"/>
  <c r="AE154" i="8" s="1"/>
  <c r="Y154" i="8"/>
  <c r="AH154" i="8" s="1"/>
  <c r="X154" i="8"/>
  <c r="AG154" i="8" s="1"/>
  <c r="W154" i="8"/>
  <c r="AF154" i="8" s="1"/>
  <c r="U154" i="8"/>
  <c r="AD154" i="8" s="1"/>
  <c r="Z156" i="8"/>
  <c r="AI156" i="8" s="1"/>
  <c r="Z157" i="8"/>
  <c r="AI157" i="8" s="1"/>
  <c r="Q158" i="8"/>
  <c r="Y158" i="8" s="1"/>
  <c r="AH158" i="8" s="1"/>
  <c r="Z159" i="8"/>
  <c r="AI159" i="8" s="1"/>
  <c r="Q159" i="8"/>
  <c r="R159" i="8" s="1"/>
  <c r="AA159" i="8" s="1"/>
  <c r="Y159" i="8"/>
  <c r="AH159" i="8" s="1"/>
  <c r="X159" i="8"/>
  <c r="AG159" i="8" s="1"/>
  <c r="W159" i="8"/>
  <c r="AF159" i="8" s="1"/>
  <c r="V159" i="8"/>
  <c r="AE159" i="8" s="1"/>
  <c r="T159" i="8"/>
  <c r="AC159" i="8" s="1"/>
  <c r="R160" i="8"/>
  <c r="AA160" i="8" s="1"/>
  <c r="Q160" i="8"/>
  <c r="T160" i="8" s="1"/>
  <c r="AC160" i="8" s="1"/>
  <c r="X160" i="8"/>
  <c r="AG160" i="8" s="1"/>
  <c r="V160" i="8"/>
  <c r="AE160" i="8" s="1"/>
  <c r="R167" i="8"/>
  <c r="AA167" i="8" s="1"/>
  <c r="S168" i="8"/>
  <c r="AB168" i="8" s="1"/>
  <c r="Z176" i="8"/>
  <c r="AI176" i="8" s="1"/>
  <c r="Z180" i="8"/>
  <c r="AI180" i="8" s="1"/>
  <c r="Q180" i="8"/>
  <c r="S180" i="8" s="1"/>
  <c r="AB180" i="8" s="1"/>
  <c r="Y180" i="8"/>
  <c r="AH180" i="8" s="1"/>
  <c r="W180" i="8"/>
  <c r="AF180" i="8" s="1"/>
  <c r="U180" i="8"/>
  <c r="AD180" i="8" s="1"/>
  <c r="Q181" i="8"/>
  <c r="U181" i="8" s="1"/>
  <c r="AD181" i="8" s="1"/>
  <c r="X181" i="8"/>
  <c r="AG181" i="8" s="1"/>
  <c r="U190" i="8"/>
  <c r="AD190" i="8" s="1"/>
  <c r="Q191" i="8"/>
  <c r="Z191" i="8" s="1"/>
  <c r="AI191" i="8" s="1"/>
  <c r="Q193" i="8"/>
  <c r="Y193" i="8" s="1"/>
  <c r="AH193" i="8" s="1"/>
  <c r="Q194" i="8"/>
  <c r="Z195" i="8"/>
  <c r="AI195" i="8" s="1"/>
  <c r="T195" i="8"/>
  <c r="AC195" i="8" s="1"/>
  <c r="Q195" i="8"/>
  <c r="S195" i="8" s="1"/>
  <c r="AB195" i="8" s="1"/>
  <c r="Y195" i="8"/>
  <c r="AH195" i="8" s="1"/>
  <c r="X195" i="8"/>
  <c r="AG195" i="8" s="1"/>
  <c r="V195" i="8"/>
  <c r="AE195" i="8" s="1"/>
  <c r="T214" i="8"/>
  <c r="AC214" i="8" s="1"/>
  <c r="Q215" i="8"/>
  <c r="S215" i="8" s="1"/>
  <c r="AB215" i="8" s="1"/>
  <c r="Y215" i="8"/>
  <c r="AH215" i="8" s="1"/>
  <c r="V215" i="8"/>
  <c r="AE215" i="8" s="1"/>
  <c r="Q220" i="8"/>
  <c r="T220" i="8" s="1"/>
  <c r="AC220" i="8" s="1"/>
  <c r="V221" i="8"/>
  <c r="AE221" i="8" s="1"/>
  <c r="X222" i="8"/>
  <c r="AG222" i="8" s="1"/>
  <c r="Y223" i="8"/>
  <c r="AH223" i="8" s="1"/>
  <c r="V227" i="8"/>
  <c r="AE227" i="8" s="1"/>
  <c r="Y228" i="8"/>
  <c r="AH228" i="8" s="1"/>
  <c r="Q229" i="8"/>
  <c r="U239" i="8"/>
  <c r="AD239" i="8" s="1"/>
  <c r="Q241" i="8"/>
  <c r="V241" i="8" s="1"/>
  <c r="AE241" i="8" s="1"/>
  <c r="U247" i="8"/>
  <c r="AD247" i="8" s="1"/>
  <c r="W247" i="8"/>
  <c r="AF247" i="8" s="1"/>
  <c r="V247" i="8"/>
  <c r="AE247" i="8" s="1"/>
  <c r="T247" i="8"/>
  <c r="AC247" i="8" s="1"/>
  <c r="S247" i="8"/>
  <c r="AB247" i="8" s="1"/>
  <c r="R247" i="8"/>
  <c r="AA247" i="8" s="1"/>
  <c r="Y247" i="8"/>
  <c r="AH247" i="8" s="1"/>
  <c r="V251" i="8"/>
  <c r="AE251" i="8" s="1"/>
  <c r="S251" i="8"/>
  <c r="AB251" i="8" s="1"/>
  <c r="Z251" i="8"/>
  <c r="AI251" i="8" s="1"/>
  <c r="Q251" i="8"/>
  <c r="T251" i="8" s="1"/>
  <c r="AC251" i="8" s="1"/>
  <c r="Y251" i="8"/>
  <c r="AH251" i="8" s="1"/>
  <c r="X251" i="8"/>
  <c r="AG251" i="8" s="1"/>
  <c r="U251" i="8"/>
  <c r="AD251" i="8" s="1"/>
  <c r="Z255" i="8"/>
  <c r="AI255" i="8" s="1"/>
  <c r="R255" i="8"/>
  <c r="AA255" i="8" s="1"/>
  <c r="Y255" i="8"/>
  <c r="AH255" i="8" s="1"/>
  <c r="X255" i="8"/>
  <c r="AG255" i="8" s="1"/>
  <c r="W255" i="8"/>
  <c r="AF255" i="8" s="1"/>
  <c r="V255" i="8"/>
  <c r="AE255" i="8" s="1"/>
  <c r="U255" i="8"/>
  <c r="AD255" i="8" s="1"/>
  <c r="S255" i="8"/>
  <c r="AB255" i="8" s="1"/>
  <c r="S262" i="8"/>
  <c r="AB262" i="8" s="1"/>
  <c r="T262" i="8"/>
  <c r="AC262" i="8" s="1"/>
  <c r="Q262" i="8"/>
  <c r="X262" i="8" s="1"/>
  <c r="AG262" i="8" s="1"/>
  <c r="W262" i="8"/>
  <c r="AF262" i="8" s="1"/>
  <c r="Z263" i="8"/>
  <c r="AI263" i="8" s="1"/>
  <c r="R263" i="8"/>
  <c r="AA263" i="8" s="1"/>
  <c r="W263" i="8"/>
  <c r="AF263" i="8" s="1"/>
  <c r="V263" i="8"/>
  <c r="AE263" i="8" s="1"/>
  <c r="U263" i="8"/>
  <c r="AD263" i="8" s="1"/>
  <c r="T263" i="8"/>
  <c r="AC263" i="8" s="1"/>
  <c r="S263" i="8"/>
  <c r="AB263" i="8" s="1"/>
  <c r="Y263" i="8"/>
  <c r="AH263" i="8" s="1"/>
  <c r="R264" i="8"/>
  <c r="AA264" i="8" s="1"/>
  <c r="V265" i="8"/>
  <c r="AE265" i="8" s="1"/>
  <c r="U266" i="8"/>
  <c r="AD266" i="8" s="1"/>
  <c r="Q267" i="8"/>
  <c r="T267" i="8" s="1"/>
  <c r="AC267" i="8" s="1"/>
  <c r="W267" i="8"/>
  <c r="AF267" i="8" s="1"/>
  <c r="V282" i="8"/>
  <c r="AE282" i="8" s="1"/>
  <c r="Y282" i="8"/>
  <c r="AH282" i="8" s="1"/>
  <c r="X282" i="8"/>
  <c r="AG282" i="8" s="1"/>
  <c r="W282" i="8"/>
  <c r="AF282" i="8" s="1"/>
  <c r="U282" i="8"/>
  <c r="AD282" i="8" s="1"/>
  <c r="T282" i="8"/>
  <c r="AC282" i="8" s="1"/>
  <c r="R282" i="8"/>
  <c r="AA282" i="8" s="1"/>
  <c r="Z283" i="8"/>
  <c r="AI283" i="8" s="1"/>
  <c r="Q284" i="8"/>
  <c r="S284" i="8" s="1"/>
  <c r="AB284" i="8" s="1"/>
  <c r="V306" i="8"/>
  <c r="AE306" i="8" s="1"/>
  <c r="Q310" i="8"/>
  <c r="Z320" i="8"/>
  <c r="AI320" i="8" s="1"/>
  <c r="Q320" i="8"/>
  <c r="T320" i="8" s="1"/>
  <c r="AC320" i="8" s="1"/>
  <c r="X320" i="8"/>
  <c r="AG320" i="8" s="1"/>
  <c r="V320" i="8"/>
  <c r="AE320" i="8" s="1"/>
  <c r="T324" i="8"/>
  <c r="AC324" i="8" s="1"/>
  <c r="Q324" i="8"/>
  <c r="S324" i="8" s="1"/>
  <c r="AB324" i="8" s="1"/>
  <c r="Y324" i="8"/>
  <c r="AH324" i="8" s="1"/>
  <c r="V324" i="8"/>
  <c r="AE324" i="8" s="1"/>
  <c r="R330" i="8"/>
  <c r="AA330" i="8" s="1"/>
  <c r="R333" i="8"/>
  <c r="AA333" i="8" s="1"/>
  <c r="Q333" i="8"/>
  <c r="U333" i="8" s="1"/>
  <c r="AD333" i="8" s="1"/>
  <c r="Y333" i="8"/>
  <c r="AH333" i="8" s="1"/>
  <c r="X333" i="8"/>
  <c r="AG333" i="8" s="1"/>
  <c r="T333" i="8"/>
  <c r="AC333" i="8" s="1"/>
  <c r="U355" i="8"/>
  <c r="AD355" i="8" s="1"/>
  <c r="Z355" i="8"/>
  <c r="AI355" i="8" s="1"/>
  <c r="R355" i="8"/>
  <c r="AA355" i="8" s="1"/>
  <c r="S355" i="8"/>
  <c r="AB355" i="8" s="1"/>
  <c r="Q355" i="8"/>
  <c r="Y355" i="8"/>
  <c r="AH355" i="8" s="1"/>
  <c r="X355" i="8"/>
  <c r="AG355" i="8" s="1"/>
  <c r="V355" i="8"/>
  <c r="AE355" i="8" s="1"/>
  <c r="V359" i="8"/>
  <c r="AE359" i="8" s="1"/>
  <c r="S359" i="8"/>
  <c r="AB359" i="8" s="1"/>
  <c r="Z359" i="8"/>
  <c r="AI359" i="8" s="1"/>
  <c r="Y359" i="8"/>
  <c r="AH359" i="8" s="1"/>
  <c r="W359" i="8"/>
  <c r="AF359" i="8" s="1"/>
  <c r="Z369" i="8"/>
  <c r="AI369" i="8" s="1"/>
  <c r="W370" i="8"/>
  <c r="AF370" i="8" s="1"/>
  <c r="T372" i="8"/>
  <c r="AC372" i="8" s="1"/>
  <c r="Q373" i="8"/>
  <c r="S373" i="8" s="1"/>
  <c r="AB373" i="8" s="1"/>
  <c r="R376" i="8"/>
  <c r="AA376" i="8" s="1"/>
  <c r="V377" i="8"/>
  <c r="AE377" i="8" s="1"/>
  <c r="T377" i="8"/>
  <c r="AC377" i="8" s="1"/>
  <c r="S377" i="8"/>
  <c r="AB377" i="8" s="1"/>
  <c r="Y377" i="8"/>
  <c r="AH377" i="8" s="1"/>
  <c r="X377" i="8"/>
  <c r="AG377" i="8" s="1"/>
  <c r="W377" i="8"/>
  <c r="AF377" i="8" s="1"/>
  <c r="U377" i="8"/>
  <c r="AD377" i="8" s="1"/>
  <c r="R377" i="8"/>
  <c r="AA377" i="8" s="1"/>
  <c r="Z381" i="8"/>
  <c r="AI381" i="8" s="1"/>
  <c r="R381" i="8"/>
  <c r="AA381" i="8" s="1"/>
  <c r="X381" i="8"/>
  <c r="AG381" i="8" s="1"/>
  <c r="W381" i="8"/>
  <c r="AF381" i="8" s="1"/>
  <c r="U381" i="8"/>
  <c r="AD381" i="8" s="1"/>
  <c r="S381" i="8"/>
  <c r="AB381" i="8" s="1"/>
  <c r="Q381" i="8"/>
  <c r="T381" i="8" s="1"/>
  <c r="AC381" i="8" s="1"/>
  <c r="Y381" i="8"/>
  <c r="AH381" i="8" s="1"/>
  <c r="V383" i="8"/>
  <c r="AE383" i="8" s="1"/>
  <c r="R384" i="8"/>
  <c r="AA384" i="8" s="1"/>
  <c r="T394" i="8"/>
  <c r="AC394" i="8" s="1"/>
  <c r="Z394" i="8"/>
  <c r="AI394" i="8" s="1"/>
  <c r="Y394" i="8"/>
  <c r="AH394" i="8" s="1"/>
  <c r="Q394" i="8"/>
  <c r="X394" i="8" s="1"/>
  <c r="AG394" i="8" s="1"/>
  <c r="W394" i="8"/>
  <c r="AF394" i="8" s="1"/>
  <c r="V394" i="8"/>
  <c r="AE394" i="8" s="1"/>
  <c r="U394" i="8"/>
  <c r="AD394" i="8" s="1"/>
  <c r="S394" i="8"/>
  <c r="AB394" i="8" s="1"/>
  <c r="X398" i="8"/>
  <c r="AG398" i="8" s="1"/>
  <c r="Q398" i="8"/>
  <c r="W398" i="8" s="1"/>
  <c r="AF398" i="8" s="1"/>
  <c r="Z403" i="8"/>
  <c r="AI403" i="8" s="1"/>
  <c r="Q408" i="8"/>
  <c r="X408" i="8" s="1"/>
  <c r="AG408" i="8" s="1"/>
  <c r="T408" i="8"/>
  <c r="AC408" i="8" s="1"/>
  <c r="Q414" i="8"/>
  <c r="W417" i="8"/>
  <c r="AF417" i="8" s="1"/>
  <c r="U417" i="8"/>
  <c r="AD417" i="8" s="1"/>
  <c r="T417" i="8"/>
  <c r="AC417" i="8" s="1"/>
  <c r="Y417" i="8"/>
  <c r="AH417" i="8" s="1"/>
  <c r="Q417" i="8"/>
  <c r="V417" i="8" s="1"/>
  <c r="AE417" i="8" s="1"/>
  <c r="Z417" i="8"/>
  <c r="AI417" i="8" s="1"/>
  <c r="X417" i="8"/>
  <c r="AG417" i="8" s="1"/>
  <c r="S417" i="8"/>
  <c r="AB417" i="8" s="1"/>
  <c r="Z418" i="8"/>
  <c r="AI418" i="8" s="1"/>
  <c r="U421" i="8"/>
  <c r="AD421" i="8" s="1"/>
  <c r="U424" i="8"/>
  <c r="AD424" i="8" s="1"/>
  <c r="S424" i="8"/>
  <c r="AB424" i="8" s="1"/>
  <c r="Z424" i="8"/>
  <c r="AI424" i="8" s="1"/>
  <c r="R424" i="8"/>
  <c r="AA424" i="8" s="1"/>
  <c r="W424" i="8"/>
  <c r="AF424" i="8" s="1"/>
  <c r="Y424" i="8"/>
  <c r="AH424" i="8" s="1"/>
  <c r="X424" i="8"/>
  <c r="AG424" i="8" s="1"/>
  <c r="T424" i="8"/>
  <c r="AC424" i="8" s="1"/>
  <c r="X425" i="8"/>
  <c r="AG425" i="8" s="1"/>
  <c r="Z427" i="8"/>
  <c r="AI427" i="8" s="1"/>
  <c r="Q427" i="8"/>
  <c r="R427" i="8" s="1"/>
  <c r="AA427" i="8" s="1"/>
  <c r="X427" i="8"/>
  <c r="AG427" i="8" s="1"/>
  <c r="U427" i="8"/>
  <c r="AD427" i="8" s="1"/>
  <c r="X439" i="8"/>
  <c r="AG439" i="8" s="1"/>
  <c r="T455" i="8"/>
  <c r="AC455" i="8" s="1"/>
  <c r="Y455" i="8"/>
  <c r="AH455" i="8" s="1"/>
  <c r="Q455" i="8"/>
  <c r="Z455" i="8" s="1"/>
  <c r="AI455" i="8" s="1"/>
  <c r="V455" i="8"/>
  <c r="AE455" i="8" s="1"/>
  <c r="X455" i="8"/>
  <c r="AG455" i="8" s="1"/>
  <c r="U455" i="8"/>
  <c r="AD455" i="8" s="1"/>
  <c r="Y459" i="8"/>
  <c r="AH459" i="8" s="1"/>
  <c r="Q459" i="8"/>
  <c r="V459" i="8" s="1"/>
  <c r="AE459" i="8" s="1"/>
  <c r="X459" i="8"/>
  <c r="AG459" i="8" s="1"/>
  <c r="U459" i="8"/>
  <c r="AD459" i="8" s="1"/>
  <c r="W459" i="8"/>
  <c r="AF459" i="8" s="1"/>
  <c r="V462" i="8"/>
  <c r="AE462" i="8" s="1"/>
  <c r="Q467" i="8"/>
  <c r="R467" i="8" s="1"/>
  <c r="AA467" i="8" s="1"/>
  <c r="W467" i="8"/>
  <c r="AF467" i="8" s="1"/>
  <c r="T467" i="8"/>
  <c r="AC467" i="8" s="1"/>
  <c r="S473" i="8"/>
  <c r="AB473" i="8" s="1"/>
  <c r="X475" i="8"/>
  <c r="AG475" i="8" s="1"/>
  <c r="Q497" i="8"/>
  <c r="W504" i="8"/>
  <c r="AF504" i="8" s="1"/>
  <c r="U504" i="8"/>
  <c r="AD504" i="8" s="1"/>
  <c r="T504" i="8"/>
  <c r="AC504" i="8" s="1"/>
  <c r="S504" i="8"/>
  <c r="AB504" i="8" s="1"/>
  <c r="Z504" i="8"/>
  <c r="AI504" i="8" s="1"/>
  <c r="R504" i="8"/>
  <c r="AA504" i="8" s="1"/>
  <c r="Y504" i="8"/>
  <c r="AH504" i="8" s="1"/>
  <c r="Q504" i="8"/>
  <c r="X504" i="8"/>
  <c r="AG504" i="8" s="1"/>
  <c r="V504" i="8"/>
  <c r="AE504" i="8" s="1"/>
  <c r="W506" i="8"/>
  <c r="AF506" i="8" s="1"/>
  <c r="U506" i="8"/>
  <c r="AD506" i="8" s="1"/>
  <c r="T506" i="8"/>
  <c r="AC506" i="8" s="1"/>
  <c r="S506" i="8"/>
  <c r="AB506" i="8" s="1"/>
  <c r="Z506" i="8"/>
  <c r="AI506" i="8" s="1"/>
  <c r="Y506" i="8"/>
  <c r="AH506" i="8" s="1"/>
  <c r="Q506" i="8"/>
  <c r="R506" i="8" s="1"/>
  <c r="AA506" i="8" s="1"/>
  <c r="X506" i="8"/>
  <c r="AG506" i="8" s="1"/>
  <c r="V506" i="8"/>
  <c r="AE506" i="8" s="1"/>
  <c r="U511" i="8"/>
  <c r="AD511" i="8" s="1"/>
  <c r="T511" i="8"/>
  <c r="AC511" i="8" s="1"/>
  <c r="Z511" i="8"/>
  <c r="AI511" i="8" s="1"/>
  <c r="Q511" i="8"/>
  <c r="R511" i="8" s="1"/>
  <c r="AA511" i="8" s="1"/>
  <c r="V511" i="8"/>
  <c r="AE511" i="8" s="1"/>
  <c r="W519" i="8"/>
  <c r="AF519" i="8" s="1"/>
  <c r="T519" i="8"/>
  <c r="AC519" i="8" s="1"/>
  <c r="Q519" i="8"/>
  <c r="S519" i="8" s="1"/>
  <c r="AB519" i="8" s="1"/>
  <c r="X519" i="8"/>
  <c r="AG519" i="8" s="1"/>
  <c r="S545" i="8"/>
  <c r="AB545" i="8" s="1"/>
  <c r="S565" i="8"/>
  <c r="AB565" i="8" s="1"/>
  <c r="Q62" i="9"/>
  <c r="W62" i="9"/>
  <c r="AF62" i="9" s="1"/>
  <c r="T62" i="9"/>
  <c r="AC62" i="9" s="1"/>
  <c r="Q79" i="9"/>
  <c r="R79" i="9"/>
  <c r="AA79" i="9" s="1"/>
  <c r="W79" i="9"/>
  <c r="AF79" i="9" s="1"/>
  <c r="Q93" i="9"/>
  <c r="T95" i="9"/>
  <c r="AC95" i="9" s="1"/>
  <c r="Q95" i="9"/>
  <c r="U95" i="9"/>
  <c r="AD95" i="9" s="1"/>
  <c r="Y95" i="9"/>
  <c r="AH95" i="9" s="1"/>
  <c r="V530" i="8"/>
  <c r="AE530" i="8" s="1"/>
  <c r="T530" i="8"/>
  <c r="AC530" i="8" s="1"/>
  <c r="S530" i="8"/>
  <c r="AB530" i="8" s="1"/>
  <c r="Z530" i="8"/>
  <c r="AI530" i="8" s="1"/>
  <c r="Y530" i="8"/>
  <c r="AH530" i="8" s="1"/>
  <c r="Q530" i="8"/>
  <c r="R530" i="8" s="1"/>
  <c r="AA530" i="8" s="1"/>
  <c r="X530" i="8"/>
  <c r="AG530" i="8" s="1"/>
  <c r="Q542" i="8"/>
  <c r="U542" i="8" s="1"/>
  <c r="AD542" i="8" s="1"/>
  <c r="X542" i="8"/>
  <c r="AG542" i="8" s="1"/>
  <c r="V542" i="8"/>
  <c r="AE542" i="8" s="1"/>
  <c r="Q561" i="8"/>
  <c r="V561" i="8" s="1"/>
  <c r="AE561" i="8" s="1"/>
  <c r="W561" i="8"/>
  <c r="AF561" i="8" s="1"/>
  <c r="Q569" i="8"/>
  <c r="V578" i="8"/>
  <c r="AE578" i="8" s="1"/>
  <c r="X578" i="8"/>
  <c r="AG578" i="8" s="1"/>
  <c r="U578" i="8"/>
  <c r="AD578" i="8" s="1"/>
  <c r="T578" i="8"/>
  <c r="AC578" i="8" s="1"/>
  <c r="S578" i="8"/>
  <c r="AB578" i="8" s="1"/>
  <c r="Z578" i="8"/>
  <c r="AI578" i="8" s="1"/>
  <c r="Q578" i="8"/>
  <c r="R578" i="8" s="1"/>
  <c r="AA578" i="8" s="1"/>
  <c r="T591" i="8"/>
  <c r="AC591" i="8" s="1"/>
  <c r="V591" i="8"/>
  <c r="AE591" i="8" s="1"/>
  <c r="S591" i="8"/>
  <c r="AB591" i="8" s="1"/>
  <c r="R591" i="8"/>
  <c r="AA591" i="8" s="1"/>
  <c r="Z591" i="8"/>
  <c r="AI591" i="8" s="1"/>
  <c r="Q591" i="8"/>
  <c r="Y591" i="8"/>
  <c r="AH591" i="8" s="1"/>
  <c r="X591" i="8"/>
  <c r="AG591" i="8" s="1"/>
  <c r="M8" i="9"/>
  <c r="Y32" i="9"/>
  <c r="AH32" i="9" s="1"/>
  <c r="U32" i="9"/>
  <c r="AD32" i="9" s="1"/>
  <c r="Q51" i="9"/>
  <c r="Z56" i="9"/>
  <c r="AI56" i="9" s="1"/>
  <c r="Q56" i="9"/>
  <c r="S70" i="9"/>
  <c r="AB70" i="9" s="1"/>
  <c r="Z70" i="9"/>
  <c r="AI70" i="9" s="1"/>
  <c r="Q70" i="9"/>
  <c r="Q98" i="9"/>
  <c r="Q107" i="9"/>
  <c r="W107" i="9"/>
  <c r="AF107" i="9" s="1"/>
  <c r="Y108" i="9"/>
  <c r="AH108" i="9" s="1"/>
  <c r="W108" i="9"/>
  <c r="AF108" i="9" s="1"/>
  <c r="X112" i="9"/>
  <c r="AG112" i="9" s="1"/>
  <c r="Q114" i="9"/>
  <c r="S121" i="9"/>
  <c r="AB121" i="9" s="1"/>
  <c r="Q121" i="9"/>
  <c r="Y121" i="9"/>
  <c r="AH121" i="9" s="1"/>
  <c r="Q125" i="9"/>
  <c r="Y125" i="9"/>
  <c r="AH125" i="9" s="1"/>
  <c r="Q132" i="9"/>
  <c r="Q154" i="9"/>
  <c r="X154" i="9"/>
  <c r="AG154" i="9" s="1"/>
  <c r="X156" i="9"/>
  <c r="AG156" i="9" s="1"/>
  <c r="U156" i="9"/>
  <c r="AD156" i="9" s="1"/>
  <c r="Q174" i="9"/>
  <c r="Q182" i="9"/>
  <c r="X182" i="9"/>
  <c r="AG182" i="9" s="1"/>
  <c r="U182" i="9"/>
  <c r="AD182" i="9" s="1"/>
  <c r="Q187" i="9"/>
  <c r="Z187" i="9"/>
  <c r="AI187" i="9" s="1"/>
  <c r="W187" i="9"/>
  <c r="AF187" i="9" s="1"/>
  <c r="Q214" i="9"/>
  <c r="Z214" i="9"/>
  <c r="AI214" i="9" s="1"/>
  <c r="Q216" i="9"/>
  <c r="R216" i="9"/>
  <c r="AA216" i="9" s="1"/>
  <c r="X216" i="9"/>
  <c r="AG216" i="9" s="1"/>
  <c r="Q243" i="9"/>
  <c r="Z243" i="9"/>
  <c r="AI243" i="9" s="1"/>
  <c r="W243" i="9"/>
  <c r="AF243" i="9" s="1"/>
  <c r="S246" i="9"/>
  <c r="AB246" i="9" s="1"/>
  <c r="Q246" i="9"/>
  <c r="Y246" i="9"/>
  <c r="AH246" i="9" s="1"/>
  <c r="Q255" i="9"/>
  <c r="Q265" i="9"/>
  <c r="X265" i="9"/>
  <c r="AG265" i="9" s="1"/>
  <c r="Z273" i="9"/>
  <c r="AI273" i="9" s="1"/>
  <c r="Y273" i="9"/>
  <c r="AH273" i="9" s="1"/>
  <c r="Q273" i="9"/>
  <c r="U273" i="9"/>
  <c r="AD273" i="9" s="1"/>
  <c r="Q285" i="9"/>
  <c r="W285" i="9"/>
  <c r="AF285" i="9" s="1"/>
  <c r="Y303" i="9"/>
  <c r="AH303" i="9" s="1"/>
  <c r="Q303" i="9"/>
  <c r="U303" i="9"/>
  <c r="AD303" i="9" s="1"/>
  <c r="S316" i="9"/>
  <c r="AB316" i="9" s="1"/>
  <c r="Q316" i="9"/>
  <c r="Q397" i="9"/>
  <c r="U397" i="9" s="1"/>
  <c r="AD397" i="9" s="1"/>
  <c r="Y402" i="9"/>
  <c r="AH402" i="9" s="1"/>
  <c r="Q402" i="9"/>
  <c r="X402" i="9"/>
  <c r="AG402" i="9" s="1"/>
  <c r="Z435" i="9"/>
  <c r="AI435" i="9" s="1"/>
  <c r="Q435" i="9"/>
  <c r="V459" i="9"/>
  <c r="AE459" i="9" s="1"/>
  <c r="W459" i="9"/>
  <c r="AF459" i="9" s="1"/>
  <c r="X459" i="9"/>
  <c r="AG459" i="9" s="1"/>
  <c r="Q459" i="9"/>
  <c r="R461" i="9"/>
  <c r="AA461" i="9" s="1"/>
  <c r="Q461" i="9"/>
  <c r="Q486" i="9"/>
  <c r="R505" i="9"/>
  <c r="AA505" i="9" s="1"/>
  <c r="Q505" i="9"/>
  <c r="X505" i="9" s="1"/>
  <c r="AG505" i="9" s="1"/>
  <c r="Q529" i="9"/>
  <c r="S529" i="9"/>
  <c r="AB529" i="9" s="1"/>
  <c r="T163" i="8"/>
  <c r="AC163" i="8" s="1"/>
  <c r="T172" i="8"/>
  <c r="AC172" i="8" s="1"/>
  <c r="T207" i="8"/>
  <c r="AC207" i="8" s="1"/>
  <c r="U363" i="8"/>
  <c r="AD363" i="8" s="1"/>
  <c r="Z397" i="8"/>
  <c r="AI397" i="8" s="1"/>
  <c r="R397" i="8"/>
  <c r="AA397" i="8" s="1"/>
  <c r="X397" i="8"/>
  <c r="AG397" i="8" s="1"/>
  <c r="W397" i="8"/>
  <c r="AF397" i="8" s="1"/>
  <c r="Y406" i="8"/>
  <c r="AH406" i="8" s="1"/>
  <c r="Q406" i="8"/>
  <c r="T406" i="8" s="1"/>
  <c r="AC406" i="8" s="1"/>
  <c r="W406" i="8"/>
  <c r="AF406" i="8" s="1"/>
  <c r="V406" i="8"/>
  <c r="AE406" i="8" s="1"/>
  <c r="Z432" i="8"/>
  <c r="AI432" i="8" s="1"/>
  <c r="R432" i="8"/>
  <c r="AA432" i="8" s="1"/>
  <c r="X432" i="8"/>
  <c r="AG432" i="8" s="1"/>
  <c r="W432" i="8"/>
  <c r="AF432" i="8" s="1"/>
  <c r="T432" i="8"/>
  <c r="AC432" i="8" s="1"/>
  <c r="X437" i="8"/>
  <c r="AG437" i="8" s="1"/>
  <c r="V437" i="8"/>
  <c r="AE437" i="8" s="1"/>
  <c r="U437" i="8"/>
  <c r="AD437" i="8" s="1"/>
  <c r="Z437" i="8"/>
  <c r="AI437" i="8" s="1"/>
  <c r="R437" i="8"/>
  <c r="AA437" i="8" s="1"/>
  <c r="V441" i="8"/>
  <c r="AE441" i="8" s="1"/>
  <c r="T441" i="8"/>
  <c r="AC441" i="8" s="1"/>
  <c r="S441" i="8"/>
  <c r="AB441" i="8" s="1"/>
  <c r="X441" i="8"/>
  <c r="AG441" i="8" s="1"/>
  <c r="U442" i="8"/>
  <c r="AD442" i="8" s="1"/>
  <c r="R447" i="8"/>
  <c r="AA447" i="8" s="1"/>
  <c r="Q484" i="8"/>
  <c r="S484" i="8" s="1"/>
  <c r="AB484" i="8" s="1"/>
  <c r="W484" i="8"/>
  <c r="AF484" i="8" s="1"/>
  <c r="V484" i="8"/>
  <c r="AE484" i="8" s="1"/>
  <c r="Z486" i="8"/>
  <c r="AI486" i="8" s="1"/>
  <c r="T486" i="8"/>
  <c r="AC486" i="8" s="1"/>
  <c r="R487" i="8"/>
  <c r="AA487" i="8" s="1"/>
  <c r="V487" i="8"/>
  <c r="AE487" i="8" s="1"/>
  <c r="U487" i="8"/>
  <c r="AD487" i="8" s="1"/>
  <c r="T487" i="8"/>
  <c r="AC487" i="8" s="1"/>
  <c r="W491" i="8"/>
  <c r="AF491" i="8" s="1"/>
  <c r="S498" i="8"/>
  <c r="AB498" i="8" s="1"/>
  <c r="Y499" i="8"/>
  <c r="AH499" i="8" s="1"/>
  <c r="Q499" i="8"/>
  <c r="R499" i="8" s="1"/>
  <c r="AA499" i="8" s="1"/>
  <c r="W499" i="8"/>
  <c r="AF499" i="8" s="1"/>
  <c r="V499" i="8"/>
  <c r="AE499" i="8" s="1"/>
  <c r="U499" i="8"/>
  <c r="AD499" i="8" s="1"/>
  <c r="T499" i="8"/>
  <c r="AC499" i="8" s="1"/>
  <c r="S499" i="8"/>
  <c r="AB499" i="8" s="1"/>
  <c r="T529" i="8"/>
  <c r="AC529" i="8" s="1"/>
  <c r="Q529" i="8"/>
  <c r="U529" i="8" s="1"/>
  <c r="AD529" i="8" s="1"/>
  <c r="X529" i="8"/>
  <c r="AG529" i="8" s="1"/>
  <c r="W531" i="8"/>
  <c r="AF531" i="8" s="1"/>
  <c r="Q537" i="8"/>
  <c r="T537" i="8" s="1"/>
  <c r="AC537" i="8" s="1"/>
  <c r="X537" i="8"/>
  <c r="AG537" i="8" s="1"/>
  <c r="V537" i="8"/>
  <c r="AE537" i="8" s="1"/>
  <c r="Q541" i="8"/>
  <c r="S541" i="8" s="1"/>
  <c r="AB541" i="8" s="1"/>
  <c r="W541" i="8"/>
  <c r="AF541" i="8" s="1"/>
  <c r="V541" i="8"/>
  <c r="AE541" i="8" s="1"/>
  <c r="R543" i="8"/>
  <c r="AA543" i="8" s="1"/>
  <c r="Q546" i="8"/>
  <c r="Y546" i="8" s="1"/>
  <c r="AH546" i="8" s="1"/>
  <c r="W546" i="8"/>
  <c r="AF546" i="8" s="1"/>
  <c r="V546" i="8"/>
  <c r="AE546" i="8" s="1"/>
  <c r="U546" i="8"/>
  <c r="AD546" i="8" s="1"/>
  <c r="T546" i="8"/>
  <c r="AC546" i="8" s="1"/>
  <c r="Y547" i="8"/>
  <c r="AH547" i="8" s="1"/>
  <c r="Q547" i="8"/>
  <c r="W547" i="8"/>
  <c r="AF547" i="8" s="1"/>
  <c r="V547" i="8"/>
  <c r="AE547" i="8" s="1"/>
  <c r="U547" i="8"/>
  <c r="AD547" i="8" s="1"/>
  <c r="T547" i="8"/>
  <c r="AC547" i="8" s="1"/>
  <c r="S547" i="8"/>
  <c r="AB547" i="8" s="1"/>
  <c r="Q548" i="8"/>
  <c r="V557" i="8"/>
  <c r="AE557" i="8" s="1"/>
  <c r="S557" i="8"/>
  <c r="AB557" i="8" s="1"/>
  <c r="Y557" i="8"/>
  <c r="AH557" i="8" s="1"/>
  <c r="Q557" i="8"/>
  <c r="U557" i="8" s="1"/>
  <c r="AD557" i="8" s="1"/>
  <c r="X557" i="8"/>
  <c r="AG557" i="8" s="1"/>
  <c r="U558" i="8"/>
  <c r="AD558" i="8" s="1"/>
  <c r="Z558" i="8"/>
  <c r="AI558" i="8" s="1"/>
  <c r="Q558" i="8"/>
  <c r="R558" i="8" s="1"/>
  <c r="AA558" i="8" s="1"/>
  <c r="W558" i="8"/>
  <c r="AF558" i="8" s="1"/>
  <c r="U559" i="8"/>
  <c r="AD559" i="8" s="1"/>
  <c r="Z559" i="8"/>
  <c r="AI559" i="8" s="1"/>
  <c r="Q559" i="8"/>
  <c r="T559" i="8" s="1"/>
  <c r="AC559" i="8" s="1"/>
  <c r="W559" i="8"/>
  <c r="AF559" i="8" s="1"/>
  <c r="S560" i="8"/>
  <c r="AB560" i="8" s="1"/>
  <c r="S562" i="8"/>
  <c r="AB562" i="8" s="1"/>
  <c r="Q562" i="8"/>
  <c r="Y562" i="8" s="1"/>
  <c r="AH562" i="8" s="1"/>
  <c r="X562" i="8"/>
  <c r="AG562" i="8" s="1"/>
  <c r="W562" i="8"/>
  <c r="AF562" i="8" s="1"/>
  <c r="V562" i="8"/>
  <c r="AE562" i="8" s="1"/>
  <c r="U562" i="8"/>
  <c r="AD562" i="8" s="1"/>
  <c r="Y566" i="8"/>
  <c r="AH566" i="8" s="1"/>
  <c r="Q566" i="8"/>
  <c r="W566" i="8"/>
  <c r="AF566" i="8" s="1"/>
  <c r="V566" i="8"/>
  <c r="AE566" i="8" s="1"/>
  <c r="U566" i="8"/>
  <c r="AD566" i="8" s="1"/>
  <c r="T566" i="8"/>
  <c r="AC566" i="8" s="1"/>
  <c r="S566" i="8"/>
  <c r="AB566" i="8" s="1"/>
  <c r="T571" i="8"/>
  <c r="AC571" i="8" s="1"/>
  <c r="Y571" i="8"/>
  <c r="AH571" i="8" s="1"/>
  <c r="W571" i="8"/>
  <c r="AF571" i="8" s="1"/>
  <c r="V571" i="8"/>
  <c r="AE571" i="8" s="1"/>
  <c r="U571" i="8"/>
  <c r="AD571" i="8" s="1"/>
  <c r="S571" i="8"/>
  <c r="AB571" i="8" s="1"/>
  <c r="R571" i="8"/>
  <c r="AA571" i="8" s="1"/>
  <c r="W578" i="8"/>
  <c r="AF578" i="8" s="1"/>
  <c r="W580" i="8"/>
  <c r="AF580" i="8" s="1"/>
  <c r="R585" i="8"/>
  <c r="AA585" i="8" s="1"/>
  <c r="Y585" i="8"/>
  <c r="AH585" i="8" s="1"/>
  <c r="X585" i="8"/>
  <c r="AG585" i="8" s="1"/>
  <c r="W585" i="8"/>
  <c r="AF585" i="8" s="1"/>
  <c r="T585" i="8"/>
  <c r="AC585" i="8" s="1"/>
  <c r="S588" i="8"/>
  <c r="AB588" i="8" s="1"/>
  <c r="T590" i="8"/>
  <c r="AC590" i="8" s="1"/>
  <c r="Q590" i="8"/>
  <c r="S590" i="8" s="1"/>
  <c r="AB590" i="8" s="1"/>
  <c r="X590" i="8"/>
  <c r="AG590" i="8" s="1"/>
  <c r="W590" i="8"/>
  <c r="AF590" i="8" s="1"/>
  <c r="Q592" i="8"/>
  <c r="Z593" i="8"/>
  <c r="AI593" i="8" s="1"/>
  <c r="R593" i="8"/>
  <c r="AA593" i="8" s="1"/>
  <c r="Y593" i="8"/>
  <c r="AH593" i="8" s="1"/>
  <c r="W593" i="8"/>
  <c r="AF593" i="8" s="1"/>
  <c r="V593" i="8"/>
  <c r="AE593" i="8" s="1"/>
  <c r="U593" i="8"/>
  <c r="AD593" i="8" s="1"/>
  <c r="T593" i="8"/>
  <c r="AC593" i="8" s="1"/>
  <c r="S593" i="8"/>
  <c r="AB593" i="8" s="1"/>
  <c r="R594" i="8"/>
  <c r="AA594" i="8" s="1"/>
  <c r="U353" i="9"/>
  <c r="AD353" i="9" s="1"/>
  <c r="U358" i="9"/>
  <c r="AD358" i="9" s="1"/>
  <c r="U522" i="9"/>
  <c r="AD522" i="9" s="1"/>
  <c r="U344" i="9"/>
  <c r="AD344" i="9" s="1"/>
  <c r="U318" i="9"/>
  <c r="AD318" i="9" s="1"/>
  <c r="U31" i="9"/>
  <c r="AD31" i="9" s="1"/>
  <c r="Q32" i="9"/>
  <c r="Q46" i="9"/>
  <c r="Y46" i="9"/>
  <c r="AH46" i="9" s="1"/>
  <c r="X50" i="9"/>
  <c r="AG50" i="9" s="1"/>
  <c r="V50" i="9"/>
  <c r="AE50" i="9" s="1"/>
  <c r="Q57" i="9"/>
  <c r="R57" i="9" s="1"/>
  <c r="AA57" i="9" s="1"/>
  <c r="V58" i="9"/>
  <c r="AE58" i="9" s="1"/>
  <c r="Q66" i="9"/>
  <c r="Q67" i="9"/>
  <c r="Z67" i="9"/>
  <c r="AI67" i="9" s="1"/>
  <c r="V67" i="9"/>
  <c r="AE67" i="9" s="1"/>
  <c r="U71" i="9"/>
  <c r="AD71" i="9" s="1"/>
  <c r="Q71" i="9"/>
  <c r="Z76" i="9"/>
  <c r="AI76" i="9" s="1"/>
  <c r="Q76" i="9"/>
  <c r="W90" i="9"/>
  <c r="AF90" i="9" s="1"/>
  <c r="S90" i="9"/>
  <c r="AB90" i="9" s="1"/>
  <c r="Q90" i="9"/>
  <c r="Q96" i="9"/>
  <c r="Q103" i="9"/>
  <c r="T103" i="9"/>
  <c r="AC103" i="9" s="1"/>
  <c r="R107" i="9"/>
  <c r="AA107" i="9" s="1"/>
  <c r="V110" i="9"/>
  <c r="AE110" i="9" s="1"/>
  <c r="Q110" i="9"/>
  <c r="Y110" i="9"/>
  <c r="AH110" i="9" s="1"/>
  <c r="Q136" i="9"/>
  <c r="Q151" i="9"/>
  <c r="S151" i="9"/>
  <c r="AB151" i="9" s="1"/>
  <c r="Q160" i="9"/>
  <c r="Y160" i="9"/>
  <c r="AH160" i="9" s="1"/>
  <c r="W160" i="9"/>
  <c r="AF160" i="9" s="1"/>
  <c r="Q162" i="9"/>
  <c r="Q164" i="9"/>
  <c r="T164" i="9"/>
  <c r="AC164" i="9" s="1"/>
  <c r="R164" i="9"/>
  <c r="AA164" i="9" s="1"/>
  <c r="S190" i="9"/>
  <c r="AB190" i="9" s="1"/>
  <c r="Q190" i="9"/>
  <c r="Y190" i="9"/>
  <c r="AH190" i="9" s="1"/>
  <c r="U217" i="9"/>
  <c r="AD217" i="9" s="1"/>
  <c r="Q217" i="9"/>
  <c r="Y223" i="9"/>
  <c r="AH223" i="9" s="1"/>
  <c r="U223" i="9"/>
  <c r="AD223" i="9" s="1"/>
  <c r="Q223" i="9"/>
  <c r="Q254" i="9"/>
  <c r="W255" i="9"/>
  <c r="AF255" i="9" s="1"/>
  <c r="T295" i="9"/>
  <c r="AC295" i="9" s="1"/>
  <c r="Q295" i="9"/>
  <c r="U295" i="9"/>
  <c r="AD295" i="9" s="1"/>
  <c r="W295" i="9"/>
  <c r="AF295" i="9" s="1"/>
  <c r="Q311" i="9"/>
  <c r="T405" i="9"/>
  <c r="AC405" i="9" s="1"/>
  <c r="Z405" i="9"/>
  <c r="AI405" i="9" s="1"/>
  <c r="Q405" i="9"/>
  <c r="W405" i="9"/>
  <c r="AF405" i="9" s="1"/>
  <c r="U416" i="9"/>
  <c r="AD416" i="9" s="1"/>
  <c r="Q464" i="9"/>
  <c r="T523" i="9"/>
  <c r="AC523" i="9" s="1"/>
  <c r="Q523" i="9"/>
  <c r="Q526" i="9"/>
  <c r="W526" i="9" s="1"/>
  <c r="AF526" i="9" s="1"/>
  <c r="T526" i="9"/>
  <c r="AC526" i="9" s="1"/>
  <c r="V551" i="9"/>
  <c r="AE551" i="9" s="1"/>
  <c r="Q551" i="9"/>
  <c r="R576" i="9"/>
  <c r="AA576" i="9" s="1"/>
  <c r="Z576" i="9"/>
  <c r="AI576" i="9" s="1"/>
  <c r="Q576" i="9"/>
  <c r="T594" i="9"/>
  <c r="AC594" i="9" s="1"/>
  <c r="R594" i="9"/>
  <c r="AA594" i="9" s="1"/>
  <c r="Q594" i="9"/>
  <c r="N468" i="8"/>
  <c r="P468" i="8" s="1"/>
  <c r="W474" i="8"/>
  <c r="AF474" i="8" s="1"/>
  <c r="T474" i="8"/>
  <c r="AC474" i="8" s="1"/>
  <c r="Y474" i="8"/>
  <c r="AH474" i="8" s="1"/>
  <c r="Q474" i="8"/>
  <c r="Z474" i="8" s="1"/>
  <c r="AI474" i="8" s="1"/>
  <c r="T482" i="8"/>
  <c r="AC482" i="8" s="1"/>
  <c r="Z482" i="8"/>
  <c r="AI482" i="8" s="1"/>
  <c r="Y482" i="8"/>
  <c r="AH482" i="8" s="1"/>
  <c r="Q482" i="8"/>
  <c r="R482" i="8" s="1"/>
  <c r="AA482" i="8" s="1"/>
  <c r="X482" i="8"/>
  <c r="AG482" i="8" s="1"/>
  <c r="W482" i="8"/>
  <c r="AF482" i="8" s="1"/>
  <c r="V482" i="8"/>
  <c r="AE482" i="8" s="1"/>
  <c r="X500" i="8"/>
  <c r="AG500" i="8" s="1"/>
  <c r="V500" i="8"/>
  <c r="AE500" i="8" s="1"/>
  <c r="T500" i="8"/>
  <c r="AC500" i="8" s="1"/>
  <c r="R500" i="8"/>
  <c r="AA500" i="8" s="1"/>
  <c r="U501" i="8"/>
  <c r="AD501" i="8" s="1"/>
  <c r="S501" i="8"/>
  <c r="AB501" i="8" s="1"/>
  <c r="U502" i="8"/>
  <c r="AD502" i="8" s="1"/>
  <c r="T502" i="8"/>
  <c r="AC502" i="8" s="1"/>
  <c r="Z502" i="8"/>
  <c r="AI502" i="8" s="1"/>
  <c r="Q528" i="8"/>
  <c r="Y540" i="8"/>
  <c r="AH540" i="8" s="1"/>
  <c r="Q540" i="8"/>
  <c r="T540" i="8" s="1"/>
  <c r="AC540" i="8" s="1"/>
  <c r="X540" i="8"/>
  <c r="AG540" i="8" s="1"/>
  <c r="W540" i="8"/>
  <c r="AF540" i="8" s="1"/>
  <c r="U540" i="8"/>
  <c r="AD540" i="8" s="1"/>
  <c r="Z549" i="8"/>
  <c r="AI549" i="8" s="1"/>
  <c r="R550" i="8"/>
  <c r="AA550" i="8" s="1"/>
  <c r="V551" i="8"/>
  <c r="AE551" i="8" s="1"/>
  <c r="T551" i="8"/>
  <c r="AC551" i="8" s="1"/>
  <c r="S551" i="8"/>
  <c r="AB551" i="8" s="1"/>
  <c r="Z551" i="8"/>
  <c r="AI551" i="8" s="1"/>
  <c r="R551" i="8"/>
  <c r="AA551" i="8" s="1"/>
  <c r="X552" i="8"/>
  <c r="AG552" i="8" s="1"/>
  <c r="V556" i="8"/>
  <c r="AE556" i="8" s="1"/>
  <c r="T556" i="8"/>
  <c r="AC556" i="8" s="1"/>
  <c r="Z556" i="8"/>
  <c r="AI556" i="8" s="1"/>
  <c r="Q556" i="8"/>
  <c r="R556" i="8" s="1"/>
  <c r="AA556" i="8" s="1"/>
  <c r="W567" i="8"/>
  <c r="AF567" i="8" s="1"/>
  <c r="Z567" i="8"/>
  <c r="AI567" i="8" s="1"/>
  <c r="Q567" i="8"/>
  <c r="X567" i="8"/>
  <c r="AG567" i="8" s="1"/>
  <c r="V567" i="8"/>
  <c r="AE567" i="8" s="1"/>
  <c r="U567" i="8"/>
  <c r="AD567" i="8" s="1"/>
  <c r="T567" i="8"/>
  <c r="AC567" i="8" s="1"/>
  <c r="S567" i="8"/>
  <c r="AB567" i="8" s="1"/>
  <c r="S573" i="8"/>
  <c r="AB573" i="8" s="1"/>
  <c r="U573" i="8"/>
  <c r="AD573" i="8" s="1"/>
  <c r="Z573" i="8"/>
  <c r="AI573" i="8" s="1"/>
  <c r="Q573" i="8"/>
  <c r="R573" i="8" s="1"/>
  <c r="AA573" i="8" s="1"/>
  <c r="Y573" i="8"/>
  <c r="AH573" i="8" s="1"/>
  <c r="X573" i="8"/>
  <c r="AG573" i="8" s="1"/>
  <c r="W573" i="8"/>
  <c r="AF573" i="8" s="1"/>
  <c r="Z574" i="8"/>
  <c r="AI574" i="8" s="1"/>
  <c r="R574" i="8"/>
  <c r="AA574" i="8" s="1"/>
  <c r="U574" i="8"/>
  <c r="AD574" i="8" s="1"/>
  <c r="Q574" i="8"/>
  <c r="T574" i="8" s="1"/>
  <c r="AC574" i="8" s="1"/>
  <c r="Q575" i="8"/>
  <c r="W575" i="8"/>
  <c r="AF575" i="8" s="1"/>
  <c r="Y578" i="8"/>
  <c r="AH578" i="8" s="1"/>
  <c r="U587" i="8"/>
  <c r="AD587" i="8" s="1"/>
  <c r="T587" i="8"/>
  <c r="AC587" i="8" s="1"/>
  <c r="Z587" i="8"/>
  <c r="AI587" i="8" s="1"/>
  <c r="Q587" i="8"/>
  <c r="S587" i="8" s="1"/>
  <c r="AB587" i="8" s="1"/>
  <c r="Y587" i="8"/>
  <c r="AH587" i="8" s="1"/>
  <c r="Q589" i="8"/>
  <c r="V584" i="9"/>
  <c r="AE584" i="9" s="1"/>
  <c r="U35" i="9"/>
  <c r="AD35" i="9" s="1"/>
  <c r="Q35" i="9"/>
  <c r="Y35" i="9"/>
  <c r="AH35" i="9" s="1"/>
  <c r="Q45" i="9"/>
  <c r="X52" i="9"/>
  <c r="AG52" i="9" s="1"/>
  <c r="Z52" i="9"/>
  <c r="AI52" i="9" s="1"/>
  <c r="Q52" i="9"/>
  <c r="W53" i="9"/>
  <c r="AF53" i="9" s="1"/>
  <c r="Q53" i="9"/>
  <c r="Q72" i="9"/>
  <c r="Y73" i="9"/>
  <c r="AH73" i="9" s="1"/>
  <c r="Q73" i="9"/>
  <c r="T73" i="9"/>
  <c r="AC73" i="9" s="1"/>
  <c r="T91" i="9"/>
  <c r="AC91" i="9" s="1"/>
  <c r="Q91" i="9"/>
  <c r="Q99" i="9"/>
  <c r="S100" i="9"/>
  <c r="AB100" i="9" s="1"/>
  <c r="Y107" i="9"/>
  <c r="AH107" i="9" s="1"/>
  <c r="Q108" i="9"/>
  <c r="T111" i="9"/>
  <c r="AC111" i="9" s="1"/>
  <c r="R111" i="9"/>
  <c r="AA111" i="9" s="1"/>
  <c r="Q115" i="9"/>
  <c r="Q122" i="9"/>
  <c r="U122" i="9"/>
  <c r="AD122" i="9" s="1"/>
  <c r="S122" i="9"/>
  <c r="AB122" i="9" s="1"/>
  <c r="Q147" i="9"/>
  <c r="T147" i="9" s="1"/>
  <c r="AC147" i="9" s="1"/>
  <c r="V155" i="9"/>
  <c r="AE155" i="9" s="1"/>
  <c r="R155" i="9"/>
  <c r="AA155" i="9" s="1"/>
  <c r="Q155" i="9"/>
  <c r="Q157" i="9"/>
  <c r="W157" i="9"/>
  <c r="AF157" i="9" s="1"/>
  <c r="S159" i="9"/>
  <c r="AB159" i="9" s="1"/>
  <c r="W159" i="9"/>
  <c r="AF159" i="9" s="1"/>
  <c r="Q159" i="9"/>
  <c r="Y161" i="9"/>
  <c r="AH161" i="9" s="1"/>
  <c r="Q161" i="9"/>
  <c r="W163" i="9"/>
  <c r="AF163" i="9" s="1"/>
  <c r="Q163" i="9"/>
  <c r="T163" i="9"/>
  <c r="AC163" i="9" s="1"/>
  <c r="Q172" i="9"/>
  <c r="T172" i="9" s="1"/>
  <c r="AC172" i="9" s="1"/>
  <c r="U172" i="9"/>
  <c r="AD172" i="9" s="1"/>
  <c r="Q196" i="9"/>
  <c r="R196" i="9"/>
  <c r="AA196" i="9" s="1"/>
  <c r="R198" i="9"/>
  <c r="AA198" i="9" s="1"/>
  <c r="S198" i="9"/>
  <c r="AB198" i="9" s="1"/>
  <c r="R225" i="9"/>
  <c r="AA225" i="9" s="1"/>
  <c r="Q232" i="9"/>
  <c r="T236" i="9"/>
  <c r="AC236" i="9" s="1"/>
  <c r="Q236" i="9"/>
  <c r="V236" i="9"/>
  <c r="AE236" i="9" s="1"/>
  <c r="U252" i="9"/>
  <c r="AD252" i="9" s="1"/>
  <c r="Q252" i="9"/>
  <c r="Q258" i="9"/>
  <c r="V258" i="9"/>
  <c r="AE258" i="9" s="1"/>
  <c r="T258" i="9"/>
  <c r="AC258" i="9" s="1"/>
  <c r="S362" i="9"/>
  <c r="AB362" i="9" s="1"/>
  <c r="R362" i="9"/>
  <c r="AA362" i="9" s="1"/>
  <c r="Q362" i="9"/>
  <c r="Q367" i="9"/>
  <c r="W367" i="9"/>
  <c r="AF367" i="9" s="1"/>
  <c r="T375" i="9"/>
  <c r="AC375" i="9" s="1"/>
  <c r="Q375" i="9"/>
  <c r="V375" i="9"/>
  <c r="AE375" i="9" s="1"/>
  <c r="W375" i="9"/>
  <c r="AF375" i="9" s="1"/>
  <c r="Q400" i="9"/>
  <c r="Q433" i="9"/>
  <c r="Z491" i="9"/>
  <c r="AI491" i="9" s="1"/>
  <c r="Q557" i="9"/>
  <c r="W557" i="9"/>
  <c r="AF557" i="9" s="1"/>
  <c r="X557" i="9"/>
  <c r="AG557" i="9" s="1"/>
  <c r="W172" i="8"/>
  <c r="AF172" i="8" s="1"/>
  <c r="W242" i="8"/>
  <c r="AF242" i="8" s="1"/>
  <c r="N286" i="8"/>
  <c r="P286" i="8" s="1"/>
  <c r="N299" i="8"/>
  <c r="P299" i="8" s="1"/>
  <c r="X306" i="8"/>
  <c r="AG306" i="8" s="1"/>
  <c r="Y306" i="8"/>
  <c r="AH306" i="8" s="1"/>
  <c r="S322" i="8"/>
  <c r="AB322" i="8" s="1"/>
  <c r="X322" i="8"/>
  <c r="AG322" i="8" s="1"/>
  <c r="Y322" i="8"/>
  <c r="AH322" i="8" s="1"/>
  <c r="N331" i="8"/>
  <c r="P331" i="8" s="1"/>
  <c r="S338" i="8"/>
  <c r="AB338" i="8" s="1"/>
  <c r="X338" i="8"/>
  <c r="AG338" i="8" s="1"/>
  <c r="Y338" i="8"/>
  <c r="AH338" i="8" s="1"/>
  <c r="N347" i="8"/>
  <c r="P347" i="8" s="1"/>
  <c r="X353" i="8"/>
  <c r="AG353" i="8" s="1"/>
  <c r="Y380" i="8"/>
  <c r="AH380" i="8" s="1"/>
  <c r="Q380" i="8"/>
  <c r="U380" i="8" s="1"/>
  <c r="AD380" i="8" s="1"/>
  <c r="X380" i="8"/>
  <c r="AG380" i="8" s="1"/>
  <c r="S397" i="8"/>
  <c r="AB397" i="8" s="1"/>
  <c r="Q404" i="8"/>
  <c r="S406" i="8"/>
  <c r="AB406" i="8" s="1"/>
  <c r="V409" i="8"/>
  <c r="AE409" i="8" s="1"/>
  <c r="U409" i="8"/>
  <c r="AD409" i="8" s="1"/>
  <c r="R409" i="8"/>
  <c r="AA409" i="8" s="1"/>
  <c r="S432" i="8"/>
  <c r="AB432" i="8" s="1"/>
  <c r="Y434" i="8"/>
  <c r="AH434" i="8" s="1"/>
  <c r="Q434" i="8"/>
  <c r="W434" i="8"/>
  <c r="AF434" i="8" s="1"/>
  <c r="V434" i="8"/>
  <c r="AE434" i="8" s="1"/>
  <c r="S434" i="8"/>
  <c r="AB434" i="8" s="1"/>
  <c r="S437" i="8"/>
  <c r="AB437" i="8" s="1"/>
  <c r="R441" i="8"/>
  <c r="AA441" i="8" s="1"/>
  <c r="V443" i="8"/>
  <c r="AE443" i="8" s="1"/>
  <c r="S443" i="8"/>
  <c r="AB443" i="8" s="1"/>
  <c r="Z466" i="8"/>
  <c r="AI466" i="8" s="1"/>
  <c r="R466" i="8"/>
  <c r="AA466" i="8" s="1"/>
  <c r="X466" i="8"/>
  <c r="AG466" i="8" s="1"/>
  <c r="W466" i="8"/>
  <c r="AF466" i="8" s="1"/>
  <c r="T466" i="8"/>
  <c r="AC466" i="8" s="1"/>
  <c r="U477" i="8"/>
  <c r="AD477" i="8" s="1"/>
  <c r="S477" i="8"/>
  <c r="AB477" i="8" s="1"/>
  <c r="Z477" i="8"/>
  <c r="AI477" i="8" s="1"/>
  <c r="R477" i="8"/>
  <c r="AA477" i="8" s="1"/>
  <c r="X477" i="8"/>
  <c r="AG477" i="8" s="1"/>
  <c r="W477" i="8"/>
  <c r="AF477" i="8" s="1"/>
  <c r="U480" i="8"/>
  <c r="AD480" i="8" s="1"/>
  <c r="Q480" i="8"/>
  <c r="S480" i="8" s="1"/>
  <c r="AB480" i="8" s="1"/>
  <c r="X480" i="8"/>
  <c r="AG480" i="8" s="1"/>
  <c r="S482" i="8"/>
  <c r="AB482" i="8" s="1"/>
  <c r="Q483" i="8"/>
  <c r="S483" i="8" s="1"/>
  <c r="AB483" i="8" s="1"/>
  <c r="W483" i="8"/>
  <c r="AF483" i="8" s="1"/>
  <c r="V483" i="8"/>
  <c r="AE483" i="8" s="1"/>
  <c r="R484" i="8"/>
  <c r="AA484" i="8" s="1"/>
  <c r="X499" i="8"/>
  <c r="AG499" i="8" s="1"/>
  <c r="Q500" i="8"/>
  <c r="S500" i="8" s="1"/>
  <c r="AB500" i="8" s="1"/>
  <c r="Q501" i="8"/>
  <c r="Z501" i="8" s="1"/>
  <c r="AI501" i="8" s="1"/>
  <c r="Q502" i="8"/>
  <c r="R502" i="8" s="1"/>
  <c r="AA502" i="8" s="1"/>
  <c r="V527" i="8"/>
  <c r="AE527" i="8" s="1"/>
  <c r="T527" i="8"/>
  <c r="AC527" i="8" s="1"/>
  <c r="Z527" i="8"/>
  <c r="AI527" i="8" s="1"/>
  <c r="Q527" i="8"/>
  <c r="R527" i="8" s="1"/>
  <c r="AA527" i="8" s="1"/>
  <c r="W529" i="8"/>
  <c r="AF529" i="8" s="1"/>
  <c r="Z538" i="8"/>
  <c r="AI538" i="8" s="1"/>
  <c r="Q538" i="8"/>
  <c r="R538" i="8" s="1"/>
  <c r="AA538" i="8" s="1"/>
  <c r="W538" i="8"/>
  <c r="AF538" i="8" s="1"/>
  <c r="V538" i="8"/>
  <c r="AE538" i="8" s="1"/>
  <c r="T542" i="8"/>
  <c r="AC542" i="8" s="1"/>
  <c r="X546" i="8"/>
  <c r="AG546" i="8" s="1"/>
  <c r="X547" i="8"/>
  <c r="AG547" i="8" s="1"/>
  <c r="Q549" i="8"/>
  <c r="X549" i="8" s="1"/>
  <c r="AG549" i="8" s="1"/>
  <c r="Q550" i="8"/>
  <c r="Q551" i="8"/>
  <c r="U551" i="8" s="1"/>
  <c r="AD551" i="8" s="1"/>
  <c r="Q552" i="8"/>
  <c r="U552" i="8" s="1"/>
  <c r="AD552" i="8" s="1"/>
  <c r="V555" i="8"/>
  <c r="AE555" i="8" s="1"/>
  <c r="T555" i="8"/>
  <c r="AC555" i="8" s="1"/>
  <c r="S555" i="8"/>
  <c r="AB555" i="8" s="1"/>
  <c r="Z555" i="8"/>
  <c r="AI555" i="8" s="1"/>
  <c r="R555" i="8"/>
  <c r="AA555" i="8" s="1"/>
  <c r="Y555" i="8"/>
  <c r="AH555" i="8" s="1"/>
  <c r="Q555" i="8"/>
  <c r="W555" i="8" s="1"/>
  <c r="AF555" i="8" s="1"/>
  <c r="X555" i="8"/>
  <c r="AG555" i="8" s="1"/>
  <c r="X566" i="8"/>
  <c r="AG566" i="8" s="1"/>
  <c r="R567" i="8"/>
  <c r="AA567" i="8" s="1"/>
  <c r="X571" i="8"/>
  <c r="AG571" i="8" s="1"/>
  <c r="T573" i="8"/>
  <c r="AC573" i="8" s="1"/>
  <c r="V574" i="8"/>
  <c r="AE574" i="8" s="1"/>
  <c r="Q586" i="8"/>
  <c r="X586" i="8"/>
  <c r="AG586" i="8" s="1"/>
  <c r="U590" i="8"/>
  <c r="AD590" i="8" s="1"/>
  <c r="W591" i="8"/>
  <c r="AF591" i="8" s="1"/>
  <c r="Q36" i="9"/>
  <c r="R47" i="9"/>
  <c r="AA47" i="9" s="1"/>
  <c r="Q47" i="9"/>
  <c r="W70" i="9"/>
  <c r="AF70" i="9" s="1"/>
  <c r="R73" i="9"/>
  <c r="AA73" i="9" s="1"/>
  <c r="Q77" i="9"/>
  <c r="V91" i="9"/>
  <c r="AE91" i="9" s="1"/>
  <c r="S92" i="9"/>
  <c r="AB92" i="9" s="1"/>
  <c r="Q92" i="9"/>
  <c r="Y92" i="9"/>
  <c r="AH92" i="9" s="1"/>
  <c r="Q100" i="9"/>
  <c r="Q111" i="9"/>
  <c r="Q112" i="9"/>
  <c r="U113" i="9"/>
  <c r="AD113" i="9" s="1"/>
  <c r="Z113" i="9"/>
  <c r="AI113" i="9" s="1"/>
  <c r="Q113" i="9"/>
  <c r="S114" i="9"/>
  <c r="AB114" i="9" s="1"/>
  <c r="Q142" i="9"/>
  <c r="Q146" i="9"/>
  <c r="X146" i="9"/>
  <c r="AG146" i="9" s="1"/>
  <c r="V146" i="9"/>
  <c r="AE146" i="9" s="1"/>
  <c r="Q156" i="9"/>
  <c r="X161" i="9"/>
  <c r="AG161" i="9" s="1"/>
  <c r="Q171" i="9"/>
  <c r="Q175" i="9"/>
  <c r="Y175" i="9"/>
  <c r="AH175" i="9" s="1"/>
  <c r="U186" i="9"/>
  <c r="AD186" i="9" s="1"/>
  <c r="S186" i="9"/>
  <c r="AB186" i="9" s="1"/>
  <c r="Q186" i="9"/>
  <c r="Q195" i="9"/>
  <c r="Q198" i="9"/>
  <c r="Q204" i="9"/>
  <c r="S204" i="9"/>
  <c r="AB204" i="9" s="1"/>
  <c r="T209" i="9"/>
  <c r="AC209" i="9" s="1"/>
  <c r="Z209" i="9"/>
  <c r="AI209" i="9" s="1"/>
  <c r="Y212" i="9"/>
  <c r="AH212" i="9" s="1"/>
  <c r="Q212" i="9"/>
  <c r="U219" i="9"/>
  <c r="AD219" i="9" s="1"/>
  <c r="Q219" i="9"/>
  <c r="S220" i="9"/>
  <c r="AB220" i="9" s="1"/>
  <c r="Z220" i="9"/>
  <c r="AI220" i="9" s="1"/>
  <c r="Z221" i="9"/>
  <c r="AI221" i="9" s="1"/>
  <c r="Q221" i="9"/>
  <c r="Q225" i="9"/>
  <c r="S226" i="9"/>
  <c r="AB226" i="9" s="1"/>
  <c r="Q226" i="9"/>
  <c r="W226" i="9"/>
  <c r="AF226" i="9" s="1"/>
  <c r="R243" i="9"/>
  <c r="AA243" i="9" s="1"/>
  <c r="R244" i="9"/>
  <c r="AA244" i="9" s="1"/>
  <c r="Q244" i="9"/>
  <c r="Q245" i="9"/>
  <c r="X245" i="9"/>
  <c r="AG245" i="9" s="1"/>
  <c r="V245" i="9"/>
  <c r="AE245" i="9" s="1"/>
  <c r="Q266" i="9"/>
  <c r="V266" i="9"/>
  <c r="AE266" i="9" s="1"/>
  <c r="R266" i="9"/>
  <c r="AA266" i="9" s="1"/>
  <c r="Q284" i="9"/>
  <c r="Z345" i="9"/>
  <c r="AI345" i="9" s="1"/>
  <c r="U396" i="9"/>
  <c r="AD396" i="9" s="1"/>
  <c r="X396" i="9"/>
  <c r="AG396" i="9" s="1"/>
  <c r="Q396" i="9"/>
  <c r="Y396" i="9"/>
  <c r="AH396" i="9" s="1"/>
  <c r="Q398" i="9"/>
  <c r="R403" i="9"/>
  <c r="AA403" i="9" s="1"/>
  <c r="Q403" i="9"/>
  <c r="U460" i="9"/>
  <c r="AD460" i="9" s="1"/>
  <c r="Q460" i="9"/>
  <c r="S460" i="9" s="1"/>
  <c r="AB460" i="9" s="1"/>
  <c r="T462" i="9"/>
  <c r="AC462" i="9" s="1"/>
  <c r="Q462" i="9"/>
  <c r="U521" i="9"/>
  <c r="AD521" i="9" s="1"/>
  <c r="S521" i="9"/>
  <c r="AB521" i="9" s="1"/>
  <c r="Q521" i="9"/>
  <c r="Q554" i="9"/>
  <c r="U554" i="9"/>
  <c r="AD554" i="9" s="1"/>
  <c r="Z322" i="8"/>
  <c r="AI322" i="8" s="1"/>
  <c r="Z338" i="8"/>
  <c r="AI338" i="8" s="1"/>
  <c r="Z375" i="8"/>
  <c r="AI375" i="8" s="1"/>
  <c r="X375" i="8"/>
  <c r="AG375" i="8" s="1"/>
  <c r="Q409" i="8"/>
  <c r="Y409" i="8" s="1"/>
  <c r="AH409" i="8" s="1"/>
  <c r="Q419" i="8"/>
  <c r="Z419" i="8" s="1"/>
  <c r="AI419" i="8" s="1"/>
  <c r="U432" i="8"/>
  <c r="AD432" i="8" s="1"/>
  <c r="N433" i="8"/>
  <c r="P433" i="8" s="1"/>
  <c r="R434" i="8"/>
  <c r="AA434" i="8" s="1"/>
  <c r="N436" i="8"/>
  <c r="P436" i="8" s="1"/>
  <c r="U441" i="8"/>
  <c r="AD441" i="8" s="1"/>
  <c r="Z442" i="8"/>
  <c r="AI442" i="8" s="1"/>
  <c r="Q443" i="8"/>
  <c r="X443" i="8" s="1"/>
  <c r="AG443" i="8" s="1"/>
  <c r="Y447" i="8"/>
  <c r="AH447" i="8" s="1"/>
  <c r="Q466" i="8"/>
  <c r="U466" i="8" s="1"/>
  <c r="AD466" i="8" s="1"/>
  <c r="U482" i="8"/>
  <c r="AD482" i="8" s="1"/>
  <c r="R483" i="8"/>
  <c r="AA483" i="8" s="1"/>
  <c r="S486" i="8"/>
  <c r="AB486" i="8" s="1"/>
  <c r="Y488" i="8"/>
  <c r="AH488" i="8" s="1"/>
  <c r="Q488" i="8"/>
  <c r="W488" i="8"/>
  <c r="AF488" i="8" s="1"/>
  <c r="V488" i="8"/>
  <c r="AE488" i="8" s="1"/>
  <c r="U488" i="8"/>
  <c r="AD488" i="8" s="1"/>
  <c r="T488" i="8"/>
  <c r="AC488" i="8" s="1"/>
  <c r="S488" i="8"/>
  <c r="AB488" i="8" s="1"/>
  <c r="Z494" i="8"/>
  <c r="AI494" i="8" s="1"/>
  <c r="Q494" i="8"/>
  <c r="R494" i="8" s="1"/>
  <c r="AA494" i="8" s="1"/>
  <c r="W494" i="8"/>
  <c r="AF494" i="8" s="1"/>
  <c r="V494" i="8"/>
  <c r="AE494" i="8" s="1"/>
  <c r="Z499" i="8"/>
  <c r="AI499" i="8" s="1"/>
  <c r="W500" i="8"/>
  <c r="AF500" i="8" s="1"/>
  <c r="V526" i="8"/>
  <c r="AE526" i="8" s="1"/>
  <c r="T526" i="8"/>
  <c r="AC526" i="8" s="1"/>
  <c r="S526" i="8"/>
  <c r="AB526" i="8" s="1"/>
  <c r="Z526" i="8"/>
  <c r="AI526" i="8" s="1"/>
  <c r="Y526" i="8"/>
  <c r="AH526" i="8" s="1"/>
  <c r="Q526" i="8"/>
  <c r="R526" i="8" s="1"/>
  <c r="AA526" i="8" s="1"/>
  <c r="X526" i="8"/>
  <c r="AG526" i="8" s="1"/>
  <c r="U527" i="8"/>
  <c r="AD527" i="8" s="1"/>
  <c r="S537" i="8"/>
  <c r="AB537" i="8" s="1"/>
  <c r="S538" i="8"/>
  <c r="AB538" i="8" s="1"/>
  <c r="N539" i="8"/>
  <c r="P539" i="8" s="1"/>
  <c r="R540" i="8"/>
  <c r="AA540" i="8" s="1"/>
  <c r="Z546" i="8"/>
  <c r="AI546" i="8" s="1"/>
  <c r="Z547" i="8"/>
  <c r="AI547" i="8" s="1"/>
  <c r="W549" i="8"/>
  <c r="AF549" i="8" s="1"/>
  <c r="W550" i="8"/>
  <c r="AF550" i="8" s="1"/>
  <c r="W551" i="8"/>
  <c r="AF551" i="8" s="1"/>
  <c r="W552" i="8"/>
  <c r="AF552" i="8" s="1"/>
  <c r="V554" i="8"/>
  <c r="AE554" i="8" s="1"/>
  <c r="T554" i="8"/>
  <c r="AC554" i="8" s="1"/>
  <c r="S554" i="8"/>
  <c r="AB554" i="8" s="1"/>
  <c r="Z554" i="8"/>
  <c r="AI554" i="8" s="1"/>
  <c r="R554" i="8"/>
  <c r="AA554" i="8" s="1"/>
  <c r="Y554" i="8"/>
  <c r="AH554" i="8" s="1"/>
  <c r="Q554" i="8"/>
  <c r="X554" i="8"/>
  <c r="AG554" i="8" s="1"/>
  <c r="U555" i="8"/>
  <c r="AD555" i="8" s="1"/>
  <c r="Z562" i="8"/>
  <c r="AI562" i="8" s="1"/>
  <c r="Z566" i="8"/>
  <c r="AI566" i="8" s="1"/>
  <c r="Y567" i="8"/>
  <c r="AH567" i="8" s="1"/>
  <c r="Z571" i="8"/>
  <c r="AI571" i="8" s="1"/>
  <c r="V573" i="8"/>
  <c r="AE573" i="8" s="1"/>
  <c r="X574" i="8"/>
  <c r="AG574" i="8" s="1"/>
  <c r="X587" i="8"/>
  <c r="AG587" i="8" s="1"/>
  <c r="X25" i="9"/>
  <c r="AG25" i="9" s="1"/>
  <c r="W26" i="9"/>
  <c r="AF26" i="9" s="1"/>
  <c r="Q26" i="9"/>
  <c r="Y26" i="9"/>
  <c r="AH26" i="9" s="1"/>
  <c r="V36" i="9"/>
  <c r="AE36" i="9" s="1"/>
  <c r="V92" i="9"/>
  <c r="AE92" i="9" s="1"/>
  <c r="X100" i="9"/>
  <c r="AG100" i="9" s="1"/>
  <c r="Z104" i="9"/>
  <c r="AI104" i="9" s="1"/>
  <c r="Q104" i="9"/>
  <c r="Y104" i="9"/>
  <c r="AH104" i="9" s="1"/>
  <c r="Q117" i="9"/>
  <c r="X118" i="9"/>
  <c r="AG118" i="9" s="1"/>
  <c r="R118" i="9"/>
  <c r="AA118" i="9" s="1"/>
  <c r="Q118" i="9"/>
  <c r="Z122" i="9"/>
  <c r="AI122" i="9" s="1"/>
  <c r="T132" i="9"/>
  <c r="AC132" i="9" s="1"/>
  <c r="Q133" i="9"/>
  <c r="Q138" i="9"/>
  <c r="Z138" i="9"/>
  <c r="AI138" i="9" s="1"/>
  <c r="W138" i="9"/>
  <c r="AF138" i="9" s="1"/>
  <c r="Q141" i="9"/>
  <c r="X141" i="9"/>
  <c r="AG141" i="9" s="1"/>
  <c r="Q173" i="9"/>
  <c r="V188" i="9"/>
  <c r="AE188" i="9" s="1"/>
  <c r="X188" i="9"/>
  <c r="AG188" i="9" s="1"/>
  <c r="Q188" i="9"/>
  <c r="X192" i="9"/>
  <c r="AG192" i="9" s="1"/>
  <c r="Q192" i="9"/>
  <c r="X194" i="9"/>
  <c r="AG194" i="9" s="1"/>
  <c r="Q194" i="9"/>
  <c r="T195" i="9"/>
  <c r="AC195" i="9" s="1"/>
  <c r="Y198" i="9"/>
  <c r="AH198" i="9" s="1"/>
  <c r="W215" i="9"/>
  <c r="AF215" i="9" s="1"/>
  <c r="Q218" i="9"/>
  <c r="Q227" i="9"/>
  <c r="X227" i="9"/>
  <c r="AG227" i="9" s="1"/>
  <c r="U230" i="9"/>
  <c r="AD230" i="9" s="1"/>
  <c r="R230" i="9"/>
  <c r="AA230" i="9" s="1"/>
  <c r="Q230" i="9"/>
  <c r="Q234" i="9"/>
  <c r="T238" i="9"/>
  <c r="AC238" i="9" s="1"/>
  <c r="Q238" i="9"/>
  <c r="X240" i="9"/>
  <c r="AG240" i="9" s="1"/>
  <c r="R240" i="9"/>
  <c r="AA240" i="9" s="1"/>
  <c r="Q240" i="9"/>
  <c r="Q242" i="9"/>
  <c r="T246" i="9"/>
  <c r="AC246" i="9" s="1"/>
  <c r="V263" i="9"/>
  <c r="AE263" i="9" s="1"/>
  <c r="X263" i="9"/>
  <c r="AG263" i="9" s="1"/>
  <c r="Q263" i="9"/>
  <c r="Y290" i="9"/>
  <c r="AH290" i="9" s="1"/>
  <c r="Q290" i="9"/>
  <c r="U298" i="9"/>
  <c r="AD298" i="9" s="1"/>
  <c r="Q298" i="9"/>
  <c r="X298" i="9" s="1"/>
  <c r="AG298" i="9" s="1"/>
  <c r="Q299" i="9"/>
  <c r="V299" i="9"/>
  <c r="AE299" i="9" s="1"/>
  <c r="Z315" i="9"/>
  <c r="AI315" i="9" s="1"/>
  <c r="Q315" i="9"/>
  <c r="T381" i="9"/>
  <c r="AC381" i="9" s="1"/>
  <c r="Q381" i="9"/>
  <c r="V381" i="9"/>
  <c r="AE381" i="9" s="1"/>
  <c r="W381" i="9"/>
  <c r="AF381" i="9" s="1"/>
  <c r="Q406" i="9"/>
  <c r="Q428" i="9"/>
  <c r="U465" i="9"/>
  <c r="AD465" i="9" s="1"/>
  <c r="S465" i="9"/>
  <c r="AB465" i="9" s="1"/>
  <c r="Q465" i="9"/>
  <c r="X465" i="9"/>
  <c r="AG465" i="9" s="1"/>
  <c r="Q547" i="9"/>
  <c r="Y547" i="9"/>
  <c r="AH547" i="9" s="1"/>
  <c r="T563" i="9"/>
  <c r="AC563" i="9" s="1"/>
  <c r="R563" i="9"/>
  <c r="AA563" i="9" s="1"/>
  <c r="Q563" i="9"/>
  <c r="Z582" i="9"/>
  <c r="AI582" i="9" s="1"/>
  <c r="Q582" i="9"/>
  <c r="V146" i="8"/>
  <c r="AE146" i="8" s="1"/>
  <c r="W163" i="8"/>
  <c r="AF163" i="8" s="1"/>
  <c r="Y163" i="8"/>
  <c r="AH163" i="8" s="1"/>
  <c r="V172" i="8"/>
  <c r="AE172" i="8" s="1"/>
  <c r="Y172" i="8"/>
  <c r="AH172" i="8" s="1"/>
  <c r="W198" i="8"/>
  <c r="AF198" i="8" s="1"/>
  <c r="V207" i="8"/>
  <c r="AE207" i="8" s="1"/>
  <c r="V242" i="8"/>
  <c r="AE242" i="8" s="1"/>
  <c r="Y242" i="8"/>
  <c r="AH242" i="8" s="1"/>
  <c r="N303" i="8"/>
  <c r="P303" i="8" s="1"/>
  <c r="W318" i="8"/>
  <c r="AF318" i="8" s="1"/>
  <c r="N335" i="8"/>
  <c r="P335" i="8" s="1"/>
  <c r="N351" i="8"/>
  <c r="P351" i="8" s="1"/>
  <c r="Z363" i="8"/>
  <c r="AI363" i="8" s="1"/>
  <c r="W363" i="8"/>
  <c r="AF363" i="8" s="1"/>
  <c r="R380" i="8"/>
  <c r="AA380" i="8" s="1"/>
  <c r="U397" i="8"/>
  <c r="AD397" i="8" s="1"/>
  <c r="Q402" i="8"/>
  <c r="V402" i="8" s="1"/>
  <c r="AE402" i="8" s="1"/>
  <c r="S409" i="8"/>
  <c r="AB409" i="8" s="1"/>
  <c r="T421" i="8"/>
  <c r="AC421" i="8" s="1"/>
  <c r="S421" i="8"/>
  <c r="AB421" i="8" s="1"/>
  <c r="X421" i="8"/>
  <c r="AG421" i="8" s="1"/>
  <c r="U422" i="8"/>
  <c r="AD422" i="8" s="1"/>
  <c r="Z422" i="8"/>
  <c r="AI422" i="8" s="1"/>
  <c r="W437" i="8"/>
  <c r="AF437" i="8" s="1"/>
  <c r="W441" i="8"/>
  <c r="AF441" i="8" s="1"/>
  <c r="R443" i="8"/>
  <c r="AA443" i="8" s="1"/>
  <c r="T457" i="8"/>
  <c r="AC457" i="8" s="1"/>
  <c r="Z457" i="8"/>
  <c r="AI457" i="8" s="1"/>
  <c r="R457" i="8"/>
  <c r="AA457" i="8" s="1"/>
  <c r="Y457" i="8"/>
  <c r="AH457" i="8" s="1"/>
  <c r="Q457" i="8"/>
  <c r="X457" i="8" s="1"/>
  <c r="AG457" i="8" s="1"/>
  <c r="V457" i="8"/>
  <c r="AE457" i="8" s="1"/>
  <c r="S466" i="8"/>
  <c r="AB466" i="8" s="1"/>
  <c r="X474" i="8"/>
  <c r="AG474" i="8" s="1"/>
  <c r="Q478" i="8"/>
  <c r="W478" i="8" s="1"/>
  <c r="AF478" i="8" s="1"/>
  <c r="R488" i="8"/>
  <c r="AA488" i="8" s="1"/>
  <c r="S489" i="8"/>
  <c r="AB489" i="8" s="1"/>
  <c r="Z497" i="8"/>
  <c r="AI497" i="8" s="1"/>
  <c r="R497" i="8"/>
  <c r="AA497" i="8" s="1"/>
  <c r="X497" i="8"/>
  <c r="AG497" i="8" s="1"/>
  <c r="W497" i="8"/>
  <c r="AF497" i="8" s="1"/>
  <c r="V497" i="8"/>
  <c r="AE497" i="8" s="1"/>
  <c r="U497" i="8"/>
  <c r="AD497" i="8" s="1"/>
  <c r="T497" i="8"/>
  <c r="AC497" i="8" s="1"/>
  <c r="Y500" i="8"/>
  <c r="AH500" i="8" s="1"/>
  <c r="Y501" i="8"/>
  <c r="AH501" i="8" s="1"/>
  <c r="Y502" i="8"/>
  <c r="AH502" i="8" s="1"/>
  <c r="U526" i="8"/>
  <c r="AD526" i="8" s="1"/>
  <c r="W527" i="8"/>
  <c r="AF527" i="8" s="1"/>
  <c r="S535" i="8"/>
  <c r="AB535" i="8" s="1"/>
  <c r="Y535" i="8"/>
  <c r="AH535" i="8" s="1"/>
  <c r="Q535" i="8"/>
  <c r="Z535" i="8" s="1"/>
  <c r="AI535" i="8" s="1"/>
  <c r="X535" i="8"/>
  <c r="AG535" i="8" s="1"/>
  <c r="W535" i="8"/>
  <c r="AF535" i="8" s="1"/>
  <c r="U538" i="8"/>
  <c r="AD538" i="8" s="1"/>
  <c r="R545" i="8"/>
  <c r="AA545" i="8" s="1"/>
  <c r="X545" i="8"/>
  <c r="AG545" i="8" s="1"/>
  <c r="W545" i="8"/>
  <c r="AF545" i="8" s="1"/>
  <c r="V545" i="8"/>
  <c r="AE545" i="8" s="1"/>
  <c r="T545" i="8"/>
  <c r="AC545" i="8" s="1"/>
  <c r="Y551" i="8"/>
  <c r="AH551" i="8" s="1"/>
  <c r="U554" i="8"/>
  <c r="AD554" i="8" s="1"/>
  <c r="Z565" i="8"/>
  <c r="AI565" i="8" s="1"/>
  <c r="R565" i="8"/>
  <c r="AA565" i="8" s="1"/>
  <c r="X565" i="8"/>
  <c r="AG565" i="8" s="1"/>
  <c r="W565" i="8"/>
  <c r="AF565" i="8" s="1"/>
  <c r="V565" i="8"/>
  <c r="AE565" i="8" s="1"/>
  <c r="U565" i="8"/>
  <c r="AD565" i="8" s="1"/>
  <c r="T565" i="8"/>
  <c r="AC565" i="8" s="1"/>
  <c r="R579" i="8"/>
  <c r="AA579" i="8" s="1"/>
  <c r="X579" i="8"/>
  <c r="AG579" i="8" s="1"/>
  <c r="V583" i="8"/>
  <c r="AE583" i="8" s="1"/>
  <c r="W583" i="8"/>
  <c r="AF583" i="8" s="1"/>
  <c r="T583" i="8"/>
  <c r="AC583" i="8" s="1"/>
  <c r="R583" i="8"/>
  <c r="AA583" i="8" s="1"/>
  <c r="Q583" i="8"/>
  <c r="Z583" i="8" s="1"/>
  <c r="AI583" i="8" s="1"/>
  <c r="Y583" i="8"/>
  <c r="AH583" i="8" s="1"/>
  <c r="S585" i="8"/>
  <c r="AB585" i="8" s="1"/>
  <c r="L1" i="9"/>
  <c r="S129" i="9" s="1"/>
  <c r="AB129" i="9" s="1"/>
  <c r="X27" i="9"/>
  <c r="AG27" i="9" s="1"/>
  <c r="Q27" i="9"/>
  <c r="Y28" i="9"/>
  <c r="AH28" i="9" s="1"/>
  <c r="W35" i="9"/>
  <c r="AF35" i="9" s="1"/>
  <c r="S37" i="9"/>
  <c r="AB37" i="9" s="1"/>
  <c r="Q37" i="9"/>
  <c r="Y39" i="9"/>
  <c r="AH39" i="9" s="1"/>
  <c r="Q39" i="9"/>
  <c r="X39" i="9"/>
  <c r="AG39" i="9" s="1"/>
  <c r="W39" i="9"/>
  <c r="AF39" i="9" s="1"/>
  <c r="X40" i="9"/>
  <c r="AG40" i="9" s="1"/>
  <c r="Q40" i="9"/>
  <c r="Q44" i="9"/>
  <c r="U44" i="9"/>
  <c r="AD44" i="9" s="1"/>
  <c r="T44" i="9"/>
  <c r="AC44" i="9" s="1"/>
  <c r="R45" i="9"/>
  <c r="AA45" i="9" s="1"/>
  <c r="R60" i="9"/>
  <c r="AA60" i="9" s="1"/>
  <c r="Z60" i="9"/>
  <c r="AI60" i="9" s="1"/>
  <c r="Q60" i="9"/>
  <c r="R69" i="9"/>
  <c r="AA69" i="9" s="1"/>
  <c r="Z69" i="9"/>
  <c r="AI69" i="9" s="1"/>
  <c r="Q69" i="9"/>
  <c r="Y69" i="9"/>
  <c r="AH69" i="9" s="1"/>
  <c r="V78" i="9"/>
  <c r="AE78" i="9" s="1"/>
  <c r="U78" i="9"/>
  <c r="AD78" i="9" s="1"/>
  <c r="Q78" i="9"/>
  <c r="Q80" i="9"/>
  <c r="W80" i="9"/>
  <c r="AF80" i="9" s="1"/>
  <c r="Q81" i="9"/>
  <c r="S81" i="9" s="1"/>
  <c r="AB81" i="9" s="1"/>
  <c r="U82" i="9"/>
  <c r="AD82" i="9" s="1"/>
  <c r="T82" i="9"/>
  <c r="AC82" i="9" s="1"/>
  <c r="R82" i="9"/>
  <c r="AA82" i="9" s="1"/>
  <c r="Y97" i="9"/>
  <c r="AH97" i="9" s="1"/>
  <c r="Q97" i="9"/>
  <c r="X97" i="9"/>
  <c r="AG97" i="9" s="1"/>
  <c r="W97" i="9"/>
  <c r="AF97" i="9" s="1"/>
  <c r="Z100" i="9"/>
  <c r="AI100" i="9" s="1"/>
  <c r="T105" i="9"/>
  <c r="AC105" i="9" s="1"/>
  <c r="W129" i="9"/>
  <c r="AF129" i="9" s="1"/>
  <c r="R129" i="9"/>
  <c r="AA129" i="9" s="1"/>
  <c r="X129" i="9"/>
  <c r="AG129" i="9" s="1"/>
  <c r="Z137" i="9"/>
  <c r="AI137" i="9" s="1"/>
  <c r="R137" i="9"/>
  <c r="AA137" i="9" s="1"/>
  <c r="Y137" i="9"/>
  <c r="AH137" i="9" s="1"/>
  <c r="R143" i="9"/>
  <c r="AA143" i="9" s="1"/>
  <c r="Q143" i="9"/>
  <c r="V148" i="9"/>
  <c r="AE148" i="9" s="1"/>
  <c r="T148" i="9"/>
  <c r="AC148" i="9" s="1"/>
  <c r="Q148" i="9"/>
  <c r="Y148" i="9"/>
  <c r="AH148" i="9" s="1"/>
  <c r="Q153" i="9"/>
  <c r="X153" i="9"/>
  <c r="AG153" i="9" s="1"/>
  <c r="W155" i="9"/>
  <c r="AF155" i="9" s="1"/>
  <c r="U165" i="9"/>
  <c r="AD165" i="9" s="1"/>
  <c r="Q165" i="9"/>
  <c r="W165" i="9"/>
  <c r="AF165" i="9" s="1"/>
  <c r="Q176" i="9"/>
  <c r="V176" i="9"/>
  <c r="AE176" i="9" s="1"/>
  <c r="U176" i="9"/>
  <c r="AD176" i="9" s="1"/>
  <c r="T185" i="9"/>
  <c r="AC185" i="9" s="1"/>
  <c r="Q185" i="9"/>
  <c r="R185" i="9"/>
  <c r="AA185" i="9" s="1"/>
  <c r="Q191" i="9"/>
  <c r="Z191" i="9"/>
  <c r="AI191" i="9" s="1"/>
  <c r="X191" i="9"/>
  <c r="AG191" i="9" s="1"/>
  <c r="U191" i="9"/>
  <c r="AD191" i="9" s="1"/>
  <c r="Q193" i="9"/>
  <c r="R200" i="9"/>
  <c r="AA200" i="9" s="1"/>
  <c r="Y205" i="9"/>
  <c r="AH205" i="9" s="1"/>
  <c r="V205" i="9"/>
  <c r="AE205" i="9" s="1"/>
  <c r="T205" i="9"/>
  <c r="AC205" i="9" s="1"/>
  <c r="Q205" i="9"/>
  <c r="U208" i="9"/>
  <c r="AD208" i="9" s="1"/>
  <c r="W208" i="9"/>
  <c r="AF208" i="9" s="1"/>
  <c r="Q208" i="9"/>
  <c r="S210" i="9"/>
  <c r="AB210" i="9" s="1"/>
  <c r="X210" i="9"/>
  <c r="AG210" i="9" s="1"/>
  <c r="T210" i="9"/>
  <c r="AC210" i="9" s="1"/>
  <c r="Q210" i="9"/>
  <c r="Q215" i="9"/>
  <c r="V216" i="9"/>
  <c r="AE216" i="9" s="1"/>
  <c r="U226" i="9"/>
  <c r="AD226" i="9" s="1"/>
  <c r="Q229" i="9"/>
  <c r="Z229" i="9"/>
  <c r="AI229" i="9" s="1"/>
  <c r="W229" i="9"/>
  <c r="AF229" i="9" s="1"/>
  <c r="T229" i="9"/>
  <c r="AC229" i="9" s="1"/>
  <c r="S231" i="9"/>
  <c r="AB231" i="9" s="1"/>
  <c r="Y231" i="9"/>
  <c r="AH231" i="9" s="1"/>
  <c r="U231" i="9"/>
  <c r="AD231" i="9" s="1"/>
  <c r="Q231" i="9"/>
  <c r="S237" i="9"/>
  <c r="AB237" i="9" s="1"/>
  <c r="W237" i="9"/>
  <c r="AF237" i="9" s="1"/>
  <c r="Q237" i="9"/>
  <c r="T239" i="9"/>
  <c r="AC239" i="9" s="1"/>
  <c r="Y239" i="9"/>
  <c r="AH239" i="9" s="1"/>
  <c r="Q239" i="9"/>
  <c r="Z239" i="9"/>
  <c r="AI239" i="9" s="1"/>
  <c r="R239" i="9"/>
  <c r="AA239" i="9" s="1"/>
  <c r="Z241" i="9"/>
  <c r="AI241" i="9" s="1"/>
  <c r="W241" i="9"/>
  <c r="AF241" i="9" s="1"/>
  <c r="Q241" i="9"/>
  <c r="U241" i="9"/>
  <c r="AD241" i="9" s="1"/>
  <c r="T241" i="9"/>
  <c r="AC241" i="9" s="1"/>
  <c r="V248" i="9"/>
  <c r="AE248" i="9" s="1"/>
  <c r="Q248" i="9"/>
  <c r="Y248" i="9"/>
  <c r="AH248" i="9" s="1"/>
  <c r="X248" i="9"/>
  <c r="AG248" i="9" s="1"/>
  <c r="R252" i="9"/>
  <c r="AA252" i="9" s="1"/>
  <c r="Q257" i="9"/>
  <c r="X257" i="9"/>
  <c r="AG257" i="9" s="1"/>
  <c r="U257" i="9"/>
  <c r="AD257" i="9" s="1"/>
  <c r="Z276" i="9"/>
  <c r="AI276" i="9" s="1"/>
  <c r="R276" i="9"/>
  <c r="AA276" i="9" s="1"/>
  <c r="Y276" i="9"/>
  <c r="AH276" i="9" s="1"/>
  <c r="Q276" i="9"/>
  <c r="S288" i="9"/>
  <c r="AB288" i="9" s="1"/>
  <c r="R288" i="9"/>
  <c r="AA288" i="9" s="1"/>
  <c r="Q288" i="9"/>
  <c r="T288" i="9" s="1"/>
  <c r="AC288" i="9" s="1"/>
  <c r="Z293" i="9"/>
  <c r="AI293" i="9" s="1"/>
  <c r="S307" i="9"/>
  <c r="AB307" i="9" s="1"/>
  <c r="Q307" i="9"/>
  <c r="X307" i="9"/>
  <c r="AG307" i="9" s="1"/>
  <c r="U307" i="9"/>
  <c r="AD307" i="9" s="1"/>
  <c r="W307" i="9"/>
  <c r="AF307" i="9" s="1"/>
  <c r="Z322" i="9"/>
  <c r="AI322" i="9" s="1"/>
  <c r="R322" i="9"/>
  <c r="AA322" i="9" s="1"/>
  <c r="Y322" i="9"/>
  <c r="AH322" i="9" s="1"/>
  <c r="Q322" i="9"/>
  <c r="Q401" i="9"/>
  <c r="Z401" i="9" s="1"/>
  <c r="AI401" i="9" s="1"/>
  <c r="T434" i="9"/>
  <c r="AC434" i="9" s="1"/>
  <c r="S434" i="9"/>
  <c r="AB434" i="9" s="1"/>
  <c r="R434" i="9"/>
  <c r="AA434" i="9" s="1"/>
  <c r="Q434" i="9"/>
  <c r="V434" i="9"/>
  <c r="AE434" i="9" s="1"/>
  <c r="W434" i="9"/>
  <c r="AF434" i="9" s="1"/>
  <c r="R510" i="9"/>
  <c r="AA510" i="9" s="1"/>
  <c r="Q510" i="9"/>
  <c r="W510" i="9"/>
  <c r="AF510" i="9" s="1"/>
  <c r="X510" i="9"/>
  <c r="AG510" i="9" s="1"/>
  <c r="T579" i="9"/>
  <c r="AC579" i="9" s="1"/>
  <c r="S579" i="9"/>
  <c r="AB579" i="9" s="1"/>
  <c r="Q579" i="9"/>
  <c r="Y579" i="9"/>
  <c r="AH579" i="9" s="1"/>
  <c r="Z580" i="8"/>
  <c r="AI580" i="8" s="1"/>
  <c r="Q146" i="8"/>
  <c r="W146" i="8" s="1"/>
  <c r="AF146" i="8" s="1"/>
  <c r="Z146" i="8"/>
  <c r="AI146" i="8" s="1"/>
  <c r="Q163" i="8"/>
  <c r="V163" i="8" s="1"/>
  <c r="AE163" i="8" s="1"/>
  <c r="Z163" i="8"/>
  <c r="AI163" i="8" s="1"/>
  <c r="Q172" i="8"/>
  <c r="X172" i="8" s="1"/>
  <c r="AG172" i="8" s="1"/>
  <c r="Z172" i="8"/>
  <c r="AI172" i="8" s="1"/>
  <c r="Q198" i="8"/>
  <c r="S198" i="8" s="1"/>
  <c r="AB198" i="8" s="1"/>
  <c r="Q207" i="8"/>
  <c r="S207" i="8" s="1"/>
  <c r="AB207" i="8" s="1"/>
  <c r="Z207" i="8"/>
  <c r="AI207" i="8" s="1"/>
  <c r="Q242" i="8"/>
  <c r="T242" i="8" s="1"/>
  <c r="AC242" i="8" s="1"/>
  <c r="Z242" i="8"/>
  <c r="AI242" i="8" s="1"/>
  <c r="R306" i="8"/>
  <c r="AA306" i="8" s="1"/>
  <c r="Q318" i="8"/>
  <c r="T318" i="8" s="1"/>
  <c r="AC318" i="8" s="1"/>
  <c r="R322" i="8"/>
  <c r="AA322" i="8" s="1"/>
  <c r="R338" i="8"/>
  <c r="AA338" i="8" s="1"/>
  <c r="Q353" i="8"/>
  <c r="T353" i="8" s="1"/>
  <c r="AC353" i="8" s="1"/>
  <c r="Q363" i="8"/>
  <c r="V363" i="8" s="1"/>
  <c r="AE363" i="8" s="1"/>
  <c r="Q371" i="8"/>
  <c r="Y371" i="8" s="1"/>
  <c r="AH371" i="8" s="1"/>
  <c r="Q375" i="8"/>
  <c r="Y375" i="8" s="1"/>
  <c r="AH375" i="8" s="1"/>
  <c r="V397" i="8"/>
  <c r="AE397" i="8" s="1"/>
  <c r="X406" i="8"/>
  <c r="AG406" i="8" s="1"/>
  <c r="Q411" i="8"/>
  <c r="Q421" i="8"/>
  <c r="R421" i="8" s="1"/>
  <c r="AA421" i="8" s="1"/>
  <c r="Q422" i="8"/>
  <c r="R422" i="8" s="1"/>
  <c r="AA422" i="8" s="1"/>
  <c r="Y432" i="8"/>
  <c r="AH432" i="8" s="1"/>
  <c r="U434" i="8"/>
  <c r="AD434" i="8" s="1"/>
  <c r="Y437" i="8"/>
  <c r="AH437" i="8" s="1"/>
  <c r="Y441" i="8"/>
  <c r="AH441" i="8" s="1"/>
  <c r="U443" i="8"/>
  <c r="AD443" i="8" s="1"/>
  <c r="Q445" i="8"/>
  <c r="S457" i="8"/>
  <c r="AB457" i="8" s="1"/>
  <c r="Q464" i="8"/>
  <c r="V466" i="8"/>
  <c r="AE466" i="8" s="1"/>
  <c r="T477" i="8"/>
  <c r="AC477" i="8" s="1"/>
  <c r="Z483" i="8"/>
  <c r="AI483" i="8" s="1"/>
  <c r="X488" i="8"/>
  <c r="AG488" i="8" s="1"/>
  <c r="Q489" i="8"/>
  <c r="T492" i="8"/>
  <c r="AC492" i="8" s="1"/>
  <c r="Q492" i="8"/>
  <c r="S492" i="8" s="1"/>
  <c r="AB492" i="8" s="1"/>
  <c r="X492" i="8"/>
  <c r="AG492" i="8" s="1"/>
  <c r="Z495" i="8"/>
  <c r="AI495" i="8" s="1"/>
  <c r="Q495" i="8"/>
  <c r="R495" i="8" s="1"/>
  <c r="AA495" i="8" s="1"/>
  <c r="W495" i="8"/>
  <c r="AF495" i="8" s="1"/>
  <c r="V495" i="8"/>
  <c r="AE495" i="8" s="1"/>
  <c r="Z498" i="8"/>
  <c r="AI498" i="8" s="1"/>
  <c r="R498" i="8"/>
  <c r="AA498" i="8" s="1"/>
  <c r="X498" i="8"/>
  <c r="AG498" i="8" s="1"/>
  <c r="W498" i="8"/>
  <c r="AF498" i="8" s="1"/>
  <c r="V498" i="8"/>
  <c r="AE498" i="8" s="1"/>
  <c r="U498" i="8"/>
  <c r="AD498" i="8" s="1"/>
  <c r="T498" i="8"/>
  <c r="AC498" i="8" s="1"/>
  <c r="W526" i="8"/>
  <c r="AF526" i="8" s="1"/>
  <c r="T532" i="8"/>
  <c r="AC532" i="8" s="1"/>
  <c r="Q532" i="8"/>
  <c r="W532" i="8" s="1"/>
  <c r="AF532" i="8" s="1"/>
  <c r="X532" i="8"/>
  <c r="AG532" i="8" s="1"/>
  <c r="Z540" i="8"/>
  <c r="AI540" i="8" s="1"/>
  <c r="Q544" i="8"/>
  <c r="S544" i="8" s="1"/>
  <c r="AB544" i="8" s="1"/>
  <c r="W544" i="8"/>
  <c r="AF544" i="8" s="1"/>
  <c r="V544" i="8"/>
  <c r="AE544" i="8" s="1"/>
  <c r="W554" i="8"/>
  <c r="AF554" i="8" s="1"/>
  <c r="Q560" i="8"/>
  <c r="T560" i="8" s="1"/>
  <c r="AC560" i="8" s="1"/>
  <c r="X560" i="8"/>
  <c r="AG560" i="8" s="1"/>
  <c r="V560" i="8"/>
  <c r="AE560" i="8" s="1"/>
  <c r="Q564" i="8"/>
  <c r="S564" i="8" s="1"/>
  <c r="AB564" i="8" s="1"/>
  <c r="W564" i="8"/>
  <c r="AF564" i="8" s="1"/>
  <c r="V564" i="8"/>
  <c r="AE564" i="8" s="1"/>
  <c r="W577" i="8"/>
  <c r="AF577" i="8" s="1"/>
  <c r="Q577" i="8"/>
  <c r="U577" i="8" s="1"/>
  <c r="AD577" i="8" s="1"/>
  <c r="Y577" i="8"/>
  <c r="AH577" i="8" s="1"/>
  <c r="V581" i="8"/>
  <c r="AE581" i="8" s="1"/>
  <c r="W581" i="8"/>
  <c r="AF581" i="8" s="1"/>
  <c r="U581" i="8"/>
  <c r="AD581" i="8" s="1"/>
  <c r="T581" i="8"/>
  <c r="AC581" i="8" s="1"/>
  <c r="S581" i="8"/>
  <c r="AB581" i="8" s="1"/>
  <c r="R581" i="8"/>
  <c r="AA581" i="8" s="1"/>
  <c r="S582" i="8"/>
  <c r="AB582" i="8" s="1"/>
  <c r="Q582" i="8"/>
  <c r="Z582" i="8" s="1"/>
  <c r="AI582" i="8" s="1"/>
  <c r="Y582" i="8"/>
  <c r="AH582" i="8" s="1"/>
  <c r="X582" i="8"/>
  <c r="AG582" i="8" s="1"/>
  <c r="W582" i="8"/>
  <c r="AF582" i="8" s="1"/>
  <c r="U582" i="8"/>
  <c r="AD582" i="8" s="1"/>
  <c r="Z585" i="8"/>
  <c r="AI585" i="8" s="1"/>
  <c r="Q594" i="8"/>
  <c r="Y594" i="8" s="1"/>
  <c r="AH594" i="8" s="1"/>
  <c r="S594" i="8"/>
  <c r="AB594" i="8" s="1"/>
  <c r="Z594" i="8"/>
  <c r="AI594" i="8" s="1"/>
  <c r="X594" i="8"/>
  <c r="AG594" i="8" s="1"/>
  <c r="W594" i="8"/>
  <c r="AF594" i="8" s="1"/>
  <c r="U594" i="8"/>
  <c r="AD594" i="8" s="1"/>
  <c r="U25" i="9"/>
  <c r="AD25" i="9" s="1"/>
  <c r="Q28" i="9"/>
  <c r="R28" i="9" s="1"/>
  <c r="AA28" i="9" s="1"/>
  <c r="R33" i="9"/>
  <c r="AA33" i="9" s="1"/>
  <c r="V33" i="9"/>
  <c r="AE33" i="9" s="1"/>
  <c r="T33" i="9"/>
  <c r="AC33" i="9" s="1"/>
  <c r="W37" i="9"/>
  <c r="AF37" i="9" s="1"/>
  <c r="R44" i="9"/>
  <c r="AA44" i="9" s="1"/>
  <c r="U55" i="9"/>
  <c r="AD55" i="9" s="1"/>
  <c r="R55" i="9"/>
  <c r="AA55" i="9" s="1"/>
  <c r="Z55" i="9"/>
  <c r="AI55" i="9" s="1"/>
  <c r="Q55" i="9"/>
  <c r="Y55" i="9"/>
  <c r="AH55" i="9" s="1"/>
  <c r="Y59" i="9"/>
  <c r="AH59" i="9" s="1"/>
  <c r="Q59" i="9"/>
  <c r="S59" i="9"/>
  <c r="AB59" i="9" s="1"/>
  <c r="Z59" i="9"/>
  <c r="AI59" i="9" s="1"/>
  <c r="W59" i="9"/>
  <c r="AF59" i="9" s="1"/>
  <c r="Q68" i="9"/>
  <c r="W68" i="9"/>
  <c r="AF68" i="9" s="1"/>
  <c r="R75" i="9"/>
  <c r="AA75" i="9" s="1"/>
  <c r="Q75" i="9"/>
  <c r="U81" i="9"/>
  <c r="AD81" i="9" s="1"/>
  <c r="Q82" i="9"/>
  <c r="Q84" i="9"/>
  <c r="S84" i="9" s="1"/>
  <c r="AB84" i="9" s="1"/>
  <c r="Z85" i="9"/>
  <c r="AI85" i="9" s="1"/>
  <c r="Q85" i="9"/>
  <c r="Y85" i="9"/>
  <c r="AH85" i="9" s="1"/>
  <c r="X85" i="9"/>
  <c r="AG85" i="9" s="1"/>
  <c r="V85" i="9"/>
  <c r="AE85" i="9" s="1"/>
  <c r="Q86" i="9"/>
  <c r="U104" i="9"/>
  <c r="AD104" i="9" s="1"/>
  <c r="Q105" i="9"/>
  <c r="Q109" i="9"/>
  <c r="R109" i="9"/>
  <c r="AA109" i="9" s="1"/>
  <c r="Z117" i="9"/>
  <c r="AI117" i="9" s="1"/>
  <c r="U118" i="9"/>
  <c r="AD118" i="9" s="1"/>
  <c r="V120" i="9"/>
  <c r="AE120" i="9" s="1"/>
  <c r="Z120" i="9"/>
  <c r="AI120" i="9" s="1"/>
  <c r="Q120" i="9"/>
  <c r="Y120" i="9"/>
  <c r="AH120" i="9" s="1"/>
  <c r="X120" i="9"/>
  <c r="AG120" i="9" s="1"/>
  <c r="Q127" i="9"/>
  <c r="X127" i="9"/>
  <c r="AG127" i="9" s="1"/>
  <c r="X139" i="9"/>
  <c r="AG139" i="9" s="1"/>
  <c r="T139" i="9"/>
  <c r="AC139" i="9" s="1"/>
  <c r="R139" i="9"/>
  <c r="AA139" i="9" s="1"/>
  <c r="Z139" i="9"/>
  <c r="AI139" i="9" s="1"/>
  <c r="Q139" i="9"/>
  <c r="S142" i="9"/>
  <c r="AB142" i="9" s="1"/>
  <c r="U144" i="9"/>
  <c r="AD144" i="9" s="1"/>
  <c r="R144" i="9"/>
  <c r="AA144" i="9" s="1"/>
  <c r="Z144" i="9"/>
  <c r="AI144" i="9" s="1"/>
  <c r="Q144" i="9"/>
  <c r="Y144" i="9"/>
  <c r="AH144" i="9" s="1"/>
  <c r="Y145" i="9"/>
  <c r="AH145" i="9" s="1"/>
  <c r="V145" i="9"/>
  <c r="AE145" i="9" s="1"/>
  <c r="U145" i="9"/>
  <c r="AD145" i="9" s="1"/>
  <c r="S145" i="9"/>
  <c r="AB145" i="9" s="1"/>
  <c r="U148" i="9"/>
  <c r="AD148" i="9" s="1"/>
  <c r="S152" i="9"/>
  <c r="AB152" i="9" s="1"/>
  <c r="Z152" i="9"/>
  <c r="AI152" i="9" s="1"/>
  <c r="Q152" i="9"/>
  <c r="Y152" i="9"/>
  <c r="AH152" i="9" s="1"/>
  <c r="U152" i="9"/>
  <c r="AD152" i="9" s="1"/>
  <c r="S167" i="9"/>
  <c r="AB167" i="9" s="1"/>
  <c r="T167" i="9"/>
  <c r="AC167" i="9" s="1"/>
  <c r="Q167" i="9"/>
  <c r="Z167" i="9"/>
  <c r="AI167" i="9" s="1"/>
  <c r="W167" i="9"/>
  <c r="AF167" i="9" s="1"/>
  <c r="Q169" i="9"/>
  <c r="R169" i="9"/>
  <c r="AA169" i="9" s="1"/>
  <c r="X170" i="9"/>
  <c r="AG170" i="9" s="1"/>
  <c r="Z170" i="9"/>
  <c r="AI170" i="9" s="1"/>
  <c r="V170" i="9"/>
  <c r="AE170" i="9" s="1"/>
  <c r="R170" i="9"/>
  <c r="AA170" i="9" s="1"/>
  <c r="Z173" i="9"/>
  <c r="AI173" i="9" s="1"/>
  <c r="R176" i="9"/>
  <c r="AA176" i="9" s="1"/>
  <c r="Q179" i="9"/>
  <c r="R179" i="9" s="1"/>
  <c r="AA179" i="9" s="1"/>
  <c r="Y179" i="9"/>
  <c r="AH179" i="9" s="1"/>
  <c r="W179" i="9"/>
  <c r="AF179" i="9" s="1"/>
  <c r="S191" i="9"/>
  <c r="AB191" i="9" s="1"/>
  <c r="S193" i="9"/>
  <c r="AB193" i="9" s="1"/>
  <c r="Y194" i="9"/>
  <c r="AH194" i="9" s="1"/>
  <c r="Q199" i="9"/>
  <c r="Z199" i="9"/>
  <c r="AI199" i="9" s="1"/>
  <c r="W205" i="9"/>
  <c r="AF205" i="9" s="1"/>
  <c r="Q207" i="9"/>
  <c r="V207" i="9"/>
  <c r="AE207" i="9" s="1"/>
  <c r="Z207" i="9"/>
  <c r="AI207" i="9" s="1"/>
  <c r="X207" i="9"/>
  <c r="AG207" i="9" s="1"/>
  <c r="U207" i="9"/>
  <c r="AD207" i="9" s="1"/>
  <c r="Q209" i="9"/>
  <c r="W210" i="9"/>
  <c r="AF210" i="9" s="1"/>
  <c r="Y217" i="9"/>
  <c r="AH217" i="9" s="1"/>
  <c r="Z227" i="9"/>
  <c r="AI227" i="9" s="1"/>
  <c r="X229" i="9"/>
  <c r="AG229" i="9" s="1"/>
  <c r="R232" i="9"/>
  <c r="AA232" i="9" s="1"/>
  <c r="R233" i="9"/>
  <c r="AA233" i="9" s="1"/>
  <c r="W233" i="9"/>
  <c r="AF233" i="9" s="1"/>
  <c r="T233" i="9"/>
  <c r="AC233" i="9" s="1"/>
  <c r="Q233" i="9"/>
  <c r="Y233" i="9"/>
  <c r="AH233" i="9" s="1"/>
  <c r="U235" i="9"/>
  <c r="AD235" i="9" s="1"/>
  <c r="Y235" i="9"/>
  <c r="AH235" i="9" s="1"/>
  <c r="T235" i="9"/>
  <c r="AC235" i="9" s="1"/>
  <c r="Q235" i="9"/>
  <c r="U236" i="9"/>
  <c r="AD236" i="9" s="1"/>
  <c r="X237" i="9"/>
  <c r="AG237" i="9" s="1"/>
  <c r="V238" i="9"/>
  <c r="AE238" i="9" s="1"/>
  <c r="V240" i="9"/>
  <c r="AE240" i="9" s="1"/>
  <c r="R248" i="9"/>
  <c r="AA248" i="9" s="1"/>
  <c r="Q249" i="9"/>
  <c r="V249" i="9"/>
  <c r="AE249" i="9" s="1"/>
  <c r="Q251" i="9"/>
  <c r="R251" i="9" s="1"/>
  <c r="AA251" i="9" s="1"/>
  <c r="V251" i="9"/>
  <c r="AE251" i="9" s="1"/>
  <c r="U251" i="9"/>
  <c r="AD251" i="9" s="1"/>
  <c r="T252" i="9"/>
  <c r="AC252" i="9" s="1"/>
  <c r="V257" i="9"/>
  <c r="AE257" i="9" s="1"/>
  <c r="Y261" i="9"/>
  <c r="AH261" i="9" s="1"/>
  <c r="U262" i="9"/>
  <c r="AD262" i="9" s="1"/>
  <c r="Q262" i="9"/>
  <c r="W262" i="9" s="1"/>
  <c r="AF262" i="9" s="1"/>
  <c r="Z262" i="9"/>
  <c r="AI262" i="9" s="1"/>
  <c r="Z281" i="9"/>
  <c r="AI281" i="9" s="1"/>
  <c r="Q281" i="9"/>
  <c r="X281" i="9" s="1"/>
  <c r="AG281" i="9" s="1"/>
  <c r="T281" i="9"/>
  <c r="AC281" i="9" s="1"/>
  <c r="V281" i="9"/>
  <c r="AE281" i="9" s="1"/>
  <c r="W281" i="9"/>
  <c r="AF281" i="9" s="1"/>
  <c r="Q363" i="9"/>
  <c r="U371" i="9"/>
  <c r="AD371" i="9" s="1"/>
  <c r="T371" i="9"/>
  <c r="AC371" i="9" s="1"/>
  <c r="S371" i="9"/>
  <c r="AB371" i="9" s="1"/>
  <c r="R371" i="9"/>
  <c r="AA371" i="9" s="1"/>
  <c r="Q371" i="9"/>
  <c r="V371" i="9"/>
  <c r="AE371" i="9" s="1"/>
  <c r="X371" i="9"/>
  <c r="AG371" i="9" s="1"/>
  <c r="W371" i="9"/>
  <c r="AF371" i="9" s="1"/>
  <c r="T404" i="9"/>
  <c r="AC404" i="9" s="1"/>
  <c r="Z404" i="9"/>
  <c r="AI404" i="9" s="1"/>
  <c r="Q404" i="9"/>
  <c r="X404" i="9" s="1"/>
  <c r="AG404" i="9" s="1"/>
  <c r="U404" i="9"/>
  <c r="AD404" i="9" s="1"/>
  <c r="W404" i="9"/>
  <c r="AF404" i="9" s="1"/>
  <c r="Z422" i="9"/>
  <c r="AI422" i="9" s="1"/>
  <c r="S463" i="9"/>
  <c r="AB463" i="9" s="1"/>
  <c r="Z463" i="9"/>
  <c r="AI463" i="9" s="1"/>
  <c r="R463" i="9"/>
  <c r="AA463" i="9" s="1"/>
  <c r="Y463" i="9"/>
  <c r="AH463" i="9" s="1"/>
  <c r="Q463" i="9"/>
  <c r="V463" i="9"/>
  <c r="AE463" i="9" s="1"/>
  <c r="Q490" i="9"/>
  <c r="Z507" i="9"/>
  <c r="AI507" i="9" s="1"/>
  <c r="R507" i="9"/>
  <c r="AA507" i="9" s="1"/>
  <c r="T507" i="9"/>
  <c r="AC507" i="9" s="1"/>
  <c r="Q507" i="9"/>
  <c r="Y507" i="9"/>
  <c r="AH507" i="9" s="1"/>
  <c r="V507" i="9"/>
  <c r="AE507" i="9" s="1"/>
  <c r="X507" i="9"/>
  <c r="AG507" i="9" s="1"/>
  <c r="W507" i="9"/>
  <c r="AF507" i="9" s="1"/>
  <c r="Y588" i="9"/>
  <c r="AH588" i="9" s="1"/>
  <c r="Q588" i="9"/>
  <c r="V588" i="9"/>
  <c r="AE588" i="9" s="1"/>
  <c r="U588" i="9"/>
  <c r="AD588" i="9" s="1"/>
  <c r="T588" i="9"/>
  <c r="AC588" i="9" s="1"/>
  <c r="S588" i="9"/>
  <c r="AB588" i="9" s="1"/>
  <c r="Z588" i="9"/>
  <c r="AI588" i="9" s="1"/>
  <c r="R163" i="8"/>
  <c r="AA163" i="8" s="1"/>
  <c r="R172" i="8"/>
  <c r="AA172" i="8" s="1"/>
  <c r="R198" i="8"/>
  <c r="AA198" i="8" s="1"/>
  <c r="R207" i="8"/>
  <c r="AA207" i="8" s="1"/>
  <c r="R242" i="8"/>
  <c r="AA242" i="8" s="1"/>
  <c r="Q294" i="8"/>
  <c r="T306" i="8"/>
  <c r="AC306" i="8" s="1"/>
  <c r="T322" i="8"/>
  <c r="AC322" i="8" s="1"/>
  <c r="T338" i="8"/>
  <c r="AC338" i="8" s="1"/>
  <c r="S363" i="8"/>
  <c r="AB363" i="8" s="1"/>
  <c r="S375" i="8"/>
  <c r="AB375" i="8" s="1"/>
  <c r="Y397" i="8"/>
  <c r="AH397" i="8" s="1"/>
  <c r="Z406" i="8"/>
  <c r="AI406" i="8" s="1"/>
  <c r="W409" i="8"/>
  <c r="AF409" i="8" s="1"/>
  <c r="W419" i="8"/>
  <c r="AF419" i="8" s="1"/>
  <c r="X434" i="8"/>
  <c r="AG434" i="8" s="1"/>
  <c r="Z441" i="8"/>
  <c r="AI441" i="8" s="1"/>
  <c r="W443" i="8"/>
  <c r="AF443" i="8" s="1"/>
  <c r="V447" i="8"/>
  <c r="AE447" i="8" s="1"/>
  <c r="U457" i="8"/>
  <c r="AD457" i="8" s="1"/>
  <c r="Y466" i="8"/>
  <c r="AH466" i="8" s="1"/>
  <c r="V477" i="8"/>
  <c r="AE477" i="8" s="1"/>
  <c r="V478" i="8"/>
  <c r="AE478" i="8" s="1"/>
  <c r="Z488" i="8"/>
  <c r="AI488" i="8" s="1"/>
  <c r="V491" i="8"/>
  <c r="AE491" i="8" s="1"/>
  <c r="T491" i="8"/>
  <c r="AC491" i="8" s="1"/>
  <c r="S491" i="8"/>
  <c r="AB491" i="8" s="1"/>
  <c r="Z491" i="8"/>
  <c r="AI491" i="8" s="1"/>
  <c r="Y491" i="8"/>
  <c r="AH491" i="8" s="1"/>
  <c r="Q491" i="8"/>
  <c r="U491" i="8" s="1"/>
  <c r="AD491" i="8" s="1"/>
  <c r="X491" i="8"/>
  <c r="AG491" i="8" s="1"/>
  <c r="S494" i="8"/>
  <c r="AB494" i="8" s="1"/>
  <c r="N496" i="8"/>
  <c r="P496" i="8" s="1"/>
  <c r="V531" i="8"/>
  <c r="AE531" i="8" s="1"/>
  <c r="S531" i="8"/>
  <c r="AB531" i="8" s="1"/>
  <c r="Y531" i="8"/>
  <c r="AH531" i="8" s="1"/>
  <c r="Q531" i="8"/>
  <c r="Z531" i="8" s="1"/>
  <c r="AI531" i="8" s="1"/>
  <c r="X531" i="8"/>
  <c r="AG531" i="8" s="1"/>
  <c r="V535" i="8"/>
  <c r="AE535" i="8" s="1"/>
  <c r="Y543" i="8"/>
  <c r="AH543" i="8" s="1"/>
  <c r="Q543" i="8"/>
  <c r="Z543" i="8" s="1"/>
  <c r="AI543" i="8" s="1"/>
  <c r="X543" i="8"/>
  <c r="AG543" i="8" s="1"/>
  <c r="W543" i="8"/>
  <c r="AF543" i="8" s="1"/>
  <c r="V543" i="8"/>
  <c r="AE543" i="8" s="1"/>
  <c r="U543" i="8"/>
  <c r="AD543" i="8" s="1"/>
  <c r="Q563" i="8"/>
  <c r="Q568" i="8"/>
  <c r="S576" i="8"/>
  <c r="AB576" i="8" s="1"/>
  <c r="Q576" i="8"/>
  <c r="Q579" i="8"/>
  <c r="W579" i="8" s="1"/>
  <c r="AF579" i="8" s="1"/>
  <c r="X580" i="8"/>
  <c r="AG580" i="8" s="1"/>
  <c r="X583" i="8"/>
  <c r="AG583" i="8" s="1"/>
  <c r="Q516" i="9"/>
  <c r="Q494" i="9"/>
  <c r="Q458" i="9"/>
  <c r="Q457" i="9"/>
  <c r="Q456" i="9"/>
  <c r="Q455" i="9"/>
  <c r="Q395" i="9"/>
  <c r="Q379" i="9"/>
  <c r="Q374" i="9"/>
  <c r="Q370" i="9"/>
  <c r="Q366" i="9"/>
  <c r="Q294" i="9"/>
  <c r="Q577" i="9"/>
  <c r="Q502" i="9"/>
  <c r="Q499" i="9"/>
  <c r="Q498" i="9"/>
  <c r="Q479" i="9"/>
  <c r="Q361" i="9"/>
  <c r="Q356" i="9"/>
  <c r="Q541" i="9"/>
  <c r="Q394" i="9"/>
  <c r="Q393" i="9"/>
  <c r="Q392" i="9"/>
  <c r="Q549" i="9"/>
  <c r="Q427" i="9"/>
  <c r="Q293" i="9"/>
  <c r="S524" i="9"/>
  <c r="AB524" i="9" s="1"/>
  <c r="S488" i="9"/>
  <c r="AB488" i="9" s="1"/>
  <c r="S453" i="9"/>
  <c r="AB453" i="9" s="1"/>
  <c r="S450" i="9"/>
  <c r="AB450" i="9" s="1"/>
  <c r="S449" i="9"/>
  <c r="AB449" i="9" s="1"/>
  <c r="S446" i="9"/>
  <c r="AB446" i="9" s="1"/>
  <c r="S319" i="9"/>
  <c r="AB319" i="9" s="1"/>
  <c r="S287" i="9"/>
  <c r="AB287" i="9" s="1"/>
  <c r="S564" i="9"/>
  <c r="AB564" i="9" s="1"/>
  <c r="S569" i="9"/>
  <c r="AB569" i="9" s="1"/>
  <c r="S480" i="9"/>
  <c r="AB480" i="9" s="1"/>
  <c r="S483" i="9"/>
  <c r="AB483" i="9" s="1"/>
  <c r="S423" i="9"/>
  <c r="AB423" i="9" s="1"/>
  <c r="S477" i="9"/>
  <c r="AB477" i="9" s="1"/>
  <c r="S487" i="9"/>
  <c r="AB487" i="9" s="1"/>
  <c r="S333" i="9"/>
  <c r="AB333" i="9" s="1"/>
  <c r="S329" i="9"/>
  <c r="AB329" i="9" s="1"/>
  <c r="S305" i="9"/>
  <c r="AB305" i="9" s="1"/>
  <c r="X28" i="9"/>
  <c r="AG28" i="9" s="1"/>
  <c r="Q29" i="9"/>
  <c r="X29" i="9" s="1"/>
  <c r="AG29" i="9" s="1"/>
  <c r="W29" i="9"/>
  <c r="AF29" i="9" s="1"/>
  <c r="V29" i="9"/>
  <c r="AE29" i="9" s="1"/>
  <c r="T29" i="9"/>
  <c r="AC29" i="9" s="1"/>
  <c r="T30" i="9"/>
  <c r="AC30" i="9" s="1"/>
  <c r="Q30" i="9"/>
  <c r="Y30" i="9"/>
  <c r="AH30" i="9" s="1"/>
  <c r="X30" i="9"/>
  <c r="AG30" i="9" s="1"/>
  <c r="V30" i="9"/>
  <c r="AE30" i="9" s="1"/>
  <c r="Q31" i="9"/>
  <c r="V31" i="9"/>
  <c r="AE31" i="9" s="1"/>
  <c r="T31" i="9"/>
  <c r="AC31" i="9" s="1"/>
  <c r="S31" i="9"/>
  <c r="AB31" i="9" s="1"/>
  <c r="R31" i="9"/>
  <c r="AA31" i="9" s="1"/>
  <c r="X31" i="9"/>
  <c r="AG31" i="9" s="1"/>
  <c r="Y44" i="9"/>
  <c r="AH44" i="9" s="1"/>
  <c r="Z49" i="9"/>
  <c r="AI49" i="9" s="1"/>
  <c r="V54" i="9"/>
  <c r="AE54" i="9" s="1"/>
  <c r="Z54" i="9"/>
  <c r="AI54" i="9" s="1"/>
  <c r="Q54" i="9"/>
  <c r="X54" i="9"/>
  <c r="AG54" i="9" s="1"/>
  <c r="W54" i="9"/>
  <c r="AF54" i="9" s="1"/>
  <c r="U54" i="9"/>
  <c r="AD54" i="9" s="1"/>
  <c r="Q63" i="9"/>
  <c r="W63" i="9" s="1"/>
  <c r="AF63" i="9" s="1"/>
  <c r="S64" i="9"/>
  <c r="AB64" i="9" s="1"/>
  <c r="Q64" i="9"/>
  <c r="Y64" i="9"/>
  <c r="AH64" i="9" s="1"/>
  <c r="X64" i="9"/>
  <c r="AG64" i="9" s="1"/>
  <c r="W64" i="9"/>
  <c r="AF64" i="9" s="1"/>
  <c r="V64" i="9"/>
  <c r="AE64" i="9" s="1"/>
  <c r="S74" i="9"/>
  <c r="AB74" i="9" s="1"/>
  <c r="Q74" i="9"/>
  <c r="Y74" i="9"/>
  <c r="AH74" i="9" s="1"/>
  <c r="W74" i="9"/>
  <c r="AF74" i="9" s="1"/>
  <c r="V74" i="9"/>
  <c r="AE74" i="9" s="1"/>
  <c r="U74" i="9"/>
  <c r="AD74" i="9" s="1"/>
  <c r="S96" i="9"/>
  <c r="AB96" i="9" s="1"/>
  <c r="R96" i="9"/>
  <c r="AA96" i="9" s="1"/>
  <c r="Y96" i="9"/>
  <c r="AH96" i="9" s="1"/>
  <c r="W96" i="9"/>
  <c r="AF96" i="9" s="1"/>
  <c r="Z102" i="9"/>
  <c r="AI102" i="9" s="1"/>
  <c r="W104" i="9"/>
  <c r="AF104" i="9" s="1"/>
  <c r="X105" i="9"/>
  <c r="AG105" i="9" s="1"/>
  <c r="U106" i="9"/>
  <c r="AD106" i="9" s="1"/>
  <c r="W106" i="9"/>
  <c r="AF106" i="9" s="1"/>
  <c r="S106" i="9"/>
  <c r="AB106" i="9" s="1"/>
  <c r="R106" i="9"/>
  <c r="AA106" i="9" s="1"/>
  <c r="X123" i="9"/>
  <c r="AG123" i="9" s="1"/>
  <c r="R123" i="9"/>
  <c r="AA123" i="9" s="1"/>
  <c r="W123" i="9"/>
  <c r="AF123" i="9" s="1"/>
  <c r="T123" i="9"/>
  <c r="AC123" i="9" s="1"/>
  <c r="Q131" i="9"/>
  <c r="W133" i="9"/>
  <c r="AF133" i="9" s="1"/>
  <c r="T138" i="9"/>
  <c r="AC138" i="9" s="1"/>
  <c r="W140" i="9"/>
  <c r="AF140" i="9" s="1"/>
  <c r="Q140" i="9"/>
  <c r="R141" i="9"/>
  <c r="AA141" i="9" s="1"/>
  <c r="U143" i="9"/>
  <c r="AD143" i="9" s="1"/>
  <c r="Q145" i="9"/>
  <c r="X148" i="9"/>
  <c r="AG148" i="9" s="1"/>
  <c r="W158" i="9"/>
  <c r="AF158" i="9" s="1"/>
  <c r="T158" i="9"/>
  <c r="AC158" i="9" s="1"/>
  <c r="S158" i="9"/>
  <c r="AB158" i="9" s="1"/>
  <c r="Q158" i="9"/>
  <c r="Z158" i="9"/>
  <c r="AI158" i="9" s="1"/>
  <c r="V158" i="9"/>
  <c r="AE158" i="9" s="1"/>
  <c r="Z176" i="9"/>
  <c r="AI176" i="9" s="1"/>
  <c r="S180" i="9"/>
  <c r="AB180" i="9" s="1"/>
  <c r="V180" i="9"/>
  <c r="AE180" i="9" s="1"/>
  <c r="U180" i="9"/>
  <c r="AD180" i="9" s="1"/>
  <c r="T180" i="9"/>
  <c r="AC180" i="9" s="1"/>
  <c r="R180" i="9"/>
  <c r="AA180" i="9" s="1"/>
  <c r="Q180" i="9"/>
  <c r="Y181" i="9"/>
  <c r="AH181" i="9" s="1"/>
  <c r="W183" i="9"/>
  <c r="AF183" i="9" s="1"/>
  <c r="T183" i="9"/>
  <c r="AC183" i="9" s="1"/>
  <c r="S183" i="9"/>
  <c r="AB183" i="9" s="1"/>
  <c r="R183" i="9"/>
  <c r="AA183" i="9" s="1"/>
  <c r="Q183" i="9"/>
  <c r="Z183" i="9"/>
  <c r="AI183" i="9" s="1"/>
  <c r="S201" i="9"/>
  <c r="AB201" i="9" s="1"/>
  <c r="Q201" i="9"/>
  <c r="S202" i="9"/>
  <c r="AB202" i="9" s="1"/>
  <c r="R202" i="9"/>
  <c r="AA202" i="9" s="1"/>
  <c r="Z202" i="9"/>
  <c r="AI202" i="9" s="1"/>
  <c r="Y202" i="9"/>
  <c r="AH202" i="9" s="1"/>
  <c r="W202" i="9"/>
  <c r="AF202" i="9" s="1"/>
  <c r="Z203" i="9"/>
  <c r="AI203" i="9" s="1"/>
  <c r="R203" i="9"/>
  <c r="AA203" i="9" s="1"/>
  <c r="X203" i="9"/>
  <c r="AG203" i="9" s="1"/>
  <c r="V203" i="9"/>
  <c r="AE203" i="9" s="1"/>
  <c r="S203" i="9"/>
  <c r="AB203" i="9" s="1"/>
  <c r="Q203" i="9"/>
  <c r="Z205" i="9"/>
  <c r="AI205" i="9" s="1"/>
  <c r="S207" i="9"/>
  <c r="AB207" i="9" s="1"/>
  <c r="V208" i="9"/>
  <c r="AE208" i="9" s="1"/>
  <c r="S209" i="9"/>
  <c r="AB209" i="9" s="1"/>
  <c r="T222" i="9"/>
  <c r="AC222" i="9" s="1"/>
  <c r="Q222" i="9"/>
  <c r="S222" i="9"/>
  <c r="AB222" i="9" s="1"/>
  <c r="Z222" i="9"/>
  <c r="AI222" i="9" s="1"/>
  <c r="X222" i="9"/>
  <c r="AG222" i="9" s="1"/>
  <c r="W222" i="9"/>
  <c r="AF222" i="9" s="1"/>
  <c r="Z231" i="9"/>
  <c r="AI231" i="9" s="1"/>
  <c r="Z237" i="9"/>
  <c r="AI237" i="9" s="1"/>
  <c r="U248" i="9"/>
  <c r="AD248" i="9" s="1"/>
  <c r="U266" i="9"/>
  <c r="AD266" i="9" s="1"/>
  <c r="Z321" i="9"/>
  <c r="AI321" i="9" s="1"/>
  <c r="T399" i="9"/>
  <c r="AC399" i="9" s="1"/>
  <c r="Q399" i="9"/>
  <c r="R399" i="9" s="1"/>
  <c r="AA399" i="9" s="1"/>
  <c r="X399" i="9"/>
  <c r="AG399" i="9" s="1"/>
  <c r="W399" i="9"/>
  <c r="AF399" i="9" s="1"/>
  <c r="S407" i="9"/>
  <c r="AB407" i="9" s="1"/>
  <c r="Z407" i="9"/>
  <c r="AI407" i="9" s="1"/>
  <c r="R407" i="9"/>
  <c r="AA407" i="9" s="1"/>
  <c r="Y407" i="9"/>
  <c r="AH407" i="9" s="1"/>
  <c r="Q407" i="9"/>
  <c r="X407" i="9"/>
  <c r="AG407" i="9" s="1"/>
  <c r="V407" i="9"/>
  <c r="AE407" i="9" s="1"/>
  <c r="U466" i="9"/>
  <c r="AD466" i="9" s="1"/>
  <c r="T466" i="9"/>
  <c r="AC466" i="9" s="1"/>
  <c r="S466" i="9"/>
  <c r="AB466" i="9" s="1"/>
  <c r="R466" i="9"/>
  <c r="AA466" i="9" s="1"/>
  <c r="Q466" i="9"/>
  <c r="V466" i="9"/>
  <c r="AE466" i="9" s="1"/>
  <c r="X466" i="9"/>
  <c r="AG466" i="9" s="1"/>
  <c r="W466" i="9"/>
  <c r="AF466" i="9" s="1"/>
  <c r="U485" i="9"/>
  <c r="AD485" i="9" s="1"/>
  <c r="S485" i="9"/>
  <c r="AB485" i="9" s="1"/>
  <c r="Q485" i="9"/>
  <c r="Y485" i="9" s="1"/>
  <c r="AH485" i="9" s="1"/>
  <c r="V485" i="9"/>
  <c r="AE485" i="9" s="1"/>
  <c r="X485" i="9"/>
  <c r="AG485" i="9" s="1"/>
  <c r="U497" i="9"/>
  <c r="AD497" i="9" s="1"/>
  <c r="Q497" i="9"/>
  <c r="R497" i="9" s="1"/>
  <c r="AA497" i="9" s="1"/>
  <c r="Y497" i="9"/>
  <c r="AH497" i="9" s="1"/>
  <c r="X497" i="9"/>
  <c r="AG497" i="9" s="1"/>
  <c r="V543" i="9"/>
  <c r="AE543" i="9" s="1"/>
  <c r="U543" i="9"/>
  <c r="AD543" i="9" s="1"/>
  <c r="T543" i="9"/>
  <c r="AC543" i="9" s="1"/>
  <c r="S543" i="9"/>
  <c r="AB543" i="9" s="1"/>
  <c r="Z543" i="9"/>
  <c r="AI543" i="9" s="1"/>
  <c r="Q543" i="9"/>
  <c r="Y543" i="9"/>
  <c r="AH543" i="9" s="1"/>
  <c r="X543" i="9"/>
  <c r="AG543" i="9" s="1"/>
  <c r="Z568" i="9"/>
  <c r="AI568" i="9" s="1"/>
  <c r="R568" i="9"/>
  <c r="AA568" i="9" s="1"/>
  <c r="U568" i="9"/>
  <c r="AD568" i="9" s="1"/>
  <c r="Q568" i="9"/>
  <c r="W568" i="9" s="1"/>
  <c r="AF568" i="9" s="1"/>
  <c r="Y568" i="9"/>
  <c r="AH568" i="9" s="1"/>
  <c r="X568" i="9"/>
  <c r="AG568" i="9" s="1"/>
  <c r="W272" i="9"/>
  <c r="AF272" i="9" s="1"/>
  <c r="S280" i="9"/>
  <c r="AB280" i="9" s="1"/>
  <c r="Z280" i="9"/>
  <c r="AI280" i="9" s="1"/>
  <c r="R280" i="9"/>
  <c r="AA280" i="9" s="1"/>
  <c r="V280" i="9"/>
  <c r="AE280" i="9" s="1"/>
  <c r="V287" i="9"/>
  <c r="AE287" i="9" s="1"/>
  <c r="X287" i="9"/>
  <c r="AG287" i="9" s="1"/>
  <c r="Z287" i="9"/>
  <c r="AI287" i="9" s="1"/>
  <c r="Y291" i="9"/>
  <c r="AH291" i="9" s="1"/>
  <c r="Q291" i="9"/>
  <c r="X291" i="9"/>
  <c r="AG291" i="9" s="1"/>
  <c r="Z291" i="9"/>
  <c r="AI291" i="9" s="1"/>
  <c r="R291" i="9"/>
  <c r="AA291" i="9" s="1"/>
  <c r="U357" i="9"/>
  <c r="AD357" i="9" s="1"/>
  <c r="S357" i="9"/>
  <c r="AB357" i="9" s="1"/>
  <c r="Y357" i="9"/>
  <c r="AH357" i="9" s="1"/>
  <c r="Q357" i="9"/>
  <c r="V357" i="9"/>
  <c r="AE357" i="9" s="1"/>
  <c r="V380" i="9"/>
  <c r="AE380" i="9" s="1"/>
  <c r="Q384" i="9"/>
  <c r="W384" i="9"/>
  <c r="AF384" i="9" s="1"/>
  <c r="X385" i="9"/>
  <c r="AG385" i="9" s="1"/>
  <c r="W385" i="9"/>
  <c r="AF385" i="9" s="1"/>
  <c r="U385" i="9"/>
  <c r="AD385" i="9" s="1"/>
  <c r="Q385" i="9"/>
  <c r="R408" i="9"/>
  <c r="AA408" i="9" s="1"/>
  <c r="Q408" i="9"/>
  <c r="Q409" i="9"/>
  <c r="Q410" i="9"/>
  <c r="R411" i="9"/>
  <c r="AA411" i="9" s="1"/>
  <c r="Q411" i="9"/>
  <c r="R412" i="9"/>
  <c r="AA412" i="9" s="1"/>
  <c r="Q412" i="9"/>
  <c r="Q413" i="9"/>
  <c r="Q414" i="9"/>
  <c r="Q419" i="9"/>
  <c r="W419" i="9" s="1"/>
  <c r="AF419" i="9" s="1"/>
  <c r="Q420" i="9"/>
  <c r="U437" i="9"/>
  <c r="AD437" i="9" s="1"/>
  <c r="Q442" i="9"/>
  <c r="R442" i="9" s="1"/>
  <c r="AA442" i="9" s="1"/>
  <c r="Z473" i="9"/>
  <c r="AI473" i="9" s="1"/>
  <c r="Q473" i="9"/>
  <c r="X473" i="9" s="1"/>
  <c r="AG473" i="9" s="1"/>
  <c r="W473" i="9"/>
  <c r="AF473" i="9" s="1"/>
  <c r="V473" i="9"/>
  <c r="AE473" i="9" s="1"/>
  <c r="T474" i="9"/>
  <c r="AC474" i="9" s="1"/>
  <c r="Q476" i="9"/>
  <c r="V476" i="9" s="1"/>
  <c r="AE476" i="9" s="1"/>
  <c r="U476" i="9"/>
  <c r="AD476" i="9" s="1"/>
  <c r="T476" i="9"/>
  <c r="AC476" i="9" s="1"/>
  <c r="R476" i="9"/>
  <c r="AA476" i="9" s="1"/>
  <c r="Z494" i="9"/>
  <c r="AI494" i="9" s="1"/>
  <c r="T514" i="9"/>
  <c r="AC514" i="9" s="1"/>
  <c r="W515" i="9"/>
  <c r="AF515" i="9" s="1"/>
  <c r="Q519" i="9"/>
  <c r="R520" i="9"/>
  <c r="AA520" i="9" s="1"/>
  <c r="Q520" i="9"/>
  <c r="Y520" i="9" s="1"/>
  <c r="AH520" i="9" s="1"/>
  <c r="X520" i="9"/>
  <c r="AG520" i="9" s="1"/>
  <c r="U520" i="9"/>
  <c r="AD520" i="9" s="1"/>
  <c r="Q527" i="9"/>
  <c r="Z527" i="9"/>
  <c r="AI527" i="9" s="1"/>
  <c r="T537" i="9"/>
  <c r="AC537" i="9" s="1"/>
  <c r="Z537" i="9"/>
  <c r="AI537" i="9" s="1"/>
  <c r="Q537" i="9"/>
  <c r="Y537" i="9"/>
  <c r="AH537" i="9" s="1"/>
  <c r="U537" i="9"/>
  <c r="AD537" i="9" s="1"/>
  <c r="T548" i="9"/>
  <c r="AC548" i="9" s="1"/>
  <c r="U559" i="9"/>
  <c r="AD559" i="9" s="1"/>
  <c r="T560" i="9"/>
  <c r="AC560" i="9" s="1"/>
  <c r="S560" i="9"/>
  <c r="AB560" i="9" s="1"/>
  <c r="R560" i="9"/>
  <c r="AA560" i="9" s="1"/>
  <c r="Z560" i="9"/>
  <c r="AI560" i="9" s="1"/>
  <c r="Q560" i="9"/>
  <c r="V560" i="9"/>
  <c r="AE560" i="9" s="1"/>
  <c r="Q565" i="9"/>
  <c r="Y565" i="9" s="1"/>
  <c r="AH565" i="9" s="1"/>
  <c r="X565" i="9"/>
  <c r="AG565" i="9" s="1"/>
  <c r="W565" i="9"/>
  <c r="AF565" i="9" s="1"/>
  <c r="R565" i="9"/>
  <c r="AA565" i="9" s="1"/>
  <c r="X580" i="9"/>
  <c r="AG580" i="9" s="1"/>
  <c r="W580" i="9"/>
  <c r="AF580" i="9" s="1"/>
  <c r="V580" i="9"/>
  <c r="AE580" i="9" s="1"/>
  <c r="U580" i="9"/>
  <c r="AD580" i="9" s="1"/>
  <c r="Y580" i="9"/>
  <c r="AH580" i="9" s="1"/>
  <c r="V89" i="9"/>
  <c r="AE89" i="9" s="1"/>
  <c r="N119" i="9"/>
  <c r="P119" i="9" s="1"/>
  <c r="W126" i="9"/>
  <c r="AF126" i="9" s="1"/>
  <c r="N177" i="9"/>
  <c r="P177" i="9" s="1"/>
  <c r="X206" i="9"/>
  <c r="AG206" i="9" s="1"/>
  <c r="V228" i="9"/>
  <c r="AE228" i="9" s="1"/>
  <c r="W253" i="9"/>
  <c r="AF253" i="9" s="1"/>
  <c r="U253" i="9"/>
  <c r="AD253" i="9" s="1"/>
  <c r="U260" i="9"/>
  <c r="AD260" i="9" s="1"/>
  <c r="Q260" i="9"/>
  <c r="S269" i="9"/>
  <c r="AB269" i="9" s="1"/>
  <c r="Z269" i="9"/>
  <c r="AI269" i="9" s="1"/>
  <c r="R269" i="9"/>
  <c r="AA269" i="9" s="1"/>
  <c r="Y269" i="9"/>
  <c r="AH269" i="9" s="1"/>
  <c r="Q269" i="9"/>
  <c r="X269" i="9"/>
  <c r="AG269" i="9" s="1"/>
  <c r="Q270" i="9"/>
  <c r="X270" i="9" s="1"/>
  <c r="AG270" i="9" s="1"/>
  <c r="W270" i="9"/>
  <c r="AF270" i="9" s="1"/>
  <c r="V270" i="9"/>
  <c r="AE270" i="9" s="1"/>
  <c r="R270" i="9"/>
  <c r="AA270" i="9" s="1"/>
  <c r="Q280" i="9"/>
  <c r="R293" i="9"/>
  <c r="AA293" i="9" s="1"/>
  <c r="Y294" i="9"/>
  <c r="AH294" i="9" s="1"/>
  <c r="T296" i="9"/>
  <c r="AC296" i="9" s="1"/>
  <c r="R300" i="9"/>
  <c r="AA300" i="9" s="1"/>
  <c r="Q300" i="9"/>
  <c r="X300" i="9"/>
  <c r="AG300" i="9" s="1"/>
  <c r="W300" i="9"/>
  <c r="AF300" i="9" s="1"/>
  <c r="S300" i="9"/>
  <c r="AB300" i="9" s="1"/>
  <c r="X301" i="9"/>
  <c r="AG301" i="9" s="1"/>
  <c r="V301" i="9"/>
  <c r="AE301" i="9" s="1"/>
  <c r="Q301" i="9"/>
  <c r="V302" i="9"/>
  <c r="AE302" i="9" s="1"/>
  <c r="U302" i="9"/>
  <c r="AD302" i="9" s="1"/>
  <c r="T302" i="9"/>
  <c r="AC302" i="9" s="1"/>
  <c r="W302" i="9"/>
  <c r="AF302" i="9" s="1"/>
  <c r="V326" i="9"/>
  <c r="AE326" i="9" s="1"/>
  <c r="U326" i="9"/>
  <c r="AD326" i="9" s="1"/>
  <c r="S326" i="9"/>
  <c r="AB326" i="9" s="1"/>
  <c r="U330" i="9"/>
  <c r="AD330" i="9" s="1"/>
  <c r="T330" i="9"/>
  <c r="AC330" i="9" s="1"/>
  <c r="Z330" i="9"/>
  <c r="AI330" i="9" s="1"/>
  <c r="S334" i="9"/>
  <c r="AB334" i="9" s="1"/>
  <c r="R334" i="9"/>
  <c r="AA334" i="9" s="1"/>
  <c r="T342" i="9"/>
  <c r="AC342" i="9" s="1"/>
  <c r="S342" i="9"/>
  <c r="AB342" i="9" s="1"/>
  <c r="Z342" i="9"/>
  <c r="AI342" i="9" s="1"/>
  <c r="R342" i="9"/>
  <c r="AA342" i="9" s="1"/>
  <c r="V346" i="9"/>
  <c r="AE346" i="9" s="1"/>
  <c r="U350" i="9"/>
  <c r="AD350" i="9" s="1"/>
  <c r="Z350" i="9"/>
  <c r="AI350" i="9" s="1"/>
  <c r="R350" i="9"/>
  <c r="AA350" i="9" s="1"/>
  <c r="W350" i="9"/>
  <c r="AF350" i="9" s="1"/>
  <c r="Y354" i="9"/>
  <c r="AH354" i="9" s="1"/>
  <c r="Q354" i="9"/>
  <c r="X354" i="9"/>
  <c r="AG354" i="9" s="1"/>
  <c r="U354" i="9"/>
  <c r="AD354" i="9" s="1"/>
  <c r="Z354" i="9"/>
  <c r="AI354" i="9" s="1"/>
  <c r="R354" i="9"/>
  <c r="AA354" i="9" s="1"/>
  <c r="X355" i="9"/>
  <c r="AG355" i="9" s="1"/>
  <c r="V355" i="9"/>
  <c r="AE355" i="9" s="1"/>
  <c r="Y355" i="9"/>
  <c r="AH355" i="9" s="1"/>
  <c r="Q355" i="9"/>
  <c r="W357" i="9"/>
  <c r="AF357" i="9" s="1"/>
  <c r="S358" i="9"/>
  <c r="AB358" i="9" s="1"/>
  <c r="R358" i="9"/>
  <c r="AA358" i="9" s="1"/>
  <c r="Q358" i="9"/>
  <c r="X358" i="9"/>
  <c r="AG358" i="9" s="1"/>
  <c r="W358" i="9"/>
  <c r="AF358" i="9" s="1"/>
  <c r="T358" i="9"/>
  <c r="AC358" i="9" s="1"/>
  <c r="X360" i="9"/>
  <c r="AG360" i="9" s="1"/>
  <c r="V360" i="9"/>
  <c r="AE360" i="9" s="1"/>
  <c r="Y360" i="9"/>
  <c r="AH360" i="9" s="1"/>
  <c r="Q360" i="9"/>
  <c r="Z366" i="9"/>
  <c r="AI366" i="9" s="1"/>
  <c r="Z370" i="9"/>
  <c r="AI370" i="9" s="1"/>
  <c r="Q380" i="9"/>
  <c r="Y383" i="9"/>
  <c r="AH383" i="9" s="1"/>
  <c r="Q383" i="9"/>
  <c r="X383" i="9"/>
  <c r="AG383" i="9" s="1"/>
  <c r="W383" i="9"/>
  <c r="AF383" i="9" s="1"/>
  <c r="S383" i="9"/>
  <c r="AB383" i="9" s="1"/>
  <c r="V386" i="9"/>
  <c r="AE386" i="9" s="1"/>
  <c r="U386" i="9"/>
  <c r="AD386" i="9" s="1"/>
  <c r="T386" i="9"/>
  <c r="AC386" i="9" s="1"/>
  <c r="Y386" i="9"/>
  <c r="AH386" i="9" s="1"/>
  <c r="Q386" i="9"/>
  <c r="X387" i="9"/>
  <c r="AG387" i="9" s="1"/>
  <c r="Q387" i="9"/>
  <c r="W388" i="9"/>
  <c r="AF388" i="9" s="1"/>
  <c r="Q388" i="9"/>
  <c r="T388" i="9" s="1"/>
  <c r="AC388" i="9" s="1"/>
  <c r="X389" i="9"/>
  <c r="AG389" i="9" s="1"/>
  <c r="V389" i="9"/>
  <c r="AE389" i="9" s="1"/>
  <c r="Y389" i="9"/>
  <c r="AH389" i="9" s="1"/>
  <c r="Q389" i="9"/>
  <c r="X390" i="9"/>
  <c r="AG390" i="9" s="1"/>
  <c r="W390" i="9"/>
  <c r="AF390" i="9" s="1"/>
  <c r="U390" i="9"/>
  <c r="AD390" i="9" s="1"/>
  <c r="Q390" i="9"/>
  <c r="U391" i="9"/>
  <c r="AD391" i="9" s="1"/>
  <c r="S391" i="9"/>
  <c r="AB391" i="9" s="1"/>
  <c r="R423" i="9"/>
  <c r="AA423" i="9" s="1"/>
  <c r="R426" i="9"/>
  <c r="AA426" i="9" s="1"/>
  <c r="Q440" i="9"/>
  <c r="Q441" i="9"/>
  <c r="R441" i="9"/>
  <c r="AA441" i="9" s="1"/>
  <c r="Z456" i="9"/>
  <c r="AI456" i="9" s="1"/>
  <c r="Q467" i="9"/>
  <c r="Q472" i="9"/>
  <c r="W472" i="9"/>
  <c r="AF472" i="9" s="1"/>
  <c r="X476" i="9"/>
  <c r="AG476" i="9" s="1"/>
  <c r="Q481" i="9"/>
  <c r="W482" i="9"/>
  <c r="AF482" i="9" s="1"/>
  <c r="V482" i="9"/>
  <c r="AE482" i="9" s="1"/>
  <c r="U482" i="9"/>
  <c r="AD482" i="9" s="1"/>
  <c r="S482" i="9"/>
  <c r="AB482" i="9" s="1"/>
  <c r="Z503" i="9"/>
  <c r="AI503" i="9" s="1"/>
  <c r="R503" i="9"/>
  <c r="AA503" i="9" s="1"/>
  <c r="Y503" i="9"/>
  <c r="AH503" i="9" s="1"/>
  <c r="X503" i="9"/>
  <c r="AG503" i="9" s="1"/>
  <c r="V503" i="9"/>
  <c r="AE503" i="9" s="1"/>
  <c r="Q503" i="9"/>
  <c r="T506" i="9"/>
  <c r="AC506" i="9" s="1"/>
  <c r="R511" i="9"/>
  <c r="AA511" i="9" s="1"/>
  <c r="Y511" i="9"/>
  <c r="AH511" i="9" s="1"/>
  <c r="W511" i="9"/>
  <c r="AF511" i="9" s="1"/>
  <c r="Q511" i="9"/>
  <c r="Z511" i="9" s="1"/>
  <c r="AI511" i="9" s="1"/>
  <c r="Q512" i="9"/>
  <c r="Z513" i="9"/>
  <c r="AI513" i="9" s="1"/>
  <c r="R513" i="9"/>
  <c r="AA513" i="9" s="1"/>
  <c r="W513" i="9"/>
  <c r="AF513" i="9" s="1"/>
  <c r="U513" i="9"/>
  <c r="AD513" i="9" s="1"/>
  <c r="X513" i="9"/>
  <c r="AG513" i="9" s="1"/>
  <c r="Z525" i="9"/>
  <c r="AI525" i="9" s="1"/>
  <c r="R525" i="9"/>
  <c r="AA525" i="9" s="1"/>
  <c r="S525" i="9"/>
  <c r="AB525" i="9" s="1"/>
  <c r="Q525" i="9"/>
  <c r="Y525" i="9"/>
  <c r="AH525" i="9" s="1"/>
  <c r="T525" i="9"/>
  <c r="AC525" i="9" s="1"/>
  <c r="Q533" i="9"/>
  <c r="V537" i="9"/>
  <c r="AE537" i="9" s="1"/>
  <c r="Z538" i="9"/>
  <c r="AI538" i="9" s="1"/>
  <c r="R542" i="9"/>
  <c r="AA542" i="9" s="1"/>
  <c r="Q542" i="9"/>
  <c r="Y542" i="9"/>
  <c r="AH542" i="9" s="1"/>
  <c r="X542" i="9"/>
  <c r="AG542" i="9" s="1"/>
  <c r="W542" i="9"/>
  <c r="AF542" i="9" s="1"/>
  <c r="S542" i="9"/>
  <c r="AB542" i="9" s="1"/>
  <c r="Q548" i="9"/>
  <c r="Q556" i="9"/>
  <c r="S556" i="9"/>
  <c r="AB556" i="9" s="1"/>
  <c r="R556" i="9"/>
  <c r="AA556" i="9" s="1"/>
  <c r="Z556" i="9"/>
  <c r="AI556" i="9" s="1"/>
  <c r="X556" i="9"/>
  <c r="AG556" i="9" s="1"/>
  <c r="T556" i="9"/>
  <c r="AC556" i="9" s="1"/>
  <c r="Q570" i="9"/>
  <c r="S570" i="9" s="1"/>
  <c r="AB570" i="9" s="1"/>
  <c r="R570" i="9"/>
  <c r="AA570" i="9" s="1"/>
  <c r="Z570" i="9"/>
  <c r="AI570" i="9" s="1"/>
  <c r="W570" i="9"/>
  <c r="AF570" i="9" s="1"/>
  <c r="T572" i="9"/>
  <c r="AC572" i="9" s="1"/>
  <c r="Y572" i="9"/>
  <c r="AH572" i="9" s="1"/>
  <c r="Z573" i="9"/>
  <c r="AI573" i="9" s="1"/>
  <c r="Q573" i="9"/>
  <c r="Y573" i="9"/>
  <c r="AH573" i="9" s="1"/>
  <c r="X573" i="9"/>
  <c r="AG573" i="9" s="1"/>
  <c r="S573" i="9"/>
  <c r="AB573" i="9" s="1"/>
  <c r="Q578" i="9"/>
  <c r="Y578" i="9" s="1"/>
  <c r="AH578" i="9" s="1"/>
  <c r="X578" i="9"/>
  <c r="AG578" i="9" s="1"/>
  <c r="W578" i="9"/>
  <c r="AF578" i="9" s="1"/>
  <c r="S578" i="9"/>
  <c r="AB578" i="9" s="1"/>
  <c r="Q593" i="9"/>
  <c r="Z593" i="9" s="1"/>
  <c r="AI593" i="9" s="1"/>
  <c r="Y593" i="9"/>
  <c r="AH593" i="9" s="1"/>
  <c r="X593" i="9"/>
  <c r="AG593" i="9" s="1"/>
  <c r="R593" i="9"/>
  <c r="AA593" i="9" s="1"/>
  <c r="V580" i="8"/>
  <c r="AE580" i="8" s="1"/>
  <c r="Y580" i="8"/>
  <c r="AH580" i="8" s="1"/>
  <c r="N274" i="9"/>
  <c r="P274" i="9" s="1"/>
  <c r="Q279" i="9"/>
  <c r="Q292" i="9"/>
  <c r="Q302" i="9"/>
  <c r="Q326" i="9"/>
  <c r="W326" i="9" s="1"/>
  <c r="AF326" i="9" s="1"/>
  <c r="Q330" i="9"/>
  <c r="V330" i="9" s="1"/>
  <c r="AE330" i="9" s="1"/>
  <c r="Q334" i="9"/>
  <c r="V334" i="9" s="1"/>
  <c r="AE334" i="9" s="1"/>
  <c r="Q338" i="9"/>
  <c r="Q342" i="9"/>
  <c r="Q346" i="9"/>
  <c r="Q350" i="9"/>
  <c r="Q353" i="9"/>
  <c r="R353" i="9" s="1"/>
  <c r="AA353" i="9" s="1"/>
  <c r="X353" i="9"/>
  <c r="AG353" i="9" s="1"/>
  <c r="V353" i="9"/>
  <c r="AE353" i="9" s="1"/>
  <c r="V356" i="9"/>
  <c r="AE356" i="9" s="1"/>
  <c r="U356" i="9"/>
  <c r="AD356" i="9" s="1"/>
  <c r="T356" i="9"/>
  <c r="AC356" i="9" s="1"/>
  <c r="S356" i="9"/>
  <c r="AB356" i="9" s="1"/>
  <c r="X357" i="9"/>
  <c r="AG357" i="9" s="1"/>
  <c r="U361" i="9"/>
  <c r="AD361" i="9" s="1"/>
  <c r="T361" i="9"/>
  <c r="AC361" i="9" s="1"/>
  <c r="S361" i="9"/>
  <c r="AB361" i="9" s="1"/>
  <c r="X361" i="9"/>
  <c r="AG361" i="9" s="1"/>
  <c r="Z364" i="9"/>
  <c r="AI364" i="9" s="1"/>
  <c r="Q364" i="9"/>
  <c r="X364" i="9" s="1"/>
  <c r="AG364" i="9" s="1"/>
  <c r="W364" i="9"/>
  <c r="AF364" i="9" s="1"/>
  <c r="T364" i="9"/>
  <c r="AC364" i="9" s="1"/>
  <c r="V366" i="9"/>
  <c r="AE366" i="9" s="1"/>
  <c r="S366" i="9"/>
  <c r="AB366" i="9" s="1"/>
  <c r="X366" i="9"/>
  <c r="AG366" i="9" s="1"/>
  <c r="S368" i="9"/>
  <c r="AB368" i="9" s="1"/>
  <c r="Z368" i="9"/>
  <c r="AI368" i="9" s="1"/>
  <c r="Y368" i="9"/>
  <c r="AH368" i="9" s="1"/>
  <c r="Q368" i="9"/>
  <c r="W368" i="9"/>
  <c r="AF368" i="9" s="1"/>
  <c r="T368" i="9"/>
  <c r="AC368" i="9" s="1"/>
  <c r="W370" i="9"/>
  <c r="AF370" i="9" s="1"/>
  <c r="V370" i="9"/>
  <c r="AE370" i="9" s="1"/>
  <c r="T370" i="9"/>
  <c r="AC370" i="9" s="1"/>
  <c r="S372" i="9"/>
  <c r="AB372" i="9" s="1"/>
  <c r="Z372" i="9"/>
  <c r="AI372" i="9" s="1"/>
  <c r="R372" i="9"/>
  <c r="AA372" i="9" s="1"/>
  <c r="Y372" i="9"/>
  <c r="AH372" i="9" s="1"/>
  <c r="Q372" i="9"/>
  <c r="X372" i="9"/>
  <c r="AG372" i="9" s="1"/>
  <c r="Q376" i="9"/>
  <c r="R376" i="9" s="1"/>
  <c r="AA376" i="9" s="1"/>
  <c r="X376" i="9"/>
  <c r="AG376" i="9" s="1"/>
  <c r="T376" i="9"/>
  <c r="AC376" i="9" s="1"/>
  <c r="V378" i="9"/>
  <c r="AE378" i="9" s="1"/>
  <c r="U378" i="9"/>
  <c r="AD378" i="9" s="1"/>
  <c r="T378" i="9"/>
  <c r="AC378" i="9" s="1"/>
  <c r="Y378" i="9"/>
  <c r="AH378" i="9" s="1"/>
  <c r="Q378" i="9"/>
  <c r="X380" i="9"/>
  <c r="AG380" i="9" s="1"/>
  <c r="V393" i="9"/>
  <c r="AE393" i="9" s="1"/>
  <c r="S393" i="9"/>
  <c r="AB393" i="9" s="1"/>
  <c r="X393" i="9"/>
  <c r="AG393" i="9" s="1"/>
  <c r="W394" i="9"/>
  <c r="AF394" i="9" s="1"/>
  <c r="V394" i="9"/>
  <c r="AE394" i="9" s="1"/>
  <c r="T394" i="9"/>
  <c r="AC394" i="9" s="1"/>
  <c r="U411" i="9"/>
  <c r="AD411" i="9" s="1"/>
  <c r="U413" i="9"/>
  <c r="AD413" i="9" s="1"/>
  <c r="Q418" i="9"/>
  <c r="W418" i="9"/>
  <c r="AF418" i="9" s="1"/>
  <c r="T421" i="9"/>
  <c r="AC421" i="9" s="1"/>
  <c r="S422" i="9"/>
  <c r="AB422" i="9" s="1"/>
  <c r="Q448" i="9"/>
  <c r="Z468" i="9"/>
  <c r="AI468" i="9" s="1"/>
  <c r="Q468" i="9"/>
  <c r="X468" i="9" s="1"/>
  <c r="AG468" i="9" s="1"/>
  <c r="W468" i="9"/>
  <c r="AF468" i="9" s="1"/>
  <c r="T468" i="9"/>
  <c r="AC468" i="9" s="1"/>
  <c r="Z469" i="9"/>
  <c r="AI469" i="9" s="1"/>
  <c r="Q469" i="9"/>
  <c r="X469" i="9" s="1"/>
  <c r="AG469" i="9" s="1"/>
  <c r="W469" i="9"/>
  <c r="AF469" i="9" s="1"/>
  <c r="T469" i="9"/>
  <c r="AC469" i="9" s="1"/>
  <c r="Z470" i="9"/>
  <c r="AI470" i="9" s="1"/>
  <c r="Q470" i="9"/>
  <c r="X470" i="9" s="1"/>
  <c r="AG470" i="9" s="1"/>
  <c r="W470" i="9"/>
  <c r="AF470" i="9" s="1"/>
  <c r="T470" i="9"/>
  <c r="AC470" i="9" s="1"/>
  <c r="Z471" i="9"/>
  <c r="AI471" i="9" s="1"/>
  <c r="Q471" i="9"/>
  <c r="X471" i="9" s="1"/>
  <c r="AG471" i="9" s="1"/>
  <c r="W471" i="9"/>
  <c r="AF471" i="9" s="1"/>
  <c r="T471" i="9"/>
  <c r="AC471" i="9" s="1"/>
  <c r="Z476" i="9"/>
  <c r="AI476" i="9" s="1"/>
  <c r="Q480" i="9"/>
  <c r="Y480" i="9" s="1"/>
  <c r="AH480" i="9" s="1"/>
  <c r="W480" i="9"/>
  <c r="AF480" i="9" s="1"/>
  <c r="V480" i="9"/>
  <c r="AE480" i="9" s="1"/>
  <c r="R480" i="9"/>
  <c r="AA480" i="9" s="1"/>
  <c r="Q482" i="9"/>
  <c r="Q504" i="9"/>
  <c r="X504" i="9" s="1"/>
  <c r="AG504" i="9" s="1"/>
  <c r="Q513" i="9"/>
  <c r="Q517" i="9"/>
  <c r="X517" i="9"/>
  <c r="AG517" i="9" s="1"/>
  <c r="V520" i="9"/>
  <c r="AE520" i="9" s="1"/>
  <c r="X534" i="9"/>
  <c r="AG534" i="9" s="1"/>
  <c r="S534" i="9"/>
  <c r="AB534" i="9" s="1"/>
  <c r="Q534" i="9"/>
  <c r="Y534" i="9" s="1"/>
  <c r="AH534" i="9" s="1"/>
  <c r="U534" i="9"/>
  <c r="AD534" i="9" s="1"/>
  <c r="Q535" i="9"/>
  <c r="V541" i="9"/>
  <c r="AE541" i="9" s="1"/>
  <c r="U541" i="9"/>
  <c r="AD541" i="9" s="1"/>
  <c r="T541" i="9"/>
  <c r="AC541" i="9" s="1"/>
  <c r="S541" i="9"/>
  <c r="AB541" i="9" s="1"/>
  <c r="Y541" i="9"/>
  <c r="AH541" i="9" s="1"/>
  <c r="Y548" i="9"/>
  <c r="AH548" i="9" s="1"/>
  <c r="V564" i="9"/>
  <c r="AE564" i="9" s="1"/>
  <c r="Y564" i="9"/>
  <c r="AH564" i="9" s="1"/>
  <c r="X564" i="9"/>
  <c r="AG564" i="9" s="1"/>
  <c r="W564" i="9"/>
  <c r="AF564" i="9" s="1"/>
  <c r="T564" i="9"/>
  <c r="AC564" i="9" s="1"/>
  <c r="Q564" i="9"/>
  <c r="Q566" i="9"/>
  <c r="X566" i="9" s="1"/>
  <c r="AG566" i="9" s="1"/>
  <c r="Z569" i="9"/>
  <c r="AI569" i="9" s="1"/>
  <c r="R569" i="9"/>
  <c r="AA569" i="9" s="1"/>
  <c r="Y569" i="9"/>
  <c r="AH569" i="9" s="1"/>
  <c r="X569" i="9"/>
  <c r="AG569" i="9" s="1"/>
  <c r="V569" i="9"/>
  <c r="AE569" i="9" s="1"/>
  <c r="Q569" i="9"/>
  <c r="R574" i="9"/>
  <c r="AA574" i="9" s="1"/>
  <c r="Q574" i="9"/>
  <c r="S577" i="9"/>
  <c r="AB577" i="9" s="1"/>
  <c r="X577" i="9"/>
  <c r="AG577" i="9" s="1"/>
  <c r="W577" i="9"/>
  <c r="AF577" i="9" s="1"/>
  <c r="V577" i="9"/>
  <c r="AE577" i="9" s="1"/>
  <c r="T577" i="9"/>
  <c r="AC577" i="9" s="1"/>
  <c r="Q580" i="9"/>
  <c r="W25" i="9"/>
  <c r="AF25" i="9" s="1"/>
  <c r="Y25" i="9"/>
  <c r="AH25" i="9" s="1"/>
  <c r="Y34" i="9"/>
  <c r="AH34" i="9" s="1"/>
  <c r="W89" i="9"/>
  <c r="AF89" i="9" s="1"/>
  <c r="Y89" i="9"/>
  <c r="AH89" i="9" s="1"/>
  <c r="N124" i="9"/>
  <c r="P124" i="9" s="1"/>
  <c r="S126" i="9"/>
  <c r="AB126" i="9" s="1"/>
  <c r="V130" i="9"/>
  <c r="AE130" i="9" s="1"/>
  <c r="X197" i="9"/>
  <c r="AG197" i="9" s="1"/>
  <c r="Z206" i="9"/>
  <c r="AI206" i="9" s="1"/>
  <c r="S228" i="9"/>
  <c r="AB228" i="9" s="1"/>
  <c r="Y228" i="9"/>
  <c r="AH228" i="9" s="1"/>
  <c r="Q256" i="9"/>
  <c r="Z261" i="9"/>
  <c r="AI261" i="9" s="1"/>
  <c r="Z267" i="9"/>
  <c r="AI267" i="9" s="1"/>
  <c r="Z277" i="9"/>
  <c r="AI277" i="9" s="1"/>
  <c r="Q277" i="9"/>
  <c r="X277" i="9" s="1"/>
  <c r="AG277" i="9" s="1"/>
  <c r="T277" i="9"/>
  <c r="AC277" i="9" s="1"/>
  <c r="Y278" i="9"/>
  <c r="AH278" i="9" s="1"/>
  <c r="Q278" i="9"/>
  <c r="X278" i="9"/>
  <c r="AG278" i="9" s="1"/>
  <c r="Z278" i="9"/>
  <c r="AI278" i="9" s="1"/>
  <c r="R278" i="9"/>
  <c r="AA278" i="9" s="1"/>
  <c r="R279" i="9"/>
  <c r="AA279" i="9" s="1"/>
  <c r="X280" i="9"/>
  <c r="AG280" i="9" s="1"/>
  <c r="Y293" i="9"/>
  <c r="AH293" i="9" s="1"/>
  <c r="R302" i="9"/>
  <c r="AA302" i="9" s="1"/>
  <c r="Z304" i="9"/>
  <c r="AI304" i="9" s="1"/>
  <c r="R304" i="9"/>
  <c r="AA304" i="9" s="1"/>
  <c r="Y304" i="9"/>
  <c r="AH304" i="9" s="1"/>
  <c r="Q304" i="9"/>
  <c r="X304" i="9"/>
  <c r="AG304" i="9" s="1"/>
  <c r="U305" i="9"/>
  <c r="AD305" i="9" s="1"/>
  <c r="Q305" i="9"/>
  <c r="R306" i="9"/>
  <c r="AA306" i="9" s="1"/>
  <c r="V310" i="9"/>
  <c r="AE310" i="9" s="1"/>
  <c r="R310" i="9"/>
  <c r="AA310" i="9" s="1"/>
  <c r="W310" i="9"/>
  <c r="AF310" i="9" s="1"/>
  <c r="U314" i="9"/>
  <c r="AD314" i="9" s="1"/>
  <c r="Y319" i="9"/>
  <c r="AH319" i="9" s="1"/>
  <c r="Q319" i="9"/>
  <c r="X319" i="9"/>
  <c r="AG319" i="9" s="1"/>
  <c r="U319" i="9"/>
  <c r="AD319" i="9" s="1"/>
  <c r="Z319" i="9"/>
  <c r="AI319" i="9" s="1"/>
  <c r="R319" i="9"/>
  <c r="AA319" i="9" s="1"/>
  <c r="X320" i="9"/>
  <c r="AG320" i="9" s="1"/>
  <c r="V320" i="9"/>
  <c r="AE320" i="9" s="1"/>
  <c r="Y320" i="9"/>
  <c r="AH320" i="9" s="1"/>
  <c r="Q320" i="9"/>
  <c r="T323" i="9"/>
  <c r="AC323" i="9" s="1"/>
  <c r="S323" i="9"/>
  <c r="AB323" i="9" s="1"/>
  <c r="R323" i="9"/>
  <c r="AA323" i="9" s="1"/>
  <c r="Q323" i="9"/>
  <c r="X323" i="9"/>
  <c r="AG323" i="9" s="1"/>
  <c r="U323" i="9"/>
  <c r="AD323" i="9" s="1"/>
  <c r="X325" i="9"/>
  <c r="AG325" i="9" s="1"/>
  <c r="W325" i="9"/>
  <c r="AF325" i="9" s="1"/>
  <c r="U325" i="9"/>
  <c r="AD325" i="9" s="1"/>
  <c r="Q325" i="9"/>
  <c r="S325" i="9" s="1"/>
  <c r="AB325" i="9" s="1"/>
  <c r="T327" i="9"/>
  <c r="AC327" i="9" s="1"/>
  <c r="S327" i="9"/>
  <c r="AB327" i="9" s="1"/>
  <c r="Z327" i="9"/>
  <c r="AI327" i="9" s="1"/>
  <c r="Y327" i="9"/>
  <c r="AH327" i="9" s="1"/>
  <c r="Q327" i="9"/>
  <c r="U327" i="9"/>
  <c r="AD327" i="9" s="1"/>
  <c r="X329" i="9"/>
  <c r="AG329" i="9" s="1"/>
  <c r="W329" i="9"/>
  <c r="AF329" i="9" s="1"/>
  <c r="V329" i="9"/>
  <c r="AE329" i="9" s="1"/>
  <c r="T329" i="9"/>
  <c r="AC329" i="9" s="1"/>
  <c r="Q329" i="9"/>
  <c r="R331" i="9"/>
  <c r="AA331" i="9" s="1"/>
  <c r="Q331" i="9"/>
  <c r="V331" i="9" s="1"/>
  <c r="AE331" i="9" s="1"/>
  <c r="X333" i="9"/>
  <c r="AG333" i="9" s="1"/>
  <c r="W333" i="9"/>
  <c r="AF333" i="9" s="1"/>
  <c r="V333" i="9"/>
  <c r="AE333" i="9" s="1"/>
  <c r="U333" i="9"/>
  <c r="AD333" i="9" s="1"/>
  <c r="Y333" i="9"/>
  <c r="AH333" i="9" s="1"/>
  <c r="Q333" i="9"/>
  <c r="S335" i="9"/>
  <c r="AB335" i="9" s="1"/>
  <c r="Z335" i="9"/>
  <c r="AI335" i="9" s="1"/>
  <c r="R335" i="9"/>
  <c r="AA335" i="9" s="1"/>
  <c r="Y335" i="9"/>
  <c r="AH335" i="9" s="1"/>
  <c r="Q335" i="9"/>
  <c r="X335" i="9"/>
  <c r="AG335" i="9" s="1"/>
  <c r="Q337" i="9"/>
  <c r="Q339" i="9"/>
  <c r="U339" i="9" s="1"/>
  <c r="AD339" i="9" s="1"/>
  <c r="V341" i="9"/>
  <c r="AE341" i="9" s="1"/>
  <c r="U341" i="9"/>
  <c r="AD341" i="9" s="1"/>
  <c r="T341" i="9"/>
  <c r="AC341" i="9" s="1"/>
  <c r="Y341" i="9"/>
  <c r="AH341" i="9" s="1"/>
  <c r="Q341" i="9"/>
  <c r="T343" i="9"/>
  <c r="AC343" i="9" s="1"/>
  <c r="Q343" i="9"/>
  <c r="R343" i="9" s="1"/>
  <c r="AA343" i="9" s="1"/>
  <c r="X343" i="9"/>
  <c r="AG343" i="9" s="1"/>
  <c r="X345" i="9"/>
  <c r="AG345" i="9" s="1"/>
  <c r="Q345" i="9"/>
  <c r="S347" i="9"/>
  <c r="AB347" i="9" s="1"/>
  <c r="Y347" i="9"/>
  <c r="AH347" i="9" s="1"/>
  <c r="Q347" i="9"/>
  <c r="X347" i="9"/>
  <c r="AG347" i="9" s="1"/>
  <c r="U347" i="9"/>
  <c r="AD347" i="9" s="1"/>
  <c r="W349" i="9"/>
  <c r="AF349" i="9" s="1"/>
  <c r="Q349" i="9"/>
  <c r="T349" i="9" s="1"/>
  <c r="AC349" i="9" s="1"/>
  <c r="X350" i="9"/>
  <c r="AG350" i="9" s="1"/>
  <c r="S351" i="9"/>
  <c r="AB351" i="9" s="1"/>
  <c r="Y351" i="9"/>
  <c r="AH351" i="9" s="1"/>
  <c r="Q351" i="9"/>
  <c r="X351" i="9"/>
  <c r="AG351" i="9" s="1"/>
  <c r="U351" i="9"/>
  <c r="AD351" i="9" s="1"/>
  <c r="N359" i="9"/>
  <c r="P359" i="9" s="1"/>
  <c r="W379" i="9"/>
  <c r="AF379" i="9" s="1"/>
  <c r="T379" i="9"/>
  <c r="AC379" i="9" s="1"/>
  <c r="S379" i="9"/>
  <c r="AB379" i="9" s="1"/>
  <c r="X379" i="9"/>
  <c r="AG379" i="9" s="1"/>
  <c r="Z382" i="9"/>
  <c r="AI382" i="9" s="1"/>
  <c r="Q382" i="9"/>
  <c r="X382" i="9" s="1"/>
  <c r="AG382" i="9" s="1"/>
  <c r="W382" i="9"/>
  <c r="AF382" i="9" s="1"/>
  <c r="T382" i="9"/>
  <c r="AC382" i="9" s="1"/>
  <c r="R385" i="9"/>
  <c r="AA385" i="9" s="1"/>
  <c r="R388" i="9"/>
  <c r="AA388" i="9" s="1"/>
  <c r="R389" i="9"/>
  <c r="AA389" i="9" s="1"/>
  <c r="R390" i="9"/>
  <c r="AA390" i="9" s="1"/>
  <c r="V408" i="9"/>
  <c r="AE408" i="9" s="1"/>
  <c r="V410" i="9"/>
  <c r="AE410" i="9" s="1"/>
  <c r="Z424" i="9"/>
  <c r="AI424" i="9" s="1"/>
  <c r="Q439" i="9"/>
  <c r="W439" i="9"/>
  <c r="AF439" i="9" s="1"/>
  <c r="Q447" i="9"/>
  <c r="R447" i="9" s="1"/>
  <c r="AA447" i="9" s="1"/>
  <c r="X447" i="9"/>
  <c r="AG447" i="9" s="1"/>
  <c r="V447" i="9"/>
  <c r="AE447" i="9" s="1"/>
  <c r="X449" i="9"/>
  <c r="AG449" i="9" s="1"/>
  <c r="W449" i="9"/>
  <c r="AF449" i="9" s="1"/>
  <c r="V449" i="9"/>
  <c r="AE449" i="9" s="1"/>
  <c r="T449" i="9"/>
  <c r="AC449" i="9" s="1"/>
  <c r="Q449" i="9"/>
  <c r="X450" i="9"/>
  <c r="AG450" i="9" s="1"/>
  <c r="W450" i="9"/>
  <c r="AF450" i="9" s="1"/>
  <c r="V450" i="9"/>
  <c r="AE450" i="9" s="1"/>
  <c r="U450" i="9"/>
  <c r="AD450" i="9" s="1"/>
  <c r="Y450" i="9"/>
  <c r="AH450" i="9" s="1"/>
  <c r="Q450" i="9"/>
  <c r="Q451" i="9"/>
  <c r="V452" i="9"/>
  <c r="AE452" i="9" s="1"/>
  <c r="U452" i="9"/>
  <c r="AD452" i="9" s="1"/>
  <c r="T452" i="9"/>
  <c r="AC452" i="9" s="1"/>
  <c r="Y452" i="9"/>
  <c r="AH452" i="9" s="1"/>
  <c r="Q452" i="9"/>
  <c r="X453" i="9"/>
  <c r="AG453" i="9" s="1"/>
  <c r="Q453" i="9"/>
  <c r="W454" i="9"/>
  <c r="AF454" i="9" s="1"/>
  <c r="Q454" i="9"/>
  <c r="T454" i="9" s="1"/>
  <c r="AC454" i="9" s="1"/>
  <c r="W455" i="9"/>
  <c r="AF455" i="9" s="1"/>
  <c r="U455" i="9"/>
  <c r="AD455" i="9" s="1"/>
  <c r="X455" i="9"/>
  <c r="AG455" i="9" s="1"/>
  <c r="U473" i="9"/>
  <c r="AD473" i="9" s="1"/>
  <c r="U481" i="9"/>
  <c r="AD481" i="9" s="1"/>
  <c r="T488" i="9"/>
  <c r="AC488" i="9" s="1"/>
  <c r="Q488" i="9"/>
  <c r="Y488" i="9"/>
  <c r="AH488" i="9" s="1"/>
  <c r="X488" i="9"/>
  <c r="AG488" i="9" s="1"/>
  <c r="W488" i="9"/>
  <c r="AF488" i="9" s="1"/>
  <c r="V488" i="9"/>
  <c r="AE488" i="9" s="1"/>
  <c r="S489" i="9"/>
  <c r="AB489" i="9" s="1"/>
  <c r="Q489" i="9"/>
  <c r="Y489" i="9" s="1"/>
  <c r="AH489" i="9" s="1"/>
  <c r="X489" i="9"/>
  <c r="AG489" i="9" s="1"/>
  <c r="W489" i="9"/>
  <c r="AF489" i="9" s="1"/>
  <c r="Y492" i="9"/>
  <c r="AH492" i="9" s="1"/>
  <c r="Q492" i="9"/>
  <c r="Z492" i="9"/>
  <c r="AI492" i="9" s="1"/>
  <c r="X492" i="9"/>
  <c r="AG492" i="9" s="1"/>
  <c r="W492" i="9"/>
  <c r="AF492" i="9" s="1"/>
  <c r="V492" i="9"/>
  <c r="AE492" i="9" s="1"/>
  <c r="W495" i="9"/>
  <c r="AF495" i="9" s="1"/>
  <c r="Q495" i="9"/>
  <c r="Y495" i="9"/>
  <c r="AH495" i="9" s="1"/>
  <c r="X495" i="9"/>
  <c r="AG495" i="9" s="1"/>
  <c r="V495" i="9"/>
  <c r="AE495" i="9" s="1"/>
  <c r="U495" i="9"/>
  <c r="AD495" i="9" s="1"/>
  <c r="S500" i="9"/>
  <c r="AB500" i="9" s="1"/>
  <c r="W500" i="9"/>
  <c r="AF500" i="9" s="1"/>
  <c r="V500" i="9"/>
  <c r="AE500" i="9" s="1"/>
  <c r="U500" i="9"/>
  <c r="AD500" i="9" s="1"/>
  <c r="Z500" i="9"/>
  <c r="AI500" i="9" s="1"/>
  <c r="Q500" i="9"/>
  <c r="Z509" i="9"/>
  <c r="AI509" i="9" s="1"/>
  <c r="Q509" i="9"/>
  <c r="Y509" i="9" s="1"/>
  <c r="AH509" i="9" s="1"/>
  <c r="X509" i="9"/>
  <c r="AG509" i="9" s="1"/>
  <c r="W509" i="9"/>
  <c r="AF509" i="9" s="1"/>
  <c r="S511" i="9"/>
  <c r="AB511" i="9" s="1"/>
  <c r="Z518" i="9"/>
  <c r="AI518" i="9" s="1"/>
  <c r="R518" i="9"/>
  <c r="AA518" i="9" s="1"/>
  <c r="V518" i="9"/>
  <c r="AE518" i="9" s="1"/>
  <c r="U518" i="9"/>
  <c r="AD518" i="9" s="1"/>
  <c r="S518" i="9"/>
  <c r="AB518" i="9" s="1"/>
  <c r="Q518" i="9"/>
  <c r="W520" i="9"/>
  <c r="AF520" i="9" s="1"/>
  <c r="Z524" i="9"/>
  <c r="AI524" i="9" s="1"/>
  <c r="R524" i="9"/>
  <c r="AA524" i="9" s="1"/>
  <c r="W524" i="9"/>
  <c r="AF524" i="9" s="1"/>
  <c r="T524" i="9"/>
  <c r="AC524" i="9" s="1"/>
  <c r="Y524" i="9"/>
  <c r="AH524" i="9" s="1"/>
  <c r="U525" i="9"/>
  <c r="AD525" i="9" s="1"/>
  <c r="S527" i="9"/>
  <c r="AB527" i="9" s="1"/>
  <c r="T542" i="9"/>
  <c r="AC542" i="9" s="1"/>
  <c r="Q553" i="9"/>
  <c r="X553" i="9"/>
  <c r="AG553" i="9" s="1"/>
  <c r="Y555" i="9"/>
  <c r="AH555" i="9" s="1"/>
  <c r="Q555" i="9"/>
  <c r="S555" i="9" s="1"/>
  <c r="AB555" i="9" s="1"/>
  <c r="X555" i="9"/>
  <c r="AG555" i="9" s="1"/>
  <c r="W555" i="9"/>
  <c r="AF555" i="9" s="1"/>
  <c r="U555" i="9"/>
  <c r="AD555" i="9" s="1"/>
  <c r="U556" i="9"/>
  <c r="AD556" i="9" s="1"/>
  <c r="V562" i="9"/>
  <c r="AE562" i="9" s="1"/>
  <c r="R562" i="9"/>
  <c r="AA562" i="9" s="1"/>
  <c r="Z562" i="9"/>
  <c r="AI562" i="9" s="1"/>
  <c r="Q562" i="9"/>
  <c r="Y562" i="9"/>
  <c r="AH562" i="9" s="1"/>
  <c r="S562" i="9"/>
  <c r="AB562" i="9" s="1"/>
  <c r="S565" i="9"/>
  <c r="AB565" i="9" s="1"/>
  <c r="S567" i="9"/>
  <c r="AB567" i="9" s="1"/>
  <c r="T567" i="9"/>
  <c r="AC567" i="9" s="1"/>
  <c r="Z567" i="9"/>
  <c r="AI567" i="9" s="1"/>
  <c r="Q567" i="9"/>
  <c r="X567" i="9"/>
  <c r="AG567" i="9" s="1"/>
  <c r="U567" i="9"/>
  <c r="AD567" i="9" s="1"/>
  <c r="X571" i="9"/>
  <c r="AG571" i="9" s="1"/>
  <c r="U571" i="9"/>
  <c r="AD571" i="9" s="1"/>
  <c r="S571" i="9"/>
  <c r="AB571" i="9" s="1"/>
  <c r="Q571" i="9"/>
  <c r="V571" i="9" s="1"/>
  <c r="AE571" i="9" s="1"/>
  <c r="T573" i="9"/>
  <c r="AC573" i="9" s="1"/>
  <c r="W574" i="9"/>
  <c r="AF574" i="9" s="1"/>
  <c r="V575" i="9"/>
  <c r="AE575" i="9" s="1"/>
  <c r="Q575" i="9"/>
  <c r="R575" i="9" s="1"/>
  <c r="AA575" i="9" s="1"/>
  <c r="W575" i="9"/>
  <c r="AF575" i="9" s="1"/>
  <c r="Y586" i="9"/>
  <c r="AH586" i="9" s="1"/>
  <c r="Q586" i="9"/>
  <c r="X586" i="9"/>
  <c r="AG586" i="9" s="1"/>
  <c r="W586" i="9"/>
  <c r="AF586" i="9" s="1"/>
  <c r="V586" i="9"/>
  <c r="AE586" i="9" s="1"/>
  <c r="U586" i="9"/>
  <c r="AD586" i="9" s="1"/>
  <c r="Y587" i="9"/>
  <c r="AH587" i="9" s="1"/>
  <c r="Q587" i="9"/>
  <c r="S587" i="9"/>
  <c r="AB587" i="9" s="1"/>
  <c r="R587" i="9"/>
  <c r="AA587" i="9" s="1"/>
  <c r="Z587" i="9"/>
  <c r="AI587" i="9" s="1"/>
  <c r="X587" i="9"/>
  <c r="AG587" i="9" s="1"/>
  <c r="W592" i="9"/>
  <c r="AF592" i="9" s="1"/>
  <c r="Q592" i="9"/>
  <c r="S592" i="9" s="1"/>
  <c r="AB592" i="9" s="1"/>
  <c r="Z592" i="9"/>
  <c r="AI592" i="9" s="1"/>
  <c r="R580" i="8"/>
  <c r="AA580" i="8" s="1"/>
  <c r="Q25" i="9"/>
  <c r="Q34" i="9"/>
  <c r="Z34" i="9" s="1"/>
  <c r="AI34" i="9" s="1"/>
  <c r="Q65" i="9"/>
  <c r="W65" i="9" s="1"/>
  <c r="AF65" i="9" s="1"/>
  <c r="Z65" i="9"/>
  <c r="AI65" i="9" s="1"/>
  <c r="Q89" i="9"/>
  <c r="Z89" i="9"/>
  <c r="AI89" i="9" s="1"/>
  <c r="Q126" i="9"/>
  <c r="Q130" i="9"/>
  <c r="Z130" i="9" s="1"/>
  <c r="AI130" i="9" s="1"/>
  <c r="Q181" i="9"/>
  <c r="R181" i="9" s="1"/>
  <c r="AA181" i="9" s="1"/>
  <c r="Z197" i="9"/>
  <c r="AI197" i="9" s="1"/>
  <c r="Q206" i="9"/>
  <c r="Q224" i="9"/>
  <c r="Q253" i="9"/>
  <c r="V261" i="9"/>
  <c r="AE261" i="9" s="1"/>
  <c r="T261" i="9"/>
  <c r="AC261" i="9" s="1"/>
  <c r="N271" i="9"/>
  <c r="P271" i="9" s="1"/>
  <c r="S279" i="9"/>
  <c r="AB279" i="9" s="1"/>
  <c r="Y280" i="9"/>
  <c r="AH280" i="9" s="1"/>
  <c r="N282" i="9"/>
  <c r="P282" i="9" s="1"/>
  <c r="Q287" i="9"/>
  <c r="T291" i="9"/>
  <c r="AC291" i="9" s="1"/>
  <c r="Q306" i="9"/>
  <c r="T306" i="9" s="1"/>
  <c r="AC306" i="9" s="1"/>
  <c r="Q310" i="9"/>
  <c r="S310" i="9" s="1"/>
  <c r="AB310" i="9" s="1"/>
  <c r="Q314" i="9"/>
  <c r="Z314" i="9" s="1"/>
  <c r="AI314" i="9" s="1"/>
  <c r="Z318" i="9"/>
  <c r="AI318" i="9" s="1"/>
  <c r="Y318" i="9"/>
  <c r="AH318" i="9" s="1"/>
  <c r="Q318" i="9"/>
  <c r="W318" i="9"/>
  <c r="AF318" i="9" s="1"/>
  <c r="V318" i="9"/>
  <c r="AE318" i="9" s="1"/>
  <c r="S318" i="9"/>
  <c r="AB318" i="9" s="1"/>
  <c r="W321" i="9"/>
  <c r="AF321" i="9" s="1"/>
  <c r="U321" i="9"/>
  <c r="AD321" i="9" s="1"/>
  <c r="Y326" i="9"/>
  <c r="AH326" i="9" s="1"/>
  <c r="Y330" i="9"/>
  <c r="AH330" i="9" s="1"/>
  <c r="Y334" i="9"/>
  <c r="AH334" i="9" s="1"/>
  <c r="Y342" i="9"/>
  <c r="AH342" i="9" s="1"/>
  <c r="S352" i="9"/>
  <c r="AB352" i="9" s="1"/>
  <c r="Z352" i="9"/>
  <c r="AI352" i="9" s="1"/>
  <c r="R352" i="9"/>
  <c r="AA352" i="9" s="1"/>
  <c r="Y352" i="9"/>
  <c r="AH352" i="9" s="1"/>
  <c r="Q352" i="9"/>
  <c r="X352" i="9"/>
  <c r="AG352" i="9" s="1"/>
  <c r="S354" i="9"/>
  <c r="AB354" i="9" s="1"/>
  <c r="R355" i="9"/>
  <c r="AA355" i="9" s="1"/>
  <c r="V358" i="9"/>
  <c r="AE358" i="9" s="1"/>
  <c r="R360" i="9"/>
  <c r="AA360" i="9" s="1"/>
  <c r="N365" i="9"/>
  <c r="P365" i="9" s="1"/>
  <c r="N369" i="9"/>
  <c r="P369" i="9" s="1"/>
  <c r="N373" i="9"/>
  <c r="P373" i="9" s="1"/>
  <c r="N377" i="9"/>
  <c r="P377" i="9" s="1"/>
  <c r="T383" i="9"/>
  <c r="AC383" i="9" s="1"/>
  <c r="S385" i="9"/>
  <c r="AB385" i="9" s="1"/>
  <c r="S386" i="9"/>
  <c r="AB386" i="9" s="1"/>
  <c r="S388" i="9"/>
  <c r="AB388" i="9" s="1"/>
  <c r="Q391" i="9"/>
  <c r="W391" i="9" s="1"/>
  <c r="AF391" i="9" s="1"/>
  <c r="Z417" i="9"/>
  <c r="AI417" i="9" s="1"/>
  <c r="R417" i="9"/>
  <c r="AA417" i="9" s="1"/>
  <c r="Y417" i="9"/>
  <c r="AH417" i="9" s="1"/>
  <c r="Q417" i="9"/>
  <c r="X417" i="9"/>
  <c r="AG417" i="9" s="1"/>
  <c r="S417" i="9"/>
  <c r="AB417" i="9" s="1"/>
  <c r="Q429" i="9"/>
  <c r="T429" i="9" s="1"/>
  <c r="AC429" i="9" s="1"/>
  <c r="N438" i="9"/>
  <c r="P438" i="9" s="1"/>
  <c r="S440" i="9"/>
  <c r="AB440" i="9" s="1"/>
  <c r="Q446" i="9"/>
  <c r="X446" i="9" s="1"/>
  <c r="AG446" i="9" s="1"/>
  <c r="W446" i="9"/>
  <c r="AF446" i="9" s="1"/>
  <c r="V446" i="9"/>
  <c r="AE446" i="9" s="1"/>
  <c r="Z446" i="9"/>
  <c r="AI446" i="9" s="1"/>
  <c r="V456" i="9"/>
  <c r="AE456" i="9" s="1"/>
  <c r="U456" i="9"/>
  <c r="AD456" i="9" s="1"/>
  <c r="T456" i="9"/>
  <c r="AC456" i="9" s="1"/>
  <c r="S456" i="9"/>
  <c r="AB456" i="9" s="1"/>
  <c r="W457" i="9"/>
  <c r="AF457" i="9" s="1"/>
  <c r="T457" i="9"/>
  <c r="AC457" i="9" s="1"/>
  <c r="S457" i="9"/>
  <c r="AB457" i="9" s="1"/>
  <c r="X457" i="9"/>
  <c r="AG457" i="9" s="1"/>
  <c r="W458" i="9"/>
  <c r="AF458" i="9" s="1"/>
  <c r="U458" i="9"/>
  <c r="AD458" i="9" s="1"/>
  <c r="X458" i="9"/>
  <c r="AG458" i="9" s="1"/>
  <c r="X478" i="9"/>
  <c r="AG478" i="9" s="1"/>
  <c r="R478" i="9"/>
  <c r="AA478" i="9" s="1"/>
  <c r="Q478" i="9"/>
  <c r="Y478" i="9"/>
  <c r="AH478" i="9" s="1"/>
  <c r="W478" i="9"/>
  <c r="AF478" i="9" s="1"/>
  <c r="T478" i="9"/>
  <c r="AC478" i="9" s="1"/>
  <c r="X479" i="9"/>
  <c r="AG479" i="9" s="1"/>
  <c r="Z482" i="9"/>
  <c r="AI482" i="9" s="1"/>
  <c r="T493" i="9"/>
  <c r="AC493" i="9" s="1"/>
  <c r="Z493" i="9"/>
  <c r="AI493" i="9" s="1"/>
  <c r="Q493" i="9"/>
  <c r="Y493" i="9"/>
  <c r="AH493" i="9" s="1"/>
  <c r="U493" i="9"/>
  <c r="AD493" i="9" s="1"/>
  <c r="W498" i="9"/>
  <c r="AF498" i="9" s="1"/>
  <c r="S498" i="9"/>
  <c r="AB498" i="9" s="1"/>
  <c r="R498" i="9"/>
  <c r="AA498" i="9" s="1"/>
  <c r="X498" i="9"/>
  <c r="AG498" i="9" s="1"/>
  <c r="S501" i="9"/>
  <c r="AB501" i="9" s="1"/>
  <c r="R501" i="9"/>
  <c r="AA501" i="9" s="1"/>
  <c r="Q501" i="9"/>
  <c r="Y501" i="9"/>
  <c r="AH501" i="9" s="1"/>
  <c r="X501" i="9"/>
  <c r="AG501" i="9" s="1"/>
  <c r="U501" i="9"/>
  <c r="AD501" i="9" s="1"/>
  <c r="S502" i="9"/>
  <c r="AB502" i="9" s="1"/>
  <c r="V502" i="9"/>
  <c r="AE502" i="9" s="1"/>
  <c r="R502" i="9"/>
  <c r="AA502" i="9" s="1"/>
  <c r="X502" i="9"/>
  <c r="AG502" i="9" s="1"/>
  <c r="S503" i="9"/>
  <c r="AB503" i="9" s="1"/>
  <c r="V504" i="9"/>
  <c r="AE504" i="9" s="1"/>
  <c r="W512" i="9"/>
  <c r="AF512" i="9" s="1"/>
  <c r="Y516" i="9"/>
  <c r="AH516" i="9" s="1"/>
  <c r="Y530" i="9"/>
  <c r="AH530" i="9" s="1"/>
  <c r="Q530" i="9"/>
  <c r="S530" i="9" s="1"/>
  <c r="AB530" i="9" s="1"/>
  <c r="Z530" i="9"/>
  <c r="AI530" i="9" s="1"/>
  <c r="X530" i="9"/>
  <c r="AG530" i="9" s="1"/>
  <c r="V530" i="9"/>
  <c r="AE530" i="9" s="1"/>
  <c r="Y531" i="9"/>
  <c r="AH531" i="9" s="1"/>
  <c r="Q531" i="9"/>
  <c r="T531" i="9"/>
  <c r="AC531" i="9" s="1"/>
  <c r="S531" i="9"/>
  <c r="AB531" i="9" s="1"/>
  <c r="Z531" i="9"/>
  <c r="AI531" i="9" s="1"/>
  <c r="Y532" i="9"/>
  <c r="AH532" i="9" s="1"/>
  <c r="Q532" i="9"/>
  <c r="W532" i="9"/>
  <c r="AF532" i="9" s="1"/>
  <c r="V532" i="9"/>
  <c r="AE532" i="9" s="1"/>
  <c r="T532" i="9"/>
  <c r="AC532" i="9" s="1"/>
  <c r="V534" i="9"/>
  <c r="AE534" i="9" s="1"/>
  <c r="Q539" i="9"/>
  <c r="U542" i="9"/>
  <c r="AD542" i="9" s="1"/>
  <c r="S552" i="9"/>
  <c r="AB552" i="9" s="1"/>
  <c r="W552" i="9"/>
  <c r="AF552" i="9" s="1"/>
  <c r="V552" i="9"/>
  <c r="AE552" i="9" s="1"/>
  <c r="U552" i="9"/>
  <c r="AD552" i="9" s="1"/>
  <c r="Z552" i="9"/>
  <c r="AI552" i="9" s="1"/>
  <c r="Q552" i="9"/>
  <c r="V556" i="9"/>
  <c r="AE556" i="9" s="1"/>
  <c r="U570" i="9"/>
  <c r="AD570" i="9" s="1"/>
  <c r="Q572" i="9"/>
  <c r="X572" i="9" s="1"/>
  <c r="AG572" i="9" s="1"/>
  <c r="U573" i="9"/>
  <c r="AD573" i="9" s="1"/>
  <c r="X575" i="9"/>
  <c r="AG575" i="9" s="1"/>
  <c r="Z583" i="9"/>
  <c r="AI583" i="9" s="1"/>
  <c r="X583" i="9"/>
  <c r="AG583" i="9" s="1"/>
  <c r="W583" i="9"/>
  <c r="AF583" i="9" s="1"/>
  <c r="V583" i="9"/>
  <c r="AE583" i="9" s="1"/>
  <c r="U583" i="9"/>
  <c r="AD583" i="9" s="1"/>
  <c r="Q583" i="9"/>
  <c r="Z584" i="9"/>
  <c r="AI584" i="9" s="1"/>
  <c r="S584" i="9"/>
  <c r="AB584" i="9" s="1"/>
  <c r="Q584" i="9"/>
  <c r="Y584" i="9"/>
  <c r="AH584" i="9" s="1"/>
  <c r="X584" i="9"/>
  <c r="AG584" i="9" s="1"/>
  <c r="S593" i="9"/>
  <c r="AB593" i="9" s="1"/>
  <c r="S580" i="8"/>
  <c r="AB580" i="8" s="1"/>
  <c r="R25" i="9"/>
  <c r="AA25" i="9" s="1"/>
  <c r="R34" i="9"/>
  <c r="AA34" i="9" s="1"/>
  <c r="R89" i="9"/>
  <c r="AA89" i="9" s="1"/>
  <c r="Q197" i="9"/>
  <c r="S197" i="9" s="1"/>
  <c r="AB197" i="9" s="1"/>
  <c r="S206" i="9"/>
  <c r="AB206" i="9" s="1"/>
  <c r="S224" i="9"/>
  <c r="AB224" i="9" s="1"/>
  <c r="Q228" i="9"/>
  <c r="R253" i="9"/>
  <c r="AA253" i="9" s="1"/>
  <c r="U268" i="9"/>
  <c r="AD268" i="9" s="1"/>
  <c r="T268" i="9"/>
  <c r="AC268" i="9" s="1"/>
  <c r="S268" i="9"/>
  <c r="AB268" i="9" s="1"/>
  <c r="Z268" i="9"/>
  <c r="AI268" i="9" s="1"/>
  <c r="V268" i="9"/>
  <c r="AE268" i="9" s="1"/>
  <c r="N275" i="9"/>
  <c r="P275" i="9" s="1"/>
  <c r="U277" i="9"/>
  <c r="AD277" i="9" s="1"/>
  <c r="N286" i="9"/>
  <c r="P286" i="9" s="1"/>
  <c r="R287" i="9"/>
  <c r="AA287" i="9" s="1"/>
  <c r="U293" i="9"/>
  <c r="AD293" i="9" s="1"/>
  <c r="T293" i="9"/>
  <c r="AC293" i="9" s="1"/>
  <c r="X293" i="9"/>
  <c r="AG293" i="9" s="1"/>
  <c r="V294" i="9"/>
  <c r="AE294" i="9" s="1"/>
  <c r="T294" i="9"/>
  <c r="AC294" i="9" s="1"/>
  <c r="V300" i="9"/>
  <c r="AE300" i="9" s="1"/>
  <c r="R301" i="9"/>
  <c r="AA301" i="9" s="1"/>
  <c r="Y302" i="9"/>
  <c r="AH302" i="9" s="1"/>
  <c r="T304" i="9"/>
  <c r="AC304" i="9" s="1"/>
  <c r="N309" i="9"/>
  <c r="P309" i="9" s="1"/>
  <c r="N313" i="9"/>
  <c r="P313" i="9" s="1"/>
  <c r="V323" i="9"/>
  <c r="AE323" i="9" s="1"/>
  <c r="R324" i="9"/>
  <c r="AA324" i="9" s="1"/>
  <c r="Q324" i="9"/>
  <c r="V327" i="9"/>
  <c r="AE327" i="9" s="1"/>
  <c r="Z328" i="9"/>
  <c r="AI328" i="9" s="1"/>
  <c r="Y328" i="9"/>
  <c r="AH328" i="9" s="1"/>
  <c r="Q328" i="9"/>
  <c r="W328" i="9"/>
  <c r="AF328" i="9" s="1"/>
  <c r="V328" i="9"/>
  <c r="AE328" i="9" s="1"/>
  <c r="S328" i="9"/>
  <c r="AB328" i="9" s="1"/>
  <c r="R332" i="9"/>
  <c r="AA332" i="9" s="1"/>
  <c r="Q332" i="9"/>
  <c r="X332" i="9"/>
  <c r="AG332" i="9" s="1"/>
  <c r="W332" i="9"/>
  <c r="AF332" i="9" s="1"/>
  <c r="V332" i="9"/>
  <c r="AE332" i="9" s="1"/>
  <c r="S332" i="9"/>
  <c r="AB332" i="9" s="1"/>
  <c r="Z336" i="9"/>
  <c r="AI336" i="9" s="1"/>
  <c r="Q336" i="9"/>
  <c r="X336" i="9" s="1"/>
  <c r="AG336" i="9" s="1"/>
  <c r="W336" i="9"/>
  <c r="AF336" i="9" s="1"/>
  <c r="V336" i="9"/>
  <c r="AE336" i="9" s="1"/>
  <c r="Y340" i="9"/>
  <c r="AH340" i="9" s="1"/>
  <c r="Q340" i="9"/>
  <c r="X340" i="9"/>
  <c r="AG340" i="9" s="1"/>
  <c r="W340" i="9"/>
  <c r="AF340" i="9" s="1"/>
  <c r="S340" i="9"/>
  <c r="AB340" i="9" s="1"/>
  <c r="Q344" i="9"/>
  <c r="R344" i="9" s="1"/>
  <c r="AA344" i="9" s="1"/>
  <c r="X344" i="9"/>
  <c r="AG344" i="9" s="1"/>
  <c r="V344" i="9"/>
  <c r="AE344" i="9" s="1"/>
  <c r="Q348" i="9"/>
  <c r="W348" i="9" s="1"/>
  <c r="AF348" i="9" s="1"/>
  <c r="V351" i="9"/>
  <c r="AE351" i="9" s="1"/>
  <c r="T353" i="9"/>
  <c r="AC353" i="9" s="1"/>
  <c r="T354" i="9"/>
  <c r="AC354" i="9" s="1"/>
  <c r="S355" i="9"/>
  <c r="AB355" i="9" s="1"/>
  <c r="V364" i="9"/>
  <c r="AE364" i="9" s="1"/>
  <c r="V376" i="9"/>
  <c r="AE376" i="9" s="1"/>
  <c r="R378" i="9"/>
  <c r="AA378" i="9" s="1"/>
  <c r="U382" i="9"/>
  <c r="AD382" i="9" s="1"/>
  <c r="U383" i="9"/>
  <c r="AD383" i="9" s="1"/>
  <c r="Z386" i="9"/>
  <c r="AI386" i="9" s="1"/>
  <c r="Z389" i="9"/>
  <c r="AI389" i="9" s="1"/>
  <c r="Z390" i="9"/>
  <c r="AI390" i="9" s="1"/>
  <c r="R391" i="9"/>
  <c r="AA391" i="9" s="1"/>
  <c r="R394" i="9"/>
  <c r="AA394" i="9" s="1"/>
  <c r="S430" i="9"/>
  <c r="AB430" i="9" s="1"/>
  <c r="Z430" i="9"/>
  <c r="AI430" i="9" s="1"/>
  <c r="R430" i="9"/>
  <c r="AA430" i="9" s="1"/>
  <c r="Y430" i="9"/>
  <c r="AH430" i="9" s="1"/>
  <c r="Q430" i="9"/>
  <c r="V430" i="9"/>
  <c r="AE430" i="9" s="1"/>
  <c r="S431" i="9"/>
  <c r="AB431" i="9" s="1"/>
  <c r="Z431" i="9"/>
  <c r="AI431" i="9" s="1"/>
  <c r="R431" i="9"/>
  <c r="AA431" i="9" s="1"/>
  <c r="Y431" i="9"/>
  <c r="AH431" i="9" s="1"/>
  <c r="Q431" i="9"/>
  <c r="V431" i="9"/>
  <c r="AE431" i="9" s="1"/>
  <c r="S432" i="9"/>
  <c r="AB432" i="9" s="1"/>
  <c r="Z432" i="9"/>
  <c r="AI432" i="9" s="1"/>
  <c r="R432" i="9"/>
  <c r="AA432" i="9" s="1"/>
  <c r="Y432" i="9"/>
  <c r="AH432" i="9" s="1"/>
  <c r="Q432" i="9"/>
  <c r="V432" i="9"/>
  <c r="AE432" i="9" s="1"/>
  <c r="Y445" i="9"/>
  <c r="AH445" i="9" s="1"/>
  <c r="Q445" i="9"/>
  <c r="X445" i="9"/>
  <c r="AG445" i="9" s="1"/>
  <c r="W445" i="9"/>
  <c r="AF445" i="9" s="1"/>
  <c r="U445" i="9"/>
  <c r="AD445" i="9" s="1"/>
  <c r="S447" i="9"/>
  <c r="AB447" i="9" s="1"/>
  <c r="R449" i="9"/>
  <c r="AA449" i="9" s="1"/>
  <c r="R450" i="9"/>
  <c r="AA450" i="9" s="1"/>
  <c r="R452" i="9"/>
  <c r="AA452" i="9" s="1"/>
  <c r="V468" i="9"/>
  <c r="AE468" i="9" s="1"/>
  <c r="V469" i="9"/>
  <c r="AE469" i="9" s="1"/>
  <c r="V470" i="9"/>
  <c r="AE470" i="9" s="1"/>
  <c r="V471" i="9"/>
  <c r="AE471" i="9" s="1"/>
  <c r="X477" i="9"/>
  <c r="AG477" i="9" s="1"/>
  <c r="V477" i="9"/>
  <c r="AE477" i="9" s="1"/>
  <c r="U477" i="9"/>
  <c r="AD477" i="9" s="1"/>
  <c r="T477" i="9"/>
  <c r="AC477" i="9" s="1"/>
  <c r="Z477" i="9"/>
  <c r="AI477" i="9" s="1"/>
  <c r="Q477" i="9"/>
  <c r="T480" i="9"/>
  <c r="AC480" i="9" s="1"/>
  <c r="Q487" i="9"/>
  <c r="V494" i="9"/>
  <c r="AE494" i="9" s="1"/>
  <c r="U494" i="9"/>
  <c r="AD494" i="9" s="1"/>
  <c r="T494" i="9"/>
  <c r="AC494" i="9" s="1"/>
  <c r="S494" i="9"/>
  <c r="AB494" i="9" s="1"/>
  <c r="X494" i="9"/>
  <c r="AG494" i="9" s="1"/>
  <c r="X508" i="9"/>
  <c r="AG508" i="9" s="1"/>
  <c r="V508" i="9"/>
  <c r="AE508" i="9" s="1"/>
  <c r="U509" i="9"/>
  <c r="AD509" i="9" s="1"/>
  <c r="Y518" i="9"/>
  <c r="AH518" i="9" s="1"/>
  <c r="R522" i="9"/>
  <c r="AA522" i="9" s="1"/>
  <c r="Q522" i="9"/>
  <c r="X522" i="9"/>
  <c r="AG522" i="9" s="1"/>
  <c r="W522" i="9"/>
  <c r="AF522" i="9" s="1"/>
  <c r="V522" i="9"/>
  <c r="AE522" i="9" s="1"/>
  <c r="S522" i="9"/>
  <c r="AB522" i="9" s="1"/>
  <c r="Q524" i="9"/>
  <c r="R532" i="9"/>
  <c r="AA532" i="9" s="1"/>
  <c r="U538" i="9"/>
  <c r="AD538" i="9" s="1"/>
  <c r="S538" i="9"/>
  <c r="AB538" i="9" s="1"/>
  <c r="T540" i="9"/>
  <c r="AC540" i="9" s="1"/>
  <c r="S540" i="9"/>
  <c r="AB540" i="9" s="1"/>
  <c r="R540" i="9"/>
  <c r="AA540" i="9" s="1"/>
  <c r="Z540" i="9"/>
  <c r="AI540" i="9" s="1"/>
  <c r="Q540" i="9"/>
  <c r="Y540" i="9"/>
  <c r="AH540" i="9" s="1"/>
  <c r="N545" i="9"/>
  <c r="P545" i="9" s="1"/>
  <c r="R555" i="9"/>
  <c r="AA555" i="9" s="1"/>
  <c r="Y561" i="9"/>
  <c r="AH561" i="9" s="1"/>
  <c r="X561" i="9"/>
  <c r="AG561" i="9" s="1"/>
  <c r="U561" i="9"/>
  <c r="AD561" i="9" s="1"/>
  <c r="Q561" i="9"/>
  <c r="S561" i="9" s="1"/>
  <c r="AB561" i="9" s="1"/>
  <c r="V567" i="9"/>
  <c r="AE567" i="9" s="1"/>
  <c r="V570" i="9"/>
  <c r="AE570" i="9" s="1"/>
  <c r="R572" i="9"/>
  <c r="AA572" i="9" s="1"/>
  <c r="S586" i="9"/>
  <c r="AB586" i="9" s="1"/>
  <c r="V587" i="9"/>
  <c r="AE587" i="9" s="1"/>
  <c r="V592" i="9"/>
  <c r="AE592" i="9" s="1"/>
  <c r="T593" i="9"/>
  <c r="AC593" i="9" s="1"/>
  <c r="U272" i="9"/>
  <c r="AD272" i="9" s="1"/>
  <c r="S272" i="9"/>
  <c r="AB272" i="9" s="1"/>
  <c r="V272" i="9"/>
  <c r="AE272" i="9" s="1"/>
  <c r="W279" i="9"/>
  <c r="AF279" i="9" s="1"/>
  <c r="V279" i="9"/>
  <c r="AE279" i="9" s="1"/>
  <c r="U279" i="9"/>
  <c r="AD279" i="9" s="1"/>
  <c r="X279" i="9"/>
  <c r="AG279" i="9" s="1"/>
  <c r="Q289" i="9"/>
  <c r="Q317" i="9"/>
  <c r="R317" i="9" s="1"/>
  <c r="AA317" i="9" s="1"/>
  <c r="X317" i="9"/>
  <c r="AG317" i="9" s="1"/>
  <c r="T317" i="9"/>
  <c r="AC317" i="9" s="1"/>
  <c r="Y416" i="9"/>
  <c r="AH416" i="9" s="1"/>
  <c r="Q416" i="9"/>
  <c r="T416" i="9" s="1"/>
  <c r="AC416" i="9" s="1"/>
  <c r="X416" i="9"/>
  <c r="AG416" i="9" s="1"/>
  <c r="W416" i="9"/>
  <c r="AF416" i="9" s="1"/>
  <c r="S416" i="9"/>
  <c r="AB416" i="9" s="1"/>
  <c r="V422" i="9"/>
  <c r="AE422" i="9" s="1"/>
  <c r="U422" i="9"/>
  <c r="AD422" i="9" s="1"/>
  <c r="T422" i="9"/>
  <c r="AC422" i="9" s="1"/>
  <c r="Y422" i="9"/>
  <c r="AH422" i="9" s="1"/>
  <c r="Q422" i="9"/>
  <c r="S436" i="9"/>
  <c r="AB436" i="9" s="1"/>
  <c r="Y436" i="9"/>
  <c r="AH436" i="9" s="1"/>
  <c r="Q436" i="9"/>
  <c r="U436" i="9" s="1"/>
  <c r="AD436" i="9" s="1"/>
  <c r="X436" i="9"/>
  <c r="AG436" i="9" s="1"/>
  <c r="W436" i="9"/>
  <c r="AF436" i="9" s="1"/>
  <c r="S437" i="9"/>
  <c r="AB437" i="9" s="1"/>
  <c r="Y437" i="9"/>
  <c r="AH437" i="9" s="1"/>
  <c r="Q437" i="9"/>
  <c r="X437" i="9"/>
  <c r="AG437" i="9" s="1"/>
  <c r="W437" i="9"/>
  <c r="AF437" i="9" s="1"/>
  <c r="Y444" i="9"/>
  <c r="AH444" i="9" s="1"/>
  <c r="Q444" i="9"/>
  <c r="W444" i="9"/>
  <c r="AF444" i="9" s="1"/>
  <c r="V444" i="9"/>
  <c r="AE444" i="9" s="1"/>
  <c r="U444" i="9"/>
  <c r="AD444" i="9" s="1"/>
  <c r="Z444" i="9"/>
  <c r="AI444" i="9" s="1"/>
  <c r="Z474" i="9"/>
  <c r="AI474" i="9" s="1"/>
  <c r="Q474" i="9"/>
  <c r="X474" i="9" s="1"/>
  <c r="AG474" i="9" s="1"/>
  <c r="W474" i="9"/>
  <c r="AF474" i="9" s="1"/>
  <c r="V474" i="9"/>
  <c r="AE474" i="9" s="1"/>
  <c r="Z475" i="9"/>
  <c r="AI475" i="9" s="1"/>
  <c r="S475" i="9"/>
  <c r="AB475" i="9" s="1"/>
  <c r="Q475" i="9"/>
  <c r="Y475" i="9"/>
  <c r="AH475" i="9" s="1"/>
  <c r="X475" i="9"/>
  <c r="AG475" i="9" s="1"/>
  <c r="V484" i="9"/>
  <c r="AE484" i="9" s="1"/>
  <c r="Z484" i="9"/>
  <c r="AI484" i="9" s="1"/>
  <c r="Q484" i="9"/>
  <c r="U484" i="9" s="1"/>
  <c r="AD484" i="9" s="1"/>
  <c r="Y484" i="9"/>
  <c r="AH484" i="9" s="1"/>
  <c r="X484" i="9"/>
  <c r="AG484" i="9" s="1"/>
  <c r="Y491" i="9"/>
  <c r="AH491" i="9" s="1"/>
  <c r="Q491" i="9"/>
  <c r="V491" i="9"/>
  <c r="AE491" i="9" s="1"/>
  <c r="U491" i="9"/>
  <c r="AD491" i="9" s="1"/>
  <c r="T491" i="9"/>
  <c r="AC491" i="9" s="1"/>
  <c r="S491" i="9"/>
  <c r="AB491" i="9" s="1"/>
  <c r="Z514" i="9"/>
  <c r="AI514" i="9" s="1"/>
  <c r="Q514" i="9"/>
  <c r="Y514" i="9"/>
  <c r="AH514" i="9" s="1"/>
  <c r="X514" i="9"/>
  <c r="AG514" i="9" s="1"/>
  <c r="W514" i="9"/>
  <c r="AF514" i="9" s="1"/>
  <c r="V514" i="9"/>
  <c r="AE514" i="9" s="1"/>
  <c r="Z515" i="9"/>
  <c r="AI515" i="9" s="1"/>
  <c r="Q515" i="9"/>
  <c r="T515" i="9" s="1"/>
  <c r="AC515" i="9" s="1"/>
  <c r="Y515" i="9"/>
  <c r="AH515" i="9" s="1"/>
  <c r="Y528" i="9"/>
  <c r="AH528" i="9" s="1"/>
  <c r="Q528" i="9"/>
  <c r="R528" i="9"/>
  <c r="AA528" i="9" s="1"/>
  <c r="Z528" i="9"/>
  <c r="AI528" i="9" s="1"/>
  <c r="X528" i="9"/>
  <c r="AG528" i="9" s="1"/>
  <c r="W528" i="9"/>
  <c r="AF528" i="9" s="1"/>
  <c r="S550" i="9"/>
  <c r="AB550" i="9" s="1"/>
  <c r="Q550" i="9"/>
  <c r="Y550" i="9" s="1"/>
  <c r="AH550" i="9" s="1"/>
  <c r="X550" i="9"/>
  <c r="AG550" i="9" s="1"/>
  <c r="W550" i="9"/>
  <c r="AF550" i="9" s="1"/>
  <c r="X559" i="9"/>
  <c r="AG559" i="9" s="1"/>
  <c r="Z559" i="9"/>
  <c r="AI559" i="9" s="1"/>
  <c r="Q559" i="9"/>
  <c r="Y559" i="9"/>
  <c r="AH559" i="9" s="1"/>
  <c r="W559" i="9"/>
  <c r="AF559" i="9" s="1"/>
  <c r="W567" i="9"/>
  <c r="AF567" i="9" s="1"/>
  <c r="S581" i="9"/>
  <c r="AB581" i="9" s="1"/>
  <c r="Q581" i="9"/>
  <c r="Y581" i="9"/>
  <c r="AH581" i="9" s="1"/>
  <c r="X581" i="9"/>
  <c r="AG581" i="9" s="1"/>
  <c r="T581" i="9"/>
  <c r="AC581" i="9" s="1"/>
  <c r="Q585" i="9"/>
  <c r="V585" i="9"/>
  <c r="AE585" i="9" s="1"/>
  <c r="U585" i="9"/>
  <c r="AD585" i="9" s="1"/>
  <c r="T585" i="9"/>
  <c r="AC585" i="9" s="1"/>
  <c r="S585" i="9"/>
  <c r="AB585" i="9" s="1"/>
  <c r="W585" i="9"/>
  <c r="AF585" i="9" s="1"/>
  <c r="Q590" i="9"/>
  <c r="Z590" i="9" s="1"/>
  <c r="AI590" i="9" s="1"/>
  <c r="W590" i="9"/>
  <c r="AF590" i="9" s="1"/>
  <c r="V590" i="9"/>
  <c r="AE590" i="9" s="1"/>
  <c r="R590" i="9"/>
  <c r="AA590" i="9" s="1"/>
  <c r="Q591" i="9"/>
  <c r="W591" i="9" s="1"/>
  <c r="AF591" i="9" s="1"/>
  <c r="V591" i="9"/>
  <c r="AE591" i="9" s="1"/>
  <c r="U591" i="9"/>
  <c r="AD591" i="9" s="1"/>
  <c r="S591" i="9"/>
  <c r="AB591" i="9" s="1"/>
  <c r="U580" i="8"/>
  <c r="AD580" i="8" s="1"/>
  <c r="T34" i="9"/>
  <c r="AC34" i="9" s="1"/>
  <c r="U126" i="9"/>
  <c r="AD126" i="9" s="1"/>
  <c r="T130" i="9"/>
  <c r="AC130" i="9" s="1"/>
  <c r="U181" i="9"/>
  <c r="AD181" i="9" s="1"/>
  <c r="T197" i="9"/>
  <c r="AC197" i="9" s="1"/>
  <c r="U224" i="9"/>
  <c r="AD224" i="9" s="1"/>
  <c r="Y259" i="9"/>
  <c r="AH259" i="9" s="1"/>
  <c r="Q259" i="9"/>
  <c r="X259" i="9"/>
  <c r="AG259" i="9" s="1"/>
  <c r="W259" i="9"/>
  <c r="AF259" i="9" s="1"/>
  <c r="Z259" i="9"/>
  <c r="AI259" i="9" s="1"/>
  <c r="Q261" i="9"/>
  <c r="S261" i="9" s="1"/>
  <c r="AB261" i="9" s="1"/>
  <c r="Q267" i="9"/>
  <c r="U267" i="9" s="1"/>
  <c r="AD267" i="9" s="1"/>
  <c r="W268" i="9"/>
  <c r="AF268" i="9" s="1"/>
  <c r="U270" i="9"/>
  <c r="AD270" i="9" s="1"/>
  <c r="Q272" i="9"/>
  <c r="W277" i="9"/>
  <c r="AF277" i="9" s="1"/>
  <c r="N283" i="9"/>
  <c r="P283" i="9" s="1"/>
  <c r="Y287" i="9"/>
  <c r="AH287" i="9" s="1"/>
  <c r="R294" i="9"/>
  <c r="AA294" i="9" s="1"/>
  <c r="Z296" i="9"/>
  <c r="AI296" i="9" s="1"/>
  <c r="Y296" i="9"/>
  <c r="AH296" i="9" s="1"/>
  <c r="Q296" i="9"/>
  <c r="W296" i="9"/>
  <c r="AF296" i="9" s="1"/>
  <c r="S296" i="9"/>
  <c r="AB296" i="9" s="1"/>
  <c r="N297" i="9"/>
  <c r="P297" i="9" s="1"/>
  <c r="T301" i="9"/>
  <c r="AC301" i="9" s="1"/>
  <c r="R305" i="9"/>
  <c r="AA305" i="9" s="1"/>
  <c r="Y308" i="9"/>
  <c r="AH308" i="9" s="1"/>
  <c r="Q308" i="9"/>
  <c r="X308" i="9"/>
  <c r="AG308" i="9" s="1"/>
  <c r="W308" i="9"/>
  <c r="AF308" i="9" s="1"/>
  <c r="S308" i="9"/>
  <c r="AB308" i="9" s="1"/>
  <c r="Y312" i="9"/>
  <c r="AH312" i="9" s="1"/>
  <c r="Q312" i="9"/>
  <c r="T312" i="9" s="1"/>
  <c r="AC312" i="9" s="1"/>
  <c r="X312" i="9"/>
  <c r="AG312" i="9" s="1"/>
  <c r="W312" i="9"/>
  <c r="AF312" i="9" s="1"/>
  <c r="S312" i="9"/>
  <c r="AB312" i="9" s="1"/>
  <c r="S320" i="9"/>
  <c r="AB320" i="9" s="1"/>
  <c r="Q321" i="9"/>
  <c r="X321" i="9" s="1"/>
  <c r="AG321" i="9" s="1"/>
  <c r="R325" i="9"/>
  <c r="AA325" i="9" s="1"/>
  <c r="R329" i="9"/>
  <c r="AA329" i="9" s="1"/>
  <c r="T336" i="9"/>
  <c r="AC336" i="9" s="1"/>
  <c r="T340" i="9"/>
  <c r="AC340" i="9" s="1"/>
  <c r="R341" i="9"/>
  <c r="AA341" i="9" s="1"/>
  <c r="R345" i="9"/>
  <c r="AA345" i="9" s="1"/>
  <c r="V352" i="9"/>
  <c r="AE352" i="9" s="1"/>
  <c r="Y356" i="9"/>
  <c r="AH356" i="9" s="1"/>
  <c r="Y361" i="9"/>
  <c r="AH361" i="9" s="1"/>
  <c r="R366" i="9"/>
  <c r="AA366" i="9" s="1"/>
  <c r="Z391" i="9"/>
  <c r="AI391" i="9" s="1"/>
  <c r="Z393" i="9"/>
  <c r="AI393" i="9" s="1"/>
  <c r="Z394" i="9"/>
  <c r="AI394" i="9" s="1"/>
  <c r="Z415" i="9"/>
  <c r="AI415" i="9" s="1"/>
  <c r="Q415" i="9"/>
  <c r="X415" i="9" s="1"/>
  <c r="AG415" i="9" s="1"/>
  <c r="W415" i="9"/>
  <c r="AF415" i="9" s="1"/>
  <c r="V415" i="9"/>
  <c r="AE415" i="9" s="1"/>
  <c r="U417" i="9"/>
  <c r="AD417" i="9" s="1"/>
  <c r="Q421" i="9"/>
  <c r="X421" i="9"/>
  <c r="AG421" i="9" s="1"/>
  <c r="W421" i="9"/>
  <c r="AF421" i="9" s="1"/>
  <c r="V421" i="9"/>
  <c r="AE421" i="9" s="1"/>
  <c r="U421" i="9"/>
  <c r="AD421" i="9" s="1"/>
  <c r="R421" i="9"/>
  <c r="AA421" i="9" s="1"/>
  <c r="V423" i="9"/>
  <c r="AE423" i="9" s="1"/>
  <c r="U423" i="9"/>
  <c r="AD423" i="9" s="1"/>
  <c r="T423" i="9"/>
  <c r="AC423" i="9" s="1"/>
  <c r="Y423" i="9"/>
  <c r="AH423" i="9" s="1"/>
  <c r="Q423" i="9"/>
  <c r="Q424" i="9"/>
  <c r="W425" i="9"/>
  <c r="AF425" i="9" s="1"/>
  <c r="Q425" i="9"/>
  <c r="T425" i="9" s="1"/>
  <c r="AC425" i="9" s="1"/>
  <c r="X426" i="9"/>
  <c r="AG426" i="9" s="1"/>
  <c r="V426" i="9"/>
  <c r="AE426" i="9" s="1"/>
  <c r="Y426" i="9"/>
  <c r="AH426" i="9" s="1"/>
  <c r="Q426" i="9"/>
  <c r="S426" i="9" s="1"/>
  <c r="AB426" i="9" s="1"/>
  <c r="X430" i="9"/>
  <c r="AG430" i="9" s="1"/>
  <c r="X431" i="9"/>
  <c r="AG431" i="9" s="1"/>
  <c r="X432" i="9"/>
  <c r="AG432" i="9" s="1"/>
  <c r="Y443" i="9"/>
  <c r="AH443" i="9" s="1"/>
  <c r="Q443" i="9"/>
  <c r="X443" i="9"/>
  <c r="AG443" i="9" s="1"/>
  <c r="U443" i="9"/>
  <c r="AD443" i="9" s="1"/>
  <c r="Z443" i="9"/>
  <c r="AI443" i="9" s="1"/>
  <c r="R443" i="9"/>
  <c r="AA443" i="9" s="1"/>
  <c r="S445" i="9"/>
  <c r="AB445" i="9" s="1"/>
  <c r="Z448" i="9"/>
  <c r="AI448" i="9" s="1"/>
  <c r="Z452" i="9"/>
  <c r="AI452" i="9" s="1"/>
  <c r="Z454" i="9"/>
  <c r="AI454" i="9" s="1"/>
  <c r="R456" i="9"/>
  <c r="AA456" i="9" s="1"/>
  <c r="V478" i="9"/>
  <c r="AE478" i="9" s="1"/>
  <c r="V483" i="9"/>
  <c r="AE483" i="9" s="1"/>
  <c r="Y483" i="9"/>
  <c r="AH483" i="9" s="1"/>
  <c r="W483" i="9"/>
  <c r="AF483" i="9" s="1"/>
  <c r="Z483" i="9"/>
  <c r="AI483" i="9" s="1"/>
  <c r="Q483" i="9"/>
  <c r="U488" i="9"/>
  <c r="AD488" i="9" s="1"/>
  <c r="R491" i="9"/>
  <c r="AA491" i="9" s="1"/>
  <c r="Z498" i="9"/>
  <c r="AI498" i="9" s="1"/>
  <c r="T500" i="9"/>
  <c r="AC500" i="9" s="1"/>
  <c r="W501" i="9"/>
  <c r="AF501" i="9" s="1"/>
  <c r="Z506" i="9"/>
  <c r="AI506" i="9" s="1"/>
  <c r="Q506" i="9"/>
  <c r="Y506" i="9"/>
  <c r="AH506" i="9" s="1"/>
  <c r="X506" i="9"/>
  <c r="AG506" i="9" s="1"/>
  <c r="W506" i="9"/>
  <c r="AF506" i="9" s="1"/>
  <c r="V506" i="9"/>
  <c r="AE506" i="9" s="1"/>
  <c r="Q508" i="9"/>
  <c r="T530" i="9"/>
  <c r="AC530" i="9" s="1"/>
  <c r="W531" i="9"/>
  <c r="AF531" i="9" s="1"/>
  <c r="Q536" i="9"/>
  <c r="Q538" i="9"/>
  <c r="W538" i="9" s="1"/>
  <c r="AF538" i="9" s="1"/>
  <c r="S539" i="9"/>
  <c r="AB539" i="9" s="1"/>
  <c r="V544" i="9"/>
  <c r="AE544" i="9" s="1"/>
  <c r="W544" i="9"/>
  <c r="AF544" i="9" s="1"/>
  <c r="U544" i="9"/>
  <c r="AD544" i="9" s="1"/>
  <c r="T544" i="9"/>
  <c r="AC544" i="9" s="1"/>
  <c r="Z544" i="9"/>
  <c r="AI544" i="9" s="1"/>
  <c r="Q544" i="9"/>
  <c r="T546" i="9"/>
  <c r="AC546" i="9" s="1"/>
  <c r="Q546" i="9"/>
  <c r="Y546" i="9" s="1"/>
  <c r="AH546" i="9" s="1"/>
  <c r="X546" i="9"/>
  <c r="AG546" i="9" s="1"/>
  <c r="W546" i="9"/>
  <c r="AF546" i="9" s="1"/>
  <c r="S549" i="9"/>
  <c r="AB549" i="9" s="1"/>
  <c r="V549" i="9"/>
  <c r="AE549" i="9" s="1"/>
  <c r="U549" i="9"/>
  <c r="AD549" i="9" s="1"/>
  <c r="T549" i="9"/>
  <c r="AC549" i="9" s="1"/>
  <c r="Y549" i="9"/>
  <c r="AH549" i="9" s="1"/>
  <c r="V553" i="9"/>
  <c r="AE553" i="9" s="1"/>
  <c r="Q558" i="9"/>
  <c r="Z577" i="9"/>
  <c r="AI577" i="9" s="1"/>
  <c r="T583" i="9"/>
  <c r="AC583" i="9" s="1"/>
  <c r="W584" i="9"/>
  <c r="AF584" i="9" s="1"/>
  <c r="X585" i="9"/>
  <c r="AG585" i="9" s="1"/>
  <c r="N589" i="9"/>
  <c r="P589" i="9" s="1"/>
  <c r="R591" i="9"/>
  <c r="AA591" i="9" s="1"/>
  <c r="N496" i="9"/>
  <c r="P496" i="9" s="1"/>
  <c r="F29" i="15"/>
  <c r="I2" i="16"/>
  <c r="B27" i="15"/>
  <c r="N39" i="4" l="1"/>
  <c r="O39" i="4" s="1"/>
  <c r="O44" i="4"/>
  <c r="N40" i="4" a="1"/>
  <c r="N40" i="4" s="1"/>
  <c r="K14" i="16"/>
  <c r="V38" i="1"/>
  <c r="I6" i="16"/>
  <c r="X571" i="4"/>
  <c r="X468" i="4"/>
  <c r="T13" i="1"/>
  <c r="W13" i="1" s="1"/>
  <c r="T17" i="1"/>
  <c r="W17" i="1" s="1"/>
  <c r="X500" i="4"/>
  <c r="X609" i="4"/>
  <c r="X568" i="4"/>
  <c r="X645" i="4"/>
  <c r="X586" i="4"/>
  <c r="K2" i="16"/>
  <c r="V44" i="1"/>
  <c r="T35" i="1"/>
  <c r="V16" i="1"/>
  <c r="X569" i="4"/>
  <c r="X533" i="4"/>
  <c r="X566" i="4"/>
  <c r="X578" i="4"/>
  <c r="X640" i="4"/>
  <c r="X619" i="4"/>
  <c r="I3" i="16"/>
  <c r="T41" i="1"/>
  <c r="G9" i="15" s="1"/>
  <c r="M9" i="15" s="1"/>
  <c r="T28" i="1"/>
  <c r="W28" i="1" s="1"/>
  <c r="C29" i="15"/>
  <c r="V5" i="1"/>
  <c r="I9" i="16"/>
  <c r="X570" i="4"/>
  <c r="X543" i="4"/>
  <c r="X494" i="4"/>
  <c r="X574" i="4"/>
  <c r="X536" i="4"/>
  <c r="T8" i="1"/>
  <c r="W8" i="1" s="1"/>
  <c r="X34" i="4"/>
  <c r="X490" i="4"/>
  <c r="X617" i="4"/>
  <c r="X575" i="4"/>
  <c r="X648" i="4"/>
  <c r="X608" i="4"/>
  <c r="X518" i="4"/>
  <c r="X555" i="4"/>
  <c r="X495" i="4"/>
  <c r="T51" i="1"/>
  <c r="G48" i="1"/>
  <c r="V35" i="1"/>
  <c r="T40" i="1"/>
  <c r="O19" i="1"/>
  <c r="O36" i="1"/>
  <c r="K13" i="16"/>
  <c r="G5" i="16"/>
  <c r="E11" i="15"/>
  <c r="T19" i="1"/>
  <c r="E2" i="15"/>
  <c r="H5" i="16"/>
  <c r="V12" i="1"/>
  <c r="G11" i="16"/>
  <c r="K11" i="16" s="1"/>
  <c r="T27" i="1"/>
  <c r="W27" i="1" s="1"/>
  <c r="O52" i="1"/>
  <c r="T36" i="1"/>
  <c r="V45" i="1"/>
  <c r="O4" i="1"/>
  <c r="T44" i="1"/>
  <c r="W46" i="1"/>
  <c r="T4" i="1"/>
  <c r="O47" i="1"/>
  <c r="V6" i="1"/>
  <c r="H57" i="1"/>
  <c r="T47" i="1"/>
  <c r="T52" i="1"/>
  <c r="W52" i="1" s="1"/>
  <c r="K25" i="15" s="1"/>
  <c r="G52" i="1"/>
  <c r="S54" i="1"/>
  <c r="V7" i="1"/>
  <c r="V10" i="1"/>
  <c r="B18" i="16"/>
  <c r="W35" i="1"/>
  <c r="K11" i="15" s="1"/>
  <c r="G11" i="15"/>
  <c r="M11" i="15" s="1"/>
  <c r="V47" i="1"/>
  <c r="V39" i="1"/>
  <c r="I4" i="16"/>
  <c r="V495" i="4"/>
  <c r="D31" i="15"/>
  <c r="C18" i="16"/>
  <c r="W41" i="1"/>
  <c r="K9" i="15" s="1"/>
  <c r="V13" i="1"/>
  <c r="X41" i="1"/>
  <c r="L9" i="15" s="1"/>
  <c r="V50" i="1"/>
  <c r="V49" i="1"/>
  <c r="E23" i="15"/>
  <c r="N29" i="1"/>
  <c r="T49" i="1"/>
  <c r="W49" i="1" s="1"/>
  <c r="H54" i="1"/>
  <c r="O35" i="1"/>
  <c r="E21" i="15"/>
  <c r="O16" i="1"/>
  <c r="I5" i="16"/>
  <c r="V15" i="1"/>
  <c r="V11" i="1"/>
  <c r="X28" i="1"/>
  <c r="T39" i="1"/>
  <c r="X49" i="1"/>
  <c r="E18" i="16"/>
  <c r="X8" i="1"/>
  <c r="H18" i="16"/>
  <c r="K7" i="16"/>
  <c r="X621" i="4"/>
  <c r="X603" i="4"/>
  <c r="X625" i="4"/>
  <c r="N19" i="15"/>
  <c r="C27" i="15"/>
  <c r="X616" i="4"/>
  <c r="X585" i="4"/>
  <c r="X558" i="4"/>
  <c r="X622" i="4"/>
  <c r="X517" i="4"/>
  <c r="I12" i="16"/>
  <c r="Y582" i="9"/>
  <c r="AH582" i="9" s="1"/>
  <c r="R428" i="9"/>
  <c r="AA428" i="9" s="1"/>
  <c r="Z333" i="9"/>
  <c r="AI333" i="9" s="1"/>
  <c r="Z294" i="9"/>
  <c r="AI294" i="9" s="1"/>
  <c r="W244" i="9"/>
  <c r="AF244" i="9" s="1"/>
  <c r="Z238" i="9"/>
  <c r="AI238" i="9" s="1"/>
  <c r="Y227" i="9"/>
  <c r="AH227" i="9" s="1"/>
  <c r="V194" i="9"/>
  <c r="AE194" i="9" s="1"/>
  <c r="T173" i="9"/>
  <c r="AC173" i="9" s="1"/>
  <c r="Y133" i="9"/>
  <c r="AH133" i="9" s="1"/>
  <c r="R117" i="9"/>
  <c r="AA117" i="9" s="1"/>
  <c r="Y63" i="9"/>
  <c r="AH63" i="9" s="1"/>
  <c r="W462" i="9"/>
  <c r="AF462" i="9" s="1"/>
  <c r="V398" i="9"/>
  <c r="AE398" i="9" s="1"/>
  <c r="U225" i="9"/>
  <c r="AD225" i="9" s="1"/>
  <c r="T219" i="9"/>
  <c r="AC219" i="9" s="1"/>
  <c r="Y204" i="9"/>
  <c r="AH204" i="9" s="1"/>
  <c r="S175" i="9"/>
  <c r="AB175" i="9" s="1"/>
  <c r="X142" i="9"/>
  <c r="AG142" i="9" s="1"/>
  <c r="V84" i="9"/>
  <c r="AE84" i="9" s="1"/>
  <c r="R36" i="9"/>
  <c r="AA36" i="9" s="1"/>
  <c r="R433" i="9"/>
  <c r="AA433" i="9" s="1"/>
  <c r="V232" i="9"/>
  <c r="AE232" i="9" s="1"/>
  <c r="Y196" i="9"/>
  <c r="AH196" i="9" s="1"/>
  <c r="Z163" i="9"/>
  <c r="AI163" i="9" s="1"/>
  <c r="V157" i="9"/>
  <c r="AE157" i="9" s="1"/>
  <c r="V45" i="9"/>
  <c r="AE45" i="9" s="1"/>
  <c r="X551" i="9"/>
  <c r="AG551" i="9" s="1"/>
  <c r="V464" i="9"/>
  <c r="AE464" i="9" s="1"/>
  <c r="X311" i="9"/>
  <c r="AG311" i="9" s="1"/>
  <c r="W217" i="9"/>
  <c r="AF217" i="9" s="1"/>
  <c r="U151" i="9"/>
  <c r="AD151" i="9" s="1"/>
  <c r="S76" i="9"/>
  <c r="AB76" i="9" s="1"/>
  <c r="T66" i="9"/>
  <c r="AC66" i="9" s="1"/>
  <c r="U376" i="9"/>
  <c r="AD376" i="9" s="1"/>
  <c r="T486" i="9"/>
  <c r="AC486" i="9" s="1"/>
  <c r="V437" i="9"/>
  <c r="AE437" i="9" s="1"/>
  <c r="W316" i="9"/>
  <c r="AF316" i="9" s="1"/>
  <c r="T285" i="9"/>
  <c r="AC285" i="9" s="1"/>
  <c r="R214" i="9"/>
  <c r="AA214" i="9" s="1"/>
  <c r="X132" i="9"/>
  <c r="AG132" i="9" s="1"/>
  <c r="X114" i="9"/>
  <c r="AG114" i="9" s="1"/>
  <c r="S56" i="9"/>
  <c r="AB56" i="9" s="1"/>
  <c r="W93" i="9"/>
  <c r="AF93" i="9" s="1"/>
  <c r="W150" i="9"/>
  <c r="AF150" i="9" s="1"/>
  <c r="V135" i="9"/>
  <c r="AE135" i="9" s="1"/>
  <c r="Y42" i="9"/>
  <c r="AH42" i="9" s="1"/>
  <c r="V264" i="9"/>
  <c r="AE264" i="9" s="1"/>
  <c r="U178" i="9"/>
  <c r="AD178" i="9" s="1"/>
  <c r="Z43" i="9"/>
  <c r="AI43" i="9" s="1"/>
  <c r="Z184" i="9"/>
  <c r="AI184" i="9" s="1"/>
  <c r="V237" i="9"/>
  <c r="AE237" i="9" s="1"/>
  <c r="W200" i="9"/>
  <c r="AF200" i="9" s="1"/>
  <c r="T187" i="9"/>
  <c r="AC187" i="9" s="1"/>
  <c r="S176" i="9"/>
  <c r="AB176" i="9" s="1"/>
  <c r="S153" i="9"/>
  <c r="AB153" i="9" s="1"/>
  <c r="V143" i="9"/>
  <c r="AE143" i="9" s="1"/>
  <c r="Z111" i="9"/>
  <c r="AI111" i="9" s="1"/>
  <c r="U88" i="9"/>
  <c r="AD88" i="9" s="1"/>
  <c r="Y60" i="9"/>
  <c r="AH60" i="9" s="1"/>
  <c r="X44" i="9"/>
  <c r="AG44" i="9" s="1"/>
  <c r="Z37" i="9"/>
  <c r="AI37" i="9" s="1"/>
  <c r="Z547" i="9"/>
  <c r="AI547" i="9" s="1"/>
  <c r="S428" i="9"/>
  <c r="AB428" i="9" s="1"/>
  <c r="X290" i="9"/>
  <c r="AG290" i="9" s="1"/>
  <c r="X242" i="9"/>
  <c r="AG242" i="9" s="1"/>
  <c r="S234" i="9"/>
  <c r="AB234" i="9" s="1"/>
  <c r="Y173" i="9"/>
  <c r="AH173" i="9" s="1"/>
  <c r="R49" i="9"/>
  <c r="AA49" i="9" s="1"/>
  <c r="T590" i="9"/>
  <c r="AC590" i="9" s="1"/>
  <c r="V462" i="9"/>
  <c r="AE462" i="9" s="1"/>
  <c r="R284" i="9"/>
  <c r="AA284" i="9" s="1"/>
  <c r="Z244" i="9"/>
  <c r="AI244" i="9" s="1"/>
  <c r="X212" i="9"/>
  <c r="AG212" i="9" s="1"/>
  <c r="R174" i="9"/>
  <c r="AA174" i="9" s="1"/>
  <c r="W102" i="9"/>
  <c r="AF102" i="9" s="1"/>
  <c r="X77" i="9"/>
  <c r="AG77" i="9" s="1"/>
  <c r="W587" i="9"/>
  <c r="AF587" i="9" s="1"/>
  <c r="U400" i="9"/>
  <c r="AD400" i="9" s="1"/>
  <c r="Z367" i="9"/>
  <c r="AI367" i="9" s="1"/>
  <c r="R258" i="9"/>
  <c r="AA258" i="9" s="1"/>
  <c r="U193" i="9"/>
  <c r="AD193" i="9" s="1"/>
  <c r="Z161" i="9"/>
  <c r="AI161" i="9" s="1"/>
  <c r="X115" i="9"/>
  <c r="AG115" i="9" s="1"/>
  <c r="R99" i="9"/>
  <c r="AA99" i="9" s="1"/>
  <c r="Z72" i="9"/>
  <c r="AI72" i="9" s="1"/>
  <c r="W551" i="9"/>
  <c r="AF551" i="9" s="1"/>
  <c r="S254" i="9"/>
  <c r="AB254" i="9" s="1"/>
  <c r="Y211" i="9"/>
  <c r="AH211" i="9" s="1"/>
  <c r="W162" i="9"/>
  <c r="AF162" i="9" s="1"/>
  <c r="Y103" i="9"/>
  <c r="AH103" i="9" s="1"/>
  <c r="W66" i="9"/>
  <c r="AF66" i="9" s="1"/>
  <c r="Z46" i="9"/>
  <c r="AI46" i="9" s="1"/>
  <c r="U469" i="9"/>
  <c r="AD469" i="9" s="1"/>
  <c r="W486" i="9"/>
  <c r="AF486" i="9" s="1"/>
  <c r="Y265" i="9"/>
  <c r="AH265" i="9" s="1"/>
  <c r="V218" i="9"/>
  <c r="AE218" i="9" s="1"/>
  <c r="W195" i="9"/>
  <c r="AF195" i="9" s="1"/>
  <c r="V174" i="9"/>
  <c r="AE174" i="9" s="1"/>
  <c r="R98" i="9"/>
  <c r="AA98" i="9" s="1"/>
  <c r="R51" i="9"/>
  <c r="AA51" i="9" s="1"/>
  <c r="V93" i="9"/>
  <c r="AE93" i="9" s="1"/>
  <c r="S213" i="9"/>
  <c r="AB213" i="9" s="1"/>
  <c r="X178" i="9"/>
  <c r="AG178" i="9" s="1"/>
  <c r="X116" i="9"/>
  <c r="AG116" i="9" s="1"/>
  <c r="T166" i="9"/>
  <c r="AC166" i="9" s="1"/>
  <c r="Y189" i="9"/>
  <c r="AH189" i="9" s="1"/>
  <c r="U184" i="9"/>
  <c r="AD184" i="9" s="1"/>
  <c r="S208" i="9"/>
  <c r="AB208" i="9" s="1"/>
  <c r="Z200" i="9"/>
  <c r="AI200" i="9" s="1"/>
  <c r="Z185" i="9"/>
  <c r="AI185" i="9" s="1"/>
  <c r="V165" i="9"/>
  <c r="AE165" i="9" s="1"/>
  <c r="W153" i="9"/>
  <c r="AF153" i="9" s="1"/>
  <c r="T143" i="9"/>
  <c r="AC143" i="9" s="1"/>
  <c r="S105" i="9"/>
  <c r="AB105" i="9" s="1"/>
  <c r="V88" i="9"/>
  <c r="AE88" i="9" s="1"/>
  <c r="S78" i="9"/>
  <c r="AB78" i="9" s="1"/>
  <c r="R37" i="9"/>
  <c r="AA37" i="9" s="1"/>
  <c r="V582" i="9"/>
  <c r="AE582" i="9" s="1"/>
  <c r="U474" i="9"/>
  <c r="AD474" i="9" s="1"/>
  <c r="U406" i="9"/>
  <c r="AD406" i="9" s="1"/>
  <c r="Y315" i="9"/>
  <c r="AH315" i="9" s="1"/>
  <c r="T215" i="9"/>
  <c r="AC215" i="9" s="1"/>
  <c r="W192" i="9"/>
  <c r="AF192" i="9" s="1"/>
  <c r="U141" i="9"/>
  <c r="AD141" i="9" s="1"/>
  <c r="Z133" i="9"/>
  <c r="AI133" i="9" s="1"/>
  <c r="Y117" i="9"/>
  <c r="AH117" i="9" s="1"/>
  <c r="U49" i="9"/>
  <c r="AD49" i="9" s="1"/>
  <c r="S554" i="9"/>
  <c r="AB554" i="9" s="1"/>
  <c r="Y398" i="9"/>
  <c r="AH398" i="9" s="1"/>
  <c r="S284" i="9"/>
  <c r="AB284" i="9" s="1"/>
  <c r="X221" i="9"/>
  <c r="AG221" i="9" s="1"/>
  <c r="X171" i="9"/>
  <c r="AG171" i="9" s="1"/>
  <c r="W122" i="9"/>
  <c r="AF122" i="9" s="1"/>
  <c r="Y102" i="9"/>
  <c r="AH102" i="9" s="1"/>
  <c r="W77" i="9"/>
  <c r="AF77" i="9" s="1"/>
  <c r="T367" i="9"/>
  <c r="AC367" i="9" s="1"/>
  <c r="V252" i="9"/>
  <c r="AE252" i="9" s="1"/>
  <c r="Y232" i="9"/>
  <c r="AH232" i="9" s="1"/>
  <c r="T193" i="9"/>
  <c r="AC193" i="9" s="1"/>
  <c r="U98" i="9"/>
  <c r="AD98" i="9" s="1"/>
  <c r="T53" i="9"/>
  <c r="AC53" i="9" s="1"/>
  <c r="W45" i="9"/>
  <c r="AF45" i="9" s="1"/>
  <c r="Y464" i="9"/>
  <c r="AH464" i="9" s="1"/>
  <c r="Y311" i="9"/>
  <c r="AH311" i="9" s="1"/>
  <c r="U254" i="9"/>
  <c r="AD254" i="9" s="1"/>
  <c r="R211" i="9"/>
  <c r="AA211" i="9" s="1"/>
  <c r="Z162" i="9"/>
  <c r="AI162" i="9" s="1"/>
  <c r="U136" i="9"/>
  <c r="AD136" i="9" s="1"/>
  <c r="R71" i="9"/>
  <c r="AA71" i="9" s="1"/>
  <c r="T58" i="9"/>
  <c r="AC58" i="9" s="1"/>
  <c r="U304" i="9"/>
  <c r="AD304" i="9" s="1"/>
  <c r="W529" i="9"/>
  <c r="AF529" i="9" s="1"/>
  <c r="Y435" i="9"/>
  <c r="AH435" i="9" s="1"/>
  <c r="R316" i="9"/>
  <c r="AA316" i="9" s="1"/>
  <c r="S285" i="9"/>
  <c r="AB285" i="9" s="1"/>
  <c r="R255" i="9"/>
  <c r="AA255" i="9" s="1"/>
  <c r="Y218" i="9"/>
  <c r="AH218" i="9" s="1"/>
  <c r="Y195" i="9"/>
  <c r="AH195" i="9" s="1"/>
  <c r="Y174" i="9"/>
  <c r="AH174" i="9" s="1"/>
  <c r="W125" i="9"/>
  <c r="AF125" i="9" s="1"/>
  <c r="U112" i="9"/>
  <c r="AD112" i="9" s="1"/>
  <c r="T98" i="9"/>
  <c r="AC98" i="9" s="1"/>
  <c r="U51" i="9"/>
  <c r="AD51" i="9" s="1"/>
  <c r="X93" i="9"/>
  <c r="AG93" i="9" s="1"/>
  <c r="U150" i="9"/>
  <c r="AD150" i="9" s="1"/>
  <c r="U213" i="9"/>
  <c r="AD213" i="9" s="1"/>
  <c r="R128" i="9"/>
  <c r="AA128" i="9" s="1"/>
  <c r="V42" i="9"/>
  <c r="AE42" i="9" s="1"/>
  <c r="R247" i="9"/>
  <c r="AA247" i="9" s="1"/>
  <c r="Z116" i="9"/>
  <c r="AI116" i="9" s="1"/>
  <c r="V153" i="9"/>
  <c r="AE153" i="9" s="1"/>
  <c r="V641" i="4"/>
  <c r="V524" i="4"/>
  <c r="V518" i="4"/>
  <c r="V527" i="4"/>
  <c r="V607" i="4"/>
  <c r="V570" i="4"/>
  <c r="V603" i="4"/>
  <c r="V497" i="4"/>
  <c r="V582" i="4"/>
  <c r="V634" i="4"/>
  <c r="V600" i="4"/>
  <c r="V573" i="4"/>
  <c r="V569" i="4"/>
  <c r="V610" i="4"/>
  <c r="V509" i="4"/>
  <c r="X509" i="4"/>
  <c r="X553" i="4"/>
  <c r="X620" i="4"/>
  <c r="V289" i="9"/>
  <c r="AE289" i="9" s="1"/>
  <c r="Z289" i="9"/>
  <c r="AI289" i="9" s="1"/>
  <c r="R289" i="9"/>
  <c r="AA289" i="9" s="1"/>
  <c r="U289" i="9"/>
  <c r="AD289" i="9" s="1"/>
  <c r="Y289" i="9"/>
  <c r="AH289" i="9" s="1"/>
  <c r="Y369" i="9"/>
  <c r="AH369" i="9" s="1"/>
  <c r="Q369" i="9"/>
  <c r="R369" i="9" s="1"/>
  <c r="AA369" i="9" s="1"/>
  <c r="X369" i="9"/>
  <c r="AG369" i="9" s="1"/>
  <c r="W369" i="9"/>
  <c r="AF369" i="9" s="1"/>
  <c r="V369" i="9"/>
  <c r="AE369" i="9" s="1"/>
  <c r="U369" i="9"/>
  <c r="AD369" i="9" s="1"/>
  <c r="Z369" i="9"/>
  <c r="AI369" i="9" s="1"/>
  <c r="T369" i="9"/>
  <c r="AC369" i="9" s="1"/>
  <c r="S369" i="9"/>
  <c r="AB369" i="9" s="1"/>
  <c r="Z429" i="9"/>
  <c r="AI429" i="9" s="1"/>
  <c r="R533" i="9"/>
  <c r="AA533" i="9" s="1"/>
  <c r="S533" i="9"/>
  <c r="AB533" i="9" s="1"/>
  <c r="X533" i="9"/>
  <c r="AG533" i="9" s="1"/>
  <c r="Z533" i="9"/>
  <c r="AI533" i="9" s="1"/>
  <c r="V440" i="9"/>
  <c r="AE440" i="9" s="1"/>
  <c r="U440" i="9"/>
  <c r="AD440" i="9" s="1"/>
  <c r="Z440" i="9"/>
  <c r="AI440" i="9" s="1"/>
  <c r="Z420" i="9"/>
  <c r="AI420" i="9" s="1"/>
  <c r="S420" i="9"/>
  <c r="AB420" i="9" s="1"/>
  <c r="R420" i="9"/>
  <c r="AA420" i="9" s="1"/>
  <c r="Y420" i="9"/>
  <c r="AH420" i="9" s="1"/>
  <c r="R427" i="9"/>
  <c r="AA427" i="9" s="1"/>
  <c r="W427" i="9"/>
  <c r="AF427" i="9" s="1"/>
  <c r="R479" i="9"/>
  <c r="AA479" i="9" s="1"/>
  <c r="W479" i="9"/>
  <c r="AF479" i="9" s="1"/>
  <c r="Z479" i="9"/>
  <c r="AI479" i="9" s="1"/>
  <c r="W374" i="9"/>
  <c r="AF374" i="9" s="1"/>
  <c r="V374" i="9"/>
  <c r="AE374" i="9" s="1"/>
  <c r="U374" i="9"/>
  <c r="AD374" i="9" s="1"/>
  <c r="X516" i="9"/>
  <c r="AG516" i="9" s="1"/>
  <c r="W516" i="9"/>
  <c r="AF516" i="9" s="1"/>
  <c r="V516" i="9"/>
  <c r="AE516" i="9" s="1"/>
  <c r="X563" i="8"/>
  <c r="AG563" i="8" s="1"/>
  <c r="W563" i="8"/>
  <c r="AF563" i="8" s="1"/>
  <c r="Z563" i="8"/>
  <c r="AI563" i="8" s="1"/>
  <c r="V563" i="8"/>
  <c r="AE563" i="8" s="1"/>
  <c r="U563" i="8"/>
  <c r="AD563" i="8" s="1"/>
  <c r="R563" i="8"/>
  <c r="AA563" i="8" s="1"/>
  <c r="Y563" i="8"/>
  <c r="AH563" i="8" s="1"/>
  <c r="T563" i="8"/>
  <c r="AC563" i="8" s="1"/>
  <c r="V86" i="9"/>
  <c r="AE86" i="9" s="1"/>
  <c r="S86" i="9"/>
  <c r="AB86" i="9" s="1"/>
  <c r="X445" i="8"/>
  <c r="AG445" i="8" s="1"/>
  <c r="Z445" i="8"/>
  <c r="AI445" i="8" s="1"/>
  <c r="Y445" i="8"/>
  <c r="AH445" i="8" s="1"/>
  <c r="W445" i="8"/>
  <c r="AF445" i="8" s="1"/>
  <c r="T445" i="8"/>
  <c r="AC445" i="8" s="1"/>
  <c r="R445" i="8"/>
  <c r="AA445" i="8" s="1"/>
  <c r="U445" i="8"/>
  <c r="AD445" i="8" s="1"/>
  <c r="W411" i="8"/>
  <c r="AF411" i="8" s="1"/>
  <c r="Y411" i="8"/>
  <c r="AH411" i="8" s="1"/>
  <c r="X411" i="8"/>
  <c r="AG411" i="8" s="1"/>
  <c r="V411" i="8"/>
  <c r="AE411" i="8" s="1"/>
  <c r="T411" i="8"/>
  <c r="AC411" i="8" s="1"/>
  <c r="Z411" i="8"/>
  <c r="AI411" i="8" s="1"/>
  <c r="S411" i="8"/>
  <c r="AB411" i="8" s="1"/>
  <c r="R411" i="8"/>
  <c r="AA411" i="8" s="1"/>
  <c r="X589" i="8"/>
  <c r="AG589" i="8" s="1"/>
  <c r="W589" i="8"/>
  <c r="AF589" i="8" s="1"/>
  <c r="V589" i="8"/>
  <c r="AE589" i="8" s="1"/>
  <c r="U589" i="8"/>
  <c r="AD589" i="8" s="1"/>
  <c r="R589" i="8"/>
  <c r="AA589" i="8" s="1"/>
  <c r="S589" i="8"/>
  <c r="AB589" i="8" s="1"/>
  <c r="Y589" i="8"/>
  <c r="AH589" i="8" s="1"/>
  <c r="Z589" i="8"/>
  <c r="AI589" i="8" s="1"/>
  <c r="X528" i="8"/>
  <c r="AG528" i="8" s="1"/>
  <c r="V528" i="8"/>
  <c r="AE528" i="8" s="1"/>
  <c r="T528" i="8"/>
  <c r="AC528" i="8" s="1"/>
  <c r="S528" i="8"/>
  <c r="AB528" i="8" s="1"/>
  <c r="W528" i="8"/>
  <c r="AF528" i="8" s="1"/>
  <c r="Z528" i="8"/>
  <c r="AI528" i="8" s="1"/>
  <c r="U528" i="8"/>
  <c r="AD528" i="8" s="1"/>
  <c r="Y528" i="8"/>
  <c r="AH528" i="8" s="1"/>
  <c r="X414" i="8"/>
  <c r="AG414" i="8" s="1"/>
  <c r="Y414" i="8"/>
  <c r="AH414" i="8" s="1"/>
  <c r="W414" i="8"/>
  <c r="AF414" i="8" s="1"/>
  <c r="V414" i="8"/>
  <c r="AE414" i="8" s="1"/>
  <c r="U414" i="8"/>
  <c r="AD414" i="8" s="1"/>
  <c r="Z414" i="8"/>
  <c r="AI414" i="8" s="1"/>
  <c r="R414" i="8"/>
  <c r="AA414" i="8" s="1"/>
  <c r="T414" i="8"/>
  <c r="AC414" i="8" s="1"/>
  <c r="S414" i="8"/>
  <c r="AB414" i="8" s="1"/>
  <c r="Z310" i="8"/>
  <c r="AI310" i="8" s="1"/>
  <c r="Y310" i="8"/>
  <c r="AH310" i="8" s="1"/>
  <c r="W310" i="8"/>
  <c r="AF310" i="8" s="1"/>
  <c r="V310" i="8"/>
  <c r="AE310" i="8" s="1"/>
  <c r="U310" i="8"/>
  <c r="AD310" i="8" s="1"/>
  <c r="T310" i="8"/>
  <c r="AC310" i="8" s="1"/>
  <c r="R310" i="8"/>
  <c r="AA310" i="8" s="1"/>
  <c r="S310" i="8"/>
  <c r="AB310" i="8" s="1"/>
  <c r="X310" i="8"/>
  <c r="AG310" i="8" s="1"/>
  <c r="W399" i="8"/>
  <c r="AF399" i="8" s="1"/>
  <c r="V399" i="8"/>
  <c r="AE399" i="8" s="1"/>
  <c r="Z399" i="8"/>
  <c r="AI399" i="8" s="1"/>
  <c r="X399" i="8"/>
  <c r="AG399" i="8" s="1"/>
  <c r="U399" i="8"/>
  <c r="AD399" i="8" s="1"/>
  <c r="T399" i="8"/>
  <c r="AC399" i="8" s="1"/>
  <c r="Y399" i="8"/>
  <c r="AH399" i="8" s="1"/>
  <c r="R399" i="8"/>
  <c r="AA399" i="8" s="1"/>
  <c r="S399" i="8"/>
  <c r="AB399" i="8" s="1"/>
  <c r="U35" i="8"/>
  <c r="AD35" i="8" s="1"/>
  <c r="T35" i="8"/>
  <c r="AC35" i="8" s="1"/>
  <c r="Z35" i="8"/>
  <c r="AI35" i="8" s="1"/>
  <c r="R35" i="8"/>
  <c r="AA35" i="8" s="1"/>
  <c r="S35" i="8"/>
  <c r="AB35" i="8" s="1"/>
  <c r="X35" i="8"/>
  <c r="AG35" i="8" s="1"/>
  <c r="W35" i="8"/>
  <c r="AF35" i="8" s="1"/>
  <c r="V35" i="8"/>
  <c r="AE35" i="8" s="1"/>
  <c r="V311" i="8"/>
  <c r="AE311" i="8" s="1"/>
  <c r="W311" i="8"/>
  <c r="AF311" i="8" s="1"/>
  <c r="U311" i="8"/>
  <c r="AD311" i="8" s="1"/>
  <c r="T311" i="8"/>
  <c r="AC311" i="8" s="1"/>
  <c r="S311" i="8"/>
  <c r="AB311" i="8" s="1"/>
  <c r="R311" i="8"/>
  <c r="AA311" i="8" s="1"/>
  <c r="X311" i="8"/>
  <c r="AG311" i="8" s="1"/>
  <c r="Y311" i="8"/>
  <c r="AH311" i="8" s="1"/>
  <c r="Z311" i="8"/>
  <c r="AI311" i="8" s="1"/>
  <c r="V324" i="9"/>
  <c r="AE324" i="9" s="1"/>
  <c r="S324" i="9"/>
  <c r="AB324" i="9" s="1"/>
  <c r="Z324" i="9"/>
  <c r="AI324" i="9" s="1"/>
  <c r="T324" i="9"/>
  <c r="AC324" i="9" s="1"/>
  <c r="U516" i="9"/>
  <c r="AD516" i="9" s="1"/>
  <c r="U479" i="9"/>
  <c r="AD479" i="9" s="1"/>
  <c r="U345" i="9"/>
  <c r="AD345" i="9" s="1"/>
  <c r="T345" i="9"/>
  <c r="AC345" i="9" s="1"/>
  <c r="Y345" i="9"/>
  <c r="AH345" i="9" s="1"/>
  <c r="X305" i="9"/>
  <c r="AG305" i="9" s="1"/>
  <c r="W305" i="9"/>
  <c r="AF305" i="9" s="1"/>
  <c r="V305" i="9"/>
  <c r="AE305" i="9" s="1"/>
  <c r="Z517" i="9"/>
  <c r="AI517" i="9" s="1"/>
  <c r="R517" i="9"/>
  <c r="AA517" i="9" s="1"/>
  <c r="S517" i="9"/>
  <c r="AB517" i="9" s="1"/>
  <c r="V517" i="9"/>
  <c r="AE517" i="9" s="1"/>
  <c r="Z472" i="9"/>
  <c r="AI472" i="9" s="1"/>
  <c r="R472" i="9"/>
  <c r="AA472" i="9" s="1"/>
  <c r="Y472" i="9"/>
  <c r="AH472" i="9" s="1"/>
  <c r="T472" i="9"/>
  <c r="AC472" i="9" s="1"/>
  <c r="X260" i="9"/>
  <c r="AG260" i="9" s="1"/>
  <c r="W260" i="9"/>
  <c r="AF260" i="9" s="1"/>
  <c r="R260" i="9"/>
  <c r="AA260" i="9" s="1"/>
  <c r="V260" i="9"/>
  <c r="AE260" i="9" s="1"/>
  <c r="V527" i="9"/>
  <c r="AE527" i="9" s="1"/>
  <c r="U527" i="9"/>
  <c r="AD527" i="9" s="1"/>
  <c r="T527" i="9"/>
  <c r="AC527" i="9" s="1"/>
  <c r="R527" i="9"/>
  <c r="AA527" i="9" s="1"/>
  <c r="T411" i="9"/>
  <c r="AC411" i="9" s="1"/>
  <c r="S411" i="9"/>
  <c r="AB411" i="9" s="1"/>
  <c r="Z411" i="9"/>
  <c r="AI411" i="9" s="1"/>
  <c r="U140" i="9"/>
  <c r="AD140" i="9" s="1"/>
  <c r="T140" i="9"/>
  <c r="AC140" i="9" s="1"/>
  <c r="S140" i="9"/>
  <c r="AB140" i="9" s="1"/>
  <c r="S563" i="8"/>
  <c r="AB563" i="8" s="1"/>
  <c r="Z294" i="8"/>
  <c r="AI294" i="8" s="1"/>
  <c r="T294" i="8"/>
  <c r="AC294" i="8" s="1"/>
  <c r="U294" i="8"/>
  <c r="AD294" i="8" s="1"/>
  <c r="W294" i="8"/>
  <c r="AF294" i="8" s="1"/>
  <c r="S294" i="8"/>
  <c r="AB294" i="8" s="1"/>
  <c r="X294" i="8"/>
  <c r="AG294" i="8" s="1"/>
  <c r="R294" i="8"/>
  <c r="AA294" i="8" s="1"/>
  <c r="T199" i="9"/>
  <c r="AC199" i="9" s="1"/>
  <c r="R199" i="9"/>
  <c r="AA199" i="9" s="1"/>
  <c r="W75" i="9"/>
  <c r="AF75" i="9" s="1"/>
  <c r="S75" i="9"/>
  <c r="AB75" i="9" s="1"/>
  <c r="Z489" i="8"/>
  <c r="AI489" i="8" s="1"/>
  <c r="R489" i="8"/>
  <c r="AA489" i="8" s="1"/>
  <c r="W489" i="8"/>
  <c r="AF489" i="8" s="1"/>
  <c r="Y489" i="8"/>
  <c r="AH489" i="8" s="1"/>
  <c r="X489" i="8"/>
  <c r="AG489" i="8" s="1"/>
  <c r="V489" i="8"/>
  <c r="AE489" i="8" s="1"/>
  <c r="T489" i="8"/>
  <c r="AC489" i="8" s="1"/>
  <c r="U489" i="8"/>
  <c r="AD489" i="8" s="1"/>
  <c r="U411" i="8"/>
  <c r="AD411" i="8" s="1"/>
  <c r="V436" i="8"/>
  <c r="AE436" i="8" s="1"/>
  <c r="U436" i="8"/>
  <c r="AD436" i="8" s="1"/>
  <c r="Z436" i="8"/>
  <c r="AI436" i="8" s="1"/>
  <c r="T436" i="8"/>
  <c r="AC436" i="8" s="1"/>
  <c r="S436" i="8"/>
  <c r="AB436" i="8" s="1"/>
  <c r="Q436" i="8"/>
  <c r="R436" i="8" s="1"/>
  <c r="AA436" i="8" s="1"/>
  <c r="Y436" i="8"/>
  <c r="AH436" i="8" s="1"/>
  <c r="W436" i="8"/>
  <c r="AF436" i="8" s="1"/>
  <c r="W586" i="8"/>
  <c r="AF586" i="8" s="1"/>
  <c r="U586" i="8"/>
  <c r="AD586" i="8" s="1"/>
  <c r="S586" i="8"/>
  <c r="AB586" i="8" s="1"/>
  <c r="T586" i="8"/>
  <c r="AC586" i="8" s="1"/>
  <c r="R586" i="8"/>
  <c r="AA586" i="8" s="1"/>
  <c r="V586" i="8"/>
  <c r="AE586" i="8" s="1"/>
  <c r="Z586" i="8"/>
  <c r="AI586" i="8" s="1"/>
  <c r="Y586" i="8"/>
  <c r="AH586" i="8" s="1"/>
  <c r="V550" i="8"/>
  <c r="AE550" i="8" s="1"/>
  <c r="U550" i="8"/>
  <c r="AD550" i="8" s="1"/>
  <c r="Y550" i="8"/>
  <c r="AH550" i="8" s="1"/>
  <c r="T550" i="8"/>
  <c r="AC550" i="8" s="1"/>
  <c r="S550" i="8"/>
  <c r="AB550" i="8" s="1"/>
  <c r="Z550" i="8"/>
  <c r="AI550" i="8" s="1"/>
  <c r="T589" i="8"/>
  <c r="AC589" i="8" s="1"/>
  <c r="V575" i="8"/>
  <c r="AE575" i="8" s="1"/>
  <c r="R575" i="8"/>
  <c r="AA575" i="8" s="1"/>
  <c r="X575" i="8"/>
  <c r="AG575" i="8" s="1"/>
  <c r="U575" i="8"/>
  <c r="AD575" i="8" s="1"/>
  <c r="T575" i="8"/>
  <c r="AC575" i="8" s="1"/>
  <c r="S575" i="8"/>
  <c r="AB575" i="8" s="1"/>
  <c r="Y575" i="8"/>
  <c r="AH575" i="8" s="1"/>
  <c r="Z575" i="8"/>
  <c r="AI575" i="8" s="1"/>
  <c r="X550" i="8"/>
  <c r="AG550" i="8" s="1"/>
  <c r="R528" i="8"/>
  <c r="AA528" i="8" s="1"/>
  <c r="X397" i="9"/>
  <c r="AG397" i="9" s="1"/>
  <c r="Q526" i="7"/>
  <c r="W526" i="7" s="1"/>
  <c r="AF526" i="7" s="1"/>
  <c r="Z526" i="7"/>
  <c r="AI526" i="7" s="1"/>
  <c r="V399" i="7"/>
  <c r="AE399" i="7" s="1"/>
  <c r="T399" i="7"/>
  <c r="AC399" i="7" s="1"/>
  <c r="Y399" i="7"/>
  <c r="AH399" i="7" s="1"/>
  <c r="U399" i="7"/>
  <c r="AD399" i="7" s="1"/>
  <c r="Q399" i="7"/>
  <c r="X399" i="7" s="1"/>
  <c r="AG399" i="7" s="1"/>
  <c r="Y259" i="8"/>
  <c r="AH259" i="8" s="1"/>
  <c r="X259" i="8"/>
  <c r="AG259" i="8" s="1"/>
  <c r="W259" i="8"/>
  <c r="AF259" i="8" s="1"/>
  <c r="U259" i="8"/>
  <c r="AD259" i="8" s="1"/>
  <c r="S259" i="8"/>
  <c r="AB259" i="8" s="1"/>
  <c r="V259" i="8"/>
  <c r="AE259" i="8" s="1"/>
  <c r="R259" i="8"/>
  <c r="AA259" i="8" s="1"/>
  <c r="T259" i="8"/>
  <c r="AC259" i="8" s="1"/>
  <c r="Z259" i="8"/>
  <c r="AI259" i="8" s="1"/>
  <c r="S218" i="8"/>
  <c r="AB218" i="8" s="1"/>
  <c r="Z218" i="8"/>
  <c r="AI218" i="8" s="1"/>
  <c r="R218" i="8"/>
  <c r="AA218" i="8" s="1"/>
  <c r="Y218" i="8"/>
  <c r="AH218" i="8" s="1"/>
  <c r="X218" i="8"/>
  <c r="AG218" i="8" s="1"/>
  <c r="U218" i="8"/>
  <c r="AD218" i="8" s="1"/>
  <c r="W218" i="8"/>
  <c r="AF218" i="8" s="1"/>
  <c r="V218" i="8"/>
  <c r="AE218" i="8" s="1"/>
  <c r="Z423" i="8"/>
  <c r="AI423" i="8" s="1"/>
  <c r="R423" i="8"/>
  <c r="AA423" i="8" s="1"/>
  <c r="W423" i="8"/>
  <c r="AF423" i="8" s="1"/>
  <c r="Y423" i="8"/>
  <c r="AH423" i="8" s="1"/>
  <c r="X423" i="8"/>
  <c r="AG423" i="8" s="1"/>
  <c r="V423" i="8"/>
  <c r="AE423" i="8" s="1"/>
  <c r="U423" i="8"/>
  <c r="AD423" i="8" s="1"/>
  <c r="T423" i="8"/>
  <c r="AC423" i="8" s="1"/>
  <c r="Y301" i="8"/>
  <c r="AH301" i="8" s="1"/>
  <c r="X301" i="8"/>
  <c r="AG301" i="8" s="1"/>
  <c r="W301" i="8"/>
  <c r="AF301" i="8" s="1"/>
  <c r="T301" i="8"/>
  <c r="AC301" i="8" s="1"/>
  <c r="V301" i="8"/>
  <c r="AE301" i="8" s="1"/>
  <c r="U301" i="8"/>
  <c r="AD301" i="8" s="1"/>
  <c r="Z301" i="8"/>
  <c r="AI301" i="8" s="1"/>
  <c r="R301" i="8"/>
  <c r="AA301" i="8" s="1"/>
  <c r="S301" i="8"/>
  <c r="AB301" i="8" s="1"/>
  <c r="Y274" i="8"/>
  <c r="AH274" i="8" s="1"/>
  <c r="X274" i="8"/>
  <c r="AG274" i="8" s="1"/>
  <c r="W274" i="8"/>
  <c r="AF274" i="8" s="1"/>
  <c r="T274" i="8"/>
  <c r="AC274" i="8" s="1"/>
  <c r="S274" i="8"/>
  <c r="AB274" i="8" s="1"/>
  <c r="U274" i="8"/>
  <c r="AD274" i="8" s="1"/>
  <c r="V274" i="8"/>
  <c r="AE274" i="8" s="1"/>
  <c r="R274" i="8"/>
  <c r="AA274" i="8" s="1"/>
  <c r="Z274" i="8"/>
  <c r="AI274" i="8" s="1"/>
  <c r="V536" i="9"/>
  <c r="AE536" i="9" s="1"/>
  <c r="T536" i="9"/>
  <c r="AC536" i="9" s="1"/>
  <c r="S536" i="9"/>
  <c r="AB536" i="9" s="1"/>
  <c r="X536" i="9"/>
  <c r="AG536" i="9" s="1"/>
  <c r="V429" i="9"/>
  <c r="AE429" i="9" s="1"/>
  <c r="U429" i="9"/>
  <c r="AD429" i="9" s="1"/>
  <c r="U535" i="9"/>
  <c r="AD535" i="9" s="1"/>
  <c r="T535" i="9"/>
  <c r="AC535" i="9" s="1"/>
  <c r="S535" i="9"/>
  <c r="AB535" i="9" s="1"/>
  <c r="Z535" i="9"/>
  <c r="AI535" i="9" s="1"/>
  <c r="X292" i="9"/>
  <c r="AG292" i="9" s="1"/>
  <c r="W292" i="9"/>
  <c r="AF292" i="9" s="1"/>
  <c r="T292" i="9"/>
  <c r="AC292" i="9" s="1"/>
  <c r="V292" i="9"/>
  <c r="AE292" i="9" s="1"/>
  <c r="T467" i="9"/>
  <c r="AC467" i="9" s="1"/>
  <c r="S467" i="9"/>
  <c r="AB467" i="9" s="1"/>
  <c r="V467" i="9"/>
  <c r="AE467" i="9" s="1"/>
  <c r="W467" i="9"/>
  <c r="AF467" i="9" s="1"/>
  <c r="Z467" i="9"/>
  <c r="AI467" i="9" s="1"/>
  <c r="Z419" i="9"/>
  <c r="AI419" i="9" s="1"/>
  <c r="R419" i="9"/>
  <c r="AA419" i="9" s="1"/>
  <c r="Y419" i="9"/>
  <c r="AH419" i="9" s="1"/>
  <c r="S419" i="9"/>
  <c r="AB419" i="9" s="1"/>
  <c r="T419" i="9"/>
  <c r="AC419" i="9" s="1"/>
  <c r="U392" i="9"/>
  <c r="AD392" i="9" s="1"/>
  <c r="T392" i="9"/>
  <c r="AC392" i="9" s="1"/>
  <c r="Z392" i="9"/>
  <c r="AI392" i="9" s="1"/>
  <c r="S392" i="9"/>
  <c r="AB392" i="9" s="1"/>
  <c r="T499" i="9"/>
  <c r="AC499" i="9" s="1"/>
  <c r="X499" i="9"/>
  <c r="AG499" i="9" s="1"/>
  <c r="Z499" i="9"/>
  <c r="AI499" i="9" s="1"/>
  <c r="W499" i="9"/>
  <c r="AF499" i="9" s="1"/>
  <c r="T395" i="9"/>
  <c r="AC395" i="9" s="1"/>
  <c r="S395" i="9"/>
  <c r="AB395" i="9" s="1"/>
  <c r="Z395" i="9"/>
  <c r="AI395" i="9" s="1"/>
  <c r="S202" i="8"/>
  <c r="AB202" i="8" s="1"/>
  <c r="X202" i="8"/>
  <c r="AG202" i="8" s="1"/>
  <c r="W202" i="8"/>
  <c r="AF202" i="8" s="1"/>
  <c r="V202" i="8"/>
  <c r="AE202" i="8" s="1"/>
  <c r="U202" i="8"/>
  <c r="AD202" i="8" s="1"/>
  <c r="T202" i="8"/>
  <c r="AC202" i="8" s="1"/>
  <c r="R202" i="8"/>
  <c r="AA202" i="8" s="1"/>
  <c r="Z202" i="8"/>
  <c r="AI202" i="8" s="1"/>
  <c r="Y202" i="8"/>
  <c r="AH202" i="8" s="1"/>
  <c r="W491" i="7"/>
  <c r="AF491" i="7" s="1"/>
  <c r="V491" i="7"/>
  <c r="AE491" i="7" s="1"/>
  <c r="U491" i="7"/>
  <c r="AD491" i="7" s="1"/>
  <c r="S491" i="7"/>
  <c r="AB491" i="7" s="1"/>
  <c r="Y491" i="7"/>
  <c r="AH491" i="7" s="1"/>
  <c r="Q491" i="7"/>
  <c r="T491" i="7" s="1"/>
  <c r="AC491" i="7" s="1"/>
  <c r="Z491" i="7"/>
  <c r="AI491" i="7" s="1"/>
  <c r="X491" i="7"/>
  <c r="AG491" i="7" s="1"/>
  <c r="R491" i="7"/>
  <c r="AA491" i="7" s="1"/>
  <c r="W278" i="7"/>
  <c r="AF278" i="7" s="1"/>
  <c r="Y278" i="7"/>
  <c r="AH278" i="7" s="1"/>
  <c r="Q278" i="7"/>
  <c r="T278" i="7" s="1"/>
  <c r="AC278" i="7" s="1"/>
  <c r="V278" i="7"/>
  <c r="AE278" i="7" s="1"/>
  <c r="U278" i="7"/>
  <c r="AD278" i="7" s="1"/>
  <c r="S278" i="7"/>
  <c r="AB278" i="7" s="1"/>
  <c r="R278" i="7"/>
  <c r="AA278" i="7" s="1"/>
  <c r="R536" i="9"/>
  <c r="AA536" i="9" s="1"/>
  <c r="R374" i="9"/>
  <c r="AA374" i="9" s="1"/>
  <c r="X487" i="9"/>
  <c r="AG487" i="9" s="1"/>
  <c r="W487" i="9"/>
  <c r="AF487" i="9" s="1"/>
  <c r="V487" i="9"/>
  <c r="AE487" i="9" s="1"/>
  <c r="R487" i="9"/>
  <c r="AA487" i="9" s="1"/>
  <c r="X429" i="9"/>
  <c r="AG429" i="9" s="1"/>
  <c r="T420" i="9"/>
  <c r="AC420" i="9" s="1"/>
  <c r="T331" i="9"/>
  <c r="AC331" i="9" s="1"/>
  <c r="S331" i="9"/>
  <c r="AB331" i="9" s="1"/>
  <c r="Z331" i="9"/>
  <c r="AI331" i="9" s="1"/>
  <c r="Z418" i="9"/>
  <c r="AI418" i="9" s="1"/>
  <c r="R418" i="9"/>
  <c r="AA418" i="9" s="1"/>
  <c r="T418" i="9"/>
  <c r="AC418" i="9" s="1"/>
  <c r="Y418" i="9"/>
  <c r="AH418" i="9" s="1"/>
  <c r="S346" i="9"/>
  <c r="AB346" i="9" s="1"/>
  <c r="Z346" i="9"/>
  <c r="AI346" i="9" s="1"/>
  <c r="R346" i="9"/>
  <c r="AA346" i="9" s="1"/>
  <c r="U292" i="9"/>
  <c r="AD292" i="9" s="1"/>
  <c r="R467" i="9"/>
  <c r="AA467" i="9" s="1"/>
  <c r="R380" i="9"/>
  <c r="AA380" i="9" s="1"/>
  <c r="W380" i="9"/>
  <c r="AF380" i="9" s="1"/>
  <c r="T414" i="9"/>
  <c r="AC414" i="9" s="1"/>
  <c r="S414" i="9"/>
  <c r="AB414" i="9" s="1"/>
  <c r="V414" i="9"/>
  <c r="AE414" i="9" s="1"/>
  <c r="Z414" i="9"/>
  <c r="AI414" i="9" s="1"/>
  <c r="T410" i="9"/>
  <c r="AC410" i="9" s="1"/>
  <c r="S410" i="9"/>
  <c r="AB410" i="9" s="1"/>
  <c r="Z410" i="9"/>
  <c r="AI410" i="9" s="1"/>
  <c r="U410" i="9"/>
  <c r="AD410" i="9" s="1"/>
  <c r="S127" i="9"/>
  <c r="AB127" i="9" s="1"/>
  <c r="Z127" i="9"/>
  <c r="AI127" i="9" s="1"/>
  <c r="R81" i="9"/>
  <c r="AA81" i="9" s="1"/>
  <c r="Z27" i="9"/>
  <c r="AI27" i="9" s="1"/>
  <c r="W27" i="9"/>
  <c r="AF27" i="9" s="1"/>
  <c r="Q433" i="8"/>
  <c r="Z433" i="8" s="1"/>
  <c r="AI433" i="8" s="1"/>
  <c r="W433" i="8"/>
  <c r="AF433" i="8" s="1"/>
  <c r="V433" i="8"/>
  <c r="AE433" i="8" s="1"/>
  <c r="S433" i="8"/>
  <c r="AB433" i="8" s="1"/>
  <c r="X433" i="8"/>
  <c r="AG433" i="8" s="1"/>
  <c r="R433" i="8"/>
  <c r="AA433" i="8" s="1"/>
  <c r="S314" i="8"/>
  <c r="AB314" i="8" s="1"/>
  <c r="X314" i="8"/>
  <c r="AG314" i="8" s="1"/>
  <c r="Y314" i="8"/>
  <c r="AH314" i="8" s="1"/>
  <c r="W314" i="8"/>
  <c r="AF314" i="8" s="1"/>
  <c r="V314" i="8"/>
  <c r="AE314" i="8" s="1"/>
  <c r="U314" i="8"/>
  <c r="AD314" i="8" s="1"/>
  <c r="Z314" i="8"/>
  <c r="AI314" i="8" s="1"/>
  <c r="T314" i="8"/>
  <c r="AC314" i="8" s="1"/>
  <c r="R314" i="8"/>
  <c r="AA314" i="8" s="1"/>
  <c r="R136" i="8"/>
  <c r="AA136" i="8" s="1"/>
  <c r="Y136" i="8"/>
  <c r="AH136" i="8" s="1"/>
  <c r="X136" i="8"/>
  <c r="AG136" i="8" s="1"/>
  <c r="V136" i="8"/>
  <c r="AE136" i="8" s="1"/>
  <c r="U136" i="8"/>
  <c r="AD136" i="8" s="1"/>
  <c r="T136" i="8"/>
  <c r="AC136" i="8" s="1"/>
  <c r="W136" i="8"/>
  <c r="AF136" i="8" s="1"/>
  <c r="S136" i="8"/>
  <c r="AB136" i="8" s="1"/>
  <c r="U247" i="9"/>
  <c r="AD247" i="9" s="1"/>
  <c r="T487" i="9"/>
  <c r="AC487" i="9" s="1"/>
  <c r="R395" i="9"/>
  <c r="AA395" i="9" s="1"/>
  <c r="Z224" i="9"/>
  <c r="AI224" i="9" s="1"/>
  <c r="X224" i="9"/>
  <c r="AG224" i="9" s="1"/>
  <c r="R224" i="9"/>
  <c r="AA224" i="9" s="1"/>
  <c r="W224" i="9"/>
  <c r="AF224" i="9" s="1"/>
  <c r="Z339" i="9"/>
  <c r="AI339" i="9" s="1"/>
  <c r="R339" i="9"/>
  <c r="AA339" i="9" s="1"/>
  <c r="Y339" i="9"/>
  <c r="AH339" i="9" s="1"/>
  <c r="V574" i="9"/>
  <c r="AE574" i="9" s="1"/>
  <c r="T574" i="9"/>
  <c r="AC574" i="9" s="1"/>
  <c r="S574" i="9"/>
  <c r="AB574" i="9" s="1"/>
  <c r="R504" i="9"/>
  <c r="AA504" i="9" s="1"/>
  <c r="W504" i="9"/>
  <c r="AF504" i="9" s="1"/>
  <c r="T504" i="9"/>
  <c r="AC504" i="9" s="1"/>
  <c r="S504" i="9"/>
  <c r="AB504" i="9" s="1"/>
  <c r="X392" i="9"/>
  <c r="AG392" i="9" s="1"/>
  <c r="U512" i="9"/>
  <c r="AD512" i="9" s="1"/>
  <c r="Z512" i="9"/>
  <c r="AI512" i="9" s="1"/>
  <c r="R512" i="9"/>
  <c r="AA512" i="9" s="1"/>
  <c r="R414" i="9"/>
  <c r="AA414" i="9" s="1"/>
  <c r="R410" i="9"/>
  <c r="AA410" i="9" s="1"/>
  <c r="Y576" i="8"/>
  <c r="AH576" i="8" s="1"/>
  <c r="W576" i="8"/>
  <c r="AF576" i="8" s="1"/>
  <c r="T576" i="8"/>
  <c r="AC576" i="8" s="1"/>
  <c r="V576" i="8"/>
  <c r="AE576" i="8" s="1"/>
  <c r="U576" i="8"/>
  <c r="AD576" i="8" s="1"/>
  <c r="X576" i="8"/>
  <c r="AG576" i="8" s="1"/>
  <c r="Z576" i="8"/>
  <c r="AI576" i="8" s="1"/>
  <c r="R576" i="8"/>
  <c r="AA576" i="8" s="1"/>
  <c r="T363" i="9"/>
  <c r="AC363" i="9" s="1"/>
  <c r="W363" i="9"/>
  <c r="AF363" i="9" s="1"/>
  <c r="S363" i="9"/>
  <c r="AB363" i="9" s="1"/>
  <c r="Z363" i="9"/>
  <c r="AI363" i="9" s="1"/>
  <c r="W109" i="9"/>
  <c r="AF109" i="9" s="1"/>
  <c r="Y109" i="9"/>
  <c r="AH109" i="9" s="1"/>
  <c r="X68" i="9"/>
  <c r="AG68" i="9" s="1"/>
  <c r="Z68" i="9"/>
  <c r="AI68" i="9" s="1"/>
  <c r="U371" i="8"/>
  <c r="AD371" i="8" s="1"/>
  <c r="Z371" i="8"/>
  <c r="AI371" i="8" s="1"/>
  <c r="V371" i="8"/>
  <c r="AE371" i="8" s="1"/>
  <c r="R371" i="8"/>
  <c r="AA371" i="8" s="1"/>
  <c r="X371" i="8"/>
  <c r="AG371" i="8" s="1"/>
  <c r="T371" i="8"/>
  <c r="AC371" i="8" s="1"/>
  <c r="W371" i="8"/>
  <c r="AF371" i="8" s="1"/>
  <c r="S371" i="8"/>
  <c r="AB371" i="8" s="1"/>
  <c r="U478" i="8"/>
  <c r="AD478" i="8" s="1"/>
  <c r="S478" i="8"/>
  <c r="AB478" i="8" s="1"/>
  <c r="Z478" i="8"/>
  <c r="AI478" i="8" s="1"/>
  <c r="T478" i="8"/>
  <c r="AC478" i="8" s="1"/>
  <c r="R478" i="8"/>
  <c r="AA478" i="8" s="1"/>
  <c r="Y478" i="8"/>
  <c r="AH478" i="8" s="1"/>
  <c r="X478" i="8"/>
  <c r="AG478" i="8" s="1"/>
  <c r="U402" i="8"/>
  <c r="AD402" i="8" s="1"/>
  <c r="S402" i="8"/>
  <c r="AB402" i="8" s="1"/>
  <c r="R402" i="8"/>
  <c r="AA402" i="8" s="1"/>
  <c r="Y402" i="8"/>
  <c r="AH402" i="8" s="1"/>
  <c r="X402" i="8"/>
  <c r="AG402" i="8" s="1"/>
  <c r="W402" i="8"/>
  <c r="AF402" i="8" s="1"/>
  <c r="Z402" i="8"/>
  <c r="AI402" i="8" s="1"/>
  <c r="T402" i="8"/>
  <c r="AC402" i="8" s="1"/>
  <c r="W404" i="8"/>
  <c r="AF404" i="8" s="1"/>
  <c r="S404" i="8"/>
  <c r="AB404" i="8" s="1"/>
  <c r="V404" i="8"/>
  <c r="AE404" i="8" s="1"/>
  <c r="R404" i="8"/>
  <c r="AA404" i="8" s="1"/>
  <c r="Z404" i="8"/>
  <c r="AI404" i="8" s="1"/>
  <c r="U404" i="8"/>
  <c r="AD404" i="8" s="1"/>
  <c r="T404" i="8"/>
  <c r="AC404" i="8" s="1"/>
  <c r="Y404" i="8"/>
  <c r="AH404" i="8" s="1"/>
  <c r="R229" i="8"/>
  <c r="AA229" i="8" s="1"/>
  <c r="Z229" i="8"/>
  <c r="AI229" i="8" s="1"/>
  <c r="Y229" i="8"/>
  <c r="AH229" i="8" s="1"/>
  <c r="X229" i="8"/>
  <c r="AG229" i="8" s="1"/>
  <c r="V229" i="8"/>
  <c r="AE229" i="8" s="1"/>
  <c r="W229" i="8"/>
  <c r="AF229" i="8" s="1"/>
  <c r="U229" i="8"/>
  <c r="AD229" i="8" s="1"/>
  <c r="T229" i="8"/>
  <c r="AC229" i="8" s="1"/>
  <c r="Z90" i="8"/>
  <c r="AI90" i="8" s="1"/>
  <c r="X90" i="8"/>
  <c r="AG90" i="8" s="1"/>
  <c r="R90" i="8"/>
  <c r="AA90" i="8" s="1"/>
  <c r="T90" i="8"/>
  <c r="AC90" i="8" s="1"/>
  <c r="W90" i="8"/>
  <c r="AF90" i="8" s="1"/>
  <c r="V90" i="8"/>
  <c r="AE90" i="8" s="1"/>
  <c r="U90" i="8"/>
  <c r="AD90" i="8" s="1"/>
  <c r="S90" i="8"/>
  <c r="AB90" i="8" s="1"/>
  <c r="Y90" i="8"/>
  <c r="AH90" i="8" s="1"/>
  <c r="X404" i="8"/>
  <c r="AG404" i="8" s="1"/>
  <c r="W42" i="8"/>
  <c r="AF42" i="8" s="1"/>
  <c r="R42" i="8"/>
  <c r="AA42" i="8" s="1"/>
  <c r="V42" i="8"/>
  <c r="AE42" i="8" s="1"/>
  <c r="U42" i="8"/>
  <c r="AD42" i="8" s="1"/>
  <c r="T42" i="8"/>
  <c r="AC42" i="8" s="1"/>
  <c r="S42" i="8"/>
  <c r="AB42" i="8" s="1"/>
  <c r="X42" i="8"/>
  <c r="AG42" i="8" s="1"/>
  <c r="Y42" i="8"/>
  <c r="AH42" i="8" s="1"/>
  <c r="Z42" i="8"/>
  <c r="AI42" i="8" s="1"/>
  <c r="Y470" i="8"/>
  <c r="AH470" i="8" s="1"/>
  <c r="X470" i="8"/>
  <c r="AG470" i="8" s="1"/>
  <c r="W470" i="8"/>
  <c r="AF470" i="8" s="1"/>
  <c r="V470" i="8"/>
  <c r="AE470" i="8" s="1"/>
  <c r="T470" i="8"/>
  <c r="AC470" i="8" s="1"/>
  <c r="U470" i="8"/>
  <c r="AD470" i="8" s="1"/>
  <c r="S470" i="8"/>
  <c r="AB470" i="8" s="1"/>
  <c r="Z470" i="8"/>
  <c r="AI470" i="8" s="1"/>
  <c r="R470" i="8"/>
  <c r="AA470" i="8" s="1"/>
  <c r="Z348" i="9"/>
  <c r="AI348" i="9" s="1"/>
  <c r="R348" i="9"/>
  <c r="AA348" i="9" s="1"/>
  <c r="Y348" i="9"/>
  <c r="AH348" i="9" s="1"/>
  <c r="X309" i="9"/>
  <c r="AG309" i="9" s="1"/>
  <c r="W309" i="9"/>
  <c r="AF309" i="9" s="1"/>
  <c r="U309" i="9"/>
  <c r="AD309" i="9" s="1"/>
  <c r="Q309" i="9"/>
  <c r="V309" i="9" s="1"/>
  <c r="AE309" i="9" s="1"/>
  <c r="Z309" i="9"/>
  <c r="AI309" i="9" s="1"/>
  <c r="S309" i="9"/>
  <c r="AB309" i="9" s="1"/>
  <c r="R309" i="9"/>
  <c r="AA309" i="9" s="1"/>
  <c r="Y282" i="9"/>
  <c r="AH282" i="9" s="1"/>
  <c r="Q282" i="9"/>
  <c r="X282" i="9"/>
  <c r="AG282" i="9" s="1"/>
  <c r="W282" i="9"/>
  <c r="AF282" i="9" s="1"/>
  <c r="V282" i="9"/>
  <c r="AE282" i="9" s="1"/>
  <c r="Z282" i="9"/>
  <c r="AI282" i="9" s="1"/>
  <c r="R282" i="9"/>
  <c r="AA282" i="9" s="1"/>
  <c r="U282" i="9"/>
  <c r="AD282" i="9" s="1"/>
  <c r="T282" i="9"/>
  <c r="AC282" i="9" s="1"/>
  <c r="S282" i="9"/>
  <c r="AB282" i="9" s="1"/>
  <c r="W337" i="9"/>
  <c r="AF337" i="9" s="1"/>
  <c r="V337" i="9"/>
  <c r="AE337" i="9" s="1"/>
  <c r="R337" i="9"/>
  <c r="AA337" i="9" s="1"/>
  <c r="U337" i="9"/>
  <c r="AD337" i="9" s="1"/>
  <c r="T566" i="9"/>
  <c r="AC566" i="9" s="1"/>
  <c r="R566" i="9"/>
  <c r="AA566" i="9" s="1"/>
  <c r="V566" i="9"/>
  <c r="AE566" i="9" s="1"/>
  <c r="Z566" i="9"/>
  <c r="AI566" i="9" s="1"/>
  <c r="S499" i="9"/>
  <c r="AB499" i="9" s="1"/>
  <c r="U448" i="9"/>
  <c r="AD448" i="9" s="1"/>
  <c r="T448" i="9"/>
  <c r="AC448" i="9" s="1"/>
  <c r="R448" i="9"/>
  <c r="AA448" i="9" s="1"/>
  <c r="S448" i="9"/>
  <c r="AB448" i="9" s="1"/>
  <c r="Y448" i="9"/>
  <c r="AH448" i="9" s="1"/>
  <c r="U338" i="9"/>
  <c r="AD338" i="9" s="1"/>
  <c r="T338" i="9"/>
  <c r="AC338" i="9" s="1"/>
  <c r="S338" i="9"/>
  <c r="AB338" i="9" s="1"/>
  <c r="Y274" i="9"/>
  <c r="AH274" i="9" s="1"/>
  <c r="Q274" i="9"/>
  <c r="T274" i="9" s="1"/>
  <c r="AC274" i="9" s="1"/>
  <c r="W274" i="9"/>
  <c r="AF274" i="9" s="1"/>
  <c r="V274" i="9"/>
  <c r="AE274" i="9" s="1"/>
  <c r="Z274" i="9"/>
  <c r="AI274" i="9" s="1"/>
  <c r="R274" i="9"/>
  <c r="AA274" i="9" s="1"/>
  <c r="S274" i="9"/>
  <c r="AB274" i="9" s="1"/>
  <c r="U274" i="9"/>
  <c r="AD274" i="9" s="1"/>
  <c r="T512" i="9"/>
  <c r="AC512" i="9" s="1"/>
  <c r="T481" i="9"/>
  <c r="AC481" i="9" s="1"/>
  <c r="W481" i="9"/>
  <c r="AF481" i="9" s="1"/>
  <c r="S481" i="9"/>
  <c r="AB481" i="9" s="1"/>
  <c r="V481" i="9"/>
  <c r="AE481" i="9" s="1"/>
  <c r="W338" i="9"/>
  <c r="AF338" i="9" s="1"/>
  <c r="V442" i="9"/>
  <c r="AE442" i="9" s="1"/>
  <c r="T442" i="9"/>
  <c r="AC442" i="9" s="1"/>
  <c r="U442" i="9"/>
  <c r="AD442" i="9" s="1"/>
  <c r="Z442" i="9"/>
  <c r="AI442" i="9" s="1"/>
  <c r="T413" i="9"/>
  <c r="AC413" i="9" s="1"/>
  <c r="V413" i="9"/>
  <c r="AE413" i="9" s="1"/>
  <c r="S413" i="9"/>
  <c r="AB413" i="9" s="1"/>
  <c r="Z413" i="9"/>
  <c r="AI413" i="9" s="1"/>
  <c r="T409" i="9"/>
  <c r="AC409" i="9" s="1"/>
  <c r="S409" i="9"/>
  <c r="AB409" i="9" s="1"/>
  <c r="U409" i="9"/>
  <c r="AD409" i="9" s="1"/>
  <c r="Z409" i="9"/>
  <c r="AI409" i="9" s="1"/>
  <c r="W131" i="9"/>
  <c r="AF131" i="9" s="1"/>
  <c r="T131" i="9"/>
  <c r="AC131" i="9" s="1"/>
  <c r="U131" i="9"/>
  <c r="AD131" i="9" s="1"/>
  <c r="R363" i="9"/>
  <c r="AA363" i="9" s="1"/>
  <c r="R249" i="9"/>
  <c r="AA249" i="9" s="1"/>
  <c r="T249" i="9"/>
  <c r="AC249" i="9" s="1"/>
  <c r="Y249" i="9"/>
  <c r="AH249" i="9" s="1"/>
  <c r="Z80" i="9"/>
  <c r="AI80" i="9" s="1"/>
  <c r="S80" i="9"/>
  <c r="AB80" i="9" s="1"/>
  <c r="Y427" i="9"/>
  <c r="AH427" i="9" s="1"/>
  <c r="W592" i="8"/>
  <c r="AF592" i="8" s="1"/>
  <c r="V592" i="8"/>
  <c r="AE592" i="8" s="1"/>
  <c r="U592" i="8"/>
  <c r="AD592" i="8" s="1"/>
  <c r="T592" i="8"/>
  <c r="AC592" i="8" s="1"/>
  <c r="R592" i="8"/>
  <c r="AA592" i="8" s="1"/>
  <c r="Z592" i="8"/>
  <c r="AI592" i="8" s="1"/>
  <c r="Y592" i="8"/>
  <c r="AH592" i="8" s="1"/>
  <c r="X592" i="8"/>
  <c r="AG592" i="8" s="1"/>
  <c r="W548" i="8"/>
  <c r="AF548" i="8" s="1"/>
  <c r="R548" i="8"/>
  <c r="AA548" i="8" s="1"/>
  <c r="V548" i="8"/>
  <c r="AE548" i="8" s="1"/>
  <c r="U548" i="8"/>
  <c r="AD548" i="8" s="1"/>
  <c r="T548" i="8"/>
  <c r="AC548" i="8" s="1"/>
  <c r="X548" i="8"/>
  <c r="AG548" i="8" s="1"/>
  <c r="Z548" i="8"/>
  <c r="AI548" i="8" s="1"/>
  <c r="S548" i="8"/>
  <c r="AB548" i="8" s="1"/>
  <c r="Y548" i="8"/>
  <c r="AH548" i="8" s="1"/>
  <c r="R136" i="9"/>
  <c r="AA136" i="9" s="1"/>
  <c r="X569" i="8"/>
  <c r="AG569" i="8" s="1"/>
  <c r="Y569" i="8"/>
  <c r="AH569" i="8" s="1"/>
  <c r="V569" i="8"/>
  <c r="AE569" i="8" s="1"/>
  <c r="W569" i="8"/>
  <c r="AF569" i="8" s="1"/>
  <c r="T569" i="8"/>
  <c r="AC569" i="8" s="1"/>
  <c r="S569" i="8"/>
  <c r="AB569" i="8" s="1"/>
  <c r="R569" i="8"/>
  <c r="AA569" i="8" s="1"/>
  <c r="Z569" i="8"/>
  <c r="AI569" i="8" s="1"/>
  <c r="U569" i="8"/>
  <c r="AD569" i="8" s="1"/>
  <c r="R194" i="8"/>
  <c r="AA194" i="8" s="1"/>
  <c r="Y194" i="8"/>
  <c r="AH194" i="8" s="1"/>
  <c r="X194" i="8"/>
  <c r="AG194" i="8" s="1"/>
  <c r="U194" i="8"/>
  <c r="AD194" i="8" s="1"/>
  <c r="W194" i="8"/>
  <c r="AF194" i="8" s="1"/>
  <c r="V194" i="8"/>
  <c r="AE194" i="8" s="1"/>
  <c r="T194" i="8"/>
  <c r="AC194" i="8" s="1"/>
  <c r="S194" i="8"/>
  <c r="AB194" i="8" s="1"/>
  <c r="Z194" i="8"/>
  <c r="AI194" i="8" s="1"/>
  <c r="Z136" i="8"/>
  <c r="AI136" i="8" s="1"/>
  <c r="Q471" i="7"/>
  <c r="V471" i="7" s="1"/>
  <c r="AE471" i="7" s="1"/>
  <c r="X471" i="7"/>
  <c r="AG471" i="7" s="1"/>
  <c r="W471" i="7"/>
  <c r="AF471" i="7" s="1"/>
  <c r="U471" i="7"/>
  <c r="AD471" i="7" s="1"/>
  <c r="Z471" i="7"/>
  <c r="AI471" i="7" s="1"/>
  <c r="W384" i="7"/>
  <c r="AF384" i="7" s="1"/>
  <c r="T384" i="7"/>
  <c r="AC384" i="7" s="1"/>
  <c r="Y384" i="7"/>
  <c r="AH384" i="7" s="1"/>
  <c r="Q384" i="7"/>
  <c r="S384" i="7" s="1"/>
  <c r="AB384" i="7" s="1"/>
  <c r="X384" i="7"/>
  <c r="AG384" i="7" s="1"/>
  <c r="V384" i="7"/>
  <c r="AE384" i="7" s="1"/>
  <c r="U384" i="7"/>
  <c r="AD384" i="7" s="1"/>
  <c r="R384" i="7"/>
  <c r="AA384" i="7" s="1"/>
  <c r="Y164" i="7"/>
  <c r="AH164" i="7" s="1"/>
  <c r="Z164" i="7"/>
  <c r="AI164" i="7" s="1"/>
  <c r="Q164" i="7"/>
  <c r="W164" i="7" s="1"/>
  <c r="AF164" i="7" s="1"/>
  <c r="W558" i="9"/>
  <c r="AF558" i="9" s="1"/>
  <c r="V558" i="9"/>
  <c r="AE558" i="9" s="1"/>
  <c r="U558" i="9"/>
  <c r="AD558" i="9" s="1"/>
  <c r="Y508" i="9"/>
  <c r="AH508" i="9" s="1"/>
  <c r="Z508" i="9"/>
  <c r="AI508" i="9" s="1"/>
  <c r="S508" i="9"/>
  <c r="AB508" i="9" s="1"/>
  <c r="R508" i="9"/>
  <c r="AA508" i="9" s="1"/>
  <c r="T427" i="9"/>
  <c r="AC427" i="9" s="1"/>
  <c r="U424" i="9"/>
  <c r="AD424" i="9" s="1"/>
  <c r="R424" i="9"/>
  <c r="AA424" i="9" s="1"/>
  <c r="T424" i="9"/>
  <c r="AC424" i="9" s="1"/>
  <c r="S424" i="9"/>
  <c r="AB424" i="9" s="1"/>
  <c r="Y424" i="9"/>
  <c r="AH424" i="9" s="1"/>
  <c r="R392" i="9"/>
  <c r="AA392" i="9" s="1"/>
  <c r="V339" i="9"/>
  <c r="AE339" i="9" s="1"/>
  <c r="W539" i="9"/>
  <c r="AF539" i="9" s="1"/>
  <c r="U539" i="9"/>
  <c r="AD539" i="9" s="1"/>
  <c r="R539" i="9"/>
  <c r="AA539" i="9" s="1"/>
  <c r="W451" i="9"/>
  <c r="AF451" i="9" s="1"/>
  <c r="Z451" i="9"/>
  <c r="AI451" i="9" s="1"/>
  <c r="V451" i="9"/>
  <c r="AE451" i="9" s="1"/>
  <c r="U451" i="9"/>
  <c r="AD451" i="9" s="1"/>
  <c r="Y380" i="9"/>
  <c r="AH380" i="9" s="1"/>
  <c r="T337" i="9"/>
  <c r="AC337" i="9" s="1"/>
  <c r="Z256" i="9"/>
  <c r="AI256" i="9" s="1"/>
  <c r="V256" i="9"/>
  <c r="AE256" i="9" s="1"/>
  <c r="R256" i="9"/>
  <c r="AA256" i="9" s="1"/>
  <c r="Y256" i="9"/>
  <c r="AH256" i="9" s="1"/>
  <c r="V499" i="9"/>
  <c r="AE499" i="9" s="1"/>
  <c r="X448" i="9"/>
  <c r="AG448" i="9" s="1"/>
  <c r="X374" i="9"/>
  <c r="AG374" i="9" s="1"/>
  <c r="U548" i="9"/>
  <c r="AD548" i="9" s="1"/>
  <c r="S548" i="9"/>
  <c r="AB548" i="9" s="1"/>
  <c r="R548" i="9"/>
  <c r="AA548" i="9" s="1"/>
  <c r="R481" i="9"/>
  <c r="AA481" i="9" s="1"/>
  <c r="V441" i="9"/>
  <c r="AE441" i="9" s="1"/>
  <c r="U441" i="9"/>
  <c r="AD441" i="9" s="1"/>
  <c r="Z441" i="9"/>
  <c r="AI441" i="9" s="1"/>
  <c r="Z338" i="9"/>
  <c r="AI338" i="9" s="1"/>
  <c r="Y535" i="9"/>
  <c r="AH535" i="9" s="1"/>
  <c r="W519" i="9"/>
  <c r="AF519" i="9" s="1"/>
  <c r="S519" i="9"/>
  <c r="AB519" i="9" s="1"/>
  <c r="T519" i="9"/>
  <c r="AC519" i="9" s="1"/>
  <c r="V519" i="9"/>
  <c r="AE519" i="9" s="1"/>
  <c r="U519" i="9"/>
  <c r="AD519" i="9" s="1"/>
  <c r="R413" i="9"/>
  <c r="AA413" i="9" s="1"/>
  <c r="R409" i="9"/>
  <c r="AA409" i="9" s="1"/>
  <c r="Z384" i="9"/>
  <c r="AI384" i="9" s="1"/>
  <c r="R384" i="9"/>
  <c r="AA384" i="9" s="1"/>
  <c r="T384" i="9"/>
  <c r="AC384" i="9" s="1"/>
  <c r="Y384" i="9"/>
  <c r="AH384" i="9" s="1"/>
  <c r="R131" i="9"/>
  <c r="AA131" i="9" s="1"/>
  <c r="U80" i="9"/>
  <c r="AD80" i="9" s="1"/>
  <c r="Y568" i="8"/>
  <c r="AH568" i="8" s="1"/>
  <c r="R568" i="8"/>
  <c r="AA568" i="8" s="1"/>
  <c r="X568" i="8"/>
  <c r="AG568" i="8" s="1"/>
  <c r="W568" i="8"/>
  <c r="AF568" i="8" s="1"/>
  <c r="T568" i="8"/>
  <c r="AC568" i="8" s="1"/>
  <c r="U568" i="8"/>
  <c r="AD568" i="8" s="1"/>
  <c r="V568" i="8"/>
  <c r="AE568" i="8" s="1"/>
  <c r="Z568" i="8"/>
  <c r="AI568" i="8" s="1"/>
  <c r="Z490" i="9"/>
  <c r="AI490" i="9" s="1"/>
  <c r="W490" i="9"/>
  <c r="AF490" i="9" s="1"/>
  <c r="R490" i="9"/>
  <c r="AA490" i="9" s="1"/>
  <c r="X490" i="9"/>
  <c r="AG490" i="9" s="1"/>
  <c r="U490" i="9"/>
  <c r="AD490" i="9" s="1"/>
  <c r="Z464" i="8"/>
  <c r="AI464" i="8" s="1"/>
  <c r="Y464" i="8"/>
  <c r="AH464" i="8" s="1"/>
  <c r="R464" i="8"/>
  <c r="AA464" i="8" s="1"/>
  <c r="X464" i="8"/>
  <c r="AG464" i="8" s="1"/>
  <c r="W464" i="8"/>
  <c r="AF464" i="8" s="1"/>
  <c r="U464" i="8"/>
  <c r="AD464" i="8" s="1"/>
  <c r="S464" i="8"/>
  <c r="AB464" i="8" s="1"/>
  <c r="V353" i="8"/>
  <c r="AE353" i="8" s="1"/>
  <c r="S353" i="8"/>
  <c r="AB353" i="8" s="1"/>
  <c r="U353" i="8"/>
  <c r="AD353" i="8" s="1"/>
  <c r="W353" i="8"/>
  <c r="AF353" i="8" s="1"/>
  <c r="R353" i="8"/>
  <c r="AA353" i="8" s="1"/>
  <c r="Y353" i="8"/>
  <c r="AH353" i="8" s="1"/>
  <c r="Z353" i="8"/>
  <c r="AI353" i="8" s="1"/>
  <c r="R401" i="9"/>
  <c r="AA401" i="9" s="1"/>
  <c r="S445" i="8"/>
  <c r="AB445" i="8" s="1"/>
  <c r="Y294" i="8"/>
  <c r="AH294" i="8" s="1"/>
  <c r="Z171" i="9"/>
  <c r="AI171" i="9" s="1"/>
  <c r="V294" i="8"/>
  <c r="AE294" i="8" s="1"/>
  <c r="R147" i="9"/>
  <c r="AA147" i="9" s="1"/>
  <c r="U536" i="9"/>
  <c r="AD536" i="9" s="1"/>
  <c r="S592" i="8"/>
  <c r="AB592" i="8" s="1"/>
  <c r="T558" i="9"/>
  <c r="AC558" i="9" s="1"/>
  <c r="V427" i="9"/>
  <c r="AE427" i="9" s="1"/>
  <c r="X424" i="9"/>
  <c r="AG424" i="9" s="1"/>
  <c r="T289" i="9"/>
  <c r="AC289" i="9" s="1"/>
  <c r="R292" i="9"/>
  <c r="AA292" i="9" s="1"/>
  <c r="V539" i="9"/>
  <c r="AE539" i="9" s="1"/>
  <c r="Z553" i="9"/>
  <c r="AI553" i="9" s="1"/>
  <c r="R553" i="9"/>
  <c r="AA553" i="9" s="1"/>
  <c r="S553" i="9"/>
  <c r="AB553" i="9" s="1"/>
  <c r="U453" i="9"/>
  <c r="AD453" i="9" s="1"/>
  <c r="T453" i="9"/>
  <c r="AC453" i="9" s="1"/>
  <c r="Y453" i="9"/>
  <c r="AH453" i="9" s="1"/>
  <c r="Z453" i="9"/>
  <c r="AI453" i="9" s="1"/>
  <c r="T451" i="9"/>
  <c r="AC451" i="9" s="1"/>
  <c r="Z439" i="9"/>
  <c r="AI439" i="9" s="1"/>
  <c r="R439" i="9"/>
  <c r="AA439" i="9" s="1"/>
  <c r="Y439" i="9"/>
  <c r="AH439" i="9" s="1"/>
  <c r="S442" i="9"/>
  <c r="AB442" i="9" s="1"/>
  <c r="T374" i="9"/>
  <c r="AC374" i="9" s="1"/>
  <c r="W533" i="9"/>
  <c r="AF533" i="9" s="1"/>
  <c r="R440" i="9"/>
  <c r="AA440" i="9" s="1"/>
  <c r="U387" i="9"/>
  <c r="AD387" i="9" s="1"/>
  <c r="T387" i="9"/>
  <c r="AC387" i="9" s="1"/>
  <c r="Y387" i="9"/>
  <c r="AH387" i="9" s="1"/>
  <c r="W346" i="9"/>
  <c r="AF346" i="9" s="1"/>
  <c r="Q177" i="9"/>
  <c r="S177" i="9" s="1"/>
  <c r="AB177" i="9" s="1"/>
  <c r="V177" i="9"/>
  <c r="AE177" i="9" s="1"/>
  <c r="W177" i="9"/>
  <c r="AF177" i="9" s="1"/>
  <c r="T177" i="9"/>
  <c r="AC177" i="9" s="1"/>
  <c r="R177" i="9"/>
  <c r="AA177" i="9" s="1"/>
  <c r="Z177" i="9"/>
  <c r="AI177" i="9" s="1"/>
  <c r="X177" i="9"/>
  <c r="AG177" i="9" s="1"/>
  <c r="U177" i="9"/>
  <c r="AD177" i="9" s="1"/>
  <c r="X548" i="9"/>
  <c r="AG548" i="9" s="1"/>
  <c r="X535" i="9"/>
  <c r="AG535" i="9" s="1"/>
  <c r="R519" i="9"/>
  <c r="AA519" i="9" s="1"/>
  <c r="W420" i="9"/>
  <c r="AF420" i="9" s="1"/>
  <c r="T412" i="9"/>
  <c r="AC412" i="9" s="1"/>
  <c r="S412" i="9"/>
  <c r="AB412" i="9" s="1"/>
  <c r="Z412" i="9"/>
  <c r="AI412" i="9" s="1"/>
  <c r="T408" i="9"/>
  <c r="AC408" i="9" s="1"/>
  <c r="U408" i="9"/>
  <c r="AD408" i="9" s="1"/>
  <c r="S408" i="9"/>
  <c r="AB408" i="9" s="1"/>
  <c r="Z408" i="9"/>
  <c r="AI408" i="9" s="1"/>
  <c r="T380" i="9"/>
  <c r="AC380" i="9" s="1"/>
  <c r="T201" i="9"/>
  <c r="AC201" i="9" s="1"/>
  <c r="X201" i="9"/>
  <c r="AG201" i="9" s="1"/>
  <c r="U201" i="9"/>
  <c r="AD201" i="9" s="1"/>
  <c r="S345" i="9"/>
  <c r="AB345" i="9" s="1"/>
  <c r="S568" i="8"/>
  <c r="AB568" i="8" s="1"/>
  <c r="T490" i="9"/>
  <c r="AC490" i="9" s="1"/>
  <c r="W169" i="9"/>
  <c r="AF169" i="9" s="1"/>
  <c r="S169" i="9"/>
  <c r="AB169" i="9" s="1"/>
  <c r="Y169" i="9"/>
  <c r="AH169" i="9" s="1"/>
  <c r="X86" i="9"/>
  <c r="AG86" i="9" s="1"/>
  <c r="U40" i="9"/>
  <c r="AD40" i="9" s="1"/>
  <c r="Z40" i="9"/>
  <c r="AI40" i="9" s="1"/>
  <c r="T464" i="8"/>
  <c r="AC464" i="8" s="1"/>
  <c r="V445" i="8"/>
  <c r="AE445" i="8" s="1"/>
  <c r="T552" i="8"/>
  <c r="AC552" i="8" s="1"/>
  <c r="S552" i="8"/>
  <c r="AB552" i="8" s="1"/>
  <c r="Z552" i="8"/>
  <c r="AI552" i="8" s="1"/>
  <c r="R552" i="8"/>
  <c r="AA552" i="8" s="1"/>
  <c r="Y552" i="8"/>
  <c r="AH552" i="8" s="1"/>
  <c r="V552" i="8"/>
  <c r="AE552" i="8" s="1"/>
  <c r="Y35" i="8"/>
  <c r="AH35" i="8" s="1"/>
  <c r="W586" i="7"/>
  <c r="AF586" i="7" s="1"/>
  <c r="V586" i="7"/>
  <c r="AE586" i="7" s="1"/>
  <c r="U586" i="7"/>
  <c r="AD586" i="7" s="1"/>
  <c r="S586" i="7"/>
  <c r="AB586" i="7" s="1"/>
  <c r="Y586" i="7"/>
  <c r="AH586" i="7" s="1"/>
  <c r="Q586" i="7"/>
  <c r="T586" i="7" s="1"/>
  <c r="AC586" i="7" s="1"/>
  <c r="Z586" i="7"/>
  <c r="AI586" i="7" s="1"/>
  <c r="X586" i="7"/>
  <c r="AG586" i="7" s="1"/>
  <c r="R586" i="7"/>
  <c r="AA586" i="7" s="1"/>
  <c r="Y501" i="7"/>
  <c r="AH501" i="7" s="1"/>
  <c r="Q501" i="7"/>
  <c r="X501" i="7"/>
  <c r="AG501" i="7" s="1"/>
  <c r="W501" i="7"/>
  <c r="AF501" i="7" s="1"/>
  <c r="V501" i="7"/>
  <c r="AE501" i="7" s="1"/>
  <c r="U501" i="7"/>
  <c r="AD501" i="7" s="1"/>
  <c r="S501" i="7"/>
  <c r="AB501" i="7" s="1"/>
  <c r="Z501" i="7"/>
  <c r="AI501" i="7" s="1"/>
  <c r="T501" i="7"/>
  <c r="AC501" i="7" s="1"/>
  <c r="R501" i="7"/>
  <c r="AA501" i="7" s="1"/>
  <c r="W270" i="7"/>
  <c r="AF270" i="7" s="1"/>
  <c r="T270" i="7"/>
  <c r="AC270" i="7" s="1"/>
  <c r="Q270" i="7"/>
  <c r="V270" i="7" s="1"/>
  <c r="AE270" i="7" s="1"/>
  <c r="U270" i="7"/>
  <c r="AD270" i="7" s="1"/>
  <c r="S270" i="7"/>
  <c r="AB270" i="7" s="1"/>
  <c r="R270" i="7"/>
  <c r="AA270" i="7" s="1"/>
  <c r="Z270" i="7"/>
  <c r="AI270" i="7" s="1"/>
  <c r="X270" i="7"/>
  <c r="AG270" i="7" s="1"/>
  <c r="W59" i="7"/>
  <c r="AF59" i="7" s="1"/>
  <c r="T59" i="7"/>
  <c r="AC59" i="7" s="1"/>
  <c r="S59" i="7"/>
  <c r="AB59" i="7" s="1"/>
  <c r="R59" i="7"/>
  <c r="AA59" i="7" s="1"/>
  <c r="Z59" i="7"/>
  <c r="AI59" i="7" s="1"/>
  <c r="Q59" i="7"/>
  <c r="Y59" i="7"/>
  <c r="AH59" i="7" s="1"/>
  <c r="U59" i="7"/>
  <c r="AD59" i="7" s="1"/>
  <c r="X59" i="7"/>
  <c r="AG59" i="7" s="1"/>
  <c r="V59" i="7"/>
  <c r="AE59" i="7" s="1"/>
  <c r="W524" i="8"/>
  <c r="AF524" i="8" s="1"/>
  <c r="X524" i="8"/>
  <c r="AG524" i="8" s="1"/>
  <c r="U524" i="8"/>
  <c r="AD524" i="8" s="1"/>
  <c r="V524" i="8"/>
  <c r="AE524" i="8" s="1"/>
  <c r="T524" i="8"/>
  <c r="AC524" i="8" s="1"/>
  <c r="S524" i="8"/>
  <c r="AB524" i="8" s="1"/>
  <c r="Z524" i="8"/>
  <c r="AI524" i="8" s="1"/>
  <c r="R524" i="8"/>
  <c r="AA524" i="8" s="1"/>
  <c r="Y524" i="8"/>
  <c r="AH524" i="8" s="1"/>
  <c r="U378" i="8"/>
  <c r="AD378" i="8" s="1"/>
  <c r="Y378" i="8"/>
  <c r="AH378" i="8" s="1"/>
  <c r="X378" i="8"/>
  <c r="AG378" i="8" s="1"/>
  <c r="S378" i="8"/>
  <c r="AB378" i="8" s="1"/>
  <c r="Z378" i="8"/>
  <c r="AI378" i="8" s="1"/>
  <c r="R378" i="8"/>
  <c r="AA378" i="8" s="1"/>
  <c r="W378" i="8"/>
  <c r="AF378" i="8" s="1"/>
  <c r="V378" i="8"/>
  <c r="AE378" i="8" s="1"/>
  <c r="T378" i="8"/>
  <c r="AC378" i="8" s="1"/>
  <c r="S256" i="8"/>
  <c r="AB256" i="8" s="1"/>
  <c r="V256" i="8"/>
  <c r="AE256" i="8" s="1"/>
  <c r="R256" i="8"/>
  <c r="AA256" i="8" s="1"/>
  <c r="Z256" i="8"/>
  <c r="AI256" i="8" s="1"/>
  <c r="X256" i="8"/>
  <c r="AG256" i="8" s="1"/>
  <c r="T256" i="8"/>
  <c r="AC256" i="8" s="1"/>
  <c r="W256" i="8"/>
  <c r="AF256" i="8" s="1"/>
  <c r="U256" i="8"/>
  <c r="AD256" i="8" s="1"/>
  <c r="Y256" i="8"/>
  <c r="AH256" i="8" s="1"/>
  <c r="T85" i="8"/>
  <c r="AC85" i="8" s="1"/>
  <c r="S85" i="8"/>
  <c r="AB85" i="8" s="1"/>
  <c r="Z85" i="8"/>
  <c r="AI85" i="8" s="1"/>
  <c r="R85" i="8"/>
  <c r="AA85" i="8" s="1"/>
  <c r="W85" i="8"/>
  <c r="AF85" i="8" s="1"/>
  <c r="Y85" i="8"/>
  <c r="AH85" i="8" s="1"/>
  <c r="X85" i="8"/>
  <c r="AG85" i="8" s="1"/>
  <c r="V85" i="8"/>
  <c r="AE85" i="8" s="1"/>
  <c r="U85" i="8"/>
  <c r="AD85" i="8" s="1"/>
  <c r="S455" i="7"/>
  <c r="AB455" i="7" s="1"/>
  <c r="Z455" i="7"/>
  <c r="AI455" i="7" s="1"/>
  <c r="R455" i="7"/>
  <c r="AA455" i="7" s="1"/>
  <c r="Q455" i="7"/>
  <c r="Y455" i="7" s="1"/>
  <c r="AH455" i="7" s="1"/>
  <c r="U361" i="7"/>
  <c r="AD361" i="7" s="1"/>
  <c r="Z361" i="7"/>
  <c r="AI361" i="7" s="1"/>
  <c r="R361" i="7"/>
  <c r="AA361" i="7" s="1"/>
  <c r="Q361" i="7"/>
  <c r="Y361" i="7" s="1"/>
  <c r="AH361" i="7" s="1"/>
  <c r="T361" i="7"/>
  <c r="AC361" i="7" s="1"/>
  <c r="V361" i="7"/>
  <c r="AE361" i="7" s="1"/>
  <c r="U337" i="8"/>
  <c r="AD337" i="8" s="1"/>
  <c r="Z463" i="7"/>
  <c r="AI463" i="7" s="1"/>
  <c r="R463" i="7"/>
  <c r="AA463" i="7" s="1"/>
  <c r="Q463" i="7"/>
  <c r="S463" i="7" s="1"/>
  <c r="AB463" i="7" s="1"/>
  <c r="X463" i="7"/>
  <c r="AG463" i="7" s="1"/>
  <c r="W463" i="7"/>
  <c r="AF463" i="7" s="1"/>
  <c r="U463" i="7"/>
  <c r="AD463" i="7" s="1"/>
  <c r="T463" i="7"/>
  <c r="AC463" i="7" s="1"/>
  <c r="X415" i="7"/>
  <c r="AG415" i="7" s="1"/>
  <c r="U415" i="7"/>
  <c r="AD415" i="7" s="1"/>
  <c r="T415" i="7"/>
  <c r="AC415" i="7" s="1"/>
  <c r="Z415" i="7"/>
  <c r="AI415" i="7" s="1"/>
  <c r="Y415" i="7"/>
  <c r="AH415" i="7" s="1"/>
  <c r="S415" i="7"/>
  <c r="AB415" i="7" s="1"/>
  <c r="Q415" i="7"/>
  <c r="R415" i="7" s="1"/>
  <c r="AA415" i="7" s="1"/>
  <c r="R465" i="8"/>
  <c r="AA465" i="8" s="1"/>
  <c r="V248" i="8"/>
  <c r="AE248" i="8" s="1"/>
  <c r="R57" i="8"/>
  <c r="AA57" i="8" s="1"/>
  <c r="Y551" i="7"/>
  <c r="AH551" i="7" s="1"/>
  <c r="Q551" i="7"/>
  <c r="X551" i="7"/>
  <c r="AG551" i="7" s="1"/>
  <c r="W551" i="7"/>
  <c r="AF551" i="7" s="1"/>
  <c r="V551" i="7"/>
  <c r="AE551" i="7" s="1"/>
  <c r="U551" i="7"/>
  <c r="AD551" i="7" s="1"/>
  <c r="S551" i="7"/>
  <c r="AB551" i="7" s="1"/>
  <c r="Z551" i="7"/>
  <c r="AI551" i="7" s="1"/>
  <c r="T551" i="7"/>
  <c r="AC551" i="7" s="1"/>
  <c r="R551" i="7"/>
  <c r="AA551" i="7" s="1"/>
  <c r="Y554" i="7"/>
  <c r="AH554" i="7" s="1"/>
  <c r="Q554" i="7"/>
  <c r="Q377" i="7"/>
  <c r="V170" i="8"/>
  <c r="AE170" i="8" s="1"/>
  <c r="Y285" i="7"/>
  <c r="AH285" i="7" s="1"/>
  <c r="Q285" i="7"/>
  <c r="U285" i="7"/>
  <c r="AD285" i="7" s="1"/>
  <c r="T285" i="7"/>
  <c r="AC285" i="7" s="1"/>
  <c r="Q137" i="7"/>
  <c r="V137" i="7"/>
  <c r="AE137" i="7" s="1"/>
  <c r="Y28" i="7"/>
  <c r="AH28" i="7" s="1"/>
  <c r="Q28" i="7"/>
  <c r="Z28" i="7" s="1"/>
  <c r="AI28" i="7" s="1"/>
  <c r="X28" i="7"/>
  <c r="AG28" i="7" s="1"/>
  <c r="W28" i="7"/>
  <c r="AF28" i="7" s="1"/>
  <c r="V28" i="7"/>
  <c r="AE28" i="7" s="1"/>
  <c r="U28" i="7"/>
  <c r="AD28" i="7" s="1"/>
  <c r="R28" i="7"/>
  <c r="AA28" i="7" s="1"/>
  <c r="T28" i="7"/>
  <c r="AC28" i="7" s="1"/>
  <c r="S28" i="7"/>
  <c r="AB28" i="7" s="1"/>
  <c r="T454" i="6"/>
  <c r="AC454" i="6" s="1"/>
  <c r="S454" i="6"/>
  <c r="AB454" i="6" s="1"/>
  <c r="Z454" i="6"/>
  <c r="AI454" i="6" s="1"/>
  <c r="Y454" i="6"/>
  <c r="AH454" i="6" s="1"/>
  <c r="Q454" i="6"/>
  <c r="R454" i="6" s="1"/>
  <c r="AA454" i="6" s="1"/>
  <c r="W454" i="6"/>
  <c r="AF454" i="6" s="1"/>
  <c r="Z431" i="6"/>
  <c r="AI431" i="6" s="1"/>
  <c r="R431" i="6"/>
  <c r="AA431" i="6" s="1"/>
  <c r="Q431" i="6"/>
  <c r="Y431" i="6" s="1"/>
  <c r="AH431" i="6" s="1"/>
  <c r="S431" i="6"/>
  <c r="AB431" i="6" s="1"/>
  <c r="U431" i="6"/>
  <c r="AD431" i="6" s="1"/>
  <c r="T431" i="6"/>
  <c r="AC431" i="6" s="1"/>
  <c r="Q361" i="6"/>
  <c r="T361" i="6" s="1"/>
  <c r="AC361" i="6" s="1"/>
  <c r="X361" i="6"/>
  <c r="AG361" i="6" s="1"/>
  <c r="U361" i="6"/>
  <c r="AD361" i="6" s="1"/>
  <c r="X257" i="6"/>
  <c r="AG257" i="6" s="1"/>
  <c r="W257" i="6"/>
  <c r="AF257" i="6" s="1"/>
  <c r="V257" i="6"/>
  <c r="AE257" i="6" s="1"/>
  <c r="U257" i="6"/>
  <c r="AD257" i="6" s="1"/>
  <c r="T257" i="6"/>
  <c r="AC257" i="6" s="1"/>
  <c r="Y257" i="6"/>
  <c r="AH257" i="6" s="1"/>
  <c r="Q257" i="6"/>
  <c r="Z257" i="6"/>
  <c r="AI257" i="6" s="1"/>
  <c r="S257" i="6"/>
  <c r="AB257" i="6" s="1"/>
  <c r="R257" i="6"/>
  <c r="AA257" i="6" s="1"/>
  <c r="T554" i="5"/>
  <c r="AC554" i="5" s="1"/>
  <c r="S554" i="5"/>
  <c r="AB554" i="5" s="1"/>
  <c r="R554" i="5"/>
  <c r="AA554" i="5" s="1"/>
  <c r="Q554" i="5"/>
  <c r="Z554" i="5" s="1"/>
  <c r="AI554" i="5" s="1"/>
  <c r="U554" i="5"/>
  <c r="AD554" i="5" s="1"/>
  <c r="Q376" i="7"/>
  <c r="T376" i="7" s="1"/>
  <c r="AC376" i="7" s="1"/>
  <c r="W376" i="7"/>
  <c r="AF376" i="7" s="1"/>
  <c r="R222" i="7"/>
  <c r="AA222" i="7" s="1"/>
  <c r="W222" i="7"/>
  <c r="AF222" i="7" s="1"/>
  <c r="Q222" i="7"/>
  <c r="Z222" i="7" s="1"/>
  <c r="AI222" i="7" s="1"/>
  <c r="Y222" i="7"/>
  <c r="AH222" i="7" s="1"/>
  <c r="X222" i="7"/>
  <c r="AG222" i="7" s="1"/>
  <c r="S222" i="7"/>
  <c r="AB222" i="7" s="1"/>
  <c r="U222" i="7"/>
  <c r="AD222" i="7" s="1"/>
  <c r="Z142" i="7"/>
  <c r="AI142" i="7" s="1"/>
  <c r="Q142" i="7"/>
  <c r="T419" i="6"/>
  <c r="AC419" i="6" s="1"/>
  <c r="S419" i="6"/>
  <c r="AB419" i="6" s="1"/>
  <c r="Q419" i="6"/>
  <c r="Z419" i="6" s="1"/>
  <c r="AI419" i="6" s="1"/>
  <c r="X289" i="6"/>
  <c r="AG289" i="6" s="1"/>
  <c r="W289" i="6"/>
  <c r="AF289" i="6" s="1"/>
  <c r="U289" i="6"/>
  <c r="AD289" i="6" s="1"/>
  <c r="T289" i="6"/>
  <c r="AC289" i="6" s="1"/>
  <c r="Q289" i="6"/>
  <c r="V289" i="6" s="1"/>
  <c r="AE289" i="6" s="1"/>
  <c r="Z289" i="6"/>
  <c r="AI289" i="6" s="1"/>
  <c r="S289" i="6"/>
  <c r="AB289" i="6" s="1"/>
  <c r="R289" i="6"/>
  <c r="AA289" i="6" s="1"/>
  <c r="Q389" i="7"/>
  <c r="Y389" i="7"/>
  <c r="AH389" i="7" s="1"/>
  <c r="T231" i="7"/>
  <c r="AC231" i="7" s="1"/>
  <c r="Q231" i="7"/>
  <c r="W231" i="7" s="1"/>
  <c r="AF231" i="7" s="1"/>
  <c r="V231" i="7"/>
  <c r="AE231" i="7" s="1"/>
  <c r="Z231" i="7"/>
  <c r="AI231" i="7" s="1"/>
  <c r="X231" i="7"/>
  <c r="AG231" i="7" s="1"/>
  <c r="U231" i="7"/>
  <c r="AD231" i="7" s="1"/>
  <c r="S231" i="7"/>
  <c r="AB231" i="7" s="1"/>
  <c r="U152" i="7"/>
  <c r="AD152" i="7" s="1"/>
  <c r="T152" i="7"/>
  <c r="AC152" i="7" s="1"/>
  <c r="S152" i="7"/>
  <c r="AB152" i="7" s="1"/>
  <c r="Z152" i="7"/>
  <c r="AI152" i="7" s="1"/>
  <c r="Q152" i="7"/>
  <c r="R152" i="7" s="1"/>
  <c r="AA152" i="7" s="1"/>
  <c r="Y152" i="7"/>
  <c r="AH152" i="7" s="1"/>
  <c r="U32" i="7"/>
  <c r="AD32" i="7" s="1"/>
  <c r="T32" i="7"/>
  <c r="AC32" i="7" s="1"/>
  <c r="Z32" i="7"/>
  <c r="AI32" i="7" s="1"/>
  <c r="R32" i="7"/>
  <c r="AA32" i="7" s="1"/>
  <c r="Q32" i="7"/>
  <c r="S32" i="7" s="1"/>
  <c r="AB32" i="7" s="1"/>
  <c r="V32" i="7"/>
  <c r="AE32" i="7" s="1"/>
  <c r="W32" i="7"/>
  <c r="AF32" i="7" s="1"/>
  <c r="X32" i="7"/>
  <c r="AG32" i="7" s="1"/>
  <c r="Q525" i="6"/>
  <c r="Z525" i="6"/>
  <c r="AI525" i="6" s="1"/>
  <c r="W517" i="6"/>
  <c r="AF517" i="6" s="1"/>
  <c r="V517" i="6"/>
  <c r="AE517" i="6" s="1"/>
  <c r="U517" i="6"/>
  <c r="AD517" i="6" s="1"/>
  <c r="T517" i="6"/>
  <c r="AC517" i="6" s="1"/>
  <c r="S517" i="6"/>
  <c r="AB517" i="6" s="1"/>
  <c r="X517" i="6"/>
  <c r="AG517" i="6" s="1"/>
  <c r="Q517" i="6"/>
  <c r="Z517" i="6"/>
  <c r="AI517" i="6" s="1"/>
  <c r="Y517" i="6"/>
  <c r="AH517" i="6" s="1"/>
  <c r="R517" i="6"/>
  <c r="AA517" i="6" s="1"/>
  <c r="V509" i="6"/>
  <c r="AE509" i="6" s="1"/>
  <c r="U509" i="6"/>
  <c r="AD509" i="6" s="1"/>
  <c r="T509" i="6"/>
  <c r="AC509" i="6" s="1"/>
  <c r="X509" i="6"/>
  <c r="AG509" i="6" s="1"/>
  <c r="Q509" i="6"/>
  <c r="S509" i="6" s="1"/>
  <c r="AB509" i="6" s="1"/>
  <c r="R509" i="6"/>
  <c r="AA509" i="6" s="1"/>
  <c r="X410" i="6"/>
  <c r="AG410" i="6" s="1"/>
  <c r="W410" i="6"/>
  <c r="AF410" i="6" s="1"/>
  <c r="U410" i="6"/>
  <c r="AD410" i="6" s="1"/>
  <c r="T410" i="6"/>
  <c r="AC410" i="6" s="1"/>
  <c r="Q410" i="6"/>
  <c r="V410" i="6" s="1"/>
  <c r="AE410" i="6" s="1"/>
  <c r="R410" i="6"/>
  <c r="AA410" i="6" s="1"/>
  <c r="Z410" i="6"/>
  <c r="AI410" i="6" s="1"/>
  <c r="S410" i="6"/>
  <c r="AB410" i="6" s="1"/>
  <c r="Q360" i="6"/>
  <c r="V360" i="6"/>
  <c r="AE360" i="6" s="1"/>
  <c r="Y279" i="6"/>
  <c r="AH279" i="6" s="1"/>
  <c r="Q279" i="6"/>
  <c r="Q73" i="6"/>
  <c r="Z73" i="6"/>
  <c r="AI73" i="6" s="1"/>
  <c r="Q349" i="5"/>
  <c r="T349" i="5"/>
  <c r="AC349" i="5" s="1"/>
  <c r="S349" i="5"/>
  <c r="AB349" i="5" s="1"/>
  <c r="Q309" i="5"/>
  <c r="Y309" i="5" s="1"/>
  <c r="AH309" i="5" s="1"/>
  <c r="U309" i="5"/>
  <c r="AD309" i="5" s="1"/>
  <c r="Z309" i="5"/>
  <c r="AI309" i="5" s="1"/>
  <c r="R309" i="5"/>
  <c r="AA309" i="5" s="1"/>
  <c r="S309" i="5"/>
  <c r="AB309" i="5" s="1"/>
  <c r="Y187" i="5"/>
  <c r="AH187" i="5" s="1"/>
  <c r="Q187" i="5"/>
  <c r="Z187" i="5" s="1"/>
  <c r="AI187" i="5" s="1"/>
  <c r="X187" i="5"/>
  <c r="AG187" i="5" s="1"/>
  <c r="W187" i="5"/>
  <c r="AF187" i="5" s="1"/>
  <c r="V187" i="5"/>
  <c r="AE187" i="5" s="1"/>
  <c r="U187" i="5"/>
  <c r="AD187" i="5" s="1"/>
  <c r="R187" i="5"/>
  <c r="AA187" i="5" s="1"/>
  <c r="T187" i="5"/>
  <c r="AC187" i="5" s="1"/>
  <c r="S187" i="5"/>
  <c r="AB187" i="5" s="1"/>
  <c r="U308" i="7"/>
  <c r="AD308" i="7" s="1"/>
  <c r="Z308" i="7"/>
  <c r="AI308" i="7" s="1"/>
  <c r="R308" i="7"/>
  <c r="AA308" i="7" s="1"/>
  <c r="V308" i="7"/>
  <c r="AE308" i="7" s="1"/>
  <c r="T308" i="7"/>
  <c r="AC308" i="7" s="1"/>
  <c r="Q308" i="7"/>
  <c r="W308" i="7" s="1"/>
  <c r="AF308" i="7" s="1"/>
  <c r="Y308" i="7"/>
  <c r="AH308" i="7" s="1"/>
  <c r="U174" i="7"/>
  <c r="AD174" i="7" s="1"/>
  <c r="Y174" i="7"/>
  <c r="AH174" i="7" s="1"/>
  <c r="Q174" i="7"/>
  <c r="X174" i="7" s="1"/>
  <c r="AG174" i="7" s="1"/>
  <c r="R174" i="7"/>
  <c r="AA174" i="7" s="1"/>
  <c r="S174" i="7"/>
  <c r="AB174" i="7" s="1"/>
  <c r="Y99" i="7"/>
  <c r="AH99" i="7" s="1"/>
  <c r="Z99" i="7"/>
  <c r="AI99" i="7" s="1"/>
  <c r="Q99" i="7"/>
  <c r="T99" i="7" s="1"/>
  <c r="AC99" i="7" s="1"/>
  <c r="U591" i="6"/>
  <c r="AD591" i="6" s="1"/>
  <c r="T591" i="6"/>
  <c r="AC591" i="6" s="1"/>
  <c r="S591" i="6"/>
  <c r="AB591" i="6" s="1"/>
  <c r="Z591" i="6"/>
  <c r="AI591" i="6" s="1"/>
  <c r="R591" i="6"/>
  <c r="AA591" i="6" s="1"/>
  <c r="Y591" i="6"/>
  <c r="AH591" i="6" s="1"/>
  <c r="Q591" i="6"/>
  <c r="V591" i="6"/>
  <c r="AE591" i="6" s="1"/>
  <c r="X591" i="6"/>
  <c r="AG591" i="6" s="1"/>
  <c r="W591" i="6"/>
  <c r="AF591" i="6" s="1"/>
  <c r="U447" i="6"/>
  <c r="AD447" i="6" s="1"/>
  <c r="T447" i="6"/>
  <c r="AC447" i="6" s="1"/>
  <c r="S447" i="6"/>
  <c r="AB447" i="6" s="1"/>
  <c r="R447" i="6"/>
  <c r="AA447" i="6" s="1"/>
  <c r="W447" i="6"/>
  <c r="AF447" i="6" s="1"/>
  <c r="Q447" i="6"/>
  <c r="Z447" i="6" s="1"/>
  <c r="AI447" i="6" s="1"/>
  <c r="X447" i="6"/>
  <c r="AG447" i="6" s="1"/>
  <c r="X277" i="6"/>
  <c r="AG277" i="6" s="1"/>
  <c r="W277" i="6"/>
  <c r="AF277" i="6" s="1"/>
  <c r="U277" i="6"/>
  <c r="AD277" i="6" s="1"/>
  <c r="T277" i="6"/>
  <c r="AC277" i="6" s="1"/>
  <c r="Y277" i="6"/>
  <c r="AH277" i="6" s="1"/>
  <c r="Q277" i="6"/>
  <c r="V277" i="6" s="1"/>
  <c r="AE277" i="6" s="1"/>
  <c r="Z277" i="6"/>
  <c r="AI277" i="6" s="1"/>
  <c r="S277" i="6"/>
  <c r="AB277" i="6" s="1"/>
  <c r="R277" i="6"/>
  <c r="AA277" i="6" s="1"/>
  <c r="Y158" i="6"/>
  <c r="AH158" i="6" s="1"/>
  <c r="Q158" i="6"/>
  <c r="T158" i="6" s="1"/>
  <c r="AC158" i="6" s="1"/>
  <c r="R158" i="6"/>
  <c r="AA158" i="6" s="1"/>
  <c r="Z158" i="6"/>
  <c r="AI158" i="6" s="1"/>
  <c r="X158" i="6"/>
  <c r="AG158" i="6" s="1"/>
  <c r="V158" i="6"/>
  <c r="AE158" i="6" s="1"/>
  <c r="Q564" i="5"/>
  <c r="W564" i="5" s="1"/>
  <c r="AF564" i="5" s="1"/>
  <c r="Y564" i="5"/>
  <c r="AH564" i="5" s="1"/>
  <c r="X564" i="5"/>
  <c r="AG564" i="5" s="1"/>
  <c r="V564" i="5"/>
  <c r="AE564" i="5" s="1"/>
  <c r="Q373" i="5"/>
  <c r="Z270" i="5"/>
  <c r="AI270" i="5" s="1"/>
  <c r="R270" i="5"/>
  <c r="AA270" i="5" s="1"/>
  <c r="Q270" i="5"/>
  <c r="Y270" i="5" s="1"/>
  <c r="AH270" i="5" s="1"/>
  <c r="U270" i="5"/>
  <c r="AD270" i="5" s="1"/>
  <c r="T270" i="5"/>
  <c r="AC270" i="5" s="1"/>
  <c r="R97" i="5"/>
  <c r="AA97" i="5" s="1"/>
  <c r="Y97" i="5"/>
  <c r="AH97" i="5" s="1"/>
  <c r="Q97" i="5"/>
  <c r="Z97" i="5" s="1"/>
  <c r="AI97" i="5" s="1"/>
  <c r="X97" i="5"/>
  <c r="AG97" i="5" s="1"/>
  <c r="W97" i="5"/>
  <c r="AF97" i="5" s="1"/>
  <c r="V97" i="5"/>
  <c r="AE97" i="5" s="1"/>
  <c r="S97" i="5"/>
  <c r="AB97" i="5" s="1"/>
  <c r="T97" i="5"/>
  <c r="AC97" i="5" s="1"/>
  <c r="Y276" i="7"/>
  <c r="AH276" i="7" s="1"/>
  <c r="W276" i="7"/>
  <c r="AF276" i="7" s="1"/>
  <c r="Q276" i="7"/>
  <c r="V276" i="7" s="1"/>
  <c r="AE276" i="7" s="1"/>
  <c r="R143" i="7"/>
  <c r="AA143" i="7" s="1"/>
  <c r="W143" i="7"/>
  <c r="AF143" i="7" s="1"/>
  <c r="V143" i="7"/>
  <c r="AE143" i="7" s="1"/>
  <c r="T143" i="7"/>
  <c r="AC143" i="7" s="1"/>
  <c r="S143" i="7"/>
  <c r="AB143" i="7" s="1"/>
  <c r="Q143" i="7"/>
  <c r="U143" i="7" s="1"/>
  <c r="AD143" i="7" s="1"/>
  <c r="Y143" i="7"/>
  <c r="AH143" i="7" s="1"/>
  <c r="X37" i="7"/>
  <c r="AG37" i="7" s="1"/>
  <c r="W37" i="7"/>
  <c r="AF37" i="7" s="1"/>
  <c r="U37" i="7"/>
  <c r="AD37" i="7" s="1"/>
  <c r="T37" i="7"/>
  <c r="AC37" i="7" s="1"/>
  <c r="Q37" i="7"/>
  <c r="V37" i="7" s="1"/>
  <c r="AE37" i="7" s="1"/>
  <c r="S37" i="7"/>
  <c r="AB37" i="7" s="1"/>
  <c r="R37" i="7"/>
  <c r="AA37" i="7" s="1"/>
  <c r="Z37" i="7"/>
  <c r="AI37" i="7" s="1"/>
  <c r="R487" i="6"/>
  <c r="AA487" i="6" s="1"/>
  <c r="Y487" i="6"/>
  <c r="AH487" i="6" s="1"/>
  <c r="Q487" i="6"/>
  <c r="Z487" i="6" s="1"/>
  <c r="AI487" i="6" s="1"/>
  <c r="X487" i="6"/>
  <c r="AG487" i="6" s="1"/>
  <c r="W487" i="6"/>
  <c r="AF487" i="6" s="1"/>
  <c r="V487" i="6"/>
  <c r="AE487" i="6" s="1"/>
  <c r="S487" i="6"/>
  <c r="AB487" i="6" s="1"/>
  <c r="T487" i="6"/>
  <c r="AC487" i="6" s="1"/>
  <c r="Y433" i="6"/>
  <c r="AH433" i="6" s="1"/>
  <c r="Q433" i="6"/>
  <c r="Z433" i="6" s="1"/>
  <c r="AI433" i="6" s="1"/>
  <c r="X433" i="6"/>
  <c r="AG433" i="6" s="1"/>
  <c r="W433" i="6"/>
  <c r="AF433" i="6" s="1"/>
  <c r="V433" i="6"/>
  <c r="AE433" i="6" s="1"/>
  <c r="U433" i="6"/>
  <c r="AD433" i="6" s="1"/>
  <c r="R433" i="6"/>
  <c r="AA433" i="6" s="1"/>
  <c r="T433" i="6"/>
  <c r="AC433" i="6" s="1"/>
  <c r="S433" i="6"/>
  <c r="AB433" i="6" s="1"/>
  <c r="T369" i="6"/>
  <c r="AC369" i="6" s="1"/>
  <c r="S369" i="6"/>
  <c r="AB369" i="6" s="1"/>
  <c r="R369" i="6"/>
  <c r="AA369" i="6" s="1"/>
  <c r="Q369" i="6"/>
  <c r="Z369" i="6" s="1"/>
  <c r="AI369" i="6" s="1"/>
  <c r="U313" i="6"/>
  <c r="AD313" i="6" s="1"/>
  <c r="T313" i="6"/>
  <c r="AC313" i="6" s="1"/>
  <c r="Z313" i="6"/>
  <c r="AI313" i="6" s="1"/>
  <c r="R313" i="6"/>
  <c r="AA313" i="6" s="1"/>
  <c r="Q313" i="6"/>
  <c r="S313" i="6" s="1"/>
  <c r="AB313" i="6" s="1"/>
  <c r="V313" i="6"/>
  <c r="AE313" i="6" s="1"/>
  <c r="X313" i="6"/>
  <c r="AG313" i="6" s="1"/>
  <c r="W313" i="6"/>
  <c r="AF313" i="6" s="1"/>
  <c r="Q250" i="6"/>
  <c r="Z250" i="6" s="1"/>
  <c r="AI250" i="6" s="1"/>
  <c r="Q213" i="6"/>
  <c r="Y180" i="6"/>
  <c r="AH180" i="6" s="1"/>
  <c r="Q180" i="6"/>
  <c r="T129" i="6"/>
  <c r="AC129" i="6" s="1"/>
  <c r="Y129" i="6"/>
  <c r="AH129" i="6" s="1"/>
  <c r="Q129" i="6"/>
  <c r="U129" i="6"/>
  <c r="AD129" i="6" s="1"/>
  <c r="V129" i="6"/>
  <c r="AE129" i="6" s="1"/>
  <c r="S129" i="6"/>
  <c r="AB129" i="6" s="1"/>
  <c r="R129" i="6"/>
  <c r="AA129" i="6" s="1"/>
  <c r="Z129" i="6"/>
  <c r="AI129" i="6" s="1"/>
  <c r="X129" i="6"/>
  <c r="AG129" i="6" s="1"/>
  <c r="W129" i="6"/>
  <c r="AF129" i="6" s="1"/>
  <c r="S117" i="6"/>
  <c r="AB117" i="6" s="1"/>
  <c r="W117" i="6"/>
  <c r="AF117" i="6" s="1"/>
  <c r="Q117" i="6"/>
  <c r="V117" i="6" s="1"/>
  <c r="AE117" i="6" s="1"/>
  <c r="Z117" i="6"/>
  <c r="AI117" i="6" s="1"/>
  <c r="Y117" i="6"/>
  <c r="AH117" i="6" s="1"/>
  <c r="X117" i="6"/>
  <c r="AG117" i="6" s="1"/>
  <c r="T117" i="6"/>
  <c r="AC117" i="6" s="1"/>
  <c r="Y191" i="6"/>
  <c r="AH191" i="6" s="1"/>
  <c r="X191" i="6"/>
  <c r="AG191" i="6" s="1"/>
  <c r="U191" i="6"/>
  <c r="AD191" i="6" s="1"/>
  <c r="R191" i="6"/>
  <c r="AA191" i="6" s="1"/>
  <c r="Q191" i="6"/>
  <c r="T191" i="6" s="1"/>
  <c r="AC191" i="6" s="1"/>
  <c r="Z210" i="6"/>
  <c r="AI210" i="6" s="1"/>
  <c r="R210" i="6"/>
  <c r="AA210" i="6" s="1"/>
  <c r="X210" i="6"/>
  <c r="AG210" i="6" s="1"/>
  <c r="T210" i="6"/>
  <c r="AC210" i="6" s="1"/>
  <c r="Q210" i="6"/>
  <c r="W210" i="6" s="1"/>
  <c r="AF210" i="6" s="1"/>
  <c r="U210" i="6"/>
  <c r="AD210" i="6" s="1"/>
  <c r="S262" i="6"/>
  <c r="AB262" i="6" s="1"/>
  <c r="Z262" i="6"/>
  <c r="AI262" i="6" s="1"/>
  <c r="Y262" i="6"/>
  <c r="AH262" i="6" s="1"/>
  <c r="Q262" i="6"/>
  <c r="R262" i="6" s="1"/>
  <c r="AA262" i="6" s="1"/>
  <c r="T262" i="6"/>
  <c r="AC262" i="6" s="1"/>
  <c r="V262" i="6"/>
  <c r="AE262" i="6" s="1"/>
  <c r="U262" i="6"/>
  <c r="AD262" i="6" s="1"/>
  <c r="Z326" i="6"/>
  <c r="AI326" i="6" s="1"/>
  <c r="R326" i="6"/>
  <c r="AA326" i="6" s="1"/>
  <c r="Q326" i="6"/>
  <c r="S326" i="6" s="1"/>
  <c r="AB326" i="6" s="1"/>
  <c r="X326" i="6"/>
  <c r="AG326" i="6" s="1"/>
  <c r="W326" i="6"/>
  <c r="AF326" i="6" s="1"/>
  <c r="T326" i="6"/>
  <c r="AC326" i="6" s="1"/>
  <c r="U326" i="6"/>
  <c r="AD326" i="6" s="1"/>
  <c r="Q380" i="6"/>
  <c r="X380" i="6" s="1"/>
  <c r="AG380" i="6" s="1"/>
  <c r="S484" i="6"/>
  <c r="AB484" i="6" s="1"/>
  <c r="Z484" i="6"/>
  <c r="AI484" i="6" s="1"/>
  <c r="R484" i="6"/>
  <c r="AA484" i="6" s="1"/>
  <c r="Y484" i="6"/>
  <c r="AH484" i="6" s="1"/>
  <c r="Q484" i="6"/>
  <c r="X484" i="6"/>
  <c r="AG484" i="6" s="1"/>
  <c r="W484" i="6"/>
  <c r="AF484" i="6" s="1"/>
  <c r="T484" i="6"/>
  <c r="AC484" i="6" s="1"/>
  <c r="V484" i="6"/>
  <c r="AE484" i="6" s="1"/>
  <c r="U484" i="6"/>
  <c r="AD484" i="6" s="1"/>
  <c r="S562" i="6"/>
  <c r="AB562" i="6" s="1"/>
  <c r="Z562" i="6"/>
  <c r="AI562" i="6" s="1"/>
  <c r="Y562" i="6"/>
  <c r="AH562" i="6" s="1"/>
  <c r="Q562" i="6"/>
  <c r="R562" i="6" s="1"/>
  <c r="AA562" i="6" s="1"/>
  <c r="T562" i="6"/>
  <c r="AC562" i="6" s="1"/>
  <c r="V562" i="6"/>
  <c r="AE562" i="6" s="1"/>
  <c r="U562" i="6"/>
  <c r="AD562" i="6" s="1"/>
  <c r="V154" i="6"/>
  <c r="AE154" i="6" s="1"/>
  <c r="U154" i="6"/>
  <c r="AD154" i="6" s="1"/>
  <c r="Q154" i="6"/>
  <c r="Z154" i="6" s="1"/>
  <c r="AI154" i="6" s="1"/>
  <c r="Q288" i="6"/>
  <c r="V288" i="6" s="1"/>
  <c r="AE288" i="6" s="1"/>
  <c r="X288" i="6"/>
  <c r="AG288" i="6" s="1"/>
  <c r="W288" i="6"/>
  <c r="AF288" i="6" s="1"/>
  <c r="S288" i="6"/>
  <c r="AB288" i="6" s="1"/>
  <c r="Q397" i="6"/>
  <c r="Z594" i="6"/>
  <c r="AI594" i="6" s="1"/>
  <c r="R594" i="6"/>
  <c r="AA594" i="6" s="1"/>
  <c r="Q594" i="6"/>
  <c r="Y594" i="6" s="1"/>
  <c r="AH594" i="6" s="1"/>
  <c r="U594" i="6"/>
  <c r="AD594" i="6" s="1"/>
  <c r="T594" i="6"/>
  <c r="AC594" i="6" s="1"/>
  <c r="Q303" i="6"/>
  <c r="Y303" i="6" s="1"/>
  <c r="AH303" i="6" s="1"/>
  <c r="Z303" i="6"/>
  <c r="AI303" i="6" s="1"/>
  <c r="R303" i="6"/>
  <c r="AA303" i="6" s="1"/>
  <c r="S303" i="6"/>
  <c r="AB303" i="6" s="1"/>
  <c r="Y343" i="6"/>
  <c r="AH343" i="6" s="1"/>
  <c r="Q343" i="6"/>
  <c r="Z343" i="6" s="1"/>
  <c r="AI343" i="6" s="1"/>
  <c r="X343" i="6"/>
  <c r="AG343" i="6" s="1"/>
  <c r="W343" i="6"/>
  <c r="AF343" i="6" s="1"/>
  <c r="V343" i="6"/>
  <c r="AE343" i="6" s="1"/>
  <c r="U343" i="6"/>
  <c r="AD343" i="6" s="1"/>
  <c r="R343" i="6"/>
  <c r="AA343" i="6" s="1"/>
  <c r="T343" i="6"/>
  <c r="AC343" i="6" s="1"/>
  <c r="S343" i="6"/>
  <c r="AB343" i="6" s="1"/>
  <c r="S524" i="5"/>
  <c r="AB524" i="5" s="1"/>
  <c r="Z524" i="5"/>
  <c r="AI524" i="5" s="1"/>
  <c r="R524" i="5"/>
  <c r="AA524" i="5" s="1"/>
  <c r="Y524" i="5"/>
  <c r="AH524" i="5" s="1"/>
  <c r="Q524" i="5"/>
  <c r="X524" i="5"/>
  <c r="AG524" i="5" s="1"/>
  <c r="W524" i="5"/>
  <c r="AF524" i="5" s="1"/>
  <c r="V524" i="5"/>
  <c r="AE524" i="5" s="1"/>
  <c r="U524" i="5"/>
  <c r="AD524" i="5" s="1"/>
  <c r="T524" i="5"/>
  <c r="AC524" i="5" s="1"/>
  <c r="S516" i="5"/>
  <c r="AB516" i="5" s="1"/>
  <c r="Z516" i="5"/>
  <c r="AI516" i="5" s="1"/>
  <c r="Y516" i="5"/>
  <c r="AH516" i="5" s="1"/>
  <c r="Q516" i="5"/>
  <c r="R516" i="5" s="1"/>
  <c r="AA516" i="5" s="1"/>
  <c r="V516" i="5"/>
  <c r="AE516" i="5" s="1"/>
  <c r="U516" i="5"/>
  <c r="AD516" i="5" s="1"/>
  <c r="T516" i="5"/>
  <c r="AC516" i="5" s="1"/>
  <c r="Z508" i="5"/>
  <c r="AI508" i="5" s="1"/>
  <c r="R508" i="5"/>
  <c r="AA508" i="5" s="1"/>
  <c r="Q508" i="5"/>
  <c r="S508" i="5" s="1"/>
  <c r="AB508" i="5" s="1"/>
  <c r="X508" i="5"/>
  <c r="AG508" i="5" s="1"/>
  <c r="W508" i="5"/>
  <c r="AF508" i="5" s="1"/>
  <c r="V508" i="5"/>
  <c r="AE508" i="5" s="1"/>
  <c r="T508" i="5"/>
  <c r="AC508" i="5" s="1"/>
  <c r="Q474" i="5"/>
  <c r="X474" i="5"/>
  <c r="AG474" i="5" s="1"/>
  <c r="S415" i="5"/>
  <c r="AB415" i="5" s="1"/>
  <c r="Z415" i="5"/>
  <c r="AI415" i="5" s="1"/>
  <c r="R415" i="5"/>
  <c r="AA415" i="5" s="1"/>
  <c r="Y415" i="5"/>
  <c r="AH415" i="5" s="1"/>
  <c r="Q415" i="5"/>
  <c r="X415" i="5"/>
  <c r="AG415" i="5" s="1"/>
  <c r="W415" i="5"/>
  <c r="AF415" i="5" s="1"/>
  <c r="T415" i="5"/>
  <c r="AC415" i="5" s="1"/>
  <c r="V415" i="5"/>
  <c r="AE415" i="5" s="1"/>
  <c r="U415" i="5"/>
  <c r="AD415" i="5" s="1"/>
  <c r="S328" i="5"/>
  <c r="AB328" i="5" s="1"/>
  <c r="Z328" i="5"/>
  <c r="AI328" i="5" s="1"/>
  <c r="Y328" i="5"/>
  <c r="AH328" i="5" s="1"/>
  <c r="Q328" i="5"/>
  <c r="R328" i="5" s="1"/>
  <c r="AA328" i="5" s="1"/>
  <c r="T328" i="5"/>
  <c r="AC328" i="5" s="1"/>
  <c r="V328" i="5"/>
  <c r="AE328" i="5" s="1"/>
  <c r="U328" i="5"/>
  <c r="AD328" i="5" s="1"/>
  <c r="Z290" i="5"/>
  <c r="AI290" i="5" s="1"/>
  <c r="R290" i="5"/>
  <c r="AA290" i="5" s="1"/>
  <c r="Q290" i="5"/>
  <c r="S290" i="5" s="1"/>
  <c r="AB290" i="5" s="1"/>
  <c r="X290" i="5"/>
  <c r="AG290" i="5" s="1"/>
  <c r="W290" i="5"/>
  <c r="AF290" i="5" s="1"/>
  <c r="T290" i="5"/>
  <c r="AC290" i="5" s="1"/>
  <c r="U290" i="5"/>
  <c r="AD290" i="5" s="1"/>
  <c r="Q213" i="5"/>
  <c r="X213" i="5" s="1"/>
  <c r="AG213" i="5" s="1"/>
  <c r="S156" i="5"/>
  <c r="AB156" i="5" s="1"/>
  <c r="Z156" i="5"/>
  <c r="AI156" i="5" s="1"/>
  <c r="R156" i="5"/>
  <c r="AA156" i="5" s="1"/>
  <c r="Y156" i="5"/>
  <c r="AH156" i="5" s="1"/>
  <c r="Q156" i="5"/>
  <c r="X156" i="5"/>
  <c r="AG156" i="5" s="1"/>
  <c r="W156" i="5"/>
  <c r="AF156" i="5" s="1"/>
  <c r="T156" i="5"/>
  <c r="AC156" i="5" s="1"/>
  <c r="V156" i="5"/>
  <c r="AE156" i="5" s="1"/>
  <c r="U156" i="5"/>
  <c r="AD156" i="5" s="1"/>
  <c r="S78" i="5"/>
  <c r="AB78" i="5" s="1"/>
  <c r="Z78" i="5"/>
  <c r="AI78" i="5" s="1"/>
  <c r="Y78" i="5"/>
  <c r="AH78" i="5" s="1"/>
  <c r="Q78" i="5"/>
  <c r="R78" i="5" s="1"/>
  <c r="AA78" i="5" s="1"/>
  <c r="T78" i="5"/>
  <c r="AC78" i="5" s="1"/>
  <c r="V78" i="5"/>
  <c r="AE78" i="5" s="1"/>
  <c r="U78" i="5"/>
  <c r="AD78" i="5" s="1"/>
  <c r="W355" i="7"/>
  <c r="AF355" i="7" s="1"/>
  <c r="U355" i="7"/>
  <c r="AD355" i="7" s="1"/>
  <c r="Q355" i="7"/>
  <c r="V355" i="7" s="1"/>
  <c r="AE355" i="7" s="1"/>
  <c r="V147" i="7"/>
  <c r="AE147" i="7" s="1"/>
  <c r="W147" i="7"/>
  <c r="AF147" i="7" s="1"/>
  <c r="U147" i="7"/>
  <c r="AD147" i="7" s="1"/>
  <c r="T147" i="7"/>
  <c r="AC147" i="7" s="1"/>
  <c r="S147" i="7"/>
  <c r="AB147" i="7" s="1"/>
  <c r="Z147" i="7"/>
  <c r="AI147" i="7" s="1"/>
  <c r="R147" i="7"/>
  <c r="AA147" i="7" s="1"/>
  <c r="Q147" i="7"/>
  <c r="Y147" i="7" s="1"/>
  <c r="AH147" i="7" s="1"/>
  <c r="Q77" i="7"/>
  <c r="V77" i="7" s="1"/>
  <c r="AE77" i="7" s="1"/>
  <c r="X77" i="7"/>
  <c r="AG77" i="7" s="1"/>
  <c r="W77" i="7"/>
  <c r="AF77" i="7" s="1"/>
  <c r="R77" i="7"/>
  <c r="AA77" i="7" s="1"/>
  <c r="S250" i="7"/>
  <c r="AB250" i="7" s="1"/>
  <c r="Q250" i="7"/>
  <c r="R478" i="7"/>
  <c r="AA478" i="7" s="1"/>
  <c r="X478" i="7"/>
  <c r="AG478" i="7" s="1"/>
  <c r="Y478" i="7"/>
  <c r="AH478" i="7" s="1"/>
  <c r="Q478" i="7"/>
  <c r="V478" i="7" s="1"/>
  <c r="AE478" i="7" s="1"/>
  <c r="V388" i="7"/>
  <c r="AE388" i="7" s="1"/>
  <c r="Z388" i="7"/>
  <c r="AI388" i="7" s="1"/>
  <c r="R388" i="7"/>
  <c r="AA388" i="7" s="1"/>
  <c r="X388" i="7"/>
  <c r="AG388" i="7" s="1"/>
  <c r="Y388" i="7"/>
  <c r="AH388" i="7" s="1"/>
  <c r="U388" i="7"/>
  <c r="AD388" i="7" s="1"/>
  <c r="T388" i="7"/>
  <c r="AC388" i="7" s="1"/>
  <c r="Q388" i="7"/>
  <c r="W388" i="7" s="1"/>
  <c r="AF388" i="7" s="1"/>
  <c r="S483" i="7"/>
  <c r="AB483" i="7" s="1"/>
  <c r="Z483" i="7"/>
  <c r="AI483" i="7" s="1"/>
  <c r="R483" i="7"/>
  <c r="AA483" i="7" s="1"/>
  <c r="Q483" i="7"/>
  <c r="Y483" i="7" s="1"/>
  <c r="AH483" i="7" s="1"/>
  <c r="U483" i="7"/>
  <c r="AD483" i="7" s="1"/>
  <c r="V591" i="7"/>
  <c r="AE591" i="7" s="1"/>
  <c r="U591" i="7"/>
  <c r="AD591" i="7" s="1"/>
  <c r="W591" i="7"/>
  <c r="AF591" i="7" s="1"/>
  <c r="Q591" i="7"/>
  <c r="R84" i="7"/>
  <c r="AA84" i="7" s="1"/>
  <c r="T84" i="7"/>
  <c r="AC84" i="7" s="1"/>
  <c r="Q84" i="7"/>
  <c r="Z84" i="7" s="1"/>
  <c r="AI84" i="7" s="1"/>
  <c r="Y84" i="7"/>
  <c r="AH84" i="7" s="1"/>
  <c r="X84" i="7"/>
  <c r="AG84" i="7" s="1"/>
  <c r="U84" i="7"/>
  <c r="AD84" i="7" s="1"/>
  <c r="V84" i="7"/>
  <c r="AE84" i="7" s="1"/>
  <c r="Q179" i="7"/>
  <c r="Y179" i="7"/>
  <c r="AH179" i="7" s="1"/>
  <c r="S214" i="7"/>
  <c r="AB214" i="7" s="1"/>
  <c r="X214" i="7"/>
  <c r="AG214" i="7" s="1"/>
  <c r="U214" i="7"/>
  <c r="AD214" i="7" s="1"/>
  <c r="R214" i="7"/>
  <c r="AA214" i="7" s="1"/>
  <c r="Q214" i="7"/>
  <c r="T214" i="7" s="1"/>
  <c r="AC214" i="7" s="1"/>
  <c r="Y214" i="7"/>
  <c r="AH214" i="7" s="1"/>
  <c r="Q333" i="7"/>
  <c r="Y333" i="7" s="1"/>
  <c r="AH333" i="7" s="1"/>
  <c r="R47" i="7"/>
  <c r="AA47" i="7" s="1"/>
  <c r="Y47" i="7"/>
  <c r="AH47" i="7" s="1"/>
  <c r="Q47" i="7"/>
  <c r="Z47" i="7" s="1"/>
  <c r="AI47" i="7" s="1"/>
  <c r="X47" i="7"/>
  <c r="AG47" i="7" s="1"/>
  <c r="W47" i="7"/>
  <c r="AF47" i="7" s="1"/>
  <c r="V47" i="7"/>
  <c r="AE47" i="7" s="1"/>
  <c r="S47" i="7"/>
  <c r="AB47" i="7" s="1"/>
  <c r="T47" i="7"/>
  <c r="AC47" i="7" s="1"/>
  <c r="Y162" i="7"/>
  <c r="AH162" i="7" s="1"/>
  <c r="Q162" i="7"/>
  <c r="W162" i="7" s="1"/>
  <c r="AF162" i="7" s="1"/>
  <c r="S162" i="7"/>
  <c r="AB162" i="7" s="1"/>
  <c r="R162" i="7"/>
  <c r="AA162" i="7" s="1"/>
  <c r="Z162" i="7"/>
  <c r="AI162" i="7" s="1"/>
  <c r="X162" i="7"/>
  <c r="AG162" i="7" s="1"/>
  <c r="T162" i="7"/>
  <c r="AC162" i="7" s="1"/>
  <c r="V162" i="7"/>
  <c r="AE162" i="7" s="1"/>
  <c r="U162" i="7"/>
  <c r="AD162" i="7" s="1"/>
  <c r="X255" i="7"/>
  <c r="AG255" i="7" s="1"/>
  <c r="U255" i="7"/>
  <c r="AD255" i="7" s="1"/>
  <c r="T255" i="7"/>
  <c r="AC255" i="7" s="1"/>
  <c r="Q255" i="7"/>
  <c r="R255" i="7" s="1"/>
  <c r="AA255" i="7" s="1"/>
  <c r="W255" i="7"/>
  <c r="AF255" i="7" s="1"/>
  <c r="Y358" i="7"/>
  <c r="AH358" i="7" s="1"/>
  <c r="Q358" i="7"/>
  <c r="Z358" i="7" s="1"/>
  <c r="AI358" i="7" s="1"/>
  <c r="X358" i="7"/>
  <c r="AG358" i="7" s="1"/>
  <c r="Z83" i="7"/>
  <c r="AI83" i="7" s="1"/>
  <c r="Q83" i="7"/>
  <c r="S83" i="7" s="1"/>
  <c r="AB83" i="7" s="1"/>
  <c r="W83" i="7"/>
  <c r="AF83" i="7" s="1"/>
  <c r="V83" i="7"/>
  <c r="AE83" i="7" s="1"/>
  <c r="R83" i="7"/>
  <c r="AA83" i="7" s="1"/>
  <c r="T83" i="7"/>
  <c r="AC83" i="7" s="1"/>
  <c r="Y257" i="7"/>
  <c r="AH257" i="7" s="1"/>
  <c r="Q257" i="7"/>
  <c r="X257" i="7" s="1"/>
  <c r="AG257" i="7" s="1"/>
  <c r="V257" i="7"/>
  <c r="AE257" i="7" s="1"/>
  <c r="S257" i="7"/>
  <c r="AB257" i="7" s="1"/>
  <c r="R257" i="7"/>
  <c r="AA257" i="7" s="1"/>
  <c r="Z257" i="7"/>
  <c r="AI257" i="7" s="1"/>
  <c r="T257" i="7"/>
  <c r="AC257" i="7" s="1"/>
  <c r="W257" i="7"/>
  <c r="AF257" i="7" s="1"/>
  <c r="U257" i="7"/>
  <c r="AD257" i="7" s="1"/>
  <c r="U451" i="7"/>
  <c r="AD451" i="7" s="1"/>
  <c r="T451" i="7"/>
  <c r="AC451" i="7" s="1"/>
  <c r="S451" i="7"/>
  <c r="AB451" i="7" s="1"/>
  <c r="R451" i="7"/>
  <c r="AA451" i="7" s="1"/>
  <c r="X451" i="7"/>
  <c r="AG451" i="7" s="1"/>
  <c r="Q451" i="7"/>
  <c r="Z451" i="7" s="1"/>
  <c r="AI451" i="7" s="1"/>
  <c r="Y451" i="7"/>
  <c r="AH451" i="7" s="1"/>
  <c r="Q223" i="7"/>
  <c r="T223" i="7" s="1"/>
  <c r="AC223" i="7" s="1"/>
  <c r="U223" i="7"/>
  <c r="AD223" i="7" s="1"/>
  <c r="U120" i="7"/>
  <c r="AD120" i="7" s="1"/>
  <c r="T120" i="7"/>
  <c r="AC120" i="7" s="1"/>
  <c r="Y120" i="7"/>
  <c r="AH120" i="7" s="1"/>
  <c r="Q120" i="7"/>
  <c r="Z120" i="7" s="1"/>
  <c r="AI120" i="7" s="1"/>
  <c r="V423" i="7"/>
  <c r="AE423" i="7" s="1"/>
  <c r="T423" i="7"/>
  <c r="AC423" i="7" s="1"/>
  <c r="S423" i="7"/>
  <c r="AB423" i="7" s="1"/>
  <c r="Z423" i="7"/>
  <c r="AI423" i="7" s="1"/>
  <c r="R423" i="7"/>
  <c r="AA423" i="7" s="1"/>
  <c r="Y423" i="7"/>
  <c r="AH423" i="7" s="1"/>
  <c r="W423" i="7"/>
  <c r="AF423" i="7" s="1"/>
  <c r="Q423" i="7"/>
  <c r="X423" i="7" s="1"/>
  <c r="AG423" i="7" s="1"/>
  <c r="X363" i="7"/>
  <c r="AG363" i="7" s="1"/>
  <c r="W363" i="7"/>
  <c r="AF363" i="7" s="1"/>
  <c r="U363" i="7"/>
  <c r="AD363" i="7" s="1"/>
  <c r="V363" i="7"/>
  <c r="AE363" i="7" s="1"/>
  <c r="T363" i="7"/>
  <c r="AC363" i="7" s="1"/>
  <c r="Q363" i="7"/>
  <c r="Y363" i="7" s="1"/>
  <c r="AH363" i="7" s="1"/>
  <c r="Z363" i="7"/>
  <c r="AI363" i="7" s="1"/>
  <c r="S565" i="7"/>
  <c r="AB565" i="7" s="1"/>
  <c r="Z565" i="7"/>
  <c r="AI565" i="7" s="1"/>
  <c r="Y565" i="7"/>
  <c r="AH565" i="7" s="1"/>
  <c r="Q565" i="7"/>
  <c r="R565" i="7" s="1"/>
  <c r="AA565" i="7" s="1"/>
  <c r="U565" i="7"/>
  <c r="AD565" i="7" s="1"/>
  <c r="V565" i="7"/>
  <c r="AE565" i="7" s="1"/>
  <c r="T565" i="7"/>
  <c r="AC565" i="7" s="1"/>
  <c r="S295" i="7"/>
  <c r="AB295" i="7" s="1"/>
  <c r="Q295" i="7"/>
  <c r="Z335" i="7"/>
  <c r="AI335" i="7" s="1"/>
  <c r="W335" i="7"/>
  <c r="AF335" i="7" s="1"/>
  <c r="V335" i="7"/>
  <c r="AE335" i="7" s="1"/>
  <c r="T335" i="7"/>
  <c r="AC335" i="7" s="1"/>
  <c r="Y335" i="7"/>
  <c r="AH335" i="7" s="1"/>
  <c r="U335" i="7"/>
  <c r="AD335" i="7" s="1"/>
  <c r="S335" i="7"/>
  <c r="AB335" i="7" s="1"/>
  <c r="Q335" i="7"/>
  <c r="X335" i="7" s="1"/>
  <c r="AG335" i="7" s="1"/>
  <c r="R403" i="7"/>
  <c r="AA403" i="7" s="1"/>
  <c r="W403" i="7"/>
  <c r="AF403" i="7" s="1"/>
  <c r="V403" i="7"/>
  <c r="AE403" i="7" s="1"/>
  <c r="S403" i="7"/>
  <c r="AB403" i="7" s="1"/>
  <c r="Q403" i="7"/>
  <c r="T403" i="7" s="1"/>
  <c r="AC403" i="7" s="1"/>
  <c r="U403" i="7"/>
  <c r="AD403" i="7" s="1"/>
  <c r="Z548" i="7"/>
  <c r="AI548" i="7" s="1"/>
  <c r="R548" i="7"/>
  <c r="AA548" i="7" s="1"/>
  <c r="Q548" i="7"/>
  <c r="Y548" i="7" s="1"/>
  <c r="AH548" i="7" s="1"/>
  <c r="T548" i="7"/>
  <c r="AC548" i="7" s="1"/>
  <c r="U548" i="7"/>
  <c r="AD548" i="7" s="1"/>
  <c r="S548" i="7"/>
  <c r="AB548" i="7" s="1"/>
  <c r="Q577" i="7"/>
  <c r="Y577" i="7" s="1"/>
  <c r="AH577" i="7" s="1"/>
  <c r="U577" i="7"/>
  <c r="AD577" i="7" s="1"/>
  <c r="S577" i="7"/>
  <c r="AB577" i="7" s="1"/>
  <c r="Z577" i="7"/>
  <c r="AI577" i="7" s="1"/>
  <c r="R577" i="7"/>
  <c r="AA577" i="7" s="1"/>
  <c r="X504" i="7"/>
  <c r="AG504" i="7" s="1"/>
  <c r="V504" i="7"/>
  <c r="AE504" i="7" s="1"/>
  <c r="U504" i="7"/>
  <c r="AD504" i="7" s="1"/>
  <c r="T504" i="7"/>
  <c r="AC504" i="7" s="1"/>
  <c r="Z504" i="7"/>
  <c r="AI504" i="7" s="1"/>
  <c r="Y504" i="7"/>
  <c r="AH504" i="7" s="1"/>
  <c r="S504" i="7"/>
  <c r="AB504" i="7" s="1"/>
  <c r="Q504" i="7"/>
  <c r="R504" i="7" s="1"/>
  <c r="AA504" i="7" s="1"/>
  <c r="V512" i="7"/>
  <c r="AE512" i="7" s="1"/>
  <c r="U512" i="7"/>
  <c r="AD512" i="7" s="1"/>
  <c r="Q512" i="7"/>
  <c r="T512" i="7" s="1"/>
  <c r="AC512" i="7" s="1"/>
  <c r="S520" i="7"/>
  <c r="AB520" i="7" s="1"/>
  <c r="Q520" i="7"/>
  <c r="Z580" i="7"/>
  <c r="AI580" i="7" s="1"/>
  <c r="R580" i="7"/>
  <c r="AA580" i="7" s="1"/>
  <c r="Y580" i="7"/>
  <c r="AH580" i="7" s="1"/>
  <c r="Q580" i="7"/>
  <c r="X580" i="7" s="1"/>
  <c r="AG580" i="7" s="1"/>
  <c r="W318" i="6"/>
  <c r="AF318" i="6" s="1"/>
  <c r="T593" i="5"/>
  <c r="AC593" i="5" s="1"/>
  <c r="U593" i="5"/>
  <c r="AD593" i="5" s="1"/>
  <c r="S593" i="5"/>
  <c r="AB593" i="5" s="1"/>
  <c r="R593" i="5"/>
  <c r="AA593" i="5" s="1"/>
  <c r="Z593" i="5"/>
  <c r="AI593" i="5" s="1"/>
  <c r="Q593" i="5"/>
  <c r="Y593" i="5"/>
  <c r="AH593" i="5" s="1"/>
  <c r="X593" i="5"/>
  <c r="AG593" i="5" s="1"/>
  <c r="W593" i="5"/>
  <c r="AF593" i="5" s="1"/>
  <c r="V593" i="5"/>
  <c r="AE593" i="5" s="1"/>
  <c r="Q551" i="5"/>
  <c r="U551" i="5" s="1"/>
  <c r="AD551" i="5" s="1"/>
  <c r="V551" i="5"/>
  <c r="AE551" i="5" s="1"/>
  <c r="Y368" i="7"/>
  <c r="AH368" i="7" s="1"/>
  <c r="Q368" i="7"/>
  <c r="V368" i="7"/>
  <c r="AE368" i="7" s="1"/>
  <c r="U368" i="7"/>
  <c r="AD368" i="7" s="1"/>
  <c r="S368" i="7"/>
  <c r="AB368" i="7" s="1"/>
  <c r="R368" i="7"/>
  <c r="AA368" i="7" s="1"/>
  <c r="Z368" i="7"/>
  <c r="AI368" i="7" s="1"/>
  <c r="T368" i="7"/>
  <c r="AC368" i="7" s="1"/>
  <c r="X368" i="7"/>
  <c r="AG368" i="7" s="1"/>
  <c r="W368" i="7"/>
  <c r="AF368" i="7" s="1"/>
  <c r="Y126" i="7"/>
  <c r="AH126" i="7" s="1"/>
  <c r="Q126" i="7"/>
  <c r="Z126" i="7" s="1"/>
  <c r="AI126" i="7" s="1"/>
  <c r="V126" i="7"/>
  <c r="AE126" i="7" s="1"/>
  <c r="U126" i="7"/>
  <c r="AD126" i="7" s="1"/>
  <c r="T126" i="7"/>
  <c r="AC126" i="7" s="1"/>
  <c r="S126" i="7"/>
  <c r="AB126" i="7" s="1"/>
  <c r="R126" i="7"/>
  <c r="AA126" i="7" s="1"/>
  <c r="X62" i="7"/>
  <c r="AG62" i="7" s="1"/>
  <c r="W62" i="7"/>
  <c r="AF62" i="7" s="1"/>
  <c r="V62" i="7"/>
  <c r="AE62" i="7" s="1"/>
  <c r="Z62" i="7"/>
  <c r="AI62" i="7" s="1"/>
  <c r="Q62" i="7"/>
  <c r="U62" i="7" s="1"/>
  <c r="AD62" i="7" s="1"/>
  <c r="Q587" i="6"/>
  <c r="V360" i="7"/>
  <c r="AE360" i="7" s="1"/>
  <c r="Z360" i="7"/>
  <c r="AI360" i="7" s="1"/>
  <c r="R360" i="7"/>
  <c r="AA360" i="7" s="1"/>
  <c r="X360" i="7"/>
  <c r="AG360" i="7" s="1"/>
  <c r="Y360" i="7"/>
  <c r="AH360" i="7" s="1"/>
  <c r="W360" i="7"/>
  <c r="AF360" i="7" s="1"/>
  <c r="U360" i="7"/>
  <c r="AD360" i="7" s="1"/>
  <c r="T360" i="7"/>
  <c r="AC360" i="7" s="1"/>
  <c r="Q360" i="7"/>
  <c r="S360" i="7" s="1"/>
  <c r="AB360" i="7" s="1"/>
  <c r="Q256" i="7"/>
  <c r="Y256" i="7"/>
  <c r="AH256" i="7" s="1"/>
  <c r="Q127" i="7"/>
  <c r="V127" i="7" s="1"/>
  <c r="AE127" i="7" s="1"/>
  <c r="Y127" i="7"/>
  <c r="AH127" i="7" s="1"/>
  <c r="X127" i="7"/>
  <c r="AG127" i="7" s="1"/>
  <c r="V30" i="7"/>
  <c r="AE30" i="7" s="1"/>
  <c r="U30" i="7"/>
  <c r="AD30" i="7" s="1"/>
  <c r="Q30" i="7"/>
  <c r="U571" i="6"/>
  <c r="AD571" i="6" s="1"/>
  <c r="Q571" i="6"/>
  <c r="T571" i="6" s="1"/>
  <c r="AC571" i="6" s="1"/>
  <c r="V571" i="6"/>
  <c r="AE571" i="6" s="1"/>
  <c r="X571" i="6"/>
  <c r="AG571" i="6" s="1"/>
  <c r="Z464" i="6"/>
  <c r="AI464" i="6" s="1"/>
  <c r="R464" i="6"/>
  <c r="AA464" i="6" s="1"/>
  <c r="Q464" i="6"/>
  <c r="S464" i="6" s="1"/>
  <c r="AB464" i="6" s="1"/>
  <c r="X464" i="6"/>
  <c r="AG464" i="6" s="1"/>
  <c r="W464" i="6"/>
  <c r="AF464" i="6" s="1"/>
  <c r="V464" i="6"/>
  <c r="AE464" i="6" s="1"/>
  <c r="U464" i="6"/>
  <c r="AD464" i="6" s="1"/>
  <c r="T464" i="6"/>
  <c r="AC464" i="6" s="1"/>
  <c r="U258" i="6"/>
  <c r="AD258" i="6" s="1"/>
  <c r="T258" i="6"/>
  <c r="AC258" i="6" s="1"/>
  <c r="S258" i="6"/>
  <c r="AB258" i="6" s="1"/>
  <c r="Z258" i="6"/>
  <c r="AI258" i="6" s="1"/>
  <c r="Y258" i="6"/>
  <c r="AH258" i="6" s="1"/>
  <c r="Q258" i="6"/>
  <c r="X258" i="6" s="1"/>
  <c r="AG258" i="6" s="1"/>
  <c r="Q185" i="6"/>
  <c r="V185" i="6" s="1"/>
  <c r="AE185" i="6" s="1"/>
  <c r="W586" i="5"/>
  <c r="AF586" i="5" s="1"/>
  <c r="S586" i="5"/>
  <c r="AB586" i="5" s="1"/>
  <c r="R586" i="5"/>
  <c r="AA586" i="5" s="1"/>
  <c r="Q586" i="5"/>
  <c r="T586" i="5" s="1"/>
  <c r="AC586" i="5" s="1"/>
  <c r="Y586" i="5"/>
  <c r="AH586" i="5" s="1"/>
  <c r="X586" i="5"/>
  <c r="AG586" i="5" s="1"/>
  <c r="V586" i="5"/>
  <c r="AE586" i="5" s="1"/>
  <c r="V238" i="5"/>
  <c r="AE238" i="5" s="1"/>
  <c r="Z238" i="5"/>
  <c r="AI238" i="5" s="1"/>
  <c r="R238" i="5"/>
  <c r="AA238" i="5" s="1"/>
  <c r="W238" i="5"/>
  <c r="AF238" i="5" s="1"/>
  <c r="X238" i="5"/>
  <c r="AG238" i="5" s="1"/>
  <c r="Q238" i="5"/>
  <c r="Y238" i="5" s="1"/>
  <c r="AH238" i="5" s="1"/>
  <c r="U142" i="5"/>
  <c r="AD142" i="5" s="1"/>
  <c r="T142" i="5"/>
  <c r="AC142" i="5" s="1"/>
  <c r="S142" i="5"/>
  <c r="AB142" i="5" s="1"/>
  <c r="Z142" i="5"/>
  <c r="AI142" i="5" s="1"/>
  <c r="W142" i="5"/>
  <c r="AF142" i="5" s="1"/>
  <c r="X142" i="5"/>
  <c r="AG142" i="5" s="1"/>
  <c r="Q142" i="5"/>
  <c r="R142" i="5" s="1"/>
  <c r="AA142" i="5" s="1"/>
  <c r="Y142" i="5"/>
  <c r="AH142" i="5" s="1"/>
  <c r="U27" i="5"/>
  <c r="AD27" i="5" s="1"/>
  <c r="T27" i="5"/>
  <c r="AC27" i="5" s="1"/>
  <c r="Q27" i="5"/>
  <c r="V486" i="5"/>
  <c r="AE486" i="5" s="1"/>
  <c r="X486" i="5"/>
  <c r="AG486" i="5" s="1"/>
  <c r="Z370" i="5"/>
  <c r="AI370" i="5" s="1"/>
  <c r="R370" i="5"/>
  <c r="AA370" i="5" s="1"/>
  <c r="U370" i="5"/>
  <c r="AD370" i="5" s="1"/>
  <c r="T370" i="5"/>
  <c r="AC370" i="5" s="1"/>
  <c r="S370" i="5"/>
  <c r="AB370" i="5" s="1"/>
  <c r="X591" i="4"/>
  <c r="V591" i="4"/>
  <c r="T451" i="5"/>
  <c r="AC451" i="5" s="1"/>
  <c r="W451" i="5"/>
  <c r="AF451" i="5" s="1"/>
  <c r="V451" i="5"/>
  <c r="AE451" i="5" s="1"/>
  <c r="S451" i="5"/>
  <c r="AB451" i="5" s="1"/>
  <c r="Y451" i="5"/>
  <c r="AH451" i="5" s="1"/>
  <c r="Z201" i="5"/>
  <c r="AI201" i="5" s="1"/>
  <c r="S201" i="5"/>
  <c r="AB201" i="5" s="1"/>
  <c r="R201" i="5"/>
  <c r="AA201" i="5" s="1"/>
  <c r="X201" i="5"/>
  <c r="AG201" i="5" s="1"/>
  <c r="W201" i="5"/>
  <c r="AF201" i="5" s="1"/>
  <c r="Y201" i="5"/>
  <c r="AH201" i="5" s="1"/>
  <c r="X486" i="4"/>
  <c r="V486" i="4"/>
  <c r="X268" i="4"/>
  <c r="V268" i="4"/>
  <c r="Z456" i="6"/>
  <c r="AI456" i="6" s="1"/>
  <c r="R456" i="6"/>
  <c r="AA456" i="6" s="1"/>
  <c r="U456" i="6"/>
  <c r="AD456" i="6" s="1"/>
  <c r="Z306" i="5"/>
  <c r="AI306" i="5" s="1"/>
  <c r="U306" i="5"/>
  <c r="AD306" i="5" s="1"/>
  <c r="T306" i="5"/>
  <c r="AC306" i="5" s="1"/>
  <c r="S306" i="5"/>
  <c r="AB306" i="5" s="1"/>
  <c r="X306" i="5"/>
  <c r="AG306" i="5" s="1"/>
  <c r="R306" i="5"/>
  <c r="AA306" i="5" s="1"/>
  <c r="R205" i="5"/>
  <c r="AA205" i="5" s="1"/>
  <c r="Y205" i="5"/>
  <c r="AH205" i="5" s="1"/>
  <c r="V205" i="5"/>
  <c r="AE205" i="5" s="1"/>
  <c r="W205" i="5"/>
  <c r="AF205" i="5" s="1"/>
  <c r="T205" i="5"/>
  <c r="AC205" i="5" s="1"/>
  <c r="U161" i="5"/>
  <c r="AD161" i="5" s="1"/>
  <c r="T161" i="5"/>
  <c r="AC161" i="5" s="1"/>
  <c r="Y161" i="5"/>
  <c r="AH161" i="5" s="1"/>
  <c r="T104" i="5"/>
  <c r="AC104" i="5" s="1"/>
  <c r="U104" i="5"/>
  <c r="AD104" i="5" s="1"/>
  <c r="Z104" i="5"/>
  <c r="AI104" i="5" s="1"/>
  <c r="R104" i="5"/>
  <c r="AA104" i="5" s="1"/>
  <c r="Y104" i="5"/>
  <c r="AH104" i="5" s="1"/>
  <c r="X104" i="5"/>
  <c r="AG104" i="5" s="1"/>
  <c r="U535" i="6"/>
  <c r="AD535" i="6" s="1"/>
  <c r="X535" i="6"/>
  <c r="AG535" i="6" s="1"/>
  <c r="T535" i="6"/>
  <c r="AC535" i="6" s="1"/>
  <c r="W535" i="6"/>
  <c r="AF535" i="6" s="1"/>
  <c r="S535" i="6"/>
  <c r="AB535" i="6" s="1"/>
  <c r="Z535" i="6"/>
  <c r="AI535" i="6" s="1"/>
  <c r="R535" i="6"/>
  <c r="AA535" i="6" s="1"/>
  <c r="Y535" i="6"/>
  <c r="AH535" i="6" s="1"/>
  <c r="U301" i="6"/>
  <c r="AD301" i="6" s="1"/>
  <c r="X301" i="6"/>
  <c r="AG301" i="6" s="1"/>
  <c r="T301" i="6"/>
  <c r="AC301" i="6" s="1"/>
  <c r="W301" i="6"/>
  <c r="AF301" i="6" s="1"/>
  <c r="S301" i="6"/>
  <c r="AB301" i="6" s="1"/>
  <c r="Z301" i="6"/>
  <c r="AI301" i="6" s="1"/>
  <c r="R301" i="6"/>
  <c r="AA301" i="6" s="1"/>
  <c r="Y301" i="6"/>
  <c r="AH301" i="6" s="1"/>
  <c r="Y571" i="5"/>
  <c r="AH571" i="5" s="1"/>
  <c r="X571" i="5"/>
  <c r="AG571" i="5" s="1"/>
  <c r="W571" i="5"/>
  <c r="AF571" i="5" s="1"/>
  <c r="U571" i="5"/>
  <c r="AD571" i="5" s="1"/>
  <c r="T571" i="5"/>
  <c r="AC571" i="5" s="1"/>
  <c r="V571" i="5"/>
  <c r="AE571" i="5" s="1"/>
  <c r="S571" i="5"/>
  <c r="AB571" i="5" s="1"/>
  <c r="U538" i="5"/>
  <c r="AD538" i="5" s="1"/>
  <c r="T538" i="5"/>
  <c r="AC538" i="5" s="1"/>
  <c r="S538" i="5"/>
  <c r="AB538" i="5" s="1"/>
  <c r="Z538" i="5"/>
  <c r="AI538" i="5" s="1"/>
  <c r="R538" i="5"/>
  <c r="AA538" i="5" s="1"/>
  <c r="X538" i="5"/>
  <c r="AG538" i="5" s="1"/>
  <c r="Y538" i="5"/>
  <c r="AH538" i="5" s="1"/>
  <c r="V496" i="5"/>
  <c r="AE496" i="5" s="1"/>
  <c r="X496" i="5"/>
  <c r="AG496" i="5" s="1"/>
  <c r="U496" i="5"/>
  <c r="AD496" i="5" s="1"/>
  <c r="T496" i="5"/>
  <c r="AC496" i="5" s="1"/>
  <c r="S496" i="5"/>
  <c r="AB496" i="5" s="1"/>
  <c r="Z496" i="5"/>
  <c r="AI496" i="5" s="1"/>
  <c r="R496" i="5"/>
  <c r="AA496" i="5" s="1"/>
  <c r="Z178" i="5"/>
  <c r="AI178" i="5" s="1"/>
  <c r="X178" i="5"/>
  <c r="AG178" i="5" s="1"/>
  <c r="W178" i="5"/>
  <c r="AF178" i="5" s="1"/>
  <c r="V178" i="5"/>
  <c r="AE178" i="5" s="1"/>
  <c r="U178" i="5"/>
  <c r="AD178" i="5" s="1"/>
  <c r="S178" i="5"/>
  <c r="AB178" i="5" s="1"/>
  <c r="T178" i="5"/>
  <c r="AC178" i="5" s="1"/>
  <c r="Y178" i="5"/>
  <c r="AH178" i="5" s="1"/>
  <c r="X422" i="4"/>
  <c r="V422" i="4"/>
  <c r="X342" i="4"/>
  <c r="V342" i="4"/>
  <c r="X198" i="4"/>
  <c r="V198" i="4"/>
  <c r="X150" i="4"/>
  <c r="V150" i="4"/>
  <c r="V119" i="4"/>
  <c r="X119" i="4"/>
  <c r="V459" i="5"/>
  <c r="AE459" i="5" s="1"/>
  <c r="X459" i="5"/>
  <c r="AG459" i="5" s="1"/>
  <c r="U459" i="5"/>
  <c r="AD459" i="5" s="1"/>
  <c r="T459" i="5"/>
  <c r="AC459" i="5" s="1"/>
  <c r="S459" i="5"/>
  <c r="AB459" i="5" s="1"/>
  <c r="Z459" i="5"/>
  <c r="AI459" i="5" s="1"/>
  <c r="R459" i="5"/>
  <c r="AA459" i="5" s="1"/>
  <c r="X287" i="5"/>
  <c r="AG287" i="5" s="1"/>
  <c r="W287" i="5"/>
  <c r="AF287" i="5" s="1"/>
  <c r="Z287" i="5"/>
  <c r="AI287" i="5" s="1"/>
  <c r="V287" i="5"/>
  <c r="AE287" i="5" s="1"/>
  <c r="U287" i="5"/>
  <c r="AD287" i="5" s="1"/>
  <c r="T287" i="5"/>
  <c r="AC287" i="5" s="1"/>
  <c r="X590" i="4"/>
  <c r="V590" i="4"/>
  <c r="V436" i="4"/>
  <c r="X436" i="4"/>
  <c r="X308" i="4"/>
  <c r="V308" i="4"/>
  <c r="X131" i="4"/>
  <c r="V131" i="4"/>
  <c r="X530" i="5"/>
  <c r="AG530" i="5" s="1"/>
  <c r="W530" i="5"/>
  <c r="AF530" i="5" s="1"/>
  <c r="V530" i="5"/>
  <c r="AE530" i="5" s="1"/>
  <c r="U530" i="5"/>
  <c r="AD530" i="5" s="1"/>
  <c r="Z530" i="5"/>
  <c r="AI530" i="5" s="1"/>
  <c r="T530" i="5"/>
  <c r="AC530" i="5" s="1"/>
  <c r="R530" i="5"/>
  <c r="AA530" i="5" s="1"/>
  <c r="S530" i="5"/>
  <c r="AB530" i="5" s="1"/>
  <c r="U405" i="5"/>
  <c r="AD405" i="5" s="1"/>
  <c r="T405" i="5"/>
  <c r="AC405" i="5" s="1"/>
  <c r="S405" i="5"/>
  <c r="AB405" i="5" s="1"/>
  <c r="X405" i="5"/>
  <c r="AG405" i="5" s="1"/>
  <c r="Z405" i="5"/>
  <c r="AI405" i="5" s="1"/>
  <c r="R405" i="5"/>
  <c r="AA405" i="5" s="1"/>
  <c r="Y405" i="5"/>
  <c r="AH405" i="5" s="1"/>
  <c r="W405" i="5"/>
  <c r="AF405" i="5" s="1"/>
  <c r="U401" i="5"/>
  <c r="AD401" i="5" s="1"/>
  <c r="T401" i="5"/>
  <c r="AC401" i="5" s="1"/>
  <c r="W401" i="5"/>
  <c r="AF401" i="5" s="1"/>
  <c r="S401" i="5"/>
  <c r="AB401" i="5" s="1"/>
  <c r="Z401" i="5"/>
  <c r="AI401" i="5" s="1"/>
  <c r="R401" i="5"/>
  <c r="AA401" i="5" s="1"/>
  <c r="Y401" i="5"/>
  <c r="AH401" i="5" s="1"/>
  <c r="Z184" i="6"/>
  <c r="AI184" i="6" s="1"/>
  <c r="Y184" i="6"/>
  <c r="AH184" i="6" s="1"/>
  <c r="W184" i="6"/>
  <c r="AF184" i="6" s="1"/>
  <c r="V184" i="6"/>
  <c r="AE184" i="6" s="1"/>
  <c r="U184" i="6"/>
  <c r="AD184" i="6" s="1"/>
  <c r="S184" i="6"/>
  <c r="AB184" i="6" s="1"/>
  <c r="R184" i="6"/>
  <c r="AA184" i="6" s="1"/>
  <c r="X373" i="4"/>
  <c r="V373" i="4"/>
  <c r="S430" i="5"/>
  <c r="AB430" i="5" s="1"/>
  <c r="Z430" i="5"/>
  <c r="AI430" i="5" s="1"/>
  <c r="R430" i="5"/>
  <c r="AA430" i="5" s="1"/>
  <c r="W430" i="5"/>
  <c r="AF430" i="5" s="1"/>
  <c r="Y430" i="5"/>
  <c r="AH430" i="5" s="1"/>
  <c r="V430" i="5"/>
  <c r="AE430" i="5" s="1"/>
  <c r="X430" i="5"/>
  <c r="AG430" i="5" s="1"/>
  <c r="V91" i="5"/>
  <c r="AE91" i="5" s="1"/>
  <c r="U91" i="5"/>
  <c r="AD91" i="5" s="1"/>
  <c r="X91" i="5"/>
  <c r="AG91" i="5" s="1"/>
  <c r="T91" i="5"/>
  <c r="AC91" i="5" s="1"/>
  <c r="W91" i="5"/>
  <c r="AF91" i="5" s="1"/>
  <c r="S91" i="5"/>
  <c r="AB91" i="5" s="1"/>
  <c r="Z91" i="5"/>
  <c r="AI91" i="5" s="1"/>
  <c r="R91" i="5"/>
  <c r="AA91" i="5" s="1"/>
  <c r="X18" i="1"/>
  <c r="W18" i="1"/>
  <c r="G15" i="15"/>
  <c r="M15" i="15" s="1"/>
  <c r="X5" i="1"/>
  <c r="L15" i="15" s="1"/>
  <c r="W5" i="1"/>
  <c r="K15" i="15" s="1"/>
  <c r="U249" i="5"/>
  <c r="AD249" i="5" s="1"/>
  <c r="W249" i="5"/>
  <c r="AF249" i="5" s="1"/>
  <c r="T249" i="5"/>
  <c r="AC249" i="5" s="1"/>
  <c r="X249" i="5"/>
  <c r="AG249" i="5" s="1"/>
  <c r="S249" i="5"/>
  <c r="AB249" i="5" s="1"/>
  <c r="Z249" i="5"/>
  <c r="AI249" i="5" s="1"/>
  <c r="R249" i="5"/>
  <c r="AA249" i="5" s="1"/>
  <c r="Y249" i="5"/>
  <c r="AH249" i="5" s="1"/>
  <c r="Z496" i="9"/>
  <c r="AI496" i="9" s="1"/>
  <c r="Q496" i="9"/>
  <c r="X589" i="9"/>
  <c r="AG589" i="9" s="1"/>
  <c r="Y589" i="9"/>
  <c r="AH589" i="9" s="1"/>
  <c r="Q589" i="9"/>
  <c r="S589" i="9"/>
  <c r="AB589" i="9" s="1"/>
  <c r="R589" i="9"/>
  <c r="AA589" i="9" s="1"/>
  <c r="Z589" i="9"/>
  <c r="AI589" i="9" s="1"/>
  <c r="W589" i="9"/>
  <c r="AF589" i="9" s="1"/>
  <c r="T589" i="9"/>
  <c r="AC589" i="9" s="1"/>
  <c r="V589" i="9"/>
  <c r="AE589" i="9" s="1"/>
  <c r="U589" i="9"/>
  <c r="AD589" i="9" s="1"/>
  <c r="Z558" i="9"/>
  <c r="AI558" i="9" s="1"/>
  <c r="T552" i="9"/>
  <c r="AC552" i="9" s="1"/>
  <c r="S546" i="9"/>
  <c r="AB546" i="9" s="1"/>
  <c r="X540" i="9"/>
  <c r="AG540" i="9" s="1"/>
  <c r="Z536" i="9"/>
  <c r="AI536" i="9" s="1"/>
  <c r="S506" i="9"/>
  <c r="AB506" i="9" s="1"/>
  <c r="Z502" i="9"/>
  <c r="AI502" i="9" s="1"/>
  <c r="V489" i="9"/>
  <c r="AE489" i="9" s="1"/>
  <c r="X483" i="9"/>
  <c r="AG483" i="9" s="1"/>
  <c r="R455" i="9"/>
  <c r="AA455" i="9" s="1"/>
  <c r="T446" i="9"/>
  <c r="AC446" i="9" s="1"/>
  <c r="U427" i="9"/>
  <c r="AD427" i="9" s="1"/>
  <c r="W426" i="9"/>
  <c r="AF426" i="9" s="1"/>
  <c r="X425" i="9"/>
  <c r="AG425" i="9" s="1"/>
  <c r="Z421" i="9"/>
  <c r="AI421" i="9" s="1"/>
  <c r="S415" i="9"/>
  <c r="AB415" i="9" s="1"/>
  <c r="X395" i="9"/>
  <c r="AG395" i="9" s="1"/>
  <c r="R370" i="9"/>
  <c r="AA370" i="9" s="1"/>
  <c r="T344" i="9"/>
  <c r="AC344" i="9" s="1"/>
  <c r="T328" i="9"/>
  <c r="AC328" i="9" s="1"/>
  <c r="V312" i="9"/>
  <c r="AE312" i="9" s="1"/>
  <c r="V308" i="9"/>
  <c r="AE308" i="9" s="1"/>
  <c r="V304" i="9"/>
  <c r="AE304" i="9" s="1"/>
  <c r="R296" i="9"/>
  <c r="AA296" i="9" s="1"/>
  <c r="V259" i="9"/>
  <c r="AE259" i="9" s="1"/>
  <c r="U206" i="9"/>
  <c r="AD206" i="9" s="1"/>
  <c r="T25" i="9"/>
  <c r="AC25" i="9" s="1"/>
  <c r="T591" i="9"/>
  <c r="AC591" i="9" s="1"/>
  <c r="U590" i="9"/>
  <c r="AD590" i="9" s="1"/>
  <c r="R585" i="9"/>
  <c r="AA585" i="9" s="1"/>
  <c r="W581" i="9"/>
  <c r="AF581" i="9" s="1"/>
  <c r="T559" i="9"/>
  <c r="AC559" i="9" s="1"/>
  <c r="T550" i="9"/>
  <c r="AC550" i="9" s="1"/>
  <c r="T528" i="9"/>
  <c r="AC528" i="9" s="1"/>
  <c r="V515" i="9"/>
  <c r="AE515" i="9" s="1"/>
  <c r="S514" i="9"/>
  <c r="AB514" i="9" s="1"/>
  <c r="X491" i="9"/>
  <c r="AG491" i="9" s="1"/>
  <c r="T484" i="9"/>
  <c r="AC484" i="9" s="1"/>
  <c r="U475" i="9"/>
  <c r="AD475" i="9" s="1"/>
  <c r="S474" i="9"/>
  <c r="AB474" i="9" s="1"/>
  <c r="R444" i="9"/>
  <c r="AA444" i="9" s="1"/>
  <c r="T437" i="9"/>
  <c r="AC437" i="9" s="1"/>
  <c r="T436" i="9"/>
  <c r="AC436" i="9" s="1"/>
  <c r="V416" i="9"/>
  <c r="AE416" i="9" s="1"/>
  <c r="W317" i="9"/>
  <c r="AF317" i="9" s="1"/>
  <c r="X289" i="9"/>
  <c r="AG289" i="9" s="1"/>
  <c r="T279" i="9"/>
  <c r="AC279" i="9" s="1"/>
  <c r="T272" i="9"/>
  <c r="AC272" i="9" s="1"/>
  <c r="W571" i="9"/>
  <c r="AF571" i="9" s="1"/>
  <c r="V561" i="9"/>
  <c r="AE561" i="9" s="1"/>
  <c r="T538" i="9"/>
  <c r="AC538" i="9" s="1"/>
  <c r="Z522" i="9"/>
  <c r="AI522" i="9" s="1"/>
  <c r="W508" i="9"/>
  <c r="AF508" i="9" s="1"/>
  <c r="R494" i="9"/>
  <c r="AA494" i="9" s="1"/>
  <c r="Z487" i="9"/>
  <c r="AI487" i="9" s="1"/>
  <c r="U472" i="9"/>
  <c r="AD472" i="9" s="1"/>
  <c r="R451" i="9"/>
  <c r="AA451" i="9" s="1"/>
  <c r="V445" i="9"/>
  <c r="AE445" i="9" s="1"/>
  <c r="W395" i="9"/>
  <c r="AF395" i="9" s="1"/>
  <c r="R393" i="9"/>
  <c r="AA393" i="9" s="1"/>
  <c r="Z385" i="9"/>
  <c r="AI385" i="9" s="1"/>
  <c r="S360" i="9"/>
  <c r="AB360" i="9" s="1"/>
  <c r="X348" i="9"/>
  <c r="AG348" i="9" s="1"/>
  <c r="W344" i="9"/>
  <c r="AF344" i="9" s="1"/>
  <c r="V340" i="9"/>
  <c r="AE340" i="9" s="1"/>
  <c r="S336" i="9"/>
  <c r="AB336" i="9" s="1"/>
  <c r="V335" i="9"/>
  <c r="AE335" i="9" s="1"/>
  <c r="Z332" i="9"/>
  <c r="AI332" i="9" s="1"/>
  <c r="R328" i="9"/>
  <c r="AA328" i="9" s="1"/>
  <c r="Y324" i="9"/>
  <c r="AH324" i="9" s="1"/>
  <c r="X306" i="9"/>
  <c r="AG306" i="9" s="1"/>
  <c r="U294" i="9"/>
  <c r="AD294" i="9" s="1"/>
  <c r="U291" i="9"/>
  <c r="AD291" i="9" s="1"/>
  <c r="R268" i="9"/>
  <c r="AA268" i="9" s="1"/>
  <c r="R65" i="9"/>
  <c r="AA65" i="9" s="1"/>
  <c r="U584" i="9"/>
  <c r="AD584" i="9" s="1"/>
  <c r="T578" i="9"/>
  <c r="AC578" i="9" s="1"/>
  <c r="Z549" i="9"/>
  <c r="AI549" i="9" s="1"/>
  <c r="Z539" i="9"/>
  <c r="AI539" i="9" s="1"/>
  <c r="U532" i="9"/>
  <c r="AD532" i="9" s="1"/>
  <c r="R531" i="9"/>
  <c r="AA531" i="9" s="1"/>
  <c r="W530" i="9"/>
  <c r="AF530" i="9" s="1"/>
  <c r="T516" i="9"/>
  <c r="AC516" i="9" s="1"/>
  <c r="T511" i="9"/>
  <c r="AC511" i="9" s="1"/>
  <c r="W502" i="9"/>
  <c r="AF502" i="9" s="1"/>
  <c r="T501" i="9"/>
  <c r="AC501" i="9" s="1"/>
  <c r="U498" i="9"/>
  <c r="AD498" i="9" s="1"/>
  <c r="X493" i="9"/>
  <c r="AG493" i="9" s="1"/>
  <c r="V479" i="9"/>
  <c r="AE479" i="9" s="1"/>
  <c r="S478" i="9"/>
  <c r="AB478" i="9" s="1"/>
  <c r="V458" i="9"/>
  <c r="AE458" i="9" s="1"/>
  <c r="X456" i="9"/>
  <c r="AG456" i="9" s="1"/>
  <c r="U446" i="9"/>
  <c r="AD446" i="9" s="1"/>
  <c r="Q438" i="9"/>
  <c r="S387" i="9"/>
  <c r="AB387" i="9" s="1"/>
  <c r="Y365" i="9"/>
  <c r="AH365" i="9" s="1"/>
  <c r="Q365" i="9"/>
  <c r="X365" i="9"/>
  <c r="AG365" i="9" s="1"/>
  <c r="W365" i="9"/>
  <c r="AF365" i="9" s="1"/>
  <c r="V365" i="9"/>
  <c r="AE365" i="9" s="1"/>
  <c r="U365" i="9"/>
  <c r="AD365" i="9" s="1"/>
  <c r="Z365" i="9"/>
  <c r="AI365" i="9" s="1"/>
  <c r="R365" i="9"/>
  <c r="AA365" i="9" s="1"/>
  <c r="T365" i="9"/>
  <c r="AC365" i="9" s="1"/>
  <c r="S365" i="9"/>
  <c r="AB365" i="9" s="1"/>
  <c r="Y338" i="9"/>
  <c r="AH338" i="9" s="1"/>
  <c r="V321" i="9"/>
  <c r="AE321" i="9" s="1"/>
  <c r="R318" i="9"/>
  <c r="AA318" i="9" s="1"/>
  <c r="U261" i="9"/>
  <c r="AD261" i="9" s="1"/>
  <c r="U592" i="9"/>
  <c r="AD592" i="9" s="1"/>
  <c r="U587" i="9"/>
  <c r="AD587" i="9" s="1"/>
  <c r="R586" i="9"/>
  <c r="AA586" i="9" s="1"/>
  <c r="S580" i="9"/>
  <c r="AB580" i="9" s="1"/>
  <c r="U575" i="9"/>
  <c r="AD575" i="9" s="1"/>
  <c r="T571" i="9"/>
  <c r="AC571" i="9" s="1"/>
  <c r="R567" i="9"/>
  <c r="AA567" i="9" s="1"/>
  <c r="V555" i="9"/>
  <c r="AE555" i="9" s="1"/>
  <c r="Y553" i="9"/>
  <c r="AH553" i="9" s="1"/>
  <c r="R535" i="9"/>
  <c r="AA535" i="9" s="1"/>
  <c r="X524" i="9"/>
  <c r="AG524" i="9" s="1"/>
  <c r="T518" i="9"/>
  <c r="AC518" i="9" s="1"/>
  <c r="T509" i="9"/>
  <c r="AC509" i="9" s="1"/>
  <c r="R495" i="9"/>
  <c r="AA495" i="9" s="1"/>
  <c r="S492" i="9"/>
  <c r="AB492" i="9" s="1"/>
  <c r="T489" i="9"/>
  <c r="AC489" i="9" s="1"/>
  <c r="R488" i="9"/>
  <c r="AA488" i="9" s="1"/>
  <c r="Y482" i="9"/>
  <c r="AH482" i="9" s="1"/>
  <c r="V455" i="9"/>
  <c r="AE455" i="9" s="1"/>
  <c r="X454" i="9"/>
  <c r="AG454" i="9" s="1"/>
  <c r="Y451" i="9"/>
  <c r="AH451" i="9" s="1"/>
  <c r="T450" i="9"/>
  <c r="AC450" i="9" s="1"/>
  <c r="U449" i="9"/>
  <c r="AD449" i="9" s="1"/>
  <c r="W447" i="9"/>
  <c r="AF447" i="9" s="1"/>
  <c r="X439" i="9"/>
  <c r="AG439" i="9" s="1"/>
  <c r="S429" i="9"/>
  <c r="AB429" i="9" s="1"/>
  <c r="Z423" i="9"/>
  <c r="AI423" i="9" s="1"/>
  <c r="V409" i="9"/>
  <c r="AE409" i="9" s="1"/>
  <c r="S384" i="9"/>
  <c r="AB384" i="9" s="1"/>
  <c r="S382" i="9"/>
  <c r="AB382" i="9" s="1"/>
  <c r="Y359" i="9"/>
  <c r="AH359" i="9" s="1"/>
  <c r="Q359" i="9"/>
  <c r="X359" i="9"/>
  <c r="AG359" i="9" s="1"/>
  <c r="W359" i="9"/>
  <c r="AF359" i="9" s="1"/>
  <c r="V359" i="9"/>
  <c r="AE359" i="9" s="1"/>
  <c r="U359" i="9"/>
  <c r="AD359" i="9" s="1"/>
  <c r="Z359" i="9"/>
  <c r="AI359" i="9" s="1"/>
  <c r="R359" i="9"/>
  <c r="AA359" i="9" s="1"/>
  <c r="T359" i="9"/>
  <c r="AC359" i="9" s="1"/>
  <c r="S359" i="9"/>
  <c r="AB359" i="9" s="1"/>
  <c r="T351" i="9"/>
  <c r="AC351" i="9" s="1"/>
  <c r="X349" i="9"/>
  <c r="AG349" i="9" s="1"/>
  <c r="T347" i="9"/>
  <c r="AC347" i="9" s="1"/>
  <c r="U343" i="9"/>
  <c r="AD343" i="9" s="1"/>
  <c r="X339" i="9"/>
  <c r="AG339" i="9" s="1"/>
  <c r="Y337" i="9"/>
  <c r="AH337" i="9" s="1"/>
  <c r="T333" i="9"/>
  <c r="AC333" i="9" s="1"/>
  <c r="Y331" i="9"/>
  <c r="AH331" i="9" s="1"/>
  <c r="U329" i="9"/>
  <c r="AD329" i="9" s="1"/>
  <c r="R327" i="9"/>
  <c r="AA327" i="9" s="1"/>
  <c r="V325" i="9"/>
  <c r="AE325" i="9" s="1"/>
  <c r="Z323" i="9"/>
  <c r="AI323" i="9" s="1"/>
  <c r="W320" i="9"/>
  <c r="AF320" i="9" s="1"/>
  <c r="V314" i="9"/>
  <c r="AE314" i="9" s="1"/>
  <c r="W306" i="9"/>
  <c r="AF306" i="9" s="1"/>
  <c r="Y305" i="9"/>
  <c r="AH305" i="9" s="1"/>
  <c r="S291" i="9"/>
  <c r="AB291" i="9" s="1"/>
  <c r="S277" i="9"/>
  <c r="AB277" i="9" s="1"/>
  <c r="U256" i="9"/>
  <c r="AD256" i="9" s="1"/>
  <c r="X228" i="9"/>
  <c r="AG228" i="9" s="1"/>
  <c r="Y197" i="9"/>
  <c r="AH197" i="9" s="1"/>
  <c r="Y126" i="9"/>
  <c r="AH126" i="9" s="1"/>
  <c r="V34" i="9"/>
  <c r="AE34" i="9" s="1"/>
  <c r="U577" i="9"/>
  <c r="AD577" i="9" s="1"/>
  <c r="Z574" i="9"/>
  <c r="AI574" i="9" s="1"/>
  <c r="W569" i="9"/>
  <c r="AF569" i="9" s="1"/>
  <c r="Y566" i="9"/>
  <c r="AH566" i="9" s="1"/>
  <c r="U564" i="9"/>
  <c r="AD564" i="9" s="1"/>
  <c r="V546" i="9"/>
  <c r="AE546" i="9" s="1"/>
  <c r="X537" i="9"/>
  <c r="AG537" i="9" s="1"/>
  <c r="T534" i="9"/>
  <c r="AC534" i="9" s="1"/>
  <c r="Y517" i="9"/>
  <c r="AH517" i="9" s="1"/>
  <c r="Y504" i="9"/>
  <c r="AH504" i="9" s="1"/>
  <c r="U499" i="9"/>
  <c r="AD499" i="9" s="1"/>
  <c r="U480" i="9"/>
  <c r="AD480" i="9" s="1"/>
  <c r="T473" i="9"/>
  <c r="AC473" i="9" s="1"/>
  <c r="S471" i="9"/>
  <c r="AB471" i="9" s="1"/>
  <c r="S470" i="9"/>
  <c r="AB470" i="9" s="1"/>
  <c r="S469" i="9"/>
  <c r="AB469" i="9" s="1"/>
  <c r="S468" i="9"/>
  <c r="AB468" i="9" s="1"/>
  <c r="T443" i="9"/>
  <c r="AC443" i="9" s="1"/>
  <c r="X418" i="9"/>
  <c r="AG418" i="9" s="1"/>
  <c r="U412" i="9"/>
  <c r="AD412" i="9" s="1"/>
  <c r="U394" i="9"/>
  <c r="AD394" i="9" s="1"/>
  <c r="W393" i="9"/>
  <c r="AF393" i="9" s="1"/>
  <c r="W376" i="9"/>
  <c r="AF376" i="9" s="1"/>
  <c r="S374" i="9"/>
  <c r="AB374" i="9" s="1"/>
  <c r="U370" i="9"/>
  <c r="AD370" i="9" s="1"/>
  <c r="R368" i="9"/>
  <c r="AA368" i="9" s="1"/>
  <c r="W366" i="9"/>
  <c r="AF366" i="9" s="1"/>
  <c r="S364" i="9"/>
  <c r="AB364" i="9" s="1"/>
  <c r="X356" i="9"/>
  <c r="AG356" i="9" s="1"/>
  <c r="W353" i="9"/>
  <c r="AF353" i="9" s="1"/>
  <c r="Y292" i="9"/>
  <c r="AH292" i="9" s="1"/>
  <c r="U593" i="9"/>
  <c r="AD593" i="9" s="1"/>
  <c r="V578" i="9"/>
  <c r="AE578" i="9" s="1"/>
  <c r="V573" i="9"/>
  <c r="AE573" i="9" s="1"/>
  <c r="S572" i="9"/>
  <c r="AB572" i="9" s="1"/>
  <c r="X570" i="9"/>
  <c r="AG570" i="9" s="1"/>
  <c r="W556" i="9"/>
  <c r="AF556" i="9" s="1"/>
  <c r="R544" i="9"/>
  <c r="AA544" i="9" s="1"/>
  <c r="V542" i="9"/>
  <c r="AE542" i="9" s="1"/>
  <c r="Y533" i="9"/>
  <c r="AH533" i="9" s="1"/>
  <c r="V513" i="9"/>
  <c r="AE513" i="9" s="1"/>
  <c r="S512" i="9"/>
  <c r="AB512" i="9" s="1"/>
  <c r="X511" i="9"/>
  <c r="AG511" i="9" s="1"/>
  <c r="W503" i="9"/>
  <c r="AF503" i="9" s="1"/>
  <c r="T482" i="9"/>
  <c r="AC482" i="9" s="1"/>
  <c r="Z481" i="9"/>
  <c r="AI481" i="9" s="1"/>
  <c r="X472" i="9"/>
  <c r="AG472" i="9" s="1"/>
  <c r="Y467" i="9"/>
  <c r="AH467" i="9" s="1"/>
  <c r="Z455" i="9"/>
  <c r="AI455" i="9" s="1"/>
  <c r="Y441" i="9"/>
  <c r="AH441" i="9" s="1"/>
  <c r="Y440" i="9"/>
  <c r="AH440" i="9" s="1"/>
  <c r="T391" i="9"/>
  <c r="AC391" i="9" s="1"/>
  <c r="V390" i="9"/>
  <c r="AE390" i="9" s="1"/>
  <c r="W389" i="9"/>
  <c r="AF389" i="9" s="1"/>
  <c r="X388" i="9"/>
  <c r="AG388" i="9" s="1"/>
  <c r="V383" i="9"/>
  <c r="AE383" i="9" s="1"/>
  <c r="Z374" i="9"/>
  <c r="AI374" i="9" s="1"/>
  <c r="W360" i="9"/>
  <c r="AF360" i="9" s="1"/>
  <c r="Z358" i="9"/>
  <c r="AI358" i="9" s="1"/>
  <c r="W355" i="9"/>
  <c r="AF355" i="9" s="1"/>
  <c r="V350" i="9"/>
  <c r="AE350" i="9" s="1"/>
  <c r="W342" i="9"/>
  <c r="AF342" i="9" s="1"/>
  <c r="R338" i="9"/>
  <c r="AA338" i="9" s="1"/>
  <c r="Z334" i="9"/>
  <c r="AI334" i="9" s="1"/>
  <c r="S330" i="9"/>
  <c r="AB330" i="9" s="1"/>
  <c r="T326" i="9"/>
  <c r="AC326" i="9" s="1"/>
  <c r="S302" i="9"/>
  <c r="AB302" i="9" s="1"/>
  <c r="W301" i="9"/>
  <c r="AF301" i="9" s="1"/>
  <c r="Z300" i="9"/>
  <c r="AI300" i="9" s="1"/>
  <c r="Z270" i="9"/>
  <c r="AI270" i="9" s="1"/>
  <c r="Y260" i="9"/>
  <c r="AH260" i="9" s="1"/>
  <c r="V253" i="9"/>
  <c r="AE253" i="9" s="1"/>
  <c r="W130" i="9"/>
  <c r="AF130" i="9" s="1"/>
  <c r="T580" i="9"/>
  <c r="AC580" i="9" s="1"/>
  <c r="V565" i="9"/>
  <c r="AE565" i="9" s="1"/>
  <c r="U550" i="9"/>
  <c r="AD550" i="9" s="1"/>
  <c r="R538" i="9"/>
  <c r="AA538" i="9" s="1"/>
  <c r="W537" i="9"/>
  <c r="AF537" i="9" s="1"/>
  <c r="U528" i="9"/>
  <c r="AD528" i="9" s="1"/>
  <c r="Y527" i="9"/>
  <c r="AH527" i="9" s="1"/>
  <c r="Z520" i="9"/>
  <c r="AI520" i="9" s="1"/>
  <c r="Z519" i="9"/>
  <c r="AI519" i="9" s="1"/>
  <c r="S476" i="9"/>
  <c r="AB476" i="9" s="1"/>
  <c r="S473" i="9"/>
  <c r="AB473" i="9" s="1"/>
  <c r="S444" i="9"/>
  <c r="AB444" i="9" s="1"/>
  <c r="Y442" i="9"/>
  <c r="AH442" i="9" s="1"/>
  <c r="X420" i="9"/>
  <c r="AG420" i="9" s="1"/>
  <c r="X419" i="9"/>
  <c r="AG419" i="9" s="1"/>
  <c r="Y414" i="9"/>
  <c r="AH414" i="9" s="1"/>
  <c r="Y413" i="9"/>
  <c r="AH413" i="9" s="1"/>
  <c r="Y412" i="9"/>
  <c r="AH412" i="9" s="1"/>
  <c r="Y411" i="9"/>
  <c r="AH411" i="9" s="1"/>
  <c r="Y410" i="9"/>
  <c r="AH410" i="9" s="1"/>
  <c r="Y409" i="9"/>
  <c r="AH409" i="9" s="1"/>
  <c r="Y408" i="9"/>
  <c r="AH408" i="9" s="1"/>
  <c r="V385" i="9"/>
  <c r="AE385" i="9" s="1"/>
  <c r="X384" i="9"/>
  <c r="AG384" i="9" s="1"/>
  <c r="U380" i="9"/>
  <c r="AD380" i="9" s="1"/>
  <c r="T357" i="9"/>
  <c r="AC357" i="9" s="1"/>
  <c r="W287" i="9"/>
  <c r="AF287" i="9" s="1"/>
  <c r="Z585" i="9"/>
  <c r="AI585" i="9" s="1"/>
  <c r="V568" i="9"/>
  <c r="AE568" i="9" s="1"/>
  <c r="R543" i="9"/>
  <c r="AA543" i="9" s="1"/>
  <c r="V497" i="9"/>
  <c r="AE497" i="9" s="1"/>
  <c r="W485" i="9"/>
  <c r="AF485" i="9" s="1"/>
  <c r="T485" i="9"/>
  <c r="AC485" i="9" s="1"/>
  <c r="Z466" i="9"/>
  <c r="AI466" i="9" s="1"/>
  <c r="U399" i="9"/>
  <c r="AD399" i="9" s="1"/>
  <c r="Z329" i="9"/>
  <c r="AI329" i="9" s="1"/>
  <c r="V222" i="9"/>
  <c r="AE222" i="9" s="1"/>
  <c r="Y210" i="9"/>
  <c r="AH210" i="9" s="1"/>
  <c r="T203" i="9"/>
  <c r="AC203" i="9" s="1"/>
  <c r="X202" i="9"/>
  <c r="AG202" i="9" s="1"/>
  <c r="R201" i="9"/>
  <c r="AA201" i="9" s="1"/>
  <c r="S179" i="9"/>
  <c r="AB179" i="9" s="1"/>
  <c r="V142" i="9"/>
  <c r="AE142" i="9" s="1"/>
  <c r="Z140" i="9"/>
  <c r="AI140" i="9" s="1"/>
  <c r="Z131" i="9"/>
  <c r="AI131" i="9" s="1"/>
  <c r="Y123" i="9"/>
  <c r="AH123" i="9" s="1"/>
  <c r="Y106" i="9"/>
  <c r="AH106" i="9" s="1"/>
  <c r="X96" i="9"/>
  <c r="AG96" i="9" s="1"/>
  <c r="Y78" i="9"/>
  <c r="AH78" i="9" s="1"/>
  <c r="X74" i="9"/>
  <c r="AG74" i="9" s="1"/>
  <c r="T64" i="9"/>
  <c r="AC64" i="9" s="1"/>
  <c r="S54" i="9"/>
  <c r="AB54" i="9" s="1"/>
  <c r="Z31" i="9"/>
  <c r="AI31" i="9" s="1"/>
  <c r="W30" i="9"/>
  <c r="AF30" i="9" s="1"/>
  <c r="U29" i="9"/>
  <c r="AD29" i="9" s="1"/>
  <c r="Y27" i="9"/>
  <c r="AH27" i="9" s="1"/>
  <c r="S349" i="9"/>
  <c r="AB349" i="9" s="1"/>
  <c r="S259" i="9"/>
  <c r="AB259" i="9" s="1"/>
  <c r="S558" i="9"/>
  <c r="AB558" i="9" s="1"/>
  <c r="S378" i="9"/>
  <c r="AB378" i="9" s="1"/>
  <c r="S454" i="9"/>
  <c r="AB454" i="9" s="1"/>
  <c r="S543" i="8"/>
  <c r="AB543" i="8" s="1"/>
  <c r="T531" i="8"/>
  <c r="AC531" i="8" s="1"/>
  <c r="R491" i="8"/>
  <c r="AA491" i="8" s="1"/>
  <c r="X588" i="9"/>
  <c r="AG588" i="9" s="1"/>
  <c r="V559" i="9"/>
  <c r="AE559" i="9" s="1"/>
  <c r="U507" i="9"/>
  <c r="AD507" i="9" s="1"/>
  <c r="S490" i="9"/>
  <c r="AB490" i="9" s="1"/>
  <c r="V404" i="9"/>
  <c r="AE404" i="9" s="1"/>
  <c r="S404" i="9"/>
  <c r="AB404" i="9" s="1"/>
  <c r="Z371" i="9"/>
  <c r="AI371" i="9" s="1"/>
  <c r="Y363" i="9"/>
  <c r="AH363" i="9" s="1"/>
  <c r="U281" i="9"/>
  <c r="AD281" i="9" s="1"/>
  <c r="S281" i="9"/>
  <c r="AB281" i="9" s="1"/>
  <c r="V262" i="9"/>
  <c r="AE262" i="9" s="1"/>
  <c r="X251" i="9"/>
  <c r="AG251" i="9" s="1"/>
  <c r="X249" i="9"/>
  <c r="AG249" i="9" s="1"/>
  <c r="X239" i="9"/>
  <c r="AG239" i="9" s="1"/>
  <c r="V235" i="9"/>
  <c r="AE235" i="9" s="1"/>
  <c r="V233" i="9"/>
  <c r="AE233" i="9" s="1"/>
  <c r="U228" i="9"/>
  <c r="AD228" i="9" s="1"/>
  <c r="W207" i="9"/>
  <c r="AF207" i="9" s="1"/>
  <c r="R204" i="9"/>
  <c r="AA204" i="9" s="1"/>
  <c r="Y199" i="9"/>
  <c r="AH199" i="9" s="1"/>
  <c r="X179" i="9"/>
  <c r="AG179" i="9" s="1"/>
  <c r="X175" i="9"/>
  <c r="AG175" i="9" s="1"/>
  <c r="W170" i="9"/>
  <c r="AF170" i="9" s="1"/>
  <c r="U169" i="9"/>
  <c r="AD169" i="9" s="1"/>
  <c r="T145" i="9"/>
  <c r="AC145" i="9" s="1"/>
  <c r="U133" i="9"/>
  <c r="AD133" i="9" s="1"/>
  <c r="Y127" i="9"/>
  <c r="AH127" i="9" s="1"/>
  <c r="T120" i="9"/>
  <c r="AC120" i="9" s="1"/>
  <c r="T109" i="9"/>
  <c r="AC109" i="9" s="1"/>
  <c r="Y86" i="9"/>
  <c r="AH86" i="9" s="1"/>
  <c r="W85" i="9"/>
  <c r="AF85" i="9" s="1"/>
  <c r="Z75" i="9"/>
  <c r="AI75" i="9" s="1"/>
  <c r="Y68" i="9"/>
  <c r="AH68" i="9" s="1"/>
  <c r="X59" i="9"/>
  <c r="AG59" i="9" s="1"/>
  <c r="S39" i="9"/>
  <c r="AB39" i="9" s="1"/>
  <c r="W33" i="9"/>
  <c r="AF33" i="9" s="1"/>
  <c r="V594" i="8"/>
  <c r="AE594" i="8" s="1"/>
  <c r="U583" i="8"/>
  <c r="AD583" i="8" s="1"/>
  <c r="V582" i="8"/>
  <c r="AE582" i="8" s="1"/>
  <c r="X577" i="8"/>
  <c r="AG577" i="8" s="1"/>
  <c r="U564" i="8"/>
  <c r="AD564" i="8" s="1"/>
  <c r="W560" i="8"/>
  <c r="AF560" i="8" s="1"/>
  <c r="U544" i="8"/>
  <c r="AD544" i="8" s="1"/>
  <c r="T535" i="8"/>
  <c r="AC535" i="8" s="1"/>
  <c r="V532" i="8"/>
  <c r="AE532" i="8" s="1"/>
  <c r="T495" i="8"/>
  <c r="AC495" i="8" s="1"/>
  <c r="V492" i="8"/>
  <c r="AE492" i="8" s="1"/>
  <c r="R440" i="8"/>
  <c r="AA440" i="8" s="1"/>
  <c r="T409" i="8"/>
  <c r="AC409" i="8" s="1"/>
  <c r="Y510" i="9"/>
  <c r="AH510" i="9" s="1"/>
  <c r="Z510" i="9"/>
  <c r="AI510" i="9" s="1"/>
  <c r="Z434" i="9"/>
  <c r="AI434" i="9" s="1"/>
  <c r="Y401" i="9"/>
  <c r="AH401" i="9" s="1"/>
  <c r="W322" i="9"/>
  <c r="AF322" i="9" s="1"/>
  <c r="V307" i="9"/>
  <c r="AE307" i="9" s="1"/>
  <c r="T307" i="9"/>
  <c r="AC307" i="9" s="1"/>
  <c r="Z288" i="9"/>
  <c r="AI288" i="9" s="1"/>
  <c r="V276" i="9"/>
  <c r="AE276" i="9" s="1"/>
  <c r="T257" i="9"/>
  <c r="AC257" i="9" s="1"/>
  <c r="W248" i="9"/>
  <c r="AF248" i="9" s="1"/>
  <c r="V246" i="9"/>
  <c r="AE246" i="9" s="1"/>
  <c r="R241" i="9"/>
  <c r="AA241" i="9" s="1"/>
  <c r="Y237" i="9"/>
  <c r="AH237" i="9" s="1"/>
  <c r="W231" i="9"/>
  <c r="AF231" i="9" s="1"/>
  <c r="U229" i="9"/>
  <c r="AD229" i="9" s="1"/>
  <c r="S218" i="9"/>
  <c r="AB218" i="9" s="1"/>
  <c r="U210" i="9"/>
  <c r="AD210" i="9" s="1"/>
  <c r="T208" i="9"/>
  <c r="AC208" i="9" s="1"/>
  <c r="U205" i="9"/>
  <c r="AD205" i="9" s="1"/>
  <c r="Y200" i="9"/>
  <c r="AH200" i="9" s="1"/>
  <c r="W191" i="9"/>
  <c r="AF191" i="9" s="1"/>
  <c r="X185" i="9"/>
  <c r="AG185" i="9" s="1"/>
  <c r="T176" i="9"/>
  <c r="AC176" i="9" s="1"/>
  <c r="R172" i="9"/>
  <c r="AA172" i="9" s="1"/>
  <c r="X165" i="9"/>
  <c r="AG165" i="9" s="1"/>
  <c r="U153" i="9"/>
  <c r="AD153" i="9" s="1"/>
  <c r="W148" i="9"/>
  <c r="AF148" i="9" s="1"/>
  <c r="S143" i="9"/>
  <c r="AB143" i="9" s="1"/>
  <c r="S137" i="9"/>
  <c r="AB137" i="9" s="1"/>
  <c r="Y129" i="9"/>
  <c r="AH129" i="9" s="1"/>
  <c r="R105" i="9"/>
  <c r="AA105" i="9" s="1"/>
  <c r="V97" i="9"/>
  <c r="AE97" i="9" s="1"/>
  <c r="T88" i="9"/>
  <c r="AC88" i="9" s="1"/>
  <c r="S82" i="9"/>
  <c r="AB82" i="9" s="1"/>
  <c r="Z81" i="9"/>
  <c r="AI81" i="9" s="1"/>
  <c r="Y80" i="9"/>
  <c r="AH80" i="9" s="1"/>
  <c r="T78" i="9"/>
  <c r="AC78" i="9" s="1"/>
  <c r="S44" i="9"/>
  <c r="AB44" i="9" s="1"/>
  <c r="Y40" i="9"/>
  <c r="AH40" i="9" s="1"/>
  <c r="V39" i="9"/>
  <c r="AE39" i="9" s="1"/>
  <c r="X36" i="9"/>
  <c r="AG36" i="9" s="1"/>
  <c r="T28" i="9"/>
  <c r="AC28" i="9" s="1"/>
  <c r="U27" i="9"/>
  <c r="AD27" i="9" s="1"/>
  <c r="S583" i="8"/>
  <c r="AB583" i="8" s="1"/>
  <c r="Y579" i="8"/>
  <c r="AH579" i="8" s="1"/>
  <c r="U545" i="8"/>
  <c r="AD545" i="8" s="1"/>
  <c r="U537" i="8"/>
  <c r="AD537" i="8" s="1"/>
  <c r="U535" i="8"/>
  <c r="AD535" i="8" s="1"/>
  <c r="S422" i="8"/>
  <c r="AB422" i="8" s="1"/>
  <c r="Y303" i="8"/>
  <c r="AH303" i="8" s="1"/>
  <c r="Q303" i="8"/>
  <c r="V303" i="8"/>
  <c r="AE303" i="8" s="1"/>
  <c r="R303" i="8"/>
  <c r="AA303" i="8" s="1"/>
  <c r="Z303" i="8"/>
  <c r="AI303" i="8" s="1"/>
  <c r="X303" i="8"/>
  <c r="AG303" i="8" s="1"/>
  <c r="W303" i="8"/>
  <c r="AF303" i="8" s="1"/>
  <c r="T303" i="8"/>
  <c r="AC303" i="8" s="1"/>
  <c r="U303" i="8"/>
  <c r="AD303" i="8" s="1"/>
  <c r="S303" i="8"/>
  <c r="AB303" i="8" s="1"/>
  <c r="Y198" i="8"/>
  <c r="AH198" i="8" s="1"/>
  <c r="X582" i="9"/>
  <c r="AG582" i="9" s="1"/>
  <c r="R582" i="9"/>
  <c r="AA582" i="9" s="1"/>
  <c r="S563" i="9"/>
  <c r="AB563" i="9" s="1"/>
  <c r="W465" i="9"/>
  <c r="AF465" i="9" s="1"/>
  <c r="T465" i="9"/>
  <c r="AC465" i="9" s="1"/>
  <c r="Z428" i="9"/>
  <c r="AI428" i="9" s="1"/>
  <c r="X406" i="9"/>
  <c r="AG406" i="9" s="1"/>
  <c r="X381" i="9"/>
  <c r="AG381" i="9" s="1"/>
  <c r="U381" i="9"/>
  <c r="AD381" i="9" s="1"/>
  <c r="R315" i="9"/>
  <c r="AA315" i="9" s="1"/>
  <c r="U299" i="9"/>
  <c r="AD299" i="9" s="1"/>
  <c r="R298" i="9"/>
  <c r="AA298" i="9" s="1"/>
  <c r="V298" i="9"/>
  <c r="AE298" i="9" s="1"/>
  <c r="Y263" i="9"/>
  <c r="AH263" i="9" s="1"/>
  <c r="S245" i="9"/>
  <c r="AB245" i="9" s="1"/>
  <c r="V242" i="9"/>
  <c r="AE242" i="9" s="1"/>
  <c r="U240" i="9"/>
  <c r="AD240" i="9" s="1"/>
  <c r="R238" i="9"/>
  <c r="AA238" i="9" s="1"/>
  <c r="V234" i="9"/>
  <c r="AE234" i="9" s="1"/>
  <c r="T230" i="9"/>
  <c r="AC230" i="9" s="1"/>
  <c r="U215" i="9"/>
  <c r="AD215" i="9" s="1"/>
  <c r="Z196" i="9"/>
  <c r="AI196" i="9" s="1"/>
  <c r="S194" i="9"/>
  <c r="AB194" i="9" s="1"/>
  <c r="U192" i="9"/>
  <c r="AD192" i="9" s="1"/>
  <c r="S188" i="9"/>
  <c r="AB188" i="9" s="1"/>
  <c r="V173" i="9"/>
  <c r="AE173" i="9" s="1"/>
  <c r="W141" i="9"/>
  <c r="AF141" i="9" s="1"/>
  <c r="X138" i="9"/>
  <c r="AG138" i="9" s="1"/>
  <c r="R125" i="9"/>
  <c r="AA125" i="9" s="1"/>
  <c r="T118" i="9"/>
  <c r="AC118" i="9" s="1"/>
  <c r="Y99" i="9"/>
  <c r="AH99" i="9" s="1"/>
  <c r="X63" i="9"/>
  <c r="AG63" i="9" s="1"/>
  <c r="T49" i="9"/>
  <c r="AC49" i="9" s="1"/>
  <c r="T35" i="9"/>
  <c r="AC35" i="9" s="1"/>
  <c r="V26" i="9"/>
  <c r="AE26" i="9" s="1"/>
  <c r="Q539" i="8"/>
  <c r="R539" i="8"/>
  <c r="AA539" i="8" s="1"/>
  <c r="T494" i="8"/>
  <c r="AC494" i="8" s="1"/>
  <c r="S487" i="8"/>
  <c r="AB487" i="8" s="1"/>
  <c r="R375" i="8"/>
  <c r="AA375" i="8" s="1"/>
  <c r="Z306" i="8"/>
  <c r="AI306" i="8" s="1"/>
  <c r="T554" i="9"/>
  <c r="AC554" i="9" s="1"/>
  <c r="T521" i="9"/>
  <c r="AC521" i="9" s="1"/>
  <c r="X462" i="9"/>
  <c r="AG462" i="9" s="1"/>
  <c r="U462" i="9"/>
  <c r="AD462" i="9" s="1"/>
  <c r="T460" i="9"/>
  <c r="AC460" i="9" s="1"/>
  <c r="Y403" i="9"/>
  <c r="AH403" i="9" s="1"/>
  <c r="V396" i="9"/>
  <c r="AE396" i="9" s="1"/>
  <c r="Z284" i="9"/>
  <c r="AI284" i="9" s="1"/>
  <c r="Z266" i="9"/>
  <c r="AI266" i="9" s="1"/>
  <c r="W245" i="9"/>
  <c r="AF245" i="9" s="1"/>
  <c r="W228" i="9"/>
  <c r="AF228" i="9" s="1"/>
  <c r="V226" i="9"/>
  <c r="AE226" i="9" s="1"/>
  <c r="R221" i="9"/>
  <c r="AA221" i="9" s="1"/>
  <c r="R220" i="9"/>
  <c r="AA220" i="9" s="1"/>
  <c r="X219" i="9"/>
  <c r="AG219" i="9" s="1"/>
  <c r="R209" i="9"/>
  <c r="AA209" i="9" s="1"/>
  <c r="T186" i="9"/>
  <c r="AC186" i="9" s="1"/>
  <c r="Y171" i="9"/>
  <c r="AH171" i="9" s="1"/>
  <c r="S163" i="9"/>
  <c r="AB163" i="9" s="1"/>
  <c r="W146" i="9"/>
  <c r="AF146" i="9" s="1"/>
  <c r="Y142" i="9"/>
  <c r="AH142" i="9" s="1"/>
  <c r="W121" i="9"/>
  <c r="AF121" i="9" s="1"/>
  <c r="S113" i="9"/>
  <c r="AB113" i="9" s="1"/>
  <c r="X102" i="9"/>
  <c r="AG102" i="9" s="1"/>
  <c r="U84" i="9"/>
  <c r="AD84" i="9" s="1"/>
  <c r="Y77" i="9"/>
  <c r="AH77" i="9" s="1"/>
  <c r="V72" i="9"/>
  <c r="AE72" i="9" s="1"/>
  <c r="Z47" i="9"/>
  <c r="AI47" i="9" s="1"/>
  <c r="Z36" i="9"/>
  <c r="AI36" i="9" s="1"/>
  <c r="R541" i="8"/>
  <c r="AA541" i="8" s="1"/>
  <c r="T538" i="8"/>
  <c r="AC538" i="8" s="1"/>
  <c r="S527" i="8"/>
  <c r="AB527" i="8" s="1"/>
  <c r="U483" i="8"/>
  <c r="AD483" i="8" s="1"/>
  <c r="W480" i="8"/>
  <c r="AF480" i="8" s="1"/>
  <c r="T443" i="8"/>
  <c r="AC443" i="8" s="1"/>
  <c r="Z409" i="8"/>
  <c r="AI409" i="8" s="1"/>
  <c r="X363" i="8"/>
  <c r="AG363" i="8" s="1"/>
  <c r="S286" i="8"/>
  <c r="AB286" i="8" s="1"/>
  <c r="Q286" i="8"/>
  <c r="V286" i="8" s="1"/>
  <c r="AE286" i="8" s="1"/>
  <c r="Y286" i="8"/>
  <c r="AH286" i="8" s="1"/>
  <c r="X286" i="8"/>
  <c r="AG286" i="8" s="1"/>
  <c r="U286" i="8"/>
  <c r="AD286" i="8" s="1"/>
  <c r="T286" i="8"/>
  <c r="AC286" i="8" s="1"/>
  <c r="Z557" i="9"/>
  <c r="AI557" i="9" s="1"/>
  <c r="Y557" i="9"/>
  <c r="AH557" i="9" s="1"/>
  <c r="Y433" i="9"/>
  <c r="AH433" i="9" s="1"/>
  <c r="X400" i="9"/>
  <c r="AG400" i="9" s="1"/>
  <c r="X375" i="9"/>
  <c r="AG375" i="9" s="1"/>
  <c r="U375" i="9"/>
  <c r="AD375" i="9" s="1"/>
  <c r="S367" i="9"/>
  <c r="AB367" i="9" s="1"/>
  <c r="Z362" i="9"/>
  <c r="AI362" i="9" s="1"/>
  <c r="U258" i="9"/>
  <c r="AD258" i="9" s="1"/>
  <c r="Z258" i="9"/>
  <c r="AI258" i="9" s="1"/>
  <c r="X252" i="9"/>
  <c r="AG252" i="9" s="1"/>
  <c r="W236" i="9"/>
  <c r="AF236" i="9" s="1"/>
  <c r="T232" i="9"/>
  <c r="AC232" i="9" s="1"/>
  <c r="X225" i="9"/>
  <c r="AG225" i="9" s="1"/>
  <c r="Z198" i="9"/>
  <c r="AI198" i="9" s="1"/>
  <c r="T196" i="9"/>
  <c r="AC196" i="9" s="1"/>
  <c r="W193" i="9"/>
  <c r="AF193" i="9" s="1"/>
  <c r="Y172" i="9"/>
  <c r="AH172" i="9" s="1"/>
  <c r="R163" i="9"/>
  <c r="AA163" i="9" s="1"/>
  <c r="Y159" i="9"/>
  <c r="AH159" i="9" s="1"/>
  <c r="Z157" i="9"/>
  <c r="AI157" i="9" s="1"/>
  <c r="T155" i="9"/>
  <c r="AC155" i="9" s="1"/>
  <c r="Z147" i="9"/>
  <c r="AI147" i="9" s="1"/>
  <c r="T122" i="9"/>
  <c r="AC122" i="9" s="1"/>
  <c r="Y115" i="9"/>
  <c r="AH115" i="9" s="1"/>
  <c r="S111" i="9"/>
  <c r="AB111" i="9" s="1"/>
  <c r="R100" i="9"/>
  <c r="AA100" i="9" s="1"/>
  <c r="Z99" i="9"/>
  <c r="AI99" i="9" s="1"/>
  <c r="Y91" i="9"/>
  <c r="AH91" i="9" s="1"/>
  <c r="S73" i="9"/>
  <c r="AB73" i="9" s="1"/>
  <c r="Y72" i="9"/>
  <c r="AH72" i="9" s="1"/>
  <c r="S53" i="9"/>
  <c r="AB53" i="9" s="1"/>
  <c r="U45" i="9"/>
  <c r="AD45" i="9" s="1"/>
  <c r="X35" i="9"/>
  <c r="AG35" i="9" s="1"/>
  <c r="X34" i="9"/>
  <c r="AG34" i="9" s="1"/>
  <c r="W587" i="8"/>
  <c r="AF587" i="8" s="1"/>
  <c r="W574" i="8"/>
  <c r="AF574" i="8" s="1"/>
  <c r="S556" i="8"/>
  <c r="AB556" i="8" s="1"/>
  <c r="X551" i="8"/>
  <c r="AG551" i="8" s="1"/>
  <c r="R549" i="8"/>
  <c r="AA549" i="8" s="1"/>
  <c r="V540" i="8"/>
  <c r="AE540" i="8" s="1"/>
  <c r="S502" i="8"/>
  <c r="AB502" i="8" s="1"/>
  <c r="T501" i="8"/>
  <c r="AC501" i="8" s="1"/>
  <c r="U500" i="8"/>
  <c r="AD500" i="8" s="1"/>
  <c r="U474" i="8"/>
  <c r="AD474" i="8" s="1"/>
  <c r="S594" i="9"/>
  <c r="AB594" i="9" s="1"/>
  <c r="X576" i="9"/>
  <c r="AG576" i="9" s="1"/>
  <c r="Y551" i="9"/>
  <c r="AH551" i="9" s="1"/>
  <c r="S551" i="9"/>
  <c r="AB551" i="9" s="1"/>
  <c r="U526" i="9"/>
  <c r="AD526" i="9" s="1"/>
  <c r="S523" i="9"/>
  <c r="AB523" i="9" s="1"/>
  <c r="V405" i="9"/>
  <c r="AE405" i="9" s="1"/>
  <c r="S405" i="9"/>
  <c r="AB405" i="9" s="1"/>
  <c r="X295" i="9"/>
  <c r="AG295" i="9" s="1"/>
  <c r="Y267" i="9"/>
  <c r="AH267" i="9" s="1"/>
  <c r="T254" i="9"/>
  <c r="AC254" i="9" s="1"/>
  <c r="V223" i="9"/>
  <c r="AE223" i="9" s="1"/>
  <c r="X217" i="9"/>
  <c r="AG217" i="9" s="1"/>
  <c r="S211" i="9"/>
  <c r="AB211" i="9" s="1"/>
  <c r="S164" i="9"/>
  <c r="AB164" i="9" s="1"/>
  <c r="Y162" i="9"/>
  <c r="AH162" i="9" s="1"/>
  <c r="X160" i="9"/>
  <c r="AG160" i="9" s="1"/>
  <c r="T151" i="9"/>
  <c r="AC151" i="9" s="1"/>
  <c r="X130" i="9"/>
  <c r="AG130" i="9" s="1"/>
  <c r="X110" i="9"/>
  <c r="AG110" i="9" s="1"/>
  <c r="T90" i="9"/>
  <c r="AC90" i="9" s="1"/>
  <c r="R76" i="9"/>
  <c r="AA76" i="9" s="1"/>
  <c r="S71" i="9"/>
  <c r="AB71" i="9" s="1"/>
  <c r="W67" i="9"/>
  <c r="AF67" i="9" s="1"/>
  <c r="U66" i="9"/>
  <c r="AD66" i="9" s="1"/>
  <c r="U58" i="9"/>
  <c r="AD58" i="9" s="1"/>
  <c r="Z57" i="9"/>
  <c r="AI57" i="9" s="1"/>
  <c r="W50" i="9"/>
  <c r="AF50" i="9" s="1"/>
  <c r="U30" i="9"/>
  <c r="AD30" i="9" s="1"/>
  <c r="U348" i="9"/>
  <c r="AD348" i="9" s="1"/>
  <c r="U269" i="9"/>
  <c r="AD269" i="9" s="1"/>
  <c r="U468" i="9"/>
  <c r="AD468" i="9" s="1"/>
  <c r="U352" i="9"/>
  <c r="AD352" i="9" s="1"/>
  <c r="V590" i="8"/>
  <c r="AE590" i="8" s="1"/>
  <c r="R588" i="8"/>
  <c r="AA588" i="8" s="1"/>
  <c r="V585" i="8"/>
  <c r="AE585" i="8" s="1"/>
  <c r="S561" i="8"/>
  <c r="AB561" i="8" s="1"/>
  <c r="S559" i="8"/>
  <c r="AB559" i="8" s="1"/>
  <c r="S558" i="8"/>
  <c r="AB558" i="8" s="1"/>
  <c r="T557" i="8"/>
  <c r="AC557" i="8" s="1"/>
  <c r="S546" i="8"/>
  <c r="AB546" i="8" s="1"/>
  <c r="U541" i="8"/>
  <c r="AD541" i="8" s="1"/>
  <c r="W537" i="8"/>
  <c r="AF537" i="8" s="1"/>
  <c r="U530" i="8"/>
  <c r="AD530" i="8" s="1"/>
  <c r="V529" i="8"/>
  <c r="AE529" i="8" s="1"/>
  <c r="Z487" i="8"/>
  <c r="AI487" i="8" s="1"/>
  <c r="U484" i="8"/>
  <c r="AD484" i="8" s="1"/>
  <c r="W421" i="8"/>
  <c r="AF421" i="8" s="1"/>
  <c r="T198" i="8"/>
  <c r="AC198" i="8" s="1"/>
  <c r="R529" i="9"/>
  <c r="AA529" i="9" s="1"/>
  <c r="Y505" i="9"/>
  <c r="AH505" i="9" s="1"/>
  <c r="Z505" i="9"/>
  <c r="AI505" i="9" s="1"/>
  <c r="V486" i="9"/>
  <c r="AE486" i="9" s="1"/>
  <c r="Y461" i="9"/>
  <c r="AH461" i="9" s="1"/>
  <c r="Y459" i="9"/>
  <c r="AH459" i="9" s="1"/>
  <c r="T444" i="9"/>
  <c r="AC444" i="9" s="1"/>
  <c r="R435" i="9"/>
  <c r="AA435" i="9" s="1"/>
  <c r="V397" i="9"/>
  <c r="AE397" i="9" s="1"/>
  <c r="Z349" i="9"/>
  <c r="AI349" i="9" s="1"/>
  <c r="Z316" i="9"/>
  <c r="AI316" i="9" s="1"/>
  <c r="U285" i="9"/>
  <c r="AD285" i="9" s="1"/>
  <c r="Y279" i="9"/>
  <c r="AH279" i="9" s="1"/>
  <c r="R273" i="9"/>
  <c r="AA273" i="9" s="1"/>
  <c r="V255" i="9"/>
  <c r="AE255" i="9" s="1"/>
  <c r="Y243" i="9"/>
  <c r="AH243" i="9" s="1"/>
  <c r="W218" i="9"/>
  <c r="AF218" i="9" s="1"/>
  <c r="Z216" i="9"/>
  <c r="AI216" i="9" s="1"/>
  <c r="X195" i="9"/>
  <c r="AG195" i="9" s="1"/>
  <c r="Y187" i="9"/>
  <c r="AH187" i="9" s="1"/>
  <c r="W182" i="9"/>
  <c r="AF182" i="9" s="1"/>
  <c r="X174" i="9"/>
  <c r="AG174" i="9" s="1"/>
  <c r="V156" i="9"/>
  <c r="AE156" i="9" s="1"/>
  <c r="Y154" i="9"/>
  <c r="AH154" i="9" s="1"/>
  <c r="T136" i="9"/>
  <c r="AC136" i="9" s="1"/>
  <c r="Y132" i="9"/>
  <c r="AH132" i="9" s="1"/>
  <c r="X125" i="9"/>
  <c r="AG125" i="9" s="1"/>
  <c r="Y114" i="9"/>
  <c r="AH114" i="9" s="1"/>
  <c r="W112" i="9"/>
  <c r="AF112" i="9" s="1"/>
  <c r="X108" i="9"/>
  <c r="AG108" i="9" s="1"/>
  <c r="X107" i="9"/>
  <c r="AG107" i="9" s="1"/>
  <c r="S98" i="9"/>
  <c r="AB98" i="9" s="1"/>
  <c r="R70" i="9"/>
  <c r="AA70" i="9" s="1"/>
  <c r="R56" i="9"/>
  <c r="AA56" i="9" s="1"/>
  <c r="S51" i="9"/>
  <c r="AB51" i="9" s="1"/>
  <c r="V32" i="9"/>
  <c r="AE32" i="9" s="1"/>
  <c r="X561" i="8"/>
  <c r="AG561" i="8" s="1"/>
  <c r="W542" i="8"/>
  <c r="AF542" i="8" s="1"/>
  <c r="S95" i="9"/>
  <c r="AB95" i="9" s="1"/>
  <c r="Y93" i="9"/>
  <c r="AH93" i="9" s="1"/>
  <c r="X79" i="9"/>
  <c r="AG79" i="9" s="1"/>
  <c r="U62" i="9"/>
  <c r="AD62" i="9" s="1"/>
  <c r="V519" i="8"/>
  <c r="AE519" i="8" s="1"/>
  <c r="U519" i="8"/>
  <c r="AD519" i="8" s="1"/>
  <c r="S511" i="8"/>
  <c r="AB511" i="8" s="1"/>
  <c r="V467" i="8"/>
  <c r="AE467" i="8" s="1"/>
  <c r="Z459" i="8"/>
  <c r="AI459" i="8" s="1"/>
  <c r="W455" i="8"/>
  <c r="AF455" i="8" s="1"/>
  <c r="T427" i="8"/>
  <c r="AC427" i="8" s="1"/>
  <c r="Y408" i="8"/>
  <c r="AH408" i="8" s="1"/>
  <c r="R398" i="8"/>
  <c r="AA398" i="8" s="1"/>
  <c r="R394" i="8"/>
  <c r="AA394" i="8" s="1"/>
  <c r="X359" i="8"/>
  <c r="AG359" i="8" s="1"/>
  <c r="W333" i="8"/>
  <c r="AF333" i="8" s="1"/>
  <c r="X329" i="8"/>
  <c r="AG329" i="8" s="1"/>
  <c r="W324" i="8"/>
  <c r="AF324" i="8" s="1"/>
  <c r="U320" i="8"/>
  <c r="AD320" i="8" s="1"/>
  <c r="Y267" i="8"/>
  <c r="AH267" i="8" s="1"/>
  <c r="U262" i="8"/>
  <c r="AD262" i="8" s="1"/>
  <c r="R251" i="8"/>
  <c r="AA251" i="8" s="1"/>
  <c r="X215" i="8"/>
  <c r="AG215" i="8" s="1"/>
  <c r="S203" i="8"/>
  <c r="AB203" i="8" s="1"/>
  <c r="R195" i="8"/>
  <c r="AA195" i="8" s="1"/>
  <c r="Y181" i="8"/>
  <c r="AH181" i="8" s="1"/>
  <c r="V180" i="8"/>
  <c r="AE180" i="8" s="1"/>
  <c r="Z160" i="8"/>
  <c r="AI160" i="8" s="1"/>
  <c r="S159" i="8"/>
  <c r="AB159" i="8" s="1"/>
  <c r="W141" i="8"/>
  <c r="AF141" i="8" s="1"/>
  <c r="T129" i="8"/>
  <c r="AC129" i="8" s="1"/>
  <c r="R119" i="8"/>
  <c r="AA119" i="8" s="1"/>
  <c r="Z109" i="8"/>
  <c r="AI109" i="8" s="1"/>
  <c r="Z80" i="8"/>
  <c r="AI80" i="8" s="1"/>
  <c r="S79" i="8"/>
  <c r="AB79" i="8" s="1"/>
  <c r="W76" i="8"/>
  <c r="AF76" i="8" s="1"/>
  <c r="R69" i="8"/>
  <c r="AA69" i="8" s="1"/>
  <c r="V553" i="7"/>
  <c r="AE553" i="7" s="1"/>
  <c r="U553" i="7"/>
  <c r="AD553" i="7" s="1"/>
  <c r="T553" i="7"/>
  <c r="AC553" i="7" s="1"/>
  <c r="R553" i="7"/>
  <c r="AA553" i="7" s="1"/>
  <c r="Q553" i="7"/>
  <c r="Z553" i="7" s="1"/>
  <c r="AI553" i="7" s="1"/>
  <c r="Z499" i="7"/>
  <c r="AI499" i="7" s="1"/>
  <c r="R499" i="7"/>
  <c r="AA499" i="7" s="1"/>
  <c r="Y499" i="7"/>
  <c r="AH499" i="7" s="1"/>
  <c r="Q499" i="7"/>
  <c r="X499" i="7"/>
  <c r="AG499" i="7" s="1"/>
  <c r="W499" i="7"/>
  <c r="AF499" i="7" s="1"/>
  <c r="V499" i="7"/>
  <c r="AE499" i="7" s="1"/>
  <c r="T499" i="7"/>
  <c r="AC499" i="7" s="1"/>
  <c r="U499" i="7"/>
  <c r="AD499" i="7" s="1"/>
  <c r="S499" i="7"/>
  <c r="AB499" i="7" s="1"/>
  <c r="Q264" i="7"/>
  <c r="X264" i="7" s="1"/>
  <c r="AG264" i="7" s="1"/>
  <c r="S200" i="9"/>
  <c r="AB200" i="9" s="1"/>
  <c r="V150" i="9"/>
  <c r="AE150" i="9" s="1"/>
  <c r="W83" i="9"/>
  <c r="AF83" i="9" s="1"/>
  <c r="X516" i="8"/>
  <c r="AG516" i="8" s="1"/>
  <c r="W516" i="8"/>
  <c r="AF516" i="8" s="1"/>
  <c r="T508" i="8"/>
  <c r="AC508" i="8" s="1"/>
  <c r="X479" i="8"/>
  <c r="AG479" i="8" s="1"/>
  <c r="Y431" i="8"/>
  <c r="AH431" i="8" s="1"/>
  <c r="Z431" i="8"/>
  <c r="AI431" i="8" s="1"/>
  <c r="S425" i="8"/>
  <c r="AB425" i="8" s="1"/>
  <c r="X415" i="8"/>
  <c r="AG415" i="8" s="1"/>
  <c r="S384" i="8"/>
  <c r="AB384" i="8" s="1"/>
  <c r="X374" i="8"/>
  <c r="AG374" i="8" s="1"/>
  <c r="T374" i="8"/>
  <c r="AC374" i="8" s="1"/>
  <c r="V373" i="8"/>
  <c r="AE373" i="8" s="1"/>
  <c r="Z361" i="8"/>
  <c r="AI361" i="8" s="1"/>
  <c r="T345" i="8"/>
  <c r="AC345" i="8" s="1"/>
  <c r="T308" i="8"/>
  <c r="AC308" i="8" s="1"/>
  <c r="Y296" i="8"/>
  <c r="AH296" i="8" s="1"/>
  <c r="W276" i="8"/>
  <c r="AF276" i="8" s="1"/>
  <c r="W266" i="8"/>
  <c r="AF266" i="8" s="1"/>
  <c r="T261" i="8"/>
  <c r="AC261" i="8" s="1"/>
  <c r="Y233" i="8"/>
  <c r="AH233" i="8" s="1"/>
  <c r="W232" i="8"/>
  <c r="AF232" i="8" s="1"/>
  <c r="T224" i="8"/>
  <c r="AC224" i="8" s="1"/>
  <c r="X204" i="8"/>
  <c r="AG204" i="8" s="1"/>
  <c r="V203" i="8"/>
  <c r="AE203" i="8" s="1"/>
  <c r="R191" i="8"/>
  <c r="AA191" i="8" s="1"/>
  <c r="T187" i="8"/>
  <c r="AC187" i="8" s="1"/>
  <c r="R169" i="8"/>
  <c r="AA169" i="8" s="1"/>
  <c r="X168" i="8"/>
  <c r="AG168" i="8" s="1"/>
  <c r="U167" i="8"/>
  <c r="AD167" i="8" s="1"/>
  <c r="X148" i="8"/>
  <c r="AG148" i="8" s="1"/>
  <c r="U146" i="8"/>
  <c r="AD146" i="8" s="1"/>
  <c r="S139" i="8"/>
  <c r="AB139" i="8" s="1"/>
  <c r="T138" i="8"/>
  <c r="AC138" i="8" s="1"/>
  <c r="V105" i="8"/>
  <c r="AE105" i="8" s="1"/>
  <c r="R102" i="8"/>
  <c r="AA102" i="8" s="1"/>
  <c r="S54" i="8"/>
  <c r="AB54" i="8" s="1"/>
  <c r="W26" i="8"/>
  <c r="AF26" i="8" s="1"/>
  <c r="Y502" i="7"/>
  <c r="AH502" i="7" s="1"/>
  <c r="Q502" i="7"/>
  <c r="Z502" i="7" s="1"/>
  <c r="AI502" i="7" s="1"/>
  <c r="W502" i="7"/>
  <c r="AF502" i="7" s="1"/>
  <c r="V502" i="7"/>
  <c r="AE502" i="7" s="1"/>
  <c r="U502" i="7"/>
  <c r="AD502" i="7" s="1"/>
  <c r="S502" i="7"/>
  <c r="AB502" i="7" s="1"/>
  <c r="T502" i="7"/>
  <c r="AC502" i="7" s="1"/>
  <c r="R502" i="7"/>
  <c r="AA502" i="7" s="1"/>
  <c r="Q393" i="7"/>
  <c r="Y393" i="7" s="1"/>
  <c r="AH393" i="7" s="1"/>
  <c r="T213" i="9"/>
  <c r="AC213" i="9" s="1"/>
  <c r="Z213" i="9"/>
  <c r="AI213" i="9" s="1"/>
  <c r="U135" i="9"/>
  <c r="AD135" i="9" s="1"/>
  <c r="S128" i="9"/>
  <c r="AB128" i="9" s="1"/>
  <c r="R87" i="9"/>
  <c r="AA87" i="9" s="1"/>
  <c r="W42" i="9"/>
  <c r="AF42" i="9" s="1"/>
  <c r="X42" i="9"/>
  <c r="AG42" i="9" s="1"/>
  <c r="T41" i="9"/>
  <c r="AC41" i="9" s="1"/>
  <c r="R521" i="8"/>
  <c r="AA521" i="8" s="1"/>
  <c r="U490" i="8"/>
  <c r="AD490" i="8" s="1"/>
  <c r="T475" i="8"/>
  <c r="AC475" i="8" s="1"/>
  <c r="W456" i="8"/>
  <c r="AF456" i="8" s="1"/>
  <c r="X451" i="8"/>
  <c r="AG451" i="8" s="1"/>
  <c r="S450" i="8"/>
  <c r="AB450" i="8" s="1"/>
  <c r="S446" i="8"/>
  <c r="AB446" i="8" s="1"/>
  <c r="T429" i="8"/>
  <c r="AC429" i="8" s="1"/>
  <c r="S429" i="8"/>
  <c r="AB429" i="8" s="1"/>
  <c r="S370" i="8"/>
  <c r="AB370" i="8" s="1"/>
  <c r="R369" i="8"/>
  <c r="AA369" i="8" s="1"/>
  <c r="T368" i="8"/>
  <c r="AC368" i="8" s="1"/>
  <c r="Y302" i="8"/>
  <c r="AH302" i="8" s="1"/>
  <c r="U275" i="8"/>
  <c r="AD275" i="8" s="1"/>
  <c r="R271" i="8"/>
  <c r="AA271" i="8" s="1"/>
  <c r="V246" i="8"/>
  <c r="AE246" i="8" s="1"/>
  <c r="S239" i="8"/>
  <c r="AB239" i="8" s="1"/>
  <c r="Y238" i="8"/>
  <c r="AH238" i="8" s="1"/>
  <c r="V237" i="8"/>
  <c r="AE237" i="8" s="1"/>
  <c r="R228" i="8"/>
  <c r="AA228" i="8" s="1"/>
  <c r="W222" i="8"/>
  <c r="AF222" i="8" s="1"/>
  <c r="R220" i="8"/>
  <c r="AA220" i="8" s="1"/>
  <c r="Z217" i="8"/>
  <c r="AI217" i="8" s="1"/>
  <c r="U214" i="8"/>
  <c r="AD214" i="8" s="1"/>
  <c r="X118" i="8"/>
  <c r="AG118" i="8" s="1"/>
  <c r="T111" i="8"/>
  <c r="AC111" i="8" s="1"/>
  <c r="X108" i="8"/>
  <c r="AG108" i="8" s="1"/>
  <c r="S100" i="8"/>
  <c r="AB100" i="8" s="1"/>
  <c r="R88" i="8"/>
  <c r="AA88" i="8" s="1"/>
  <c r="X81" i="8"/>
  <c r="AG81" i="8" s="1"/>
  <c r="S77" i="8"/>
  <c r="AB77" i="8" s="1"/>
  <c r="U61" i="8"/>
  <c r="AD61" i="8" s="1"/>
  <c r="R52" i="8"/>
  <c r="AA52" i="8" s="1"/>
  <c r="X45" i="8"/>
  <c r="AG45" i="8" s="1"/>
  <c r="S487" i="7"/>
  <c r="AB487" i="7" s="1"/>
  <c r="R487" i="7"/>
  <c r="AA487" i="7" s="1"/>
  <c r="Q487" i="7"/>
  <c r="Z487" i="7" s="1"/>
  <c r="AI487" i="7" s="1"/>
  <c r="X487" i="7"/>
  <c r="AG487" i="7" s="1"/>
  <c r="W487" i="7"/>
  <c r="AF487" i="7" s="1"/>
  <c r="U487" i="7"/>
  <c r="AD487" i="7" s="1"/>
  <c r="V487" i="7"/>
  <c r="AE487" i="7" s="1"/>
  <c r="W251" i="7"/>
  <c r="AF251" i="7" s="1"/>
  <c r="Q251" i="7"/>
  <c r="U251" i="7" s="1"/>
  <c r="AD251" i="7" s="1"/>
  <c r="Z251" i="7"/>
  <c r="AI251" i="7" s="1"/>
  <c r="X251" i="7"/>
  <c r="AG251" i="7" s="1"/>
  <c r="V251" i="7"/>
  <c r="AE251" i="7" s="1"/>
  <c r="S251" i="7"/>
  <c r="AB251" i="7" s="1"/>
  <c r="U264" i="9"/>
  <c r="AD264" i="9" s="1"/>
  <c r="Y247" i="9"/>
  <c r="AH247" i="9" s="1"/>
  <c r="X247" i="9"/>
  <c r="AG247" i="9" s="1"/>
  <c r="T61" i="9"/>
  <c r="AC61" i="9" s="1"/>
  <c r="X534" i="8"/>
  <c r="AG534" i="8" s="1"/>
  <c r="X518" i="8"/>
  <c r="AG518" i="8" s="1"/>
  <c r="W518" i="8"/>
  <c r="AF518" i="8" s="1"/>
  <c r="T510" i="8"/>
  <c r="AC510" i="8" s="1"/>
  <c r="W481" i="8"/>
  <c r="AF481" i="8" s="1"/>
  <c r="Y462" i="8"/>
  <c r="AH462" i="8" s="1"/>
  <c r="W457" i="8"/>
  <c r="AF457" i="8" s="1"/>
  <c r="Y410" i="8"/>
  <c r="AH410" i="8" s="1"/>
  <c r="X403" i="8"/>
  <c r="AG403" i="8" s="1"/>
  <c r="V382" i="8"/>
  <c r="AE382" i="8" s="1"/>
  <c r="R379" i="8"/>
  <c r="AA379" i="8" s="1"/>
  <c r="Y367" i="8"/>
  <c r="AH367" i="8" s="1"/>
  <c r="T339" i="8"/>
  <c r="AC339" i="8" s="1"/>
  <c r="U329" i="8"/>
  <c r="AD329" i="8" s="1"/>
  <c r="V327" i="8"/>
  <c r="AE327" i="8" s="1"/>
  <c r="X315" i="8"/>
  <c r="AG315" i="8" s="1"/>
  <c r="Y300" i="8"/>
  <c r="AH300" i="8" s="1"/>
  <c r="U278" i="8"/>
  <c r="AD278" i="8" s="1"/>
  <c r="W271" i="8"/>
  <c r="AF271" i="8" s="1"/>
  <c r="W264" i="8"/>
  <c r="AF264" i="8" s="1"/>
  <c r="Y260" i="8"/>
  <c r="AH260" i="8" s="1"/>
  <c r="Y241" i="8"/>
  <c r="AH241" i="8" s="1"/>
  <c r="Z212" i="8"/>
  <c r="AI212" i="8" s="1"/>
  <c r="U198" i="8"/>
  <c r="AD198" i="8" s="1"/>
  <c r="R185" i="8"/>
  <c r="AA185" i="8" s="1"/>
  <c r="V176" i="8"/>
  <c r="AE176" i="8" s="1"/>
  <c r="Y156" i="8"/>
  <c r="AH156" i="8" s="1"/>
  <c r="U147" i="8"/>
  <c r="AD147" i="8" s="1"/>
  <c r="X140" i="8"/>
  <c r="AG140" i="8" s="1"/>
  <c r="W93" i="8"/>
  <c r="AF93" i="8" s="1"/>
  <c r="X62" i="8"/>
  <c r="AG62" i="8" s="1"/>
  <c r="T55" i="8"/>
  <c r="AC55" i="8" s="1"/>
  <c r="U31" i="8"/>
  <c r="AD31" i="8" s="1"/>
  <c r="X27" i="8"/>
  <c r="AG27" i="8" s="1"/>
  <c r="Y458" i="7"/>
  <c r="AH458" i="7" s="1"/>
  <c r="Q458" i="7"/>
  <c r="Q379" i="7"/>
  <c r="W138" i="7"/>
  <c r="AF138" i="7" s="1"/>
  <c r="X138" i="7"/>
  <c r="AG138" i="7" s="1"/>
  <c r="V138" i="7"/>
  <c r="AE138" i="7" s="1"/>
  <c r="T138" i="7"/>
  <c r="AC138" i="7" s="1"/>
  <c r="Q138" i="7"/>
  <c r="U138" i="7" s="1"/>
  <c r="AD138" i="7" s="1"/>
  <c r="Z138" i="7"/>
  <c r="AI138" i="7" s="1"/>
  <c r="R138" i="7"/>
  <c r="AA138" i="7" s="1"/>
  <c r="V178" i="9"/>
  <c r="AE178" i="9" s="1"/>
  <c r="W116" i="9"/>
  <c r="AF116" i="9" s="1"/>
  <c r="R116" i="9"/>
  <c r="AA116" i="9" s="1"/>
  <c r="X94" i="9"/>
  <c r="AG94" i="9" s="1"/>
  <c r="R48" i="9"/>
  <c r="AA48" i="9" s="1"/>
  <c r="W570" i="8"/>
  <c r="AF570" i="8" s="1"/>
  <c r="X570" i="8"/>
  <c r="AG570" i="8" s="1"/>
  <c r="S523" i="8"/>
  <c r="AB523" i="8" s="1"/>
  <c r="R515" i="8"/>
  <c r="AA515" i="8" s="1"/>
  <c r="V505" i="8"/>
  <c r="AE505" i="8" s="1"/>
  <c r="U505" i="8"/>
  <c r="AD505" i="8" s="1"/>
  <c r="V451" i="8"/>
  <c r="AE451" i="8" s="1"/>
  <c r="W435" i="8"/>
  <c r="AF435" i="8" s="1"/>
  <c r="Y426" i="8"/>
  <c r="AH426" i="8" s="1"/>
  <c r="V416" i="8"/>
  <c r="AE416" i="8" s="1"/>
  <c r="W407" i="8"/>
  <c r="AF407" i="8" s="1"/>
  <c r="V396" i="8"/>
  <c r="AE396" i="8" s="1"/>
  <c r="S383" i="8"/>
  <c r="AB383" i="8" s="1"/>
  <c r="W380" i="8"/>
  <c r="AF380" i="8" s="1"/>
  <c r="X376" i="8"/>
  <c r="AG376" i="8" s="1"/>
  <c r="T366" i="8"/>
  <c r="AC366" i="8" s="1"/>
  <c r="S358" i="8"/>
  <c r="AB358" i="8" s="1"/>
  <c r="Z354" i="8"/>
  <c r="AI354" i="8" s="1"/>
  <c r="Y344" i="8"/>
  <c r="AH344" i="8" s="1"/>
  <c r="S323" i="8"/>
  <c r="AB323" i="8" s="1"/>
  <c r="W319" i="8"/>
  <c r="AF319" i="8" s="1"/>
  <c r="Y313" i="8"/>
  <c r="AH313" i="8" s="1"/>
  <c r="X298" i="8"/>
  <c r="AG298" i="8" s="1"/>
  <c r="W285" i="8"/>
  <c r="AF285" i="8" s="1"/>
  <c r="V284" i="8"/>
  <c r="AE284" i="8" s="1"/>
  <c r="Y280" i="8"/>
  <c r="AH280" i="8" s="1"/>
  <c r="X270" i="8"/>
  <c r="AG270" i="8" s="1"/>
  <c r="R265" i="8"/>
  <c r="AA265" i="8" s="1"/>
  <c r="T232" i="8"/>
  <c r="AC232" i="8" s="1"/>
  <c r="S201" i="8"/>
  <c r="AB201" i="8" s="1"/>
  <c r="Y184" i="8"/>
  <c r="AH184" i="8" s="1"/>
  <c r="Y182" i="8"/>
  <c r="AH182" i="8" s="1"/>
  <c r="T175" i="8"/>
  <c r="AC175" i="8" s="1"/>
  <c r="R166" i="8"/>
  <c r="AA166" i="8" s="1"/>
  <c r="V155" i="8"/>
  <c r="AE155" i="8" s="1"/>
  <c r="T154" i="8"/>
  <c r="AC154" i="8" s="1"/>
  <c r="V133" i="8"/>
  <c r="AE133" i="8" s="1"/>
  <c r="Y122" i="8"/>
  <c r="AH122" i="8" s="1"/>
  <c r="W119" i="8"/>
  <c r="AF119" i="8" s="1"/>
  <c r="T115" i="8"/>
  <c r="AC115" i="8" s="1"/>
  <c r="U97" i="8"/>
  <c r="AD97" i="8" s="1"/>
  <c r="R89" i="8"/>
  <c r="AA89" i="8" s="1"/>
  <c r="W67" i="8"/>
  <c r="AF67" i="8" s="1"/>
  <c r="S60" i="8"/>
  <c r="AB60" i="8" s="1"/>
  <c r="T59" i="8"/>
  <c r="AC59" i="8" s="1"/>
  <c r="R53" i="8"/>
  <c r="AA53" i="8" s="1"/>
  <c r="V49" i="8"/>
  <c r="AE49" i="8" s="1"/>
  <c r="W32" i="8"/>
  <c r="AF32" i="8" s="1"/>
  <c r="X31" i="8"/>
  <c r="AG31" i="8" s="1"/>
  <c r="T25" i="8"/>
  <c r="AC25" i="8" s="1"/>
  <c r="T594" i="8"/>
  <c r="AC594" i="8" s="1"/>
  <c r="T484" i="8"/>
  <c r="AC484" i="8" s="1"/>
  <c r="R433" i="7"/>
  <c r="AA433" i="7" s="1"/>
  <c r="Y433" i="7"/>
  <c r="AH433" i="7" s="1"/>
  <c r="Q433" i="7"/>
  <c r="Z433" i="7" s="1"/>
  <c r="AI433" i="7" s="1"/>
  <c r="X433" i="7"/>
  <c r="AG433" i="7" s="1"/>
  <c r="W433" i="7"/>
  <c r="AF433" i="7" s="1"/>
  <c r="V433" i="7"/>
  <c r="AE433" i="7" s="1"/>
  <c r="T433" i="7"/>
  <c r="AC433" i="7" s="1"/>
  <c r="S433" i="7"/>
  <c r="AB433" i="7" s="1"/>
  <c r="Q356" i="7"/>
  <c r="W356" i="7"/>
  <c r="AF356" i="7" s="1"/>
  <c r="Z166" i="9"/>
  <c r="AI166" i="9" s="1"/>
  <c r="W166" i="9"/>
  <c r="AF166" i="9" s="1"/>
  <c r="X101" i="9"/>
  <c r="AG101" i="9" s="1"/>
  <c r="V520" i="8"/>
  <c r="AE520" i="8" s="1"/>
  <c r="U520" i="8"/>
  <c r="AD520" i="8" s="1"/>
  <c r="S512" i="8"/>
  <c r="AB512" i="8" s="1"/>
  <c r="R460" i="8"/>
  <c r="AA460" i="8" s="1"/>
  <c r="T444" i="8"/>
  <c r="AC444" i="8" s="1"/>
  <c r="Y413" i="8"/>
  <c r="AH413" i="8" s="1"/>
  <c r="R393" i="8"/>
  <c r="AA393" i="8" s="1"/>
  <c r="R390" i="8"/>
  <c r="AA390" i="8" s="1"/>
  <c r="Z372" i="8"/>
  <c r="AI372" i="8" s="1"/>
  <c r="Y365" i="8"/>
  <c r="AH365" i="8" s="1"/>
  <c r="U361" i="8"/>
  <c r="AD361" i="8" s="1"/>
  <c r="U360" i="8"/>
  <c r="AD360" i="8" s="1"/>
  <c r="W352" i="8"/>
  <c r="AF352" i="8" s="1"/>
  <c r="V350" i="8"/>
  <c r="AE350" i="8" s="1"/>
  <c r="W342" i="8"/>
  <c r="AF342" i="8" s="1"/>
  <c r="T337" i="8"/>
  <c r="AC337" i="8" s="1"/>
  <c r="X336" i="8"/>
  <c r="AG336" i="8" s="1"/>
  <c r="Z323" i="8"/>
  <c r="AI323" i="8" s="1"/>
  <c r="R317" i="8"/>
  <c r="AA317" i="8" s="1"/>
  <c r="S307" i="8"/>
  <c r="AB307" i="8" s="1"/>
  <c r="Z291" i="8"/>
  <c r="AI291" i="8" s="1"/>
  <c r="Z289" i="8"/>
  <c r="AI289" i="8" s="1"/>
  <c r="Z281" i="8"/>
  <c r="AI281" i="8" s="1"/>
  <c r="V277" i="8"/>
  <c r="AE277" i="8" s="1"/>
  <c r="T276" i="8"/>
  <c r="AC276" i="8" s="1"/>
  <c r="T254" i="8"/>
  <c r="AC254" i="8" s="1"/>
  <c r="R253" i="8"/>
  <c r="AA253" i="8" s="1"/>
  <c r="S244" i="8"/>
  <c r="AB244" i="8" s="1"/>
  <c r="W236" i="8"/>
  <c r="AF236" i="8" s="1"/>
  <c r="V235" i="8"/>
  <c r="AE235" i="8" s="1"/>
  <c r="Z227" i="8"/>
  <c r="AI227" i="8" s="1"/>
  <c r="X224" i="8"/>
  <c r="AG224" i="8" s="1"/>
  <c r="T217" i="8"/>
  <c r="AC217" i="8" s="1"/>
  <c r="Y213" i="8"/>
  <c r="AH213" i="8" s="1"/>
  <c r="W199" i="8"/>
  <c r="AF199" i="8" s="1"/>
  <c r="X198" i="8"/>
  <c r="AG198" i="8" s="1"/>
  <c r="S189" i="8"/>
  <c r="AB189" i="8" s="1"/>
  <c r="Y174" i="8"/>
  <c r="AH174" i="8" s="1"/>
  <c r="V164" i="8"/>
  <c r="AE164" i="8" s="1"/>
  <c r="X157" i="8"/>
  <c r="AG157" i="8" s="1"/>
  <c r="Y152" i="8"/>
  <c r="AH152" i="8" s="1"/>
  <c r="T144" i="8"/>
  <c r="AC144" i="8" s="1"/>
  <c r="T133" i="8"/>
  <c r="AC133" i="8" s="1"/>
  <c r="S129" i="8"/>
  <c r="AB129" i="8" s="1"/>
  <c r="V114" i="8"/>
  <c r="AE114" i="8" s="1"/>
  <c r="U98" i="8"/>
  <c r="AD98" i="8" s="1"/>
  <c r="V97" i="8"/>
  <c r="AE97" i="8" s="1"/>
  <c r="T82" i="8"/>
  <c r="AC82" i="8" s="1"/>
  <c r="R63" i="8"/>
  <c r="AA63" i="8" s="1"/>
  <c r="T46" i="8"/>
  <c r="AC46" i="8" s="1"/>
  <c r="Q447" i="7"/>
  <c r="Q375" i="7"/>
  <c r="W168" i="9"/>
  <c r="AF168" i="9" s="1"/>
  <c r="Z134" i="9"/>
  <c r="AI134" i="9" s="1"/>
  <c r="S38" i="9"/>
  <c r="AB38" i="9" s="1"/>
  <c r="R38" i="9"/>
  <c r="AA38" i="9" s="1"/>
  <c r="X536" i="8"/>
  <c r="AG536" i="8" s="1"/>
  <c r="V533" i="8"/>
  <c r="AE533" i="8" s="1"/>
  <c r="U533" i="8"/>
  <c r="AD533" i="8" s="1"/>
  <c r="T525" i="8"/>
  <c r="AC525" i="8" s="1"/>
  <c r="Y509" i="8"/>
  <c r="AH509" i="8" s="1"/>
  <c r="X503" i="8"/>
  <c r="AG503" i="8" s="1"/>
  <c r="W503" i="8"/>
  <c r="AF503" i="8" s="1"/>
  <c r="W485" i="8"/>
  <c r="AF485" i="8" s="1"/>
  <c r="S465" i="8"/>
  <c r="AB465" i="8" s="1"/>
  <c r="Z465" i="8"/>
  <c r="AI465" i="8" s="1"/>
  <c r="X461" i="8"/>
  <c r="AG461" i="8" s="1"/>
  <c r="X448" i="8"/>
  <c r="AG448" i="8" s="1"/>
  <c r="W442" i="8"/>
  <c r="AF442" i="8" s="1"/>
  <c r="X391" i="8"/>
  <c r="AG391" i="8" s="1"/>
  <c r="R368" i="8"/>
  <c r="AA368" i="8" s="1"/>
  <c r="V364" i="8"/>
  <c r="AE364" i="8" s="1"/>
  <c r="V357" i="8"/>
  <c r="AE357" i="8" s="1"/>
  <c r="U356" i="8"/>
  <c r="AD356" i="8" s="1"/>
  <c r="W349" i="8"/>
  <c r="AF349" i="8" s="1"/>
  <c r="S348" i="8"/>
  <c r="AB348" i="8" s="1"/>
  <c r="X345" i="8"/>
  <c r="AG345" i="8" s="1"/>
  <c r="W340" i="8"/>
  <c r="AF340" i="8" s="1"/>
  <c r="W336" i="8"/>
  <c r="AF336" i="8" s="1"/>
  <c r="X307" i="8"/>
  <c r="AG307" i="8" s="1"/>
  <c r="R295" i="8"/>
  <c r="AA295" i="8" s="1"/>
  <c r="T283" i="8"/>
  <c r="AC283" i="8" s="1"/>
  <c r="Z280" i="8"/>
  <c r="AI280" i="8" s="1"/>
  <c r="U269" i="8"/>
  <c r="AD269" i="8" s="1"/>
  <c r="W248" i="8"/>
  <c r="AF248" i="8" s="1"/>
  <c r="Z234" i="8"/>
  <c r="AI234" i="8" s="1"/>
  <c r="W226" i="8"/>
  <c r="AF226" i="8" s="1"/>
  <c r="W225" i="8"/>
  <c r="AF225" i="8" s="1"/>
  <c r="V208" i="8"/>
  <c r="AE208" i="8" s="1"/>
  <c r="X207" i="8"/>
  <c r="AG207" i="8" s="1"/>
  <c r="V188" i="8"/>
  <c r="AE188" i="8" s="1"/>
  <c r="V187" i="8"/>
  <c r="AE187" i="8" s="1"/>
  <c r="R183" i="8"/>
  <c r="AA183" i="8" s="1"/>
  <c r="Z182" i="8"/>
  <c r="AI182" i="8" s="1"/>
  <c r="U179" i="8"/>
  <c r="AD179" i="8" s="1"/>
  <c r="Y173" i="8"/>
  <c r="AH173" i="8" s="1"/>
  <c r="W169" i="8"/>
  <c r="AF169" i="8" s="1"/>
  <c r="U150" i="8"/>
  <c r="AD150" i="8" s="1"/>
  <c r="W128" i="8"/>
  <c r="AF128" i="8" s="1"/>
  <c r="X127" i="8"/>
  <c r="AG127" i="8" s="1"/>
  <c r="R112" i="8"/>
  <c r="AA112" i="8" s="1"/>
  <c r="Z100" i="8"/>
  <c r="AI100" i="8" s="1"/>
  <c r="U81" i="8"/>
  <c r="AD81" i="8" s="1"/>
  <c r="Y67" i="8"/>
  <c r="AH67" i="8" s="1"/>
  <c r="W61" i="8"/>
  <c r="AF61" i="8" s="1"/>
  <c r="Z57" i="8"/>
  <c r="AI57" i="8" s="1"/>
  <c r="U45" i="8"/>
  <c r="AD45" i="8" s="1"/>
  <c r="S40" i="8"/>
  <c r="AB40" i="8" s="1"/>
  <c r="T39" i="8"/>
  <c r="AC39" i="8" s="1"/>
  <c r="R33" i="8"/>
  <c r="AA33" i="8" s="1"/>
  <c r="V29" i="8"/>
  <c r="AE29" i="8" s="1"/>
  <c r="R564" i="8"/>
  <c r="AA564" i="8" s="1"/>
  <c r="R542" i="8"/>
  <c r="AA542" i="8" s="1"/>
  <c r="U561" i="8"/>
  <c r="AD561" i="8" s="1"/>
  <c r="R590" i="8"/>
  <c r="AA590" i="8" s="1"/>
  <c r="U538" i="7"/>
  <c r="AD538" i="7" s="1"/>
  <c r="T538" i="7"/>
  <c r="AC538" i="7" s="1"/>
  <c r="S538" i="7"/>
  <c r="AB538" i="7" s="1"/>
  <c r="Z538" i="7"/>
  <c r="AI538" i="7" s="1"/>
  <c r="Y538" i="7"/>
  <c r="AH538" i="7" s="1"/>
  <c r="Q538" i="7"/>
  <c r="R538" i="7" s="1"/>
  <c r="AA538" i="7" s="1"/>
  <c r="X538" i="7"/>
  <c r="AG538" i="7" s="1"/>
  <c r="V538" i="7"/>
  <c r="AE538" i="7" s="1"/>
  <c r="T184" i="9"/>
  <c r="AC184" i="9" s="1"/>
  <c r="W584" i="8"/>
  <c r="AF584" i="8" s="1"/>
  <c r="Y522" i="8"/>
  <c r="AH522" i="8" s="1"/>
  <c r="X514" i="8"/>
  <c r="AG514" i="8" s="1"/>
  <c r="W514" i="8"/>
  <c r="AF514" i="8" s="1"/>
  <c r="U471" i="8"/>
  <c r="AD471" i="8" s="1"/>
  <c r="S469" i="8"/>
  <c r="AB469" i="8" s="1"/>
  <c r="T463" i="8"/>
  <c r="AC463" i="8" s="1"/>
  <c r="T454" i="8"/>
  <c r="AC454" i="8" s="1"/>
  <c r="V452" i="8"/>
  <c r="AE452" i="8" s="1"/>
  <c r="R430" i="8"/>
  <c r="AA430" i="8" s="1"/>
  <c r="Y428" i="8"/>
  <c r="AH428" i="8" s="1"/>
  <c r="Z420" i="8"/>
  <c r="AI420" i="8" s="1"/>
  <c r="T401" i="8"/>
  <c r="AC401" i="8" s="1"/>
  <c r="S391" i="8"/>
  <c r="AB391" i="8" s="1"/>
  <c r="T391" i="8"/>
  <c r="AC391" i="8" s="1"/>
  <c r="R362" i="8"/>
  <c r="AA362" i="8" s="1"/>
  <c r="U346" i="8"/>
  <c r="AD346" i="8" s="1"/>
  <c r="Y316" i="8"/>
  <c r="AH316" i="8" s="1"/>
  <c r="W312" i="8"/>
  <c r="AF312" i="8" s="1"/>
  <c r="T293" i="8"/>
  <c r="AC293" i="8" s="1"/>
  <c r="W290" i="8"/>
  <c r="AF290" i="8" s="1"/>
  <c r="Z268" i="8"/>
  <c r="AI268" i="8" s="1"/>
  <c r="T257" i="8"/>
  <c r="AC257" i="8" s="1"/>
  <c r="R243" i="8"/>
  <c r="AA243" i="8" s="1"/>
  <c r="X191" i="8"/>
  <c r="AG191" i="8" s="1"/>
  <c r="U145" i="8"/>
  <c r="AD145" i="8" s="1"/>
  <c r="W133" i="8"/>
  <c r="AF133" i="8" s="1"/>
  <c r="U112" i="8"/>
  <c r="AD112" i="8" s="1"/>
  <c r="X104" i="8"/>
  <c r="AG104" i="8" s="1"/>
  <c r="U99" i="8"/>
  <c r="AD99" i="8" s="1"/>
  <c r="V82" i="8"/>
  <c r="AE82" i="8" s="1"/>
  <c r="Y73" i="8"/>
  <c r="AH73" i="8" s="1"/>
  <c r="U70" i="8"/>
  <c r="AD70" i="8" s="1"/>
  <c r="W46" i="8"/>
  <c r="AF46" i="8" s="1"/>
  <c r="Y552" i="7"/>
  <c r="AH552" i="7" s="1"/>
  <c r="Q552" i="7"/>
  <c r="Z552" i="7" s="1"/>
  <c r="AI552" i="7" s="1"/>
  <c r="X552" i="7"/>
  <c r="AG552" i="7" s="1"/>
  <c r="W552" i="7"/>
  <c r="AF552" i="7" s="1"/>
  <c r="V552" i="7"/>
  <c r="AE552" i="7" s="1"/>
  <c r="U552" i="7"/>
  <c r="AD552" i="7" s="1"/>
  <c r="S552" i="7"/>
  <c r="AB552" i="7" s="1"/>
  <c r="T552" i="7"/>
  <c r="AC552" i="7" s="1"/>
  <c r="R552" i="7"/>
  <c r="AA552" i="7" s="1"/>
  <c r="Q369" i="7"/>
  <c r="X304" i="8"/>
  <c r="AG304" i="8" s="1"/>
  <c r="W304" i="8"/>
  <c r="AF304" i="8" s="1"/>
  <c r="U279" i="8"/>
  <c r="AD279" i="8" s="1"/>
  <c r="Z192" i="8"/>
  <c r="AI192" i="8" s="1"/>
  <c r="W170" i="8"/>
  <c r="AF170" i="8" s="1"/>
  <c r="X170" i="8"/>
  <c r="AG170" i="8" s="1"/>
  <c r="S71" i="8"/>
  <c r="AB71" i="8" s="1"/>
  <c r="V247" i="7"/>
  <c r="AE247" i="7" s="1"/>
  <c r="S247" i="7"/>
  <c r="AB247" i="7" s="1"/>
  <c r="X247" i="7"/>
  <c r="AG247" i="7" s="1"/>
  <c r="W247" i="7"/>
  <c r="AF247" i="7" s="1"/>
  <c r="T247" i="7"/>
  <c r="AC247" i="7" s="1"/>
  <c r="R247" i="7"/>
  <c r="AA247" i="7" s="1"/>
  <c r="Q247" i="7"/>
  <c r="U247" i="7" s="1"/>
  <c r="AD247" i="7" s="1"/>
  <c r="Y247" i="7"/>
  <c r="AH247" i="7" s="1"/>
  <c r="Z247" i="7"/>
  <c r="AI247" i="7" s="1"/>
  <c r="V123" i="7"/>
  <c r="AE123" i="7" s="1"/>
  <c r="U123" i="7"/>
  <c r="AD123" i="7" s="1"/>
  <c r="S123" i="7"/>
  <c r="AB123" i="7" s="1"/>
  <c r="Q123" i="7"/>
  <c r="T123" i="7" s="1"/>
  <c r="AC123" i="7" s="1"/>
  <c r="W123" i="7"/>
  <c r="AF123" i="7" s="1"/>
  <c r="Y123" i="7"/>
  <c r="AH123" i="7" s="1"/>
  <c r="X123" i="7"/>
  <c r="AG123" i="7" s="1"/>
  <c r="Q453" i="6"/>
  <c r="V453" i="6"/>
  <c r="AE453" i="6" s="1"/>
  <c r="V421" i="6"/>
  <c r="AE421" i="6" s="1"/>
  <c r="T421" i="6"/>
  <c r="AC421" i="6" s="1"/>
  <c r="S421" i="6"/>
  <c r="AB421" i="6" s="1"/>
  <c r="Z421" i="6"/>
  <c r="AI421" i="6" s="1"/>
  <c r="R421" i="6"/>
  <c r="AA421" i="6" s="1"/>
  <c r="Y421" i="6"/>
  <c r="AH421" i="6" s="1"/>
  <c r="X421" i="6"/>
  <c r="AG421" i="6" s="1"/>
  <c r="Q421" i="6"/>
  <c r="W421" i="6" s="1"/>
  <c r="AF421" i="6" s="1"/>
  <c r="U355" i="6"/>
  <c r="AD355" i="6" s="1"/>
  <c r="T355" i="6"/>
  <c r="AC355" i="6" s="1"/>
  <c r="S355" i="6"/>
  <c r="AB355" i="6" s="1"/>
  <c r="Z355" i="6"/>
  <c r="AI355" i="6" s="1"/>
  <c r="Y355" i="6"/>
  <c r="AH355" i="6" s="1"/>
  <c r="Q355" i="6"/>
  <c r="R355" i="6" s="1"/>
  <c r="AA355" i="6" s="1"/>
  <c r="X355" i="6"/>
  <c r="AG355" i="6" s="1"/>
  <c r="W355" i="6"/>
  <c r="AF355" i="6" s="1"/>
  <c r="Q308" i="6"/>
  <c r="Q256" i="6"/>
  <c r="Y256" i="6" s="1"/>
  <c r="AH256" i="6" s="1"/>
  <c r="U256" i="6"/>
  <c r="AD256" i="6" s="1"/>
  <c r="Z256" i="6"/>
  <c r="AI256" i="6" s="1"/>
  <c r="R256" i="6"/>
  <c r="AA256" i="6" s="1"/>
  <c r="S256" i="6"/>
  <c r="AB256" i="6" s="1"/>
  <c r="Y125" i="6"/>
  <c r="AH125" i="6" s="1"/>
  <c r="Q125" i="6"/>
  <c r="W125" i="6" s="1"/>
  <c r="AF125" i="6" s="1"/>
  <c r="V125" i="6"/>
  <c r="AE125" i="6" s="1"/>
  <c r="Z125" i="6"/>
  <c r="AI125" i="6" s="1"/>
  <c r="R125" i="6"/>
  <c r="AA125" i="6" s="1"/>
  <c r="X125" i="6"/>
  <c r="AG125" i="6" s="1"/>
  <c r="U125" i="6"/>
  <c r="AD125" i="6" s="1"/>
  <c r="T125" i="6"/>
  <c r="AC125" i="6" s="1"/>
  <c r="S125" i="6"/>
  <c r="AB125" i="6" s="1"/>
  <c r="X287" i="8"/>
  <c r="AG287" i="8" s="1"/>
  <c r="Y287" i="8"/>
  <c r="AH287" i="8" s="1"/>
  <c r="Z125" i="8"/>
  <c r="AI125" i="8" s="1"/>
  <c r="W125" i="8"/>
  <c r="AF125" i="8" s="1"/>
  <c r="S92" i="8"/>
  <c r="AB92" i="8" s="1"/>
  <c r="S91" i="8"/>
  <c r="AB91" i="8" s="1"/>
  <c r="Q342" i="7"/>
  <c r="W342" i="7" s="1"/>
  <c r="AF342" i="7" s="1"/>
  <c r="X342" i="7"/>
  <c r="AG342" i="7" s="1"/>
  <c r="V342" i="7"/>
  <c r="AE342" i="7" s="1"/>
  <c r="Z342" i="7"/>
  <c r="AI342" i="7" s="1"/>
  <c r="U342" i="7"/>
  <c r="AD342" i="7" s="1"/>
  <c r="U213" i="7"/>
  <c r="AD213" i="7" s="1"/>
  <c r="Z213" i="7"/>
  <c r="AI213" i="7" s="1"/>
  <c r="R213" i="7"/>
  <c r="AA213" i="7" s="1"/>
  <c r="V213" i="7"/>
  <c r="AE213" i="7" s="1"/>
  <c r="Q213" i="7"/>
  <c r="W213" i="7" s="1"/>
  <c r="AF213" i="7" s="1"/>
  <c r="Y213" i="7"/>
  <c r="AH213" i="7" s="1"/>
  <c r="V110" i="7"/>
  <c r="AE110" i="7" s="1"/>
  <c r="Z110" i="7"/>
  <c r="AI110" i="7" s="1"/>
  <c r="Q110" i="7"/>
  <c r="Y110" i="7"/>
  <c r="AH110" i="7" s="1"/>
  <c r="X110" i="7"/>
  <c r="AG110" i="7" s="1"/>
  <c r="W110" i="7"/>
  <c r="AF110" i="7" s="1"/>
  <c r="U110" i="7"/>
  <c r="AD110" i="7" s="1"/>
  <c r="R110" i="7"/>
  <c r="AA110" i="7" s="1"/>
  <c r="T110" i="7"/>
  <c r="AC110" i="7" s="1"/>
  <c r="S110" i="7"/>
  <c r="AB110" i="7" s="1"/>
  <c r="T546" i="6"/>
  <c r="AC546" i="6" s="1"/>
  <c r="Z489" i="6"/>
  <c r="AI489" i="6" s="1"/>
  <c r="U418" i="6"/>
  <c r="AD418" i="6" s="1"/>
  <c r="T418" i="6"/>
  <c r="AC418" i="6" s="1"/>
  <c r="S418" i="6"/>
  <c r="AB418" i="6" s="1"/>
  <c r="X418" i="6"/>
  <c r="AG418" i="6" s="1"/>
  <c r="Y418" i="6"/>
  <c r="AH418" i="6" s="1"/>
  <c r="R418" i="6"/>
  <c r="AA418" i="6" s="1"/>
  <c r="Q418" i="6"/>
  <c r="Z418" i="6" s="1"/>
  <c r="AI418" i="6" s="1"/>
  <c r="X358" i="6"/>
  <c r="AG358" i="6" s="1"/>
  <c r="W358" i="6"/>
  <c r="AF358" i="6" s="1"/>
  <c r="V358" i="6"/>
  <c r="AE358" i="6" s="1"/>
  <c r="U358" i="6"/>
  <c r="AD358" i="6" s="1"/>
  <c r="Y358" i="6"/>
  <c r="AH358" i="6" s="1"/>
  <c r="Q358" i="6"/>
  <c r="T358" i="6" s="1"/>
  <c r="AC358" i="6" s="1"/>
  <c r="S358" i="6"/>
  <c r="AB358" i="6" s="1"/>
  <c r="R358" i="6"/>
  <c r="AA358" i="6" s="1"/>
  <c r="Q131" i="6"/>
  <c r="T131" i="6"/>
  <c r="AC131" i="6" s="1"/>
  <c r="S131" i="6"/>
  <c r="AB131" i="6" s="1"/>
  <c r="W51" i="6"/>
  <c r="AF51" i="6" s="1"/>
  <c r="U51" i="6"/>
  <c r="AD51" i="6" s="1"/>
  <c r="T51" i="6"/>
  <c r="AC51" i="6" s="1"/>
  <c r="Q51" i="6"/>
  <c r="V51" i="6" s="1"/>
  <c r="AE51" i="6" s="1"/>
  <c r="V395" i="8"/>
  <c r="AE395" i="8" s="1"/>
  <c r="T205" i="8"/>
  <c r="AC205" i="8" s="1"/>
  <c r="S177" i="8"/>
  <c r="AB177" i="8" s="1"/>
  <c r="Z94" i="8"/>
  <c r="AI94" i="8" s="1"/>
  <c r="R43" i="8"/>
  <c r="AA43" i="8" s="1"/>
  <c r="X353" i="7"/>
  <c r="AG353" i="7" s="1"/>
  <c r="Q353" i="7"/>
  <c r="U353" i="7" s="1"/>
  <c r="AD353" i="7" s="1"/>
  <c r="V353" i="7"/>
  <c r="AE353" i="7" s="1"/>
  <c r="Y353" i="7"/>
  <c r="AH353" i="7" s="1"/>
  <c r="V208" i="7"/>
  <c r="AE208" i="7" s="1"/>
  <c r="Y208" i="7"/>
  <c r="AH208" i="7" s="1"/>
  <c r="X208" i="7"/>
  <c r="AG208" i="7" s="1"/>
  <c r="W208" i="7"/>
  <c r="AF208" i="7" s="1"/>
  <c r="U208" i="7"/>
  <c r="AD208" i="7" s="1"/>
  <c r="T208" i="7"/>
  <c r="AC208" i="7" s="1"/>
  <c r="Z208" i="7"/>
  <c r="AI208" i="7" s="1"/>
  <c r="Q208" i="7"/>
  <c r="S208" i="7"/>
  <c r="AB208" i="7" s="1"/>
  <c r="R208" i="7"/>
  <c r="AA208" i="7" s="1"/>
  <c r="V131" i="7"/>
  <c r="AE131" i="7" s="1"/>
  <c r="U131" i="7"/>
  <c r="AD131" i="7" s="1"/>
  <c r="T131" i="7"/>
  <c r="AC131" i="7" s="1"/>
  <c r="Q131" i="7"/>
  <c r="S131" i="7" s="1"/>
  <c r="AB131" i="7" s="1"/>
  <c r="R553" i="6"/>
  <c r="AA553" i="6" s="1"/>
  <c r="W524" i="6"/>
  <c r="AF524" i="6" s="1"/>
  <c r="V524" i="6"/>
  <c r="AE524" i="6" s="1"/>
  <c r="T524" i="6"/>
  <c r="AC524" i="6" s="1"/>
  <c r="Q524" i="6"/>
  <c r="U524" i="6" s="1"/>
  <c r="AD524" i="6" s="1"/>
  <c r="Z524" i="6"/>
  <c r="AI524" i="6" s="1"/>
  <c r="Y524" i="6"/>
  <c r="AH524" i="6" s="1"/>
  <c r="R524" i="6"/>
  <c r="AA524" i="6" s="1"/>
  <c r="Q516" i="6"/>
  <c r="Z516" i="6"/>
  <c r="AI516" i="6" s="1"/>
  <c r="W508" i="6"/>
  <c r="AF508" i="6" s="1"/>
  <c r="V508" i="6"/>
  <c r="AE508" i="6" s="1"/>
  <c r="U508" i="6"/>
  <c r="AD508" i="6" s="1"/>
  <c r="T508" i="6"/>
  <c r="AC508" i="6" s="1"/>
  <c r="S508" i="6"/>
  <c r="AB508" i="6" s="1"/>
  <c r="X508" i="6"/>
  <c r="AG508" i="6" s="1"/>
  <c r="Q508" i="6"/>
  <c r="Z508" i="6"/>
  <c r="AI508" i="6" s="1"/>
  <c r="Y508" i="6"/>
  <c r="AH508" i="6" s="1"/>
  <c r="R508" i="6"/>
  <c r="AA508" i="6" s="1"/>
  <c r="T488" i="6"/>
  <c r="AC488" i="6" s="1"/>
  <c r="T435" i="6"/>
  <c r="AC435" i="6" s="1"/>
  <c r="X409" i="6"/>
  <c r="AG409" i="6" s="1"/>
  <c r="W409" i="6"/>
  <c r="AF409" i="6" s="1"/>
  <c r="U409" i="6"/>
  <c r="AD409" i="6" s="1"/>
  <c r="Q409" i="6"/>
  <c r="V409" i="6" s="1"/>
  <c r="AE409" i="6" s="1"/>
  <c r="R409" i="6"/>
  <c r="AA409" i="6" s="1"/>
  <c r="Z409" i="6"/>
  <c r="AI409" i="6" s="1"/>
  <c r="S409" i="6"/>
  <c r="AB409" i="6" s="1"/>
  <c r="S353" i="6"/>
  <c r="AB353" i="6" s="1"/>
  <c r="Z353" i="6"/>
  <c r="AI353" i="6" s="1"/>
  <c r="U260" i="6"/>
  <c r="AD260" i="6" s="1"/>
  <c r="T260" i="6"/>
  <c r="AC260" i="6" s="1"/>
  <c r="S260" i="6"/>
  <c r="AB260" i="6" s="1"/>
  <c r="Z260" i="6"/>
  <c r="AI260" i="6" s="1"/>
  <c r="R260" i="6"/>
  <c r="AA260" i="6" s="1"/>
  <c r="Y260" i="6"/>
  <c r="AH260" i="6" s="1"/>
  <c r="Q260" i="6"/>
  <c r="V260" i="6"/>
  <c r="AE260" i="6" s="1"/>
  <c r="W260" i="6"/>
  <c r="AF260" i="6" s="1"/>
  <c r="X260" i="6"/>
  <c r="AG260" i="6" s="1"/>
  <c r="W149" i="6"/>
  <c r="AF149" i="6" s="1"/>
  <c r="S149" i="6"/>
  <c r="AB149" i="6" s="1"/>
  <c r="Q149" i="6"/>
  <c r="Y149" i="6" s="1"/>
  <c r="AH149" i="6" s="1"/>
  <c r="W72" i="6"/>
  <c r="AF72" i="6" s="1"/>
  <c r="T72" i="6"/>
  <c r="AC72" i="6" s="1"/>
  <c r="U72" i="6"/>
  <c r="AD72" i="6" s="1"/>
  <c r="Q72" i="6"/>
  <c r="V72" i="6" s="1"/>
  <c r="AE72" i="6" s="1"/>
  <c r="Z72" i="6"/>
  <c r="AI72" i="6" s="1"/>
  <c r="Y72" i="6"/>
  <c r="AH72" i="6" s="1"/>
  <c r="X72" i="6"/>
  <c r="AG72" i="6" s="1"/>
  <c r="Q345" i="5"/>
  <c r="Y345" i="5" s="1"/>
  <c r="AH345" i="5" s="1"/>
  <c r="U345" i="5"/>
  <c r="AD345" i="5" s="1"/>
  <c r="Z345" i="5"/>
  <c r="AI345" i="5" s="1"/>
  <c r="R345" i="5"/>
  <c r="AA345" i="5" s="1"/>
  <c r="S345" i="5"/>
  <c r="AB345" i="5" s="1"/>
  <c r="Y305" i="5"/>
  <c r="AH305" i="5" s="1"/>
  <c r="Q305" i="5"/>
  <c r="Z305" i="5" s="1"/>
  <c r="AI305" i="5" s="1"/>
  <c r="X305" i="5"/>
  <c r="AG305" i="5" s="1"/>
  <c r="W305" i="5"/>
  <c r="AF305" i="5" s="1"/>
  <c r="V305" i="5"/>
  <c r="AE305" i="5" s="1"/>
  <c r="U305" i="5"/>
  <c r="AD305" i="5" s="1"/>
  <c r="R305" i="5"/>
  <c r="AA305" i="5" s="1"/>
  <c r="T305" i="5"/>
  <c r="AC305" i="5" s="1"/>
  <c r="S305" i="5"/>
  <c r="AB305" i="5" s="1"/>
  <c r="Q133" i="5"/>
  <c r="V133" i="5" s="1"/>
  <c r="AE133" i="5" s="1"/>
  <c r="X133" i="5"/>
  <c r="AG133" i="5" s="1"/>
  <c r="W133" i="5"/>
  <c r="AF133" i="5" s="1"/>
  <c r="T133" i="5"/>
  <c r="AC133" i="5" s="1"/>
  <c r="X388" i="8"/>
  <c r="AG388" i="8" s="1"/>
  <c r="V386" i="8"/>
  <c r="AE386" i="8" s="1"/>
  <c r="U305" i="8"/>
  <c r="AD305" i="8" s="1"/>
  <c r="U240" i="8"/>
  <c r="AD240" i="8" s="1"/>
  <c r="Y149" i="8"/>
  <c r="AH149" i="8" s="1"/>
  <c r="Z149" i="8"/>
  <c r="AI149" i="8" s="1"/>
  <c r="S132" i="8"/>
  <c r="AB132" i="8" s="1"/>
  <c r="Y107" i="8"/>
  <c r="AH107" i="8" s="1"/>
  <c r="W78" i="8"/>
  <c r="AF78" i="8" s="1"/>
  <c r="X64" i="8"/>
  <c r="AG64" i="8" s="1"/>
  <c r="V64" i="8"/>
  <c r="AE64" i="8" s="1"/>
  <c r="Q290" i="7"/>
  <c r="S290" i="7" s="1"/>
  <c r="AB290" i="7" s="1"/>
  <c r="Y290" i="7"/>
  <c r="AH290" i="7" s="1"/>
  <c r="W290" i="7"/>
  <c r="AF290" i="7" s="1"/>
  <c r="X173" i="7"/>
  <c r="AG173" i="7" s="1"/>
  <c r="W173" i="7"/>
  <c r="AF173" i="7" s="1"/>
  <c r="U173" i="7"/>
  <c r="AD173" i="7" s="1"/>
  <c r="T173" i="7"/>
  <c r="AC173" i="7" s="1"/>
  <c r="Y173" i="7"/>
  <c r="AH173" i="7" s="1"/>
  <c r="Q173" i="7"/>
  <c r="S173" i="7" s="1"/>
  <c r="AB173" i="7" s="1"/>
  <c r="Z173" i="7"/>
  <c r="AI173" i="7" s="1"/>
  <c r="R173" i="7"/>
  <c r="AA173" i="7" s="1"/>
  <c r="V98" i="7"/>
  <c r="AE98" i="7" s="1"/>
  <c r="X98" i="7"/>
  <c r="AG98" i="7" s="1"/>
  <c r="W98" i="7"/>
  <c r="AF98" i="7" s="1"/>
  <c r="T98" i="7"/>
  <c r="AC98" i="7" s="1"/>
  <c r="Q98" i="7"/>
  <c r="U98" i="7" s="1"/>
  <c r="AD98" i="7" s="1"/>
  <c r="Z98" i="7"/>
  <c r="AI98" i="7" s="1"/>
  <c r="R98" i="7"/>
  <c r="AA98" i="7" s="1"/>
  <c r="U590" i="6"/>
  <c r="AD590" i="6" s="1"/>
  <c r="Q590" i="6"/>
  <c r="T590" i="6" s="1"/>
  <c r="AC590" i="6" s="1"/>
  <c r="V590" i="6"/>
  <c r="AE590" i="6" s="1"/>
  <c r="X590" i="6"/>
  <c r="AG590" i="6" s="1"/>
  <c r="T548" i="6"/>
  <c r="AC548" i="6" s="1"/>
  <c r="T476" i="6"/>
  <c r="AC476" i="6" s="1"/>
  <c r="S476" i="6"/>
  <c r="AB476" i="6" s="1"/>
  <c r="Z476" i="6"/>
  <c r="AI476" i="6" s="1"/>
  <c r="R476" i="6"/>
  <c r="AA476" i="6" s="1"/>
  <c r="Y476" i="6"/>
  <c r="AH476" i="6" s="1"/>
  <c r="Q476" i="6"/>
  <c r="W476" i="6" s="1"/>
  <c r="AF476" i="6" s="1"/>
  <c r="V446" i="6"/>
  <c r="AE446" i="6" s="1"/>
  <c r="U446" i="6"/>
  <c r="AD446" i="6" s="1"/>
  <c r="T446" i="6"/>
  <c r="AC446" i="6" s="1"/>
  <c r="S446" i="6"/>
  <c r="AB446" i="6" s="1"/>
  <c r="R446" i="6"/>
  <c r="AA446" i="6" s="1"/>
  <c r="Q446" i="6"/>
  <c r="Z446" i="6" s="1"/>
  <c r="AI446" i="6" s="1"/>
  <c r="Y446" i="6"/>
  <c r="AH446" i="6" s="1"/>
  <c r="X446" i="6"/>
  <c r="AG446" i="6" s="1"/>
  <c r="S435" i="6"/>
  <c r="AB435" i="6" s="1"/>
  <c r="W383" i="6"/>
  <c r="AF383" i="6" s="1"/>
  <c r="Q383" i="6"/>
  <c r="V383" i="6" s="1"/>
  <c r="AE383" i="6" s="1"/>
  <c r="Z383" i="6"/>
  <c r="AI383" i="6" s="1"/>
  <c r="Y383" i="6"/>
  <c r="AH383" i="6" s="1"/>
  <c r="V266" i="6"/>
  <c r="AE266" i="6" s="1"/>
  <c r="S266" i="6"/>
  <c r="AB266" i="6" s="1"/>
  <c r="Z266" i="6"/>
  <c r="AI266" i="6" s="1"/>
  <c r="R266" i="6"/>
  <c r="AA266" i="6" s="1"/>
  <c r="W266" i="6"/>
  <c r="AF266" i="6" s="1"/>
  <c r="X266" i="6"/>
  <c r="AG266" i="6" s="1"/>
  <c r="Q266" i="6"/>
  <c r="Y266" i="6" s="1"/>
  <c r="AH266" i="6" s="1"/>
  <c r="T43" i="6"/>
  <c r="AC43" i="6" s="1"/>
  <c r="X43" i="6"/>
  <c r="AG43" i="6" s="1"/>
  <c r="V43" i="6"/>
  <c r="AE43" i="6" s="1"/>
  <c r="U43" i="6"/>
  <c r="AD43" i="6" s="1"/>
  <c r="R43" i="6"/>
  <c r="AA43" i="6" s="1"/>
  <c r="Q43" i="6"/>
  <c r="S43" i="6" s="1"/>
  <c r="AB43" i="6" s="1"/>
  <c r="Z43" i="6"/>
  <c r="AI43" i="6" s="1"/>
  <c r="Y43" i="6"/>
  <c r="AH43" i="6" s="1"/>
  <c r="Z526" i="5"/>
  <c r="AI526" i="5" s="1"/>
  <c r="R526" i="5"/>
  <c r="AA526" i="5" s="1"/>
  <c r="Y526" i="5"/>
  <c r="AH526" i="5" s="1"/>
  <c r="Q526" i="5"/>
  <c r="X526" i="5"/>
  <c r="AG526" i="5" s="1"/>
  <c r="W526" i="5"/>
  <c r="AF526" i="5" s="1"/>
  <c r="V526" i="5"/>
  <c r="AE526" i="5" s="1"/>
  <c r="U526" i="5"/>
  <c r="AD526" i="5" s="1"/>
  <c r="T526" i="5"/>
  <c r="AC526" i="5" s="1"/>
  <c r="S526" i="5"/>
  <c r="AB526" i="5" s="1"/>
  <c r="Z369" i="5"/>
  <c r="AI369" i="5" s="1"/>
  <c r="Y369" i="5"/>
  <c r="AH369" i="5" s="1"/>
  <c r="Q369" i="5"/>
  <c r="R369" i="5" s="1"/>
  <c r="AA369" i="5" s="1"/>
  <c r="X369" i="5"/>
  <c r="AG369" i="5" s="1"/>
  <c r="W369" i="5"/>
  <c r="AF369" i="5" s="1"/>
  <c r="V369" i="5"/>
  <c r="AE369" i="5" s="1"/>
  <c r="S369" i="5"/>
  <c r="AB369" i="5" s="1"/>
  <c r="U369" i="5"/>
  <c r="AD369" i="5" s="1"/>
  <c r="Z266" i="5"/>
  <c r="AI266" i="5" s="1"/>
  <c r="Q266" i="5"/>
  <c r="S266" i="5" s="1"/>
  <c r="AB266" i="5" s="1"/>
  <c r="X266" i="5"/>
  <c r="AG266" i="5" s="1"/>
  <c r="W266" i="5"/>
  <c r="AF266" i="5" s="1"/>
  <c r="V266" i="5"/>
  <c r="AE266" i="5" s="1"/>
  <c r="U266" i="5"/>
  <c r="AD266" i="5" s="1"/>
  <c r="S309" i="8"/>
  <c r="AB309" i="8" s="1"/>
  <c r="Z246" i="8"/>
  <c r="AI246" i="8" s="1"/>
  <c r="W231" i="8"/>
  <c r="AF231" i="8" s="1"/>
  <c r="R165" i="8"/>
  <c r="AA165" i="8" s="1"/>
  <c r="W137" i="8"/>
  <c r="AF137" i="8" s="1"/>
  <c r="Z101" i="8"/>
  <c r="AI101" i="8" s="1"/>
  <c r="V101" i="8"/>
  <c r="AE101" i="8" s="1"/>
  <c r="R28" i="8"/>
  <c r="AA28" i="8" s="1"/>
  <c r="V28" i="8"/>
  <c r="AE28" i="8" s="1"/>
  <c r="S263" i="7"/>
  <c r="AB263" i="7" s="1"/>
  <c r="X263" i="7"/>
  <c r="AG263" i="7" s="1"/>
  <c r="U263" i="7"/>
  <c r="AD263" i="7" s="1"/>
  <c r="W263" i="7"/>
  <c r="AF263" i="7" s="1"/>
  <c r="T263" i="7"/>
  <c r="AC263" i="7" s="1"/>
  <c r="Q263" i="7"/>
  <c r="V263" i="7" s="1"/>
  <c r="AE263" i="7" s="1"/>
  <c r="Y263" i="7"/>
  <c r="AH263" i="7" s="1"/>
  <c r="Z263" i="7"/>
  <c r="AI263" i="7" s="1"/>
  <c r="X132" i="7"/>
  <c r="AG132" i="7" s="1"/>
  <c r="W132" i="7"/>
  <c r="AF132" i="7" s="1"/>
  <c r="Q132" i="7"/>
  <c r="V132" i="7" s="1"/>
  <c r="AE132" i="7" s="1"/>
  <c r="Z132" i="7"/>
  <c r="AI132" i="7" s="1"/>
  <c r="R132" i="7"/>
  <c r="AA132" i="7" s="1"/>
  <c r="Q36" i="7"/>
  <c r="Y36" i="7" s="1"/>
  <c r="AH36" i="7" s="1"/>
  <c r="U36" i="7"/>
  <c r="AD36" i="7" s="1"/>
  <c r="Z36" i="7"/>
  <c r="AI36" i="7" s="1"/>
  <c r="R36" i="7"/>
  <c r="AA36" i="7" s="1"/>
  <c r="S36" i="7"/>
  <c r="AB36" i="7" s="1"/>
  <c r="R550" i="6"/>
  <c r="AA550" i="6" s="1"/>
  <c r="V472" i="6"/>
  <c r="AE472" i="6" s="1"/>
  <c r="U472" i="6"/>
  <c r="AD472" i="6" s="1"/>
  <c r="T472" i="6"/>
  <c r="AC472" i="6" s="1"/>
  <c r="S472" i="6"/>
  <c r="AB472" i="6" s="1"/>
  <c r="R472" i="6"/>
  <c r="AA472" i="6" s="1"/>
  <c r="Q472" i="6"/>
  <c r="X472" i="6" s="1"/>
  <c r="AG472" i="6" s="1"/>
  <c r="Z472" i="6"/>
  <c r="AI472" i="6" s="1"/>
  <c r="Y472" i="6"/>
  <c r="AH472" i="6" s="1"/>
  <c r="S403" i="6"/>
  <c r="AB403" i="6" s="1"/>
  <c r="X364" i="6"/>
  <c r="AG364" i="6" s="1"/>
  <c r="W364" i="6"/>
  <c r="AF364" i="6" s="1"/>
  <c r="U364" i="6"/>
  <c r="AD364" i="6" s="1"/>
  <c r="Q364" i="6"/>
  <c r="V364" i="6" s="1"/>
  <c r="AE364" i="6" s="1"/>
  <c r="R364" i="6"/>
  <c r="AA364" i="6" s="1"/>
  <c r="Z364" i="6"/>
  <c r="AI364" i="6" s="1"/>
  <c r="S364" i="6"/>
  <c r="AB364" i="6" s="1"/>
  <c r="Q300" i="6"/>
  <c r="Z300" i="6"/>
  <c r="AI300" i="6" s="1"/>
  <c r="U247" i="6"/>
  <c r="AD247" i="6" s="1"/>
  <c r="T247" i="6"/>
  <c r="AC247" i="6" s="1"/>
  <c r="S247" i="6"/>
  <c r="AB247" i="6" s="1"/>
  <c r="Z247" i="6"/>
  <c r="AI247" i="6" s="1"/>
  <c r="R247" i="6"/>
  <c r="AA247" i="6" s="1"/>
  <c r="Y247" i="6"/>
  <c r="AH247" i="6" s="1"/>
  <c r="Q247" i="6"/>
  <c r="V247" i="6"/>
  <c r="AE247" i="6" s="1"/>
  <c r="X247" i="6"/>
  <c r="AG247" i="6" s="1"/>
  <c r="W247" i="6"/>
  <c r="AF247" i="6" s="1"/>
  <c r="Q212" i="6"/>
  <c r="U212" i="6" s="1"/>
  <c r="AD212" i="6" s="1"/>
  <c r="X212" i="6"/>
  <c r="AG212" i="6" s="1"/>
  <c r="V212" i="6"/>
  <c r="AE212" i="6" s="1"/>
  <c r="S212" i="6"/>
  <c r="AB212" i="6" s="1"/>
  <c r="Z160" i="6"/>
  <c r="AI160" i="6" s="1"/>
  <c r="R160" i="6"/>
  <c r="AA160" i="6" s="1"/>
  <c r="T160" i="6"/>
  <c r="AC160" i="6" s="1"/>
  <c r="Q160" i="6"/>
  <c r="Q123" i="6"/>
  <c r="Y123" i="6"/>
  <c r="AH123" i="6" s="1"/>
  <c r="Y64" i="6"/>
  <c r="AH64" i="6" s="1"/>
  <c r="Q64" i="6"/>
  <c r="Z64" i="6" s="1"/>
  <c r="AI64" i="6" s="1"/>
  <c r="V64" i="6"/>
  <c r="AE64" i="6" s="1"/>
  <c r="T64" i="6"/>
  <c r="AC64" i="6" s="1"/>
  <c r="S64" i="6"/>
  <c r="AB64" i="6" s="1"/>
  <c r="R64" i="6"/>
  <c r="AA64" i="6" s="1"/>
  <c r="X64" i="6"/>
  <c r="AG64" i="6" s="1"/>
  <c r="W64" i="6"/>
  <c r="AF64" i="6" s="1"/>
  <c r="U64" i="6"/>
  <c r="AD64" i="6" s="1"/>
  <c r="V122" i="6"/>
  <c r="AE122" i="6" s="1"/>
  <c r="S122" i="6"/>
  <c r="AB122" i="6" s="1"/>
  <c r="W122" i="6"/>
  <c r="AF122" i="6" s="1"/>
  <c r="U122" i="6"/>
  <c r="AD122" i="6" s="1"/>
  <c r="R122" i="6"/>
  <c r="AA122" i="6" s="1"/>
  <c r="Q122" i="6"/>
  <c r="T122" i="6" s="1"/>
  <c r="AC122" i="6" s="1"/>
  <c r="Y122" i="6"/>
  <c r="AH122" i="6" s="1"/>
  <c r="X122" i="6"/>
  <c r="AG122" i="6" s="1"/>
  <c r="V199" i="6"/>
  <c r="AE199" i="6" s="1"/>
  <c r="S199" i="6"/>
  <c r="AB199" i="6" s="1"/>
  <c r="R199" i="6"/>
  <c r="AA199" i="6" s="1"/>
  <c r="Q199" i="6"/>
  <c r="Z220" i="6"/>
  <c r="AI220" i="6" s="1"/>
  <c r="Q220" i="6"/>
  <c r="S220" i="6" s="1"/>
  <c r="AB220" i="6" s="1"/>
  <c r="X220" i="6"/>
  <c r="AG220" i="6" s="1"/>
  <c r="W220" i="6"/>
  <c r="AF220" i="6" s="1"/>
  <c r="T220" i="6"/>
  <c r="AC220" i="6" s="1"/>
  <c r="U220" i="6"/>
  <c r="AD220" i="6" s="1"/>
  <c r="Q294" i="6"/>
  <c r="X294" i="6" s="1"/>
  <c r="AG294" i="6" s="1"/>
  <c r="S330" i="6"/>
  <c r="AB330" i="6" s="1"/>
  <c r="Z330" i="6"/>
  <c r="AI330" i="6" s="1"/>
  <c r="R330" i="6"/>
  <c r="AA330" i="6" s="1"/>
  <c r="Y330" i="6"/>
  <c r="AH330" i="6" s="1"/>
  <c r="Q330" i="6"/>
  <c r="X330" i="6"/>
  <c r="AG330" i="6" s="1"/>
  <c r="W330" i="6"/>
  <c r="AF330" i="6" s="1"/>
  <c r="T330" i="6"/>
  <c r="AC330" i="6" s="1"/>
  <c r="V330" i="6"/>
  <c r="AE330" i="6" s="1"/>
  <c r="U330" i="6"/>
  <c r="AD330" i="6" s="1"/>
  <c r="S395" i="6"/>
  <c r="AB395" i="6" s="1"/>
  <c r="Z395" i="6"/>
  <c r="AI395" i="6" s="1"/>
  <c r="Y395" i="6"/>
  <c r="AH395" i="6" s="1"/>
  <c r="Q395" i="6"/>
  <c r="R395" i="6" s="1"/>
  <c r="AA395" i="6" s="1"/>
  <c r="X395" i="6"/>
  <c r="AG395" i="6" s="1"/>
  <c r="W395" i="6"/>
  <c r="AF395" i="6" s="1"/>
  <c r="T395" i="6"/>
  <c r="AC395" i="6" s="1"/>
  <c r="V395" i="6"/>
  <c r="AE395" i="6" s="1"/>
  <c r="U395" i="6"/>
  <c r="AD395" i="6" s="1"/>
  <c r="Z496" i="6"/>
  <c r="AI496" i="6" s="1"/>
  <c r="Q496" i="6"/>
  <c r="S496" i="6" s="1"/>
  <c r="AB496" i="6" s="1"/>
  <c r="X496" i="6"/>
  <c r="AG496" i="6" s="1"/>
  <c r="W496" i="6"/>
  <c r="AF496" i="6" s="1"/>
  <c r="T496" i="6"/>
  <c r="AC496" i="6" s="1"/>
  <c r="U496" i="6"/>
  <c r="AD496" i="6" s="1"/>
  <c r="Q563" i="6"/>
  <c r="X563" i="6"/>
  <c r="AG563" i="6" s="1"/>
  <c r="Z175" i="6"/>
  <c r="AI175" i="6" s="1"/>
  <c r="R175" i="6"/>
  <c r="AA175" i="6" s="1"/>
  <c r="W175" i="6"/>
  <c r="AF175" i="6" s="1"/>
  <c r="S175" i="6"/>
  <c r="AB175" i="6" s="1"/>
  <c r="U175" i="6"/>
  <c r="AD175" i="6" s="1"/>
  <c r="T175" i="6"/>
  <c r="AC175" i="6" s="1"/>
  <c r="Q175" i="6"/>
  <c r="V175" i="6" s="1"/>
  <c r="AE175" i="6" s="1"/>
  <c r="Y175" i="6"/>
  <c r="AH175" i="6" s="1"/>
  <c r="X175" i="6"/>
  <c r="AG175" i="6" s="1"/>
  <c r="Z315" i="6"/>
  <c r="AI315" i="6" s="1"/>
  <c r="R315" i="6"/>
  <c r="AA315" i="6" s="1"/>
  <c r="Q315" i="6"/>
  <c r="Y315" i="6" s="1"/>
  <c r="AH315" i="6" s="1"/>
  <c r="S315" i="6"/>
  <c r="AB315" i="6" s="1"/>
  <c r="U315" i="6"/>
  <c r="AD315" i="6" s="1"/>
  <c r="T315" i="6"/>
  <c r="AC315" i="6" s="1"/>
  <c r="R430" i="6"/>
  <c r="AA430" i="6" s="1"/>
  <c r="Y430" i="6"/>
  <c r="AH430" i="6" s="1"/>
  <c r="Q430" i="6"/>
  <c r="Z430" i="6" s="1"/>
  <c r="AI430" i="6" s="1"/>
  <c r="X430" i="6"/>
  <c r="AG430" i="6" s="1"/>
  <c r="W430" i="6"/>
  <c r="AF430" i="6" s="1"/>
  <c r="V430" i="6"/>
  <c r="AE430" i="6" s="1"/>
  <c r="S430" i="6"/>
  <c r="AB430" i="6" s="1"/>
  <c r="T430" i="6"/>
  <c r="AC430" i="6" s="1"/>
  <c r="Y216" i="6"/>
  <c r="AH216" i="6" s="1"/>
  <c r="Q216" i="6"/>
  <c r="Z216" i="6" s="1"/>
  <c r="AI216" i="6" s="1"/>
  <c r="X216" i="6"/>
  <c r="AG216" i="6" s="1"/>
  <c r="W216" i="6"/>
  <c r="AF216" i="6" s="1"/>
  <c r="V216" i="6"/>
  <c r="AE216" i="6" s="1"/>
  <c r="U216" i="6"/>
  <c r="AD216" i="6" s="1"/>
  <c r="R216" i="6"/>
  <c r="AA216" i="6" s="1"/>
  <c r="T216" i="6"/>
  <c r="AC216" i="6" s="1"/>
  <c r="S216" i="6"/>
  <c r="AB216" i="6" s="1"/>
  <c r="Q307" i="6"/>
  <c r="V307" i="6" s="1"/>
  <c r="AE307" i="6" s="1"/>
  <c r="X307" i="6"/>
  <c r="AG307" i="6" s="1"/>
  <c r="W307" i="6"/>
  <c r="AF307" i="6" s="1"/>
  <c r="S307" i="6"/>
  <c r="AB307" i="6" s="1"/>
  <c r="Y347" i="6"/>
  <c r="AH347" i="6" s="1"/>
  <c r="Q347" i="6"/>
  <c r="T347" i="6"/>
  <c r="AC347" i="6" s="1"/>
  <c r="S347" i="6"/>
  <c r="AB347" i="6" s="1"/>
  <c r="Z523" i="5"/>
  <c r="AI523" i="5" s="1"/>
  <c r="Q523" i="5"/>
  <c r="S523" i="5" s="1"/>
  <c r="AB523" i="5" s="1"/>
  <c r="X523" i="5"/>
  <c r="AG523" i="5" s="1"/>
  <c r="W523" i="5"/>
  <c r="AF523" i="5" s="1"/>
  <c r="V523" i="5"/>
  <c r="AE523" i="5" s="1"/>
  <c r="T523" i="5"/>
  <c r="AC523" i="5" s="1"/>
  <c r="Q515" i="5"/>
  <c r="X515" i="5"/>
  <c r="AG515" i="5" s="1"/>
  <c r="S507" i="5"/>
  <c r="AB507" i="5" s="1"/>
  <c r="Z507" i="5"/>
  <c r="AI507" i="5" s="1"/>
  <c r="R507" i="5"/>
  <c r="AA507" i="5" s="1"/>
  <c r="Y507" i="5"/>
  <c r="AH507" i="5" s="1"/>
  <c r="Q507" i="5"/>
  <c r="X507" i="5"/>
  <c r="AG507" i="5" s="1"/>
  <c r="W507" i="5"/>
  <c r="AF507" i="5" s="1"/>
  <c r="V507" i="5"/>
  <c r="AE507" i="5" s="1"/>
  <c r="U507" i="5"/>
  <c r="AD507" i="5" s="1"/>
  <c r="T507" i="5"/>
  <c r="AC507" i="5" s="1"/>
  <c r="S473" i="5"/>
  <c r="AB473" i="5" s="1"/>
  <c r="Z473" i="5"/>
  <c r="AI473" i="5" s="1"/>
  <c r="Y473" i="5"/>
  <c r="AH473" i="5" s="1"/>
  <c r="Q473" i="5"/>
  <c r="R473" i="5" s="1"/>
  <c r="AA473" i="5" s="1"/>
  <c r="W473" i="5"/>
  <c r="AF473" i="5" s="1"/>
  <c r="V473" i="5"/>
  <c r="AE473" i="5" s="1"/>
  <c r="U473" i="5"/>
  <c r="AD473" i="5" s="1"/>
  <c r="T473" i="5"/>
  <c r="AC473" i="5" s="1"/>
  <c r="Z383" i="5"/>
  <c r="AI383" i="5" s="1"/>
  <c r="Q383" i="5"/>
  <c r="S383" i="5" s="1"/>
  <c r="AB383" i="5" s="1"/>
  <c r="X383" i="5"/>
  <c r="AG383" i="5" s="1"/>
  <c r="W383" i="5"/>
  <c r="AF383" i="5" s="1"/>
  <c r="T383" i="5"/>
  <c r="AC383" i="5" s="1"/>
  <c r="U383" i="5"/>
  <c r="AD383" i="5" s="1"/>
  <c r="Q324" i="5"/>
  <c r="X324" i="5"/>
  <c r="AG324" i="5" s="1"/>
  <c r="S258" i="5"/>
  <c r="AB258" i="5" s="1"/>
  <c r="Z258" i="5"/>
  <c r="AI258" i="5" s="1"/>
  <c r="R258" i="5"/>
  <c r="AA258" i="5" s="1"/>
  <c r="Y258" i="5"/>
  <c r="AH258" i="5" s="1"/>
  <c r="Q258" i="5"/>
  <c r="X258" i="5"/>
  <c r="AG258" i="5" s="1"/>
  <c r="W258" i="5"/>
  <c r="AF258" i="5" s="1"/>
  <c r="T258" i="5"/>
  <c r="AC258" i="5" s="1"/>
  <c r="V258" i="5"/>
  <c r="AE258" i="5" s="1"/>
  <c r="U258" i="5"/>
  <c r="AD258" i="5" s="1"/>
  <c r="S206" i="5"/>
  <c r="AB206" i="5" s="1"/>
  <c r="Z206" i="5"/>
  <c r="AI206" i="5" s="1"/>
  <c r="Y206" i="5"/>
  <c r="AH206" i="5" s="1"/>
  <c r="Q206" i="5"/>
  <c r="R206" i="5" s="1"/>
  <c r="AA206" i="5" s="1"/>
  <c r="W206" i="5"/>
  <c r="AF206" i="5" s="1"/>
  <c r="T206" i="5"/>
  <c r="AC206" i="5" s="1"/>
  <c r="U206" i="5"/>
  <c r="AD206" i="5" s="1"/>
  <c r="V206" i="5"/>
  <c r="AE206" i="5" s="1"/>
  <c r="Z145" i="5"/>
  <c r="AI145" i="5" s="1"/>
  <c r="Q145" i="5"/>
  <c r="S145" i="5" s="1"/>
  <c r="AB145" i="5" s="1"/>
  <c r="X145" i="5"/>
  <c r="AG145" i="5" s="1"/>
  <c r="W145" i="5"/>
  <c r="AF145" i="5" s="1"/>
  <c r="T145" i="5"/>
  <c r="AC145" i="5" s="1"/>
  <c r="U145" i="5"/>
  <c r="AD145" i="5" s="1"/>
  <c r="Q72" i="5"/>
  <c r="X72" i="5"/>
  <c r="AG72" i="5" s="1"/>
  <c r="X325" i="8"/>
  <c r="AG325" i="8" s="1"/>
  <c r="Z325" i="8"/>
  <c r="AI325" i="8" s="1"/>
  <c r="Y72" i="8"/>
  <c r="AH72" i="8" s="1"/>
  <c r="T338" i="7"/>
  <c r="AC338" i="7" s="1"/>
  <c r="Q338" i="7"/>
  <c r="Y338" i="7" s="1"/>
  <c r="AH338" i="7" s="1"/>
  <c r="R338" i="7"/>
  <c r="AA338" i="7" s="1"/>
  <c r="U338" i="7"/>
  <c r="AD338" i="7" s="1"/>
  <c r="Z338" i="7"/>
  <c r="AI338" i="7" s="1"/>
  <c r="V93" i="7"/>
  <c r="AE93" i="7" s="1"/>
  <c r="Z93" i="7"/>
  <c r="AI93" i="7" s="1"/>
  <c r="Q93" i="7"/>
  <c r="R93" i="7" s="1"/>
  <c r="AA93" i="7" s="1"/>
  <c r="Y93" i="7"/>
  <c r="AH93" i="7" s="1"/>
  <c r="X93" i="7"/>
  <c r="AG93" i="7" s="1"/>
  <c r="W93" i="7"/>
  <c r="AF93" i="7" s="1"/>
  <c r="U93" i="7"/>
  <c r="AD93" i="7" s="1"/>
  <c r="T93" i="7"/>
  <c r="AC93" i="7" s="1"/>
  <c r="S93" i="7"/>
  <c r="AB93" i="7" s="1"/>
  <c r="T74" i="7"/>
  <c r="AC74" i="7" s="1"/>
  <c r="S74" i="7"/>
  <c r="AB74" i="7" s="1"/>
  <c r="R74" i="7"/>
  <c r="AA74" i="7" s="1"/>
  <c r="Q74" i="7"/>
  <c r="Z74" i="7" s="1"/>
  <c r="AI74" i="7" s="1"/>
  <c r="Q320" i="7"/>
  <c r="V479" i="7"/>
  <c r="AE479" i="7" s="1"/>
  <c r="T479" i="7"/>
  <c r="AC479" i="7" s="1"/>
  <c r="S479" i="7"/>
  <c r="AB479" i="7" s="1"/>
  <c r="Z479" i="7"/>
  <c r="AI479" i="7" s="1"/>
  <c r="R479" i="7"/>
  <c r="AA479" i="7" s="1"/>
  <c r="X479" i="7"/>
  <c r="AG479" i="7" s="1"/>
  <c r="Y479" i="7"/>
  <c r="AH479" i="7" s="1"/>
  <c r="W479" i="7"/>
  <c r="AF479" i="7" s="1"/>
  <c r="Q479" i="7"/>
  <c r="U479" i="7" s="1"/>
  <c r="AD479" i="7" s="1"/>
  <c r="V390" i="7"/>
  <c r="AE390" i="7" s="1"/>
  <c r="R390" i="7"/>
  <c r="AA390" i="7" s="1"/>
  <c r="X390" i="7"/>
  <c r="AG390" i="7" s="1"/>
  <c r="Y390" i="7"/>
  <c r="AH390" i="7" s="1"/>
  <c r="W390" i="7"/>
  <c r="AF390" i="7" s="1"/>
  <c r="T390" i="7"/>
  <c r="AC390" i="7" s="1"/>
  <c r="Q390" i="7"/>
  <c r="U390" i="7" s="1"/>
  <c r="AD390" i="7" s="1"/>
  <c r="T533" i="7"/>
  <c r="AC533" i="7" s="1"/>
  <c r="S533" i="7"/>
  <c r="AB533" i="7" s="1"/>
  <c r="Z533" i="7"/>
  <c r="AI533" i="7" s="1"/>
  <c r="X533" i="7"/>
  <c r="AG533" i="7" s="1"/>
  <c r="Q533" i="7"/>
  <c r="R533" i="7" s="1"/>
  <c r="AA533" i="7" s="1"/>
  <c r="S26" i="7"/>
  <c r="AB26" i="7" s="1"/>
  <c r="Z26" i="7"/>
  <c r="AI26" i="7" s="1"/>
  <c r="R26" i="7"/>
  <c r="AA26" i="7" s="1"/>
  <c r="Q26" i="7"/>
  <c r="Y26" i="7" s="1"/>
  <c r="AH26" i="7" s="1"/>
  <c r="V26" i="7"/>
  <c r="AE26" i="7" s="1"/>
  <c r="U26" i="7"/>
  <c r="AD26" i="7" s="1"/>
  <c r="Y96" i="7"/>
  <c r="AH96" i="7" s="1"/>
  <c r="Q96" i="7"/>
  <c r="T96" i="7"/>
  <c r="AC96" i="7" s="1"/>
  <c r="S96" i="7"/>
  <c r="AB96" i="7" s="1"/>
  <c r="R96" i="7"/>
  <c r="AA96" i="7" s="1"/>
  <c r="Z96" i="7"/>
  <c r="AI96" i="7" s="1"/>
  <c r="X96" i="7"/>
  <c r="AG96" i="7" s="1"/>
  <c r="U96" i="7"/>
  <c r="AD96" i="7" s="1"/>
  <c r="W96" i="7"/>
  <c r="AF96" i="7" s="1"/>
  <c r="V96" i="7"/>
  <c r="AE96" i="7" s="1"/>
  <c r="Q183" i="7"/>
  <c r="T183" i="7" s="1"/>
  <c r="AC183" i="7" s="1"/>
  <c r="Y183" i="7"/>
  <c r="AH183" i="7" s="1"/>
  <c r="X183" i="7"/>
  <c r="AG183" i="7" s="1"/>
  <c r="Q220" i="7"/>
  <c r="S220" i="7" s="1"/>
  <c r="AB220" i="7" s="1"/>
  <c r="V220" i="7"/>
  <c r="AE220" i="7" s="1"/>
  <c r="U220" i="7"/>
  <c r="AD220" i="7" s="1"/>
  <c r="S341" i="7"/>
  <c r="AB341" i="7" s="1"/>
  <c r="Z341" i="7"/>
  <c r="AI341" i="7" s="1"/>
  <c r="Q341" i="7"/>
  <c r="R341" i="7" s="1"/>
  <c r="AA341" i="7" s="1"/>
  <c r="Y341" i="7"/>
  <c r="AH341" i="7" s="1"/>
  <c r="T54" i="7"/>
  <c r="AC54" i="7" s="1"/>
  <c r="Z54" i="7"/>
  <c r="AI54" i="7" s="1"/>
  <c r="Q54" i="7"/>
  <c r="R54" i="7" s="1"/>
  <c r="AA54" i="7" s="1"/>
  <c r="Y54" i="7"/>
  <c r="AH54" i="7" s="1"/>
  <c r="X54" i="7"/>
  <c r="AG54" i="7" s="1"/>
  <c r="W54" i="7"/>
  <c r="AF54" i="7" s="1"/>
  <c r="S54" i="7"/>
  <c r="AB54" i="7" s="1"/>
  <c r="V54" i="7"/>
  <c r="AE54" i="7" s="1"/>
  <c r="U166" i="7"/>
  <c r="AD166" i="7" s="1"/>
  <c r="Q166" i="7"/>
  <c r="S166" i="7" s="1"/>
  <c r="AB166" i="7" s="1"/>
  <c r="Y166" i="7"/>
  <c r="AH166" i="7" s="1"/>
  <c r="X166" i="7"/>
  <c r="AG166" i="7" s="1"/>
  <c r="W166" i="7"/>
  <c r="AF166" i="7" s="1"/>
  <c r="V166" i="7"/>
  <c r="AE166" i="7" s="1"/>
  <c r="S288" i="7"/>
  <c r="AB288" i="7" s="1"/>
  <c r="X288" i="7"/>
  <c r="AG288" i="7" s="1"/>
  <c r="U288" i="7"/>
  <c r="AD288" i="7" s="1"/>
  <c r="T288" i="7"/>
  <c r="AC288" i="7" s="1"/>
  <c r="R288" i="7"/>
  <c r="AA288" i="7" s="1"/>
  <c r="Q288" i="7"/>
  <c r="Z288" i="7"/>
  <c r="AI288" i="7" s="1"/>
  <c r="V288" i="7"/>
  <c r="AE288" i="7" s="1"/>
  <c r="Y288" i="7"/>
  <c r="AH288" i="7" s="1"/>
  <c r="W288" i="7"/>
  <c r="AF288" i="7" s="1"/>
  <c r="T539" i="7"/>
  <c r="AC539" i="7" s="1"/>
  <c r="S539" i="7"/>
  <c r="AB539" i="7" s="1"/>
  <c r="Z539" i="7"/>
  <c r="AI539" i="7" s="1"/>
  <c r="Y539" i="7"/>
  <c r="AH539" i="7" s="1"/>
  <c r="Q539" i="7"/>
  <c r="R539" i="7" s="1"/>
  <c r="AA539" i="7" s="1"/>
  <c r="X539" i="7"/>
  <c r="AG539" i="7" s="1"/>
  <c r="V539" i="7"/>
  <c r="AE539" i="7" s="1"/>
  <c r="W539" i="7"/>
  <c r="AF539" i="7" s="1"/>
  <c r="U539" i="7"/>
  <c r="AD539" i="7" s="1"/>
  <c r="T94" i="7"/>
  <c r="AC94" i="7" s="1"/>
  <c r="Q94" i="7"/>
  <c r="Z94" i="7" s="1"/>
  <c r="AI94" i="7" s="1"/>
  <c r="V94" i="7"/>
  <c r="AE94" i="7" s="1"/>
  <c r="R94" i="7"/>
  <c r="AA94" i="7" s="1"/>
  <c r="U94" i="7"/>
  <c r="AD94" i="7" s="1"/>
  <c r="Q284" i="7"/>
  <c r="T284" i="7" s="1"/>
  <c r="AC284" i="7" s="1"/>
  <c r="Z284" i="7"/>
  <c r="AI284" i="7" s="1"/>
  <c r="Y284" i="7"/>
  <c r="AH284" i="7" s="1"/>
  <c r="U452" i="7"/>
  <c r="AD452" i="7" s="1"/>
  <c r="T452" i="7"/>
  <c r="AC452" i="7" s="1"/>
  <c r="S452" i="7"/>
  <c r="AB452" i="7" s="1"/>
  <c r="Z452" i="7"/>
  <c r="AI452" i="7" s="1"/>
  <c r="X452" i="7"/>
  <c r="AG452" i="7" s="1"/>
  <c r="Q452" i="7"/>
  <c r="R452" i="7" s="1"/>
  <c r="AA452" i="7" s="1"/>
  <c r="Y452" i="7"/>
  <c r="AH452" i="7" s="1"/>
  <c r="V230" i="7"/>
  <c r="AE230" i="7" s="1"/>
  <c r="S230" i="7"/>
  <c r="AB230" i="7" s="1"/>
  <c r="X230" i="7"/>
  <c r="AG230" i="7" s="1"/>
  <c r="Q230" i="7"/>
  <c r="Z230" i="7"/>
  <c r="AI230" i="7" s="1"/>
  <c r="Y230" i="7"/>
  <c r="AH230" i="7" s="1"/>
  <c r="W230" i="7"/>
  <c r="AF230" i="7" s="1"/>
  <c r="R230" i="7"/>
  <c r="AA230" i="7" s="1"/>
  <c r="U230" i="7"/>
  <c r="AD230" i="7" s="1"/>
  <c r="T230" i="7"/>
  <c r="AC230" i="7" s="1"/>
  <c r="S195" i="7"/>
  <c r="AB195" i="7" s="1"/>
  <c r="W195" i="7"/>
  <c r="AF195" i="7" s="1"/>
  <c r="V195" i="7"/>
  <c r="AE195" i="7" s="1"/>
  <c r="U195" i="7"/>
  <c r="AD195" i="7" s="1"/>
  <c r="T195" i="7"/>
  <c r="AC195" i="7" s="1"/>
  <c r="Y195" i="7"/>
  <c r="AH195" i="7" s="1"/>
  <c r="Z195" i="7"/>
  <c r="AI195" i="7" s="1"/>
  <c r="R195" i="7"/>
  <c r="AA195" i="7" s="1"/>
  <c r="Q195" i="7"/>
  <c r="X195" i="7" s="1"/>
  <c r="AG195" i="7" s="1"/>
  <c r="V424" i="7"/>
  <c r="AE424" i="7" s="1"/>
  <c r="T424" i="7"/>
  <c r="AC424" i="7" s="1"/>
  <c r="S424" i="7"/>
  <c r="AB424" i="7" s="1"/>
  <c r="Z424" i="7"/>
  <c r="AI424" i="7" s="1"/>
  <c r="R424" i="7"/>
  <c r="AA424" i="7" s="1"/>
  <c r="X424" i="7"/>
  <c r="AG424" i="7" s="1"/>
  <c r="W424" i="7"/>
  <c r="AF424" i="7" s="1"/>
  <c r="Q424" i="7"/>
  <c r="Y424" i="7" s="1"/>
  <c r="AH424" i="7" s="1"/>
  <c r="S381" i="7"/>
  <c r="AB381" i="7" s="1"/>
  <c r="X381" i="7"/>
  <c r="AG381" i="7" s="1"/>
  <c r="W381" i="7"/>
  <c r="AF381" i="7" s="1"/>
  <c r="U381" i="7"/>
  <c r="AD381" i="7" s="1"/>
  <c r="V381" i="7"/>
  <c r="AE381" i="7" s="1"/>
  <c r="R381" i="7"/>
  <c r="AA381" i="7" s="1"/>
  <c r="Q381" i="7"/>
  <c r="T381" i="7" s="1"/>
  <c r="AC381" i="7" s="1"/>
  <c r="Z381" i="7"/>
  <c r="AI381" i="7" s="1"/>
  <c r="Y381" i="7"/>
  <c r="AH381" i="7" s="1"/>
  <c r="S575" i="7"/>
  <c r="AB575" i="7" s="1"/>
  <c r="Z575" i="7"/>
  <c r="AI575" i="7" s="1"/>
  <c r="R575" i="7"/>
  <c r="AA575" i="7" s="1"/>
  <c r="Q575" i="7"/>
  <c r="Y575" i="7" s="1"/>
  <c r="AH575" i="7" s="1"/>
  <c r="V575" i="7"/>
  <c r="AE575" i="7" s="1"/>
  <c r="T575" i="7"/>
  <c r="AC575" i="7" s="1"/>
  <c r="Q299" i="7"/>
  <c r="Z339" i="7"/>
  <c r="AI339" i="7" s="1"/>
  <c r="R339" i="7"/>
  <c r="AA339" i="7" s="1"/>
  <c r="W339" i="7"/>
  <c r="AF339" i="7" s="1"/>
  <c r="V339" i="7"/>
  <c r="AE339" i="7" s="1"/>
  <c r="T339" i="7"/>
  <c r="AC339" i="7" s="1"/>
  <c r="U339" i="7"/>
  <c r="AD339" i="7" s="1"/>
  <c r="S339" i="7"/>
  <c r="AB339" i="7" s="1"/>
  <c r="Q339" i="7"/>
  <c r="X339" i="7"/>
  <c r="AG339" i="7" s="1"/>
  <c r="Y339" i="7"/>
  <c r="AH339" i="7" s="1"/>
  <c r="W404" i="7"/>
  <c r="AF404" i="7" s="1"/>
  <c r="V404" i="7"/>
  <c r="AE404" i="7" s="1"/>
  <c r="T404" i="7"/>
  <c r="AC404" i="7" s="1"/>
  <c r="X404" i="7"/>
  <c r="AG404" i="7" s="1"/>
  <c r="Q404" i="7"/>
  <c r="Y404" i="7" s="1"/>
  <c r="AH404" i="7" s="1"/>
  <c r="Q408" i="7"/>
  <c r="X408" i="7"/>
  <c r="AG408" i="7" s="1"/>
  <c r="R408" i="7"/>
  <c r="AA408" i="7" s="1"/>
  <c r="X416" i="7"/>
  <c r="AG416" i="7" s="1"/>
  <c r="V416" i="7"/>
  <c r="AE416" i="7" s="1"/>
  <c r="U416" i="7"/>
  <c r="AD416" i="7" s="1"/>
  <c r="T416" i="7"/>
  <c r="AC416" i="7" s="1"/>
  <c r="Z416" i="7"/>
  <c r="AI416" i="7" s="1"/>
  <c r="R416" i="7"/>
  <c r="AA416" i="7" s="1"/>
  <c r="Y416" i="7"/>
  <c r="AH416" i="7" s="1"/>
  <c r="S416" i="7"/>
  <c r="AB416" i="7" s="1"/>
  <c r="Q416" i="7"/>
  <c r="W416" i="7" s="1"/>
  <c r="AF416" i="7" s="1"/>
  <c r="X505" i="7"/>
  <c r="AG505" i="7" s="1"/>
  <c r="V505" i="7"/>
  <c r="AE505" i="7" s="1"/>
  <c r="U505" i="7"/>
  <c r="AD505" i="7" s="1"/>
  <c r="T505" i="7"/>
  <c r="AC505" i="7" s="1"/>
  <c r="Z505" i="7"/>
  <c r="AI505" i="7" s="1"/>
  <c r="R505" i="7"/>
  <c r="AA505" i="7" s="1"/>
  <c r="S505" i="7"/>
  <c r="AB505" i="7" s="1"/>
  <c r="Q505" i="7"/>
  <c r="Y505" i="7" s="1"/>
  <c r="AH505" i="7" s="1"/>
  <c r="V513" i="7"/>
  <c r="AE513" i="7" s="1"/>
  <c r="U513" i="7"/>
  <c r="AD513" i="7" s="1"/>
  <c r="T513" i="7"/>
  <c r="AC513" i="7" s="1"/>
  <c r="R513" i="7"/>
  <c r="AA513" i="7" s="1"/>
  <c r="Q513" i="7"/>
  <c r="Z513" i="7" s="1"/>
  <c r="AI513" i="7" s="1"/>
  <c r="Q521" i="7"/>
  <c r="X581" i="7"/>
  <c r="AG581" i="7" s="1"/>
  <c r="V581" i="7"/>
  <c r="AE581" i="7" s="1"/>
  <c r="U581" i="7"/>
  <c r="AD581" i="7" s="1"/>
  <c r="T581" i="7"/>
  <c r="AC581" i="7" s="1"/>
  <c r="Z581" i="7"/>
  <c r="AI581" i="7" s="1"/>
  <c r="R581" i="7"/>
  <c r="AA581" i="7" s="1"/>
  <c r="Y581" i="7"/>
  <c r="AH581" i="7" s="1"/>
  <c r="S581" i="7"/>
  <c r="AB581" i="7" s="1"/>
  <c r="Q581" i="7"/>
  <c r="W581" i="7" s="1"/>
  <c r="AF581" i="7" s="1"/>
  <c r="Z547" i="6"/>
  <c r="AI547" i="6" s="1"/>
  <c r="V546" i="6"/>
  <c r="AE546" i="6" s="1"/>
  <c r="V490" i="6"/>
  <c r="AE490" i="6" s="1"/>
  <c r="V463" i="6"/>
  <c r="AE463" i="6" s="1"/>
  <c r="T438" i="6"/>
  <c r="AC438" i="6" s="1"/>
  <c r="W437" i="6"/>
  <c r="AF437" i="6" s="1"/>
  <c r="Y435" i="6"/>
  <c r="AH435" i="6" s="1"/>
  <c r="U353" i="6"/>
  <c r="AD353" i="6" s="1"/>
  <c r="Q589" i="5"/>
  <c r="Z548" i="5"/>
  <c r="AI548" i="5" s="1"/>
  <c r="R548" i="5"/>
  <c r="AA548" i="5" s="1"/>
  <c r="U548" i="5"/>
  <c r="AD548" i="5" s="1"/>
  <c r="T548" i="5"/>
  <c r="AC548" i="5" s="1"/>
  <c r="S548" i="5"/>
  <c r="AB548" i="5" s="1"/>
  <c r="Q548" i="5"/>
  <c r="Y548" i="5"/>
  <c r="AH548" i="5" s="1"/>
  <c r="X548" i="5"/>
  <c r="AG548" i="5" s="1"/>
  <c r="W548" i="5"/>
  <c r="AF548" i="5" s="1"/>
  <c r="V548" i="5"/>
  <c r="AE548" i="5" s="1"/>
  <c r="Z453" i="8"/>
  <c r="AI453" i="8" s="1"/>
  <c r="U332" i="8"/>
  <c r="AD332" i="8" s="1"/>
  <c r="R95" i="8"/>
  <c r="AA95" i="8" s="1"/>
  <c r="W95" i="8"/>
  <c r="AF95" i="8" s="1"/>
  <c r="T362" i="7"/>
  <c r="AC362" i="7" s="1"/>
  <c r="Q362" i="7"/>
  <c r="R362" i="7" s="1"/>
  <c r="AA362" i="7" s="1"/>
  <c r="X362" i="7"/>
  <c r="AG362" i="7" s="1"/>
  <c r="V362" i="7"/>
  <c r="AE362" i="7" s="1"/>
  <c r="U362" i="7"/>
  <c r="AD362" i="7" s="1"/>
  <c r="S362" i="7"/>
  <c r="AB362" i="7" s="1"/>
  <c r="W362" i="7"/>
  <c r="AF362" i="7" s="1"/>
  <c r="U124" i="7"/>
  <c r="AD124" i="7" s="1"/>
  <c r="S124" i="7"/>
  <c r="AB124" i="7" s="1"/>
  <c r="R124" i="7"/>
  <c r="AA124" i="7" s="1"/>
  <c r="Q124" i="7"/>
  <c r="Z124" i="7" s="1"/>
  <c r="AI124" i="7" s="1"/>
  <c r="Q61" i="7"/>
  <c r="V586" i="6"/>
  <c r="AE586" i="6" s="1"/>
  <c r="T586" i="6"/>
  <c r="AC586" i="6" s="1"/>
  <c r="S586" i="6"/>
  <c r="AB586" i="6" s="1"/>
  <c r="Z586" i="6"/>
  <c r="AI586" i="6" s="1"/>
  <c r="R586" i="6"/>
  <c r="AA586" i="6" s="1"/>
  <c r="W586" i="6"/>
  <c r="AF586" i="6" s="1"/>
  <c r="Y586" i="6"/>
  <c r="AH586" i="6" s="1"/>
  <c r="X586" i="6"/>
  <c r="AG586" i="6" s="1"/>
  <c r="Q586" i="6"/>
  <c r="U586" i="6" s="1"/>
  <c r="AD586" i="6" s="1"/>
  <c r="W550" i="6"/>
  <c r="AF550" i="6" s="1"/>
  <c r="Y548" i="6"/>
  <c r="AH548" i="6" s="1"/>
  <c r="Z488" i="6"/>
  <c r="AI488" i="6" s="1"/>
  <c r="T436" i="6"/>
  <c r="AC436" i="6" s="1"/>
  <c r="X403" i="6"/>
  <c r="AG403" i="6" s="1"/>
  <c r="X368" i="6"/>
  <c r="AG368" i="6" s="1"/>
  <c r="S336" i="6"/>
  <c r="AB336" i="6" s="1"/>
  <c r="X316" i="6"/>
  <c r="AG316" i="6" s="1"/>
  <c r="X54" i="6"/>
  <c r="AG54" i="6" s="1"/>
  <c r="R438" i="8"/>
  <c r="AA438" i="8" s="1"/>
  <c r="X412" i="8"/>
  <c r="AG412" i="8" s="1"/>
  <c r="S412" i="8"/>
  <c r="AB412" i="8" s="1"/>
  <c r="Y389" i="8"/>
  <c r="AH389" i="8" s="1"/>
  <c r="U389" i="8"/>
  <c r="AD389" i="8" s="1"/>
  <c r="S387" i="8"/>
  <c r="AB387" i="8" s="1"/>
  <c r="Z385" i="8"/>
  <c r="AI385" i="8" s="1"/>
  <c r="Z230" i="8"/>
  <c r="AI230" i="8" s="1"/>
  <c r="Z161" i="8"/>
  <c r="AI161" i="8" s="1"/>
  <c r="R120" i="8"/>
  <c r="AA120" i="8" s="1"/>
  <c r="W120" i="8"/>
  <c r="AF120" i="8" s="1"/>
  <c r="T116" i="8"/>
  <c r="AC116" i="8" s="1"/>
  <c r="R50" i="8"/>
  <c r="AA50" i="8" s="1"/>
  <c r="Y38" i="8"/>
  <c r="AH38" i="8" s="1"/>
  <c r="U554" i="6"/>
  <c r="AD554" i="6" s="1"/>
  <c r="Y554" i="6"/>
  <c r="AH554" i="6" s="1"/>
  <c r="W387" i="6"/>
  <c r="AF387" i="6" s="1"/>
  <c r="U387" i="6"/>
  <c r="AD387" i="6" s="1"/>
  <c r="Y177" i="6"/>
  <c r="AH177" i="6" s="1"/>
  <c r="T162" i="6"/>
  <c r="AC162" i="6" s="1"/>
  <c r="U80" i="6"/>
  <c r="AD80" i="6" s="1"/>
  <c r="Z68" i="6"/>
  <c r="AI68" i="6" s="1"/>
  <c r="W29" i="6"/>
  <c r="AF29" i="6" s="1"/>
  <c r="R573" i="6"/>
  <c r="AA573" i="6" s="1"/>
  <c r="X550" i="5"/>
  <c r="AG550" i="5" s="1"/>
  <c r="U533" i="5"/>
  <c r="AD533" i="5" s="1"/>
  <c r="W529" i="5"/>
  <c r="AF529" i="5" s="1"/>
  <c r="Y486" i="5"/>
  <c r="AH486" i="5" s="1"/>
  <c r="Y483" i="5"/>
  <c r="AH483" i="5" s="1"/>
  <c r="W467" i="5"/>
  <c r="AF467" i="5" s="1"/>
  <c r="W461" i="5"/>
  <c r="AF461" i="5" s="1"/>
  <c r="V461" i="5"/>
  <c r="AE461" i="5" s="1"/>
  <c r="T426" i="5"/>
  <c r="AC426" i="5" s="1"/>
  <c r="R396" i="5"/>
  <c r="AA396" i="5" s="1"/>
  <c r="Y370" i="5"/>
  <c r="AH370" i="5" s="1"/>
  <c r="S287" i="5"/>
  <c r="AB287" i="5" s="1"/>
  <c r="U216" i="5"/>
  <c r="AD216" i="5" s="1"/>
  <c r="U185" i="5"/>
  <c r="AD185" i="5" s="1"/>
  <c r="R144" i="5"/>
  <c r="AA144" i="5" s="1"/>
  <c r="S98" i="5"/>
  <c r="AB98" i="5" s="1"/>
  <c r="X98" i="5"/>
  <c r="AG98" i="5" s="1"/>
  <c r="W98" i="5"/>
  <c r="AF98" i="5" s="1"/>
  <c r="T98" i="5"/>
  <c r="AC98" i="5" s="1"/>
  <c r="V608" i="4"/>
  <c r="S536" i="6"/>
  <c r="AB536" i="6" s="1"/>
  <c r="X166" i="6"/>
  <c r="AG166" i="6" s="1"/>
  <c r="Z497" i="5"/>
  <c r="AI497" i="5" s="1"/>
  <c r="R497" i="5"/>
  <c r="AA497" i="5" s="1"/>
  <c r="U497" i="5"/>
  <c r="AD497" i="5" s="1"/>
  <c r="W497" i="5"/>
  <c r="AF497" i="5" s="1"/>
  <c r="T201" i="5"/>
  <c r="AC201" i="5" s="1"/>
  <c r="X434" i="4"/>
  <c r="V434" i="4"/>
  <c r="X409" i="4"/>
  <c r="V409" i="4"/>
  <c r="Y456" i="6"/>
  <c r="AH456" i="6" s="1"/>
  <c r="W81" i="6"/>
  <c r="AF81" i="6" s="1"/>
  <c r="V81" i="6"/>
  <c r="AE81" i="6" s="1"/>
  <c r="Y81" i="6"/>
  <c r="AH81" i="6" s="1"/>
  <c r="X81" i="6"/>
  <c r="AG81" i="6" s="1"/>
  <c r="X77" i="6"/>
  <c r="AG77" i="6" s="1"/>
  <c r="R452" i="5"/>
  <c r="AA452" i="5" s="1"/>
  <c r="Y452" i="5"/>
  <c r="AH452" i="5" s="1"/>
  <c r="T452" i="5"/>
  <c r="AC452" i="5" s="1"/>
  <c r="V452" i="5"/>
  <c r="AE452" i="5" s="1"/>
  <c r="Y268" i="5"/>
  <c r="AH268" i="5" s="1"/>
  <c r="Z205" i="5"/>
  <c r="AI205" i="5" s="1"/>
  <c r="R161" i="5"/>
  <c r="AA161" i="5" s="1"/>
  <c r="U87" i="5"/>
  <c r="AD87" i="5" s="1"/>
  <c r="T87" i="5"/>
  <c r="AC87" i="5" s="1"/>
  <c r="W87" i="5"/>
  <c r="AF87" i="5" s="1"/>
  <c r="V87" i="5"/>
  <c r="AE87" i="5" s="1"/>
  <c r="Y87" i="5"/>
  <c r="AH87" i="5" s="1"/>
  <c r="V635" i="4"/>
  <c r="X416" i="4"/>
  <c r="V416" i="4"/>
  <c r="X402" i="4"/>
  <c r="V402" i="4"/>
  <c r="X252" i="4"/>
  <c r="V252" i="4"/>
  <c r="Z38" i="6"/>
  <c r="AI38" i="6" s="1"/>
  <c r="Y38" i="6"/>
  <c r="AH38" i="6" s="1"/>
  <c r="T38" i="6"/>
  <c r="AC38" i="6" s="1"/>
  <c r="S38" i="6"/>
  <c r="AB38" i="6" s="1"/>
  <c r="R580" i="5"/>
  <c r="AA580" i="5" s="1"/>
  <c r="Z580" i="5"/>
  <c r="AI580" i="5" s="1"/>
  <c r="V580" i="5"/>
  <c r="AE580" i="5" s="1"/>
  <c r="V559" i="5"/>
  <c r="AE559" i="5" s="1"/>
  <c r="V357" i="5"/>
  <c r="AE357" i="5" s="1"/>
  <c r="Q283" i="5"/>
  <c r="Z281" i="6"/>
  <c r="AI281" i="6" s="1"/>
  <c r="Z571" i="5"/>
  <c r="AI571" i="5" s="1"/>
  <c r="V538" i="5"/>
  <c r="AE538" i="5" s="1"/>
  <c r="Y496" i="5"/>
  <c r="AH496" i="5" s="1"/>
  <c r="S194" i="5"/>
  <c r="AB194" i="5" s="1"/>
  <c r="V541" i="5"/>
  <c r="AE541" i="5" s="1"/>
  <c r="X541" i="5"/>
  <c r="AG541" i="5" s="1"/>
  <c r="U541" i="5"/>
  <c r="AD541" i="5" s="1"/>
  <c r="T541" i="5"/>
  <c r="AC541" i="5" s="1"/>
  <c r="S541" i="5"/>
  <c r="AB541" i="5" s="1"/>
  <c r="Z541" i="5"/>
  <c r="AI541" i="5" s="1"/>
  <c r="R541" i="5"/>
  <c r="AA541" i="5" s="1"/>
  <c r="Y459" i="5"/>
  <c r="AH459" i="5" s="1"/>
  <c r="Y287" i="5"/>
  <c r="AH287" i="5" s="1"/>
  <c r="X242" i="5"/>
  <c r="AG242" i="5" s="1"/>
  <c r="T242" i="5"/>
  <c r="AC242" i="5" s="1"/>
  <c r="W242" i="5"/>
  <c r="AF242" i="5" s="1"/>
  <c r="V242" i="5"/>
  <c r="AE242" i="5" s="1"/>
  <c r="S242" i="5"/>
  <c r="AB242" i="5" s="1"/>
  <c r="Z242" i="5"/>
  <c r="AI242" i="5" s="1"/>
  <c r="R242" i="5"/>
  <c r="AA242" i="5" s="1"/>
  <c r="U242" i="5"/>
  <c r="AD242" i="5" s="1"/>
  <c r="U94" i="5"/>
  <c r="AD94" i="5" s="1"/>
  <c r="X551" i="4"/>
  <c r="V551" i="4"/>
  <c r="Y530" i="5"/>
  <c r="AH530" i="5" s="1"/>
  <c r="V588" i="4"/>
  <c r="T184" i="6"/>
  <c r="AC184" i="6" s="1"/>
  <c r="V139" i="6"/>
  <c r="AE139" i="6" s="1"/>
  <c r="Y139" i="6"/>
  <c r="AH139" i="6" s="1"/>
  <c r="X139" i="6"/>
  <c r="AG139" i="6" s="1"/>
  <c r="W139" i="6"/>
  <c r="AF139" i="6" s="1"/>
  <c r="T139" i="6"/>
  <c r="AC139" i="6" s="1"/>
  <c r="U139" i="6"/>
  <c r="AD139" i="6" s="1"/>
  <c r="S139" i="6"/>
  <c r="AB139" i="6" s="1"/>
  <c r="X631" i="4"/>
  <c r="V631" i="4"/>
  <c r="T430" i="5"/>
  <c r="AC430" i="5" s="1"/>
  <c r="Y91" i="5"/>
  <c r="AH91" i="5" s="1"/>
  <c r="G21" i="15"/>
  <c r="M21" i="15" s="1"/>
  <c r="X16" i="1"/>
  <c r="L21" i="15" s="1"/>
  <c r="W16" i="1"/>
  <c r="K21" i="15" s="1"/>
  <c r="Z398" i="8"/>
  <c r="AI398" i="8" s="1"/>
  <c r="W532" i="7"/>
  <c r="AF532" i="7" s="1"/>
  <c r="V532" i="7"/>
  <c r="AE532" i="7" s="1"/>
  <c r="T532" i="7"/>
  <c r="AC532" i="7" s="1"/>
  <c r="Q532" i="7"/>
  <c r="U532" i="7" s="1"/>
  <c r="AD532" i="7" s="1"/>
  <c r="Z532" i="7"/>
  <c r="AI532" i="7" s="1"/>
  <c r="X532" i="7"/>
  <c r="AG532" i="7" s="1"/>
  <c r="R532" i="7"/>
  <c r="AA532" i="7" s="1"/>
  <c r="Q494" i="7"/>
  <c r="W494" i="7"/>
  <c r="AF494" i="7" s="1"/>
  <c r="Q242" i="7"/>
  <c r="S242" i="7" s="1"/>
  <c r="AB242" i="7" s="1"/>
  <c r="V242" i="7"/>
  <c r="AE242" i="7" s="1"/>
  <c r="U242" i="7"/>
  <c r="AD242" i="7" s="1"/>
  <c r="W492" i="7"/>
  <c r="AF492" i="7" s="1"/>
  <c r="V492" i="7"/>
  <c r="AE492" i="7" s="1"/>
  <c r="U492" i="7"/>
  <c r="AD492" i="7" s="1"/>
  <c r="T492" i="7"/>
  <c r="AC492" i="7" s="1"/>
  <c r="Y492" i="7"/>
  <c r="AH492" i="7" s="1"/>
  <c r="Q492" i="7"/>
  <c r="S492" i="7" s="1"/>
  <c r="AB492" i="7" s="1"/>
  <c r="X492" i="7"/>
  <c r="AG492" i="7" s="1"/>
  <c r="R492" i="7"/>
  <c r="AA492" i="7" s="1"/>
  <c r="Q371" i="7"/>
  <c r="Z371" i="7"/>
  <c r="AI371" i="7" s="1"/>
  <c r="W246" i="8"/>
  <c r="AF246" i="8" s="1"/>
  <c r="Y470" i="7"/>
  <c r="AH470" i="7" s="1"/>
  <c r="Q470" i="7"/>
  <c r="R470" i="7" s="1"/>
  <c r="AA470" i="7" s="1"/>
  <c r="X470" i="7"/>
  <c r="AG470" i="7" s="1"/>
  <c r="W470" i="7"/>
  <c r="AF470" i="7" s="1"/>
  <c r="V470" i="7"/>
  <c r="AE470" i="7" s="1"/>
  <c r="U470" i="7"/>
  <c r="AD470" i="7" s="1"/>
  <c r="S470" i="7"/>
  <c r="AB470" i="7" s="1"/>
  <c r="Z470" i="7"/>
  <c r="AI470" i="7" s="1"/>
  <c r="T470" i="7"/>
  <c r="AC470" i="7" s="1"/>
  <c r="W239" i="7"/>
  <c r="AF239" i="7" s="1"/>
  <c r="T239" i="7"/>
  <c r="AC239" i="7" s="1"/>
  <c r="Y239" i="7"/>
  <c r="AH239" i="7" s="1"/>
  <c r="V239" i="7"/>
  <c r="AE239" i="7" s="1"/>
  <c r="Q239" i="7"/>
  <c r="X239" i="7" s="1"/>
  <c r="AG239" i="7" s="1"/>
  <c r="Y281" i="8"/>
  <c r="AH281" i="8" s="1"/>
  <c r="Z248" i="8"/>
  <c r="AI248" i="8" s="1"/>
  <c r="U457" i="7"/>
  <c r="AD457" i="7" s="1"/>
  <c r="Q457" i="7"/>
  <c r="T457" i="7" s="1"/>
  <c r="AC457" i="7" s="1"/>
  <c r="W457" i="7"/>
  <c r="AF457" i="7" s="1"/>
  <c r="X457" i="7"/>
  <c r="AG457" i="7" s="1"/>
  <c r="Q373" i="7"/>
  <c r="V373" i="7" s="1"/>
  <c r="AE373" i="7" s="1"/>
  <c r="Z373" i="7"/>
  <c r="AI373" i="7" s="1"/>
  <c r="X373" i="7"/>
  <c r="AG373" i="7" s="1"/>
  <c r="U103" i="7"/>
  <c r="AD103" i="7" s="1"/>
  <c r="T103" i="7"/>
  <c r="AC103" i="7" s="1"/>
  <c r="S103" i="7"/>
  <c r="AB103" i="7" s="1"/>
  <c r="X103" i="7"/>
  <c r="AG103" i="7" s="1"/>
  <c r="Q103" i="7"/>
  <c r="R103" i="7" s="1"/>
  <c r="AA103" i="7" s="1"/>
  <c r="W408" i="8"/>
  <c r="AF408" i="8" s="1"/>
  <c r="V181" i="8"/>
  <c r="AE181" i="8" s="1"/>
  <c r="R158" i="8"/>
  <c r="AA158" i="8" s="1"/>
  <c r="R122" i="8"/>
  <c r="AA122" i="8" s="1"/>
  <c r="W57" i="8"/>
  <c r="AF57" i="8" s="1"/>
  <c r="W419" i="7"/>
  <c r="AF419" i="7" s="1"/>
  <c r="V419" i="7"/>
  <c r="AE419" i="7" s="1"/>
  <c r="U419" i="7"/>
  <c r="AD419" i="7" s="1"/>
  <c r="T419" i="7"/>
  <c r="AC419" i="7" s="1"/>
  <c r="Y419" i="7"/>
  <c r="AH419" i="7" s="1"/>
  <c r="Q419" i="7"/>
  <c r="S419" i="7" s="1"/>
  <c r="AB419" i="7" s="1"/>
  <c r="Z419" i="7"/>
  <c r="AI419" i="7" s="1"/>
  <c r="X419" i="7"/>
  <c r="AG419" i="7" s="1"/>
  <c r="W291" i="7"/>
  <c r="AF291" i="7" s="1"/>
  <c r="T291" i="7"/>
  <c r="AC291" i="7" s="1"/>
  <c r="Q291" i="7"/>
  <c r="Y291" i="7" s="1"/>
  <c r="AH291" i="7" s="1"/>
  <c r="R291" i="7"/>
  <c r="AA291" i="7" s="1"/>
  <c r="U291" i="7"/>
  <c r="AD291" i="7" s="1"/>
  <c r="S291" i="7"/>
  <c r="AB291" i="7" s="1"/>
  <c r="V444" i="8"/>
  <c r="AE444" i="8" s="1"/>
  <c r="U352" i="8"/>
  <c r="AD352" i="8" s="1"/>
  <c r="V337" i="8"/>
  <c r="AE337" i="8" s="1"/>
  <c r="S281" i="8"/>
  <c r="AB281" i="8" s="1"/>
  <c r="U217" i="8"/>
  <c r="AD217" i="8" s="1"/>
  <c r="W446" i="7"/>
  <c r="AF446" i="7" s="1"/>
  <c r="V446" i="7"/>
  <c r="AE446" i="7" s="1"/>
  <c r="U446" i="7"/>
  <c r="AD446" i="7" s="1"/>
  <c r="S446" i="7"/>
  <c r="AB446" i="7" s="1"/>
  <c r="Y446" i="7"/>
  <c r="AH446" i="7" s="1"/>
  <c r="Q446" i="7"/>
  <c r="T446" i="7" s="1"/>
  <c r="AC446" i="7" s="1"/>
  <c r="Z446" i="7"/>
  <c r="AI446" i="7" s="1"/>
  <c r="X446" i="7"/>
  <c r="AG446" i="7" s="1"/>
  <c r="R446" i="7"/>
  <c r="AA446" i="7" s="1"/>
  <c r="Y38" i="9"/>
  <c r="AH38" i="9" s="1"/>
  <c r="R509" i="8"/>
  <c r="AA509" i="8" s="1"/>
  <c r="V465" i="8"/>
  <c r="AE465" i="8" s="1"/>
  <c r="R461" i="8"/>
  <c r="AA461" i="8" s="1"/>
  <c r="S368" i="8"/>
  <c r="AB368" i="8" s="1"/>
  <c r="U348" i="8"/>
  <c r="AD348" i="8" s="1"/>
  <c r="S248" i="8"/>
  <c r="AB248" i="8" s="1"/>
  <c r="R234" i="8"/>
  <c r="AA234" i="8" s="1"/>
  <c r="R182" i="8"/>
  <c r="AA182" i="8" s="1"/>
  <c r="R67" i="8"/>
  <c r="AA67" i="8" s="1"/>
  <c r="S57" i="8"/>
  <c r="AB57" i="8" s="1"/>
  <c r="Y27" i="8"/>
  <c r="AH27" i="8" s="1"/>
  <c r="Y464" i="7"/>
  <c r="AH464" i="7" s="1"/>
  <c r="Q464" i="7"/>
  <c r="R522" i="8"/>
  <c r="AA522" i="8" s="1"/>
  <c r="V471" i="8"/>
  <c r="AE471" i="8" s="1"/>
  <c r="W454" i="8"/>
  <c r="AF454" i="8" s="1"/>
  <c r="V431" i="8"/>
  <c r="AE431" i="8" s="1"/>
  <c r="S428" i="8"/>
  <c r="AB428" i="8" s="1"/>
  <c r="T362" i="8"/>
  <c r="AC362" i="8" s="1"/>
  <c r="T316" i="8"/>
  <c r="AC316" i="8" s="1"/>
  <c r="R73" i="8"/>
  <c r="AA73" i="8" s="1"/>
  <c r="U537" i="7"/>
  <c r="AD537" i="7" s="1"/>
  <c r="T537" i="7"/>
  <c r="AC537" i="7" s="1"/>
  <c r="S537" i="7"/>
  <c r="AB537" i="7" s="1"/>
  <c r="R537" i="7"/>
  <c r="AA537" i="7" s="1"/>
  <c r="Y537" i="7"/>
  <c r="AH537" i="7" s="1"/>
  <c r="Q537" i="7"/>
  <c r="Z537" i="7" s="1"/>
  <c r="AI537" i="7" s="1"/>
  <c r="W537" i="7"/>
  <c r="AF537" i="7" s="1"/>
  <c r="X537" i="7"/>
  <c r="AG537" i="7" s="1"/>
  <c r="V537" i="7"/>
  <c r="AE537" i="7" s="1"/>
  <c r="W354" i="7"/>
  <c r="AF354" i="7" s="1"/>
  <c r="S354" i="7"/>
  <c r="AB354" i="7" s="1"/>
  <c r="Y354" i="7"/>
  <c r="AH354" i="7" s="1"/>
  <c r="Q354" i="7"/>
  <c r="T354" i="7" s="1"/>
  <c r="AC354" i="7" s="1"/>
  <c r="V354" i="7"/>
  <c r="AE354" i="7" s="1"/>
  <c r="U354" i="7"/>
  <c r="AD354" i="7" s="1"/>
  <c r="R354" i="7"/>
  <c r="AA354" i="7" s="1"/>
  <c r="X354" i="7"/>
  <c r="AG354" i="7" s="1"/>
  <c r="S192" i="8"/>
  <c r="AB192" i="8" s="1"/>
  <c r="Z170" i="8"/>
  <c r="AI170" i="8" s="1"/>
  <c r="U140" i="8"/>
  <c r="AD140" i="8" s="1"/>
  <c r="Z246" i="7"/>
  <c r="AI246" i="7" s="1"/>
  <c r="R246" i="7"/>
  <c r="AA246" i="7" s="1"/>
  <c r="Q246" i="7"/>
  <c r="Y246" i="7" s="1"/>
  <c r="AH246" i="7" s="1"/>
  <c r="Q108" i="7"/>
  <c r="Z108" i="7"/>
  <c r="AI108" i="7" s="1"/>
  <c r="X108" i="7"/>
  <c r="AG108" i="7" s="1"/>
  <c r="Q452" i="6"/>
  <c r="V452" i="6"/>
  <c r="AE452" i="6" s="1"/>
  <c r="V420" i="6"/>
  <c r="AE420" i="6" s="1"/>
  <c r="T420" i="6"/>
  <c r="AC420" i="6" s="1"/>
  <c r="S420" i="6"/>
  <c r="AB420" i="6" s="1"/>
  <c r="Z420" i="6"/>
  <c r="AI420" i="6" s="1"/>
  <c r="R420" i="6"/>
  <c r="AA420" i="6" s="1"/>
  <c r="Y420" i="6"/>
  <c r="AH420" i="6" s="1"/>
  <c r="X420" i="6"/>
  <c r="AG420" i="6" s="1"/>
  <c r="Q420" i="6"/>
  <c r="W420" i="6" s="1"/>
  <c r="AF420" i="6" s="1"/>
  <c r="U305" i="6"/>
  <c r="AD305" i="6" s="1"/>
  <c r="T305" i="6"/>
  <c r="AC305" i="6" s="1"/>
  <c r="S305" i="6"/>
  <c r="AB305" i="6" s="1"/>
  <c r="Z305" i="6"/>
  <c r="AI305" i="6" s="1"/>
  <c r="Y305" i="6"/>
  <c r="AH305" i="6" s="1"/>
  <c r="Q305" i="6"/>
  <c r="R305" i="6" s="1"/>
  <c r="AA305" i="6" s="1"/>
  <c r="X305" i="6"/>
  <c r="AG305" i="6" s="1"/>
  <c r="W305" i="6"/>
  <c r="AF305" i="6" s="1"/>
  <c r="X240" i="6"/>
  <c r="AG240" i="6" s="1"/>
  <c r="W240" i="6"/>
  <c r="AF240" i="6" s="1"/>
  <c r="U240" i="6"/>
  <c r="AD240" i="6" s="1"/>
  <c r="Q240" i="6"/>
  <c r="V240" i="6" s="1"/>
  <c r="AE240" i="6" s="1"/>
  <c r="Z240" i="6"/>
  <c r="AI240" i="6" s="1"/>
  <c r="S240" i="6"/>
  <c r="AB240" i="6" s="1"/>
  <c r="R240" i="6"/>
  <c r="AA240" i="6" s="1"/>
  <c r="W90" i="6"/>
  <c r="AF90" i="6" s="1"/>
  <c r="Z287" i="8"/>
  <c r="AI287" i="8" s="1"/>
  <c r="T287" i="8"/>
  <c r="AC287" i="8" s="1"/>
  <c r="Q326" i="7"/>
  <c r="Z326" i="7" s="1"/>
  <c r="AI326" i="7" s="1"/>
  <c r="X326" i="7"/>
  <c r="AG326" i="7" s="1"/>
  <c r="V326" i="7"/>
  <c r="AE326" i="7" s="1"/>
  <c r="W326" i="7"/>
  <c r="AF326" i="7" s="1"/>
  <c r="Q204" i="7"/>
  <c r="V104" i="7"/>
  <c r="AE104" i="7" s="1"/>
  <c r="Q104" i="7"/>
  <c r="S104" i="7"/>
  <c r="AB104" i="7" s="1"/>
  <c r="V532" i="6"/>
  <c r="AE532" i="6" s="1"/>
  <c r="S532" i="6"/>
  <c r="AB532" i="6" s="1"/>
  <c r="Z532" i="6"/>
  <c r="AI532" i="6" s="1"/>
  <c r="R532" i="6"/>
  <c r="AA532" i="6" s="1"/>
  <c r="W532" i="6"/>
  <c r="AF532" i="6" s="1"/>
  <c r="X532" i="6"/>
  <c r="AG532" i="6" s="1"/>
  <c r="Q532" i="6"/>
  <c r="Y532" i="6" s="1"/>
  <c r="AH532" i="6" s="1"/>
  <c r="U417" i="6"/>
  <c r="AD417" i="6" s="1"/>
  <c r="T417" i="6"/>
  <c r="AC417" i="6" s="1"/>
  <c r="S417" i="6"/>
  <c r="AB417" i="6" s="1"/>
  <c r="Z417" i="6"/>
  <c r="AI417" i="6" s="1"/>
  <c r="Q417" i="6"/>
  <c r="X417" i="6" s="1"/>
  <c r="AG417" i="6" s="1"/>
  <c r="U278" i="6"/>
  <c r="AD278" i="6" s="1"/>
  <c r="T278" i="6"/>
  <c r="AC278" i="6" s="1"/>
  <c r="Q278" i="6"/>
  <c r="Q121" i="6"/>
  <c r="Z121" i="6"/>
  <c r="AI121" i="6" s="1"/>
  <c r="S46" i="6"/>
  <c r="AB46" i="6" s="1"/>
  <c r="X46" i="6"/>
  <c r="AG46" i="6" s="1"/>
  <c r="Q46" i="6"/>
  <c r="U46" i="6" s="1"/>
  <c r="AD46" i="6" s="1"/>
  <c r="Z46" i="6"/>
  <c r="AI46" i="6" s="1"/>
  <c r="Y46" i="6"/>
  <c r="AH46" i="6" s="1"/>
  <c r="W46" i="6"/>
  <c r="AF46" i="6" s="1"/>
  <c r="V46" i="6"/>
  <c r="AE46" i="6" s="1"/>
  <c r="T46" i="6"/>
  <c r="AC46" i="6" s="1"/>
  <c r="R46" i="6"/>
  <c r="AA46" i="6" s="1"/>
  <c r="U318" i="7"/>
  <c r="AD318" i="7" s="1"/>
  <c r="Z318" i="7"/>
  <c r="AI318" i="7" s="1"/>
  <c r="R318" i="7"/>
  <c r="AA318" i="7" s="1"/>
  <c r="Y318" i="7"/>
  <c r="AH318" i="7" s="1"/>
  <c r="V318" i="7"/>
  <c r="AE318" i="7" s="1"/>
  <c r="Q318" i="7"/>
  <c r="W318" i="7" s="1"/>
  <c r="AF318" i="7" s="1"/>
  <c r="S318" i="7"/>
  <c r="AB318" i="7" s="1"/>
  <c r="Q205" i="7"/>
  <c r="R205" i="7"/>
  <c r="AA205" i="7" s="1"/>
  <c r="T205" i="7"/>
  <c r="AC205" i="7" s="1"/>
  <c r="X121" i="7"/>
  <c r="AG121" i="7" s="1"/>
  <c r="Q121" i="7"/>
  <c r="Z121" i="7" s="1"/>
  <c r="AI121" i="7" s="1"/>
  <c r="R121" i="7"/>
  <c r="AA121" i="7" s="1"/>
  <c r="T121" i="7"/>
  <c r="AC121" i="7" s="1"/>
  <c r="Q523" i="6"/>
  <c r="T515" i="6"/>
  <c r="AC515" i="6" s="1"/>
  <c r="S515" i="6"/>
  <c r="AB515" i="6" s="1"/>
  <c r="Q515" i="6"/>
  <c r="X515" i="6" s="1"/>
  <c r="AG515" i="6" s="1"/>
  <c r="W507" i="6"/>
  <c r="AF507" i="6" s="1"/>
  <c r="V507" i="6"/>
  <c r="AE507" i="6" s="1"/>
  <c r="U507" i="6"/>
  <c r="AD507" i="6" s="1"/>
  <c r="S507" i="6"/>
  <c r="AB507" i="6" s="1"/>
  <c r="X507" i="6"/>
  <c r="AG507" i="6" s="1"/>
  <c r="Q507" i="6"/>
  <c r="T507" i="6" s="1"/>
  <c r="AC507" i="6" s="1"/>
  <c r="Z507" i="6"/>
  <c r="AI507" i="6" s="1"/>
  <c r="Y507" i="6"/>
  <c r="AH507" i="6" s="1"/>
  <c r="R507" i="6"/>
  <c r="AA507" i="6" s="1"/>
  <c r="Z486" i="6"/>
  <c r="AI486" i="6" s="1"/>
  <c r="Y486" i="6"/>
  <c r="AH486" i="6" s="1"/>
  <c r="Q486" i="6"/>
  <c r="R486" i="6" s="1"/>
  <c r="AA486" i="6" s="1"/>
  <c r="W486" i="6"/>
  <c r="AF486" i="6" s="1"/>
  <c r="V486" i="6"/>
  <c r="AE486" i="6" s="1"/>
  <c r="S486" i="6"/>
  <c r="AB486" i="6" s="1"/>
  <c r="T486" i="6"/>
  <c r="AC486" i="6" s="1"/>
  <c r="Z432" i="6"/>
  <c r="AI432" i="6" s="1"/>
  <c r="Q432" i="6"/>
  <c r="S432" i="6" s="1"/>
  <c r="AB432" i="6" s="1"/>
  <c r="X432" i="6"/>
  <c r="AG432" i="6" s="1"/>
  <c r="W432" i="6"/>
  <c r="AF432" i="6" s="1"/>
  <c r="V432" i="6"/>
  <c r="AE432" i="6" s="1"/>
  <c r="T432" i="6"/>
  <c r="AC432" i="6" s="1"/>
  <c r="Q407" i="6"/>
  <c r="U407" i="6" s="1"/>
  <c r="AD407" i="6" s="1"/>
  <c r="X407" i="6"/>
  <c r="AG407" i="6" s="1"/>
  <c r="W407" i="6"/>
  <c r="AF407" i="6" s="1"/>
  <c r="V407" i="6"/>
  <c r="AE407" i="6" s="1"/>
  <c r="Z407" i="6"/>
  <c r="AI407" i="6" s="1"/>
  <c r="T407" i="6"/>
  <c r="AC407" i="6" s="1"/>
  <c r="Q246" i="6"/>
  <c r="Y135" i="6"/>
  <c r="AH135" i="6" s="1"/>
  <c r="Q135" i="6"/>
  <c r="V135" i="6"/>
  <c r="AE135" i="6" s="1"/>
  <c r="Z135" i="6"/>
  <c r="AI135" i="6" s="1"/>
  <c r="R135" i="6"/>
  <c r="AA135" i="6" s="1"/>
  <c r="S135" i="6"/>
  <c r="AB135" i="6" s="1"/>
  <c r="X135" i="6"/>
  <c r="AG135" i="6" s="1"/>
  <c r="W135" i="6"/>
  <c r="AF135" i="6" s="1"/>
  <c r="U135" i="6"/>
  <c r="AD135" i="6" s="1"/>
  <c r="T135" i="6"/>
  <c r="AC135" i="6" s="1"/>
  <c r="U63" i="6"/>
  <c r="AD63" i="6" s="1"/>
  <c r="T63" i="6"/>
  <c r="AC63" i="6" s="1"/>
  <c r="Q63" i="6"/>
  <c r="S63" i="6" s="1"/>
  <c r="AB63" i="6" s="1"/>
  <c r="Q341" i="5"/>
  <c r="U341" i="5" s="1"/>
  <c r="AD341" i="5" s="1"/>
  <c r="X341" i="5"/>
  <c r="AG341" i="5" s="1"/>
  <c r="W341" i="5"/>
  <c r="AF341" i="5" s="1"/>
  <c r="V341" i="5"/>
  <c r="AE341" i="5" s="1"/>
  <c r="Z341" i="5"/>
  <c r="AI341" i="5" s="1"/>
  <c r="S341" i="5"/>
  <c r="AB341" i="5" s="1"/>
  <c r="Q301" i="5"/>
  <c r="X301" i="5"/>
  <c r="AG301" i="5" s="1"/>
  <c r="S301" i="5"/>
  <c r="AB301" i="5" s="1"/>
  <c r="Y93" i="5"/>
  <c r="AH93" i="5" s="1"/>
  <c r="Q93" i="5"/>
  <c r="X93" i="5"/>
  <c r="AG93" i="5" s="1"/>
  <c r="W93" i="5"/>
  <c r="AF93" i="5" s="1"/>
  <c r="V93" i="5"/>
  <c r="AE93" i="5" s="1"/>
  <c r="U93" i="5"/>
  <c r="AD93" i="5" s="1"/>
  <c r="Z93" i="5"/>
  <c r="AI93" i="5" s="1"/>
  <c r="R93" i="5"/>
  <c r="AA93" i="5" s="1"/>
  <c r="T93" i="5"/>
  <c r="AC93" i="5" s="1"/>
  <c r="S93" i="5"/>
  <c r="AB93" i="5" s="1"/>
  <c r="S107" i="8"/>
  <c r="AB107" i="8" s="1"/>
  <c r="Y269" i="7"/>
  <c r="AH269" i="7" s="1"/>
  <c r="Q269" i="7"/>
  <c r="T269" i="7" s="1"/>
  <c r="AC269" i="7" s="1"/>
  <c r="V269" i="7"/>
  <c r="AE269" i="7" s="1"/>
  <c r="S269" i="7"/>
  <c r="AB269" i="7" s="1"/>
  <c r="W269" i="7"/>
  <c r="AF269" i="7" s="1"/>
  <c r="U269" i="7"/>
  <c r="AD269" i="7" s="1"/>
  <c r="R269" i="7"/>
  <c r="AA269" i="7" s="1"/>
  <c r="X269" i="7"/>
  <c r="AG269" i="7" s="1"/>
  <c r="Z269" i="7"/>
  <c r="AI269" i="7" s="1"/>
  <c r="V154" i="7"/>
  <c r="AE154" i="7" s="1"/>
  <c r="U154" i="7"/>
  <c r="AD154" i="7" s="1"/>
  <c r="Q154" i="7"/>
  <c r="T154" i="7" s="1"/>
  <c r="AC154" i="7" s="1"/>
  <c r="Z56" i="7"/>
  <c r="AI56" i="7" s="1"/>
  <c r="R56" i="7"/>
  <c r="AA56" i="7" s="1"/>
  <c r="U56" i="7"/>
  <c r="AD56" i="7" s="1"/>
  <c r="Q56" i="7"/>
  <c r="V56" i="7" s="1"/>
  <c r="AE56" i="7" s="1"/>
  <c r="W56" i="7"/>
  <c r="AF56" i="7" s="1"/>
  <c r="Y56" i="7"/>
  <c r="AH56" i="7" s="1"/>
  <c r="X56" i="7"/>
  <c r="AG56" i="7" s="1"/>
  <c r="Q589" i="6"/>
  <c r="V589" i="6"/>
  <c r="AE589" i="6" s="1"/>
  <c r="S475" i="6"/>
  <c r="AB475" i="6" s="1"/>
  <c r="X475" i="6"/>
  <c r="AG475" i="6" s="1"/>
  <c r="Q475" i="6"/>
  <c r="R475" i="6" s="1"/>
  <c r="AA475" i="6" s="1"/>
  <c r="V445" i="6"/>
  <c r="AE445" i="6" s="1"/>
  <c r="U445" i="6"/>
  <c r="AD445" i="6" s="1"/>
  <c r="T445" i="6"/>
  <c r="AC445" i="6" s="1"/>
  <c r="S445" i="6"/>
  <c r="AB445" i="6" s="1"/>
  <c r="R445" i="6"/>
  <c r="AA445" i="6" s="1"/>
  <c r="W445" i="6"/>
  <c r="AF445" i="6" s="1"/>
  <c r="Q445" i="6"/>
  <c r="Z445" i="6" s="1"/>
  <c r="AI445" i="6" s="1"/>
  <c r="Y445" i="6"/>
  <c r="AH445" i="6" s="1"/>
  <c r="X445" i="6"/>
  <c r="AG445" i="6" s="1"/>
  <c r="T427" i="6"/>
  <c r="AC427" i="6" s="1"/>
  <c r="S427" i="6"/>
  <c r="AB427" i="6" s="1"/>
  <c r="R427" i="6"/>
  <c r="AA427" i="6" s="1"/>
  <c r="Y427" i="6"/>
  <c r="AH427" i="6" s="1"/>
  <c r="Q427" i="6"/>
  <c r="Z427" i="6" s="1"/>
  <c r="AI427" i="6" s="1"/>
  <c r="X427" i="6"/>
  <c r="AG427" i="6" s="1"/>
  <c r="U427" i="6"/>
  <c r="AD427" i="6" s="1"/>
  <c r="W427" i="6"/>
  <c r="AF427" i="6" s="1"/>
  <c r="V427" i="6"/>
  <c r="AE427" i="6" s="1"/>
  <c r="Q378" i="6"/>
  <c r="V378" i="6"/>
  <c r="AE378" i="6" s="1"/>
  <c r="Q263" i="6"/>
  <c r="V263" i="6" s="1"/>
  <c r="AE263" i="6" s="1"/>
  <c r="X263" i="6"/>
  <c r="AG263" i="6" s="1"/>
  <c r="W263" i="6"/>
  <c r="AF263" i="6" s="1"/>
  <c r="Y144" i="6"/>
  <c r="AH144" i="6" s="1"/>
  <c r="Q144" i="6"/>
  <c r="Q42" i="6"/>
  <c r="U42" i="6"/>
  <c r="AD42" i="6" s="1"/>
  <c r="T42" i="6"/>
  <c r="AC42" i="6" s="1"/>
  <c r="R491" i="5"/>
  <c r="AA491" i="5" s="1"/>
  <c r="Y491" i="5"/>
  <c r="AH491" i="5" s="1"/>
  <c r="Q491" i="5"/>
  <c r="Z491" i="5" s="1"/>
  <c r="AI491" i="5" s="1"/>
  <c r="X491" i="5"/>
  <c r="AG491" i="5" s="1"/>
  <c r="W491" i="5"/>
  <c r="AF491" i="5" s="1"/>
  <c r="V491" i="5"/>
  <c r="AE491" i="5" s="1"/>
  <c r="U491" i="5"/>
  <c r="AD491" i="5" s="1"/>
  <c r="S491" i="5"/>
  <c r="AB491" i="5" s="1"/>
  <c r="Q365" i="5"/>
  <c r="V365" i="5" s="1"/>
  <c r="AE365" i="5" s="1"/>
  <c r="X365" i="5"/>
  <c r="AG365" i="5" s="1"/>
  <c r="W365" i="5"/>
  <c r="AF365" i="5" s="1"/>
  <c r="S365" i="5"/>
  <c r="AB365" i="5" s="1"/>
  <c r="Q229" i="5"/>
  <c r="T309" i="8"/>
  <c r="AC309" i="8" s="1"/>
  <c r="W234" i="7"/>
  <c r="AF234" i="7" s="1"/>
  <c r="Y234" i="7"/>
  <c r="AH234" i="7" s="1"/>
  <c r="Q234" i="7"/>
  <c r="T234" i="7" s="1"/>
  <c r="AC234" i="7" s="1"/>
  <c r="R234" i="7"/>
  <c r="AA234" i="7" s="1"/>
  <c r="Z234" i="7"/>
  <c r="AI234" i="7" s="1"/>
  <c r="U234" i="7"/>
  <c r="AD234" i="7" s="1"/>
  <c r="X234" i="7"/>
  <c r="AG234" i="7" s="1"/>
  <c r="Q130" i="7"/>
  <c r="T25" i="7"/>
  <c r="AC25" i="7" s="1"/>
  <c r="S25" i="7"/>
  <c r="AB25" i="7" s="1"/>
  <c r="Z25" i="7"/>
  <c r="AI25" i="7" s="1"/>
  <c r="R25" i="7"/>
  <c r="AA25" i="7" s="1"/>
  <c r="Y25" i="7"/>
  <c r="AH25" i="7" s="1"/>
  <c r="Q25" i="7"/>
  <c r="X25" i="7"/>
  <c r="AG25" i="7" s="1"/>
  <c r="U25" i="7"/>
  <c r="AD25" i="7" s="1"/>
  <c r="W25" i="7"/>
  <c r="AF25" i="7" s="1"/>
  <c r="V25" i="7"/>
  <c r="AE25" i="7" s="1"/>
  <c r="S548" i="6"/>
  <c r="AB548" i="6" s="1"/>
  <c r="X471" i="6"/>
  <c r="AG471" i="6" s="1"/>
  <c r="W471" i="6"/>
  <c r="AF471" i="6" s="1"/>
  <c r="U471" i="6"/>
  <c r="AD471" i="6" s="1"/>
  <c r="Q471" i="6"/>
  <c r="V471" i="6" s="1"/>
  <c r="AE471" i="6" s="1"/>
  <c r="Z471" i="6"/>
  <c r="AI471" i="6" s="1"/>
  <c r="S471" i="6"/>
  <c r="AB471" i="6" s="1"/>
  <c r="R471" i="6"/>
  <c r="AA471" i="6" s="1"/>
  <c r="Q401" i="6"/>
  <c r="Y401" i="6" s="1"/>
  <c r="AH401" i="6" s="1"/>
  <c r="U401" i="6"/>
  <c r="AD401" i="6" s="1"/>
  <c r="Z401" i="6"/>
  <c r="AI401" i="6" s="1"/>
  <c r="R401" i="6"/>
  <c r="AA401" i="6" s="1"/>
  <c r="S401" i="6"/>
  <c r="AB401" i="6" s="1"/>
  <c r="S354" i="6"/>
  <c r="AB354" i="6" s="1"/>
  <c r="Z354" i="6"/>
  <c r="AI354" i="6" s="1"/>
  <c r="R354" i="6"/>
  <c r="AA354" i="6" s="1"/>
  <c r="Q354" i="6"/>
  <c r="W354" i="6" s="1"/>
  <c r="AF354" i="6" s="1"/>
  <c r="U297" i="6"/>
  <c r="AD297" i="6" s="1"/>
  <c r="T297" i="6"/>
  <c r="AC297" i="6" s="1"/>
  <c r="S297" i="6"/>
  <c r="AB297" i="6" s="1"/>
  <c r="Z297" i="6"/>
  <c r="AI297" i="6" s="1"/>
  <c r="Y297" i="6"/>
  <c r="AH297" i="6" s="1"/>
  <c r="Q297" i="6"/>
  <c r="R297" i="6" s="1"/>
  <c r="AA297" i="6" s="1"/>
  <c r="X297" i="6"/>
  <c r="AG297" i="6" s="1"/>
  <c r="W297" i="6"/>
  <c r="AF297" i="6" s="1"/>
  <c r="T236" i="6"/>
  <c r="AC236" i="6" s="1"/>
  <c r="S236" i="6"/>
  <c r="AB236" i="6" s="1"/>
  <c r="R236" i="6"/>
  <c r="AA236" i="6" s="1"/>
  <c r="Y236" i="6"/>
  <c r="AH236" i="6" s="1"/>
  <c r="Q236" i="6"/>
  <c r="Z236" i="6" s="1"/>
  <c r="AI236" i="6" s="1"/>
  <c r="X236" i="6"/>
  <c r="AG236" i="6" s="1"/>
  <c r="U236" i="6"/>
  <c r="AD236" i="6" s="1"/>
  <c r="W236" i="6"/>
  <c r="AF236" i="6" s="1"/>
  <c r="V236" i="6"/>
  <c r="AE236" i="6" s="1"/>
  <c r="S209" i="6"/>
  <c r="AB209" i="6" s="1"/>
  <c r="Y209" i="6"/>
  <c r="AH209" i="6" s="1"/>
  <c r="Q209" i="6"/>
  <c r="T209" i="6" s="1"/>
  <c r="AC209" i="6" s="1"/>
  <c r="X209" i="6"/>
  <c r="AG209" i="6" s="1"/>
  <c r="U209" i="6"/>
  <c r="AD209" i="6" s="1"/>
  <c r="Z209" i="6"/>
  <c r="AI209" i="6" s="1"/>
  <c r="W209" i="6"/>
  <c r="AF209" i="6" s="1"/>
  <c r="R209" i="6"/>
  <c r="AA209" i="6" s="1"/>
  <c r="U152" i="6"/>
  <c r="AD152" i="6" s="1"/>
  <c r="Z152" i="6"/>
  <c r="AI152" i="6" s="1"/>
  <c r="R152" i="6"/>
  <c r="AA152" i="6" s="1"/>
  <c r="V152" i="6"/>
  <c r="AE152" i="6" s="1"/>
  <c r="T152" i="6"/>
  <c r="AC152" i="6" s="1"/>
  <c r="S152" i="6"/>
  <c r="AB152" i="6" s="1"/>
  <c r="Q152" i="6"/>
  <c r="Y152" i="6"/>
  <c r="AH152" i="6" s="1"/>
  <c r="X152" i="6"/>
  <c r="AG152" i="6" s="1"/>
  <c r="W152" i="6"/>
  <c r="AF152" i="6" s="1"/>
  <c r="Q114" i="6"/>
  <c r="R114" i="6" s="1"/>
  <c r="AA114" i="6" s="1"/>
  <c r="V114" i="6"/>
  <c r="AE114" i="6" s="1"/>
  <c r="Z114" i="6"/>
  <c r="AI114" i="6" s="1"/>
  <c r="U114" i="6"/>
  <c r="AD114" i="6" s="1"/>
  <c r="W114" i="6"/>
  <c r="AF114" i="6" s="1"/>
  <c r="Q58" i="6"/>
  <c r="U138" i="6"/>
  <c r="AD138" i="6" s="1"/>
  <c r="T138" i="6"/>
  <c r="AC138" i="6" s="1"/>
  <c r="Q138" i="6"/>
  <c r="V138" i="6" s="1"/>
  <c r="AE138" i="6" s="1"/>
  <c r="V207" i="6"/>
  <c r="AE207" i="6" s="1"/>
  <c r="Z207" i="6"/>
  <c r="AI207" i="6" s="1"/>
  <c r="R207" i="6"/>
  <c r="AA207" i="6" s="1"/>
  <c r="W207" i="6"/>
  <c r="AF207" i="6" s="1"/>
  <c r="Y207" i="6"/>
  <c r="AH207" i="6" s="1"/>
  <c r="U207" i="6"/>
  <c r="AD207" i="6" s="1"/>
  <c r="T207" i="6"/>
  <c r="AC207" i="6" s="1"/>
  <c r="Q207" i="6"/>
  <c r="X207" i="6" s="1"/>
  <c r="AG207" i="6" s="1"/>
  <c r="S226" i="6"/>
  <c r="AB226" i="6" s="1"/>
  <c r="Z226" i="6"/>
  <c r="AI226" i="6" s="1"/>
  <c r="R226" i="6"/>
  <c r="AA226" i="6" s="1"/>
  <c r="Y226" i="6"/>
  <c r="AH226" i="6" s="1"/>
  <c r="Q226" i="6"/>
  <c r="X226" i="6"/>
  <c r="AG226" i="6" s="1"/>
  <c r="W226" i="6"/>
  <c r="AF226" i="6" s="1"/>
  <c r="T226" i="6"/>
  <c r="AC226" i="6" s="1"/>
  <c r="V226" i="6"/>
  <c r="AE226" i="6" s="1"/>
  <c r="U226" i="6"/>
  <c r="AD226" i="6" s="1"/>
  <c r="S298" i="6"/>
  <c r="AB298" i="6" s="1"/>
  <c r="Z298" i="6"/>
  <c r="AI298" i="6" s="1"/>
  <c r="Y298" i="6"/>
  <c r="AH298" i="6" s="1"/>
  <c r="Q298" i="6"/>
  <c r="R298" i="6" s="1"/>
  <c r="AA298" i="6" s="1"/>
  <c r="W298" i="6"/>
  <c r="AF298" i="6" s="1"/>
  <c r="T298" i="6"/>
  <c r="AC298" i="6" s="1"/>
  <c r="V298" i="6"/>
  <c r="AE298" i="6" s="1"/>
  <c r="U298" i="6"/>
  <c r="AD298" i="6" s="1"/>
  <c r="Z334" i="6"/>
  <c r="AI334" i="6" s="1"/>
  <c r="Q334" i="6"/>
  <c r="S334" i="6" s="1"/>
  <c r="AB334" i="6" s="1"/>
  <c r="X334" i="6"/>
  <c r="AG334" i="6" s="1"/>
  <c r="W334" i="6"/>
  <c r="AF334" i="6" s="1"/>
  <c r="T334" i="6"/>
  <c r="AC334" i="6" s="1"/>
  <c r="U334" i="6"/>
  <c r="AD334" i="6" s="1"/>
  <c r="Q396" i="6"/>
  <c r="S539" i="6"/>
  <c r="AB539" i="6" s="1"/>
  <c r="Z539" i="6"/>
  <c r="AI539" i="6" s="1"/>
  <c r="R539" i="6"/>
  <c r="AA539" i="6" s="1"/>
  <c r="Y539" i="6"/>
  <c r="AH539" i="6" s="1"/>
  <c r="Q539" i="6"/>
  <c r="X539" i="6"/>
  <c r="AG539" i="6" s="1"/>
  <c r="W539" i="6"/>
  <c r="AF539" i="6" s="1"/>
  <c r="T539" i="6"/>
  <c r="AC539" i="6" s="1"/>
  <c r="V539" i="6"/>
  <c r="AE539" i="6" s="1"/>
  <c r="U539" i="6"/>
  <c r="AD539" i="6" s="1"/>
  <c r="S564" i="6"/>
  <c r="AB564" i="6" s="1"/>
  <c r="Z564" i="6"/>
  <c r="AI564" i="6" s="1"/>
  <c r="Y564" i="6"/>
  <c r="AH564" i="6" s="1"/>
  <c r="Q564" i="6"/>
  <c r="R564" i="6" s="1"/>
  <c r="AA564" i="6" s="1"/>
  <c r="W564" i="6"/>
  <c r="AF564" i="6" s="1"/>
  <c r="T564" i="6"/>
  <c r="AC564" i="6" s="1"/>
  <c r="U564" i="6"/>
  <c r="AD564" i="6" s="1"/>
  <c r="V564" i="6"/>
  <c r="AE564" i="6" s="1"/>
  <c r="R179" i="6"/>
  <c r="AA179" i="6" s="1"/>
  <c r="W179" i="6"/>
  <c r="AF179" i="6" s="1"/>
  <c r="S179" i="6"/>
  <c r="AB179" i="6" s="1"/>
  <c r="X179" i="6"/>
  <c r="AG179" i="6" s="1"/>
  <c r="V179" i="6"/>
  <c r="AE179" i="6" s="1"/>
  <c r="U179" i="6"/>
  <c r="AD179" i="6" s="1"/>
  <c r="T179" i="6"/>
  <c r="AC179" i="6" s="1"/>
  <c r="Q179" i="6"/>
  <c r="Z179" i="6" s="1"/>
  <c r="AI179" i="6" s="1"/>
  <c r="Y179" i="6"/>
  <c r="AH179" i="6" s="1"/>
  <c r="Q357" i="6"/>
  <c r="V357" i="6" s="1"/>
  <c r="AE357" i="6" s="1"/>
  <c r="X357" i="6"/>
  <c r="AG357" i="6" s="1"/>
  <c r="W357" i="6"/>
  <c r="AF357" i="6" s="1"/>
  <c r="S357" i="6"/>
  <c r="AB357" i="6" s="1"/>
  <c r="Q461" i="6"/>
  <c r="Q227" i="6"/>
  <c r="T227" i="6"/>
  <c r="AC227" i="6" s="1"/>
  <c r="S227" i="6"/>
  <c r="AB227" i="6" s="1"/>
  <c r="Q311" i="6"/>
  <c r="Y311" i="6" s="1"/>
  <c r="AH311" i="6" s="1"/>
  <c r="Z311" i="6"/>
  <c r="AI311" i="6" s="1"/>
  <c r="R311" i="6"/>
  <c r="AA311" i="6" s="1"/>
  <c r="S311" i="6"/>
  <c r="AB311" i="6" s="1"/>
  <c r="Y351" i="6"/>
  <c r="AH351" i="6" s="1"/>
  <c r="Q351" i="6"/>
  <c r="Z351" i="6" s="1"/>
  <c r="AI351" i="6" s="1"/>
  <c r="X351" i="6"/>
  <c r="AG351" i="6" s="1"/>
  <c r="W351" i="6"/>
  <c r="AF351" i="6" s="1"/>
  <c r="V351" i="6"/>
  <c r="AE351" i="6" s="1"/>
  <c r="U351" i="6"/>
  <c r="AD351" i="6" s="1"/>
  <c r="R351" i="6"/>
  <c r="AA351" i="6" s="1"/>
  <c r="T351" i="6"/>
  <c r="AC351" i="6" s="1"/>
  <c r="S351" i="6"/>
  <c r="AB351" i="6" s="1"/>
  <c r="S522" i="5"/>
  <c r="AB522" i="5" s="1"/>
  <c r="Z522" i="5"/>
  <c r="AI522" i="5" s="1"/>
  <c r="R522" i="5"/>
  <c r="AA522" i="5" s="1"/>
  <c r="Y522" i="5"/>
  <c r="AH522" i="5" s="1"/>
  <c r="Q522" i="5"/>
  <c r="X522" i="5"/>
  <c r="AG522" i="5" s="1"/>
  <c r="W522" i="5"/>
  <c r="AF522" i="5" s="1"/>
  <c r="V522" i="5"/>
  <c r="AE522" i="5" s="1"/>
  <c r="U522" i="5"/>
  <c r="AD522" i="5" s="1"/>
  <c r="T522" i="5"/>
  <c r="AC522" i="5" s="1"/>
  <c r="S514" i="5"/>
  <c r="AB514" i="5" s="1"/>
  <c r="Z514" i="5"/>
  <c r="AI514" i="5" s="1"/>
  <c r="Y514" i="5"/>
  <c r="AH514" i="5" s="1"/>
  <c r="Q514" i="5"/>
  <c r="R514" i="5" s="1"/>
  <c r="AA514" i="5" s="1"/>
  <c r="W514" i="5"/>
  <c r="AF514" i="5" s="1"/>
  <c r="V514" i="5"/>
  <c r="AE514" i="5" s="1"/>
  <c r="U514" i="5"/>
  <c r="AD514" i="5" s="1"/>
  <c r="T514" i="5"/>
  <c r="AC514" i="5" s="1"/>
  <c r="Z506" i="5"/>
  <c r="AI506" i="5" s="1"/>
  <c r="Q506" i="5"/>
  <c r="S506" i="5" s="1"/>
  <c r="AB506" i="5" s="1"/>
  <c r="X506" i="5"/>
  <c r="AG506" i="5" s="1"/>
  <c r="W506" i="5"/>
  <c r="AF506" i="5" s="1"/>
  <c r="V506" i="5"/>
  <c r="AE506" i="5" s="1"/>
  <c r="T506" i="5"/>
  <c r="AC506" i="5" s="1"/>
  <c r="Q472" i="5"/>
  <c r="X472" i="5"/>
  <c r="AG472" i="5" s="1"/>
  <c r="S353" i="5"/>
  <c r="AB353" i="5" s="1"/>
  <c r="Z353" i="5"/>
  <c r="AI353" i="5" s="1"/>
  <c r="R353" i="5"/>
  <c r="AA353" i="5" s="1"/>
  <c r="Y353" i="5"/>
  <c r="AH353" i="5" s="1"/>
  <c r="Q353" i="5"/>
  <c r="X353" i="5"/>
  <c r="AG353" i="5" s="1"/>
  <c r="W353" i="5"/>
  <c r="AF353" i="5" s="1"/>
  <c r="T353" i="5"/>
  <c r="AC353" i="5" s="1"/>
  <c r="V353" i="5"/>
  <c r="AE353" i="5" s="1"/>
  <c r="U353" i="5"/>
  <c r="AD353" i="5" s="1"/>
  <c r="S318" i="5"/>
  <c r="AB318" i="5" s="1"/>
  <c r="Z318" i="5"/>
  <c r="AI318" i="5" s="1"/>
  <c r="Y318" i="5"/>
  <c r="AH318" i="5" s="1"/>
  <c r="Q318" i="5"/>
  <c r="R318" i="5" s="1"/>
  <c r="AA318" i="5" s="1"/>
  <c r="W318" i="5"/>
  <c r="AF318" i="5" s="1"/>
  <c r="T318" i="5"/>
  <c r="AC318" i="5" s="1"/>
  <c r="V318" i="5"/>
  <c r="AE318" i="5" s="1"/>
  <c r="U318" i="5"/>
  <c r="AD318" i="5" s="1"/>
  <c r="Z250" i="5"/>
  <c r="AI250" i="5" s="1"/>
  <c r="Q250" i="5"/>
  <c r="S250" i="5" s="1"/>
  <c r="AB250" i="5" s="1"/>
  <c r="X250" i="5"/>
  <c r="AG250" i="5" s="1"/>
  <c r="W250" i="5"/>
  <c r="AF250" i="5" s="1"/>
  <c r="T250" i="5"/>
  <c r="AC250" i="5" s="1"/>
  <c r="U250" i="5"/>
  <c r="AD250" i="5" s="1"/>
  <c r="Q198" i="5"/>
  <c r="X198" i="5"/>
  <c r="AG198" i="5" s="1"/>
  <c r="S137" i="5"/>
  <c r="AB137" i="5" s="1"/>
  <c r="Z137" i="5"/>
  <c r="AI137" i="5" s="1"/>
  <c r="R137" i="5"/>
  <c r="AA137" i="5" s="1"/>
  <c r="Y137" i="5"/>
  <c r="AH137" i="5" s="1"/>
  <c r="Q137" i="5"/>
  <c r="X137" i="5"/>
  <c r="AG137" i="5" s="1"/>
  <c r="W137" i="5"/>
  <c r="AF137" i="5" s="1"/>
  <c r="T137" i="5"/>
  <c r="AC137" i="5" s="1"/>
  <c r="V137" i="5"/>
  <c r="AE137" i="5" s="1"/>
  <c r="U137" i="5"/>
  <c r="AD137" i="5" s="1"/>
  <c r="S66" i="5"/>
  <c r="AB66" i="5" s="1"/>
  <c r="Z66" i="5"/>
  <c r="AI66" i="5" s="1"/>
  <c r="Y66" i="5"/>
  <c r="AH66" i="5" s="1"/>
  <c r="Q66" i="5"/>
  <c r="R66" i="5" s="1"/>
  <c r="AA66" i="5" s="1"/>
  <c r="W66" i="5"/>
  <c r="AF66" i="5" s="1"/>
  <c r="T66" i="5"/>
  <c r="AC66" i="5" s="1"/>
  <c r="V66" i="5"/>
  <c r="AE66" i="5" s="1"/>
  <c r="U66" i="5"/>
  <c r="AD66" i="5" s="1"/>
  <c r="V118" i="8"/>
  <c r="AE118" i="8" s="1"/>
  <c r="R72" i="8"/>
  <c r="AA72" i="8" s="1"/>
  <c r="Q302" i="7"/>
  <c r="W302" i="7" s="1"/>
  <c r="AF302" i="7" s="1"/>
  <c r="V302" i="7"/>
  <c r="AE302" i="7" s="1"/>
  <c r="Z302" i="7"/>
  <c r="AI302" i="7" s="1"/>
  <c r="X302" i="7"/>
  <c r="AG302" i="7" s="1"/>
  <c r="R302" i="7"/>
  <c r="AA302" i="7" s="1"/>
  <c r="X92" i="7"/>
  <c r="AG92" i="7" s="1"/>
  <c r="Y92" i="7"/>
  <c r="AH92" i="7" s="1"/>
  <c r="W92" i="7"/>
  <c r="AF92" i="7" s="1"/>
  <c r="V92" i="7"/>
  <c r="AE92" i="7" s="1"/>
  <c r="T92" i="7"/>
  <c r="AC92" i="7" s="1"/>
  <c r="Z92" i="7"/>
  <c r="AI92" i="7" s="1"/>
  <c r="Q92" i="7"/>
  <c r="U92" i="7" s="1"/>
  <c r="AD92" i="7" s="1"/>
  <c r="S92" i="7"/>
  <c r="AB92" i="7" s="1"/>
  <c r="R92" i="7"/>
  <c r="AA92" i="7" s="1"/>
  <c r="Q65" i="7"/>
  <c r="Z65" i="7"/>
  <c r="AI65" i="7" s="1"/>
  <c r="X65" i="7"/>
  <c r="AG65" i="7" s="1"/>
  <c r="Y328" i="7"/>
  <c r="AH328" i="7" s="1"/>
  <c r="W328" i="7"/>
  <c r="AF328" i="7" s="1"/>
  <c r="V328" i="7"/>
  <c r="AE328" i="7" s="1"/>
  <c r="Q328" i="7"/>
  <c r="X328" i="7" s="1"/>
  <c r="AG328" i="7" s="1"/>
  <c r="V480" i="7"/>
  <c r="AE480" i="7" s="1"/>
  <c r="T480" i="7"/>
  <c r="AC480" i="7" s="1"/>
  <c r="S480" i="7"/>
  <c r="AB480" i="7" s="1"/>
  <c r="Z480" i="7"/>
  <c r="AI480" i="7" s="1"/>
  <c r="R480" i="7"/>
  <c r="AA480" i="7" s="1"/>
  <c r="Y480" i="7"/>
  <c r="AH480" i="7" s="1"/>
  <c r="W480" i="7"/>
  <c r="AF480" i="7" s="1"/>
  <c r="Q480" i="7"/>
  <c r="X480" i="7" s="1"/>
  <c r="AG480" i="7" s="1"/>
  <c r="S428" i="7"/>
  <c r="AB428" i="7" s="1"/>
  <c r="Z428" i="7"/>
  <c r="AI428" i="7" s="1"/>
  <c r="R428" i="7"/>
  <c r="AA428" i="7" s="1"/>
  <c r="Q428" i="7"/>
  <c r="Y428" i="7" s="1"/>
  <c r="AH428" i="7" s="1"/>
  <c r="U428" i="7"/>
  <c r="AD428" i="7" s="1"/>
  <c r="V534" i="7"/>
  <c r="AE534" i="7" s="1"/>
  <c r="Q534" i="7"/>
  <c r="U534" i="7" s="1"/>
  <c r="AD534" i="7" s="1"/>
  <c r="Z34" i="7"/>
  <c r="AI34" i="7" s="1"/>
  <c r="Q34" i="7"/>
  <c r="S34" i="7" s="1"/>
  <c r="AB34" i="7" s="1"/>
  <c r="X34" i="7"/>
  <c r="AG34" i="7" s="1"/>
  <c r="W34" i="7"/>
  <c r="AF34" i="7" s="1"/>
  <c r="T34" i="7"/>
  <c r="AC34" i="7" s="1"/>
  <c r="U34" i="7"/>
  <c r="AD34" i="7" s="1"/>
  <c r="Q107" i="7"/>
  <c r="Y107" i="7"/>
  <c r="AH107" i="7" s="1"/>
  <c r="T184" i="7"/>
  <c r="AC184" i="7" s="1"/>
  <c r="S184" i="7"/>
  <c r="AB184" i="7" s="1"/>
  <c r="R184" i="7"/>
  <c r="AA184" i="7" s="1"/>
  <c r="Z184" i="7"/>
  <c r="AI184" i="7" s="1"/>
  <c r="Q184" i="7"/>
  <c r="Y184" i="7"/>
  <c r="AH184" i="7" s="1"/>
  <c r="X184" i="7"/>
  <c r="AG184" i="7" s="1"/>
  <c r="U184" i="7"/>
  <c r="AD184" i="7" s="1"/>
  <c r="W184" i="7"/>
  <c r="AF184" i="7" s="1"/>
  <c r="V184" i="7"/>
  <c r="AE184" i="7" s="1"/>
  <c r="V243" i="7"/>
  <c r="AE243" i="7" s="1"/>
  <c r="S243" i="7"/>
  <c r="AB243" i="7" s="1"/>
  <c r="U243" i="7"/>
  <c r="AD243" i="7" s="1"/>
  <c r="Q243" i="7"/>
  <c r="X243" i="7" s="1"/>
  <c r="AG243" i="7" s="1"/>
  <c r="W243" i="7"/>
  <c r="AF243" i="7" s="1"/>
  <c r="Z243" i="7"/>
  <c r="AI243" i="7" s="1"/>
  <c r="Y243" i="7"/>
  <c r="AH243" i="7" s="1"/>
  <c r="S349" i="7"/>
  <c r="AB349" i="7" s="1"/>
  <c r="Z349" i="7"/>
  <c r="AI349" i="7" s="1"/>
  <c r="R349" i="7"/>
  <c r="AA349" i="7" s="1"/>
  <c r="X349" i="7"/>
  <c r="AG349" i="7" s="1"/>
  <c r="W349" i="7"/>
  <c r="AF349" i="7" s="1"/>
  <c r="U349" i="7"/>
  <c r="AD349" i="7" s="1"/>
  <c r="T349" i="7"/>
  <c r="AC349" i="7" s="1"/>
  <c r="Q349" i="7"/>
  <c r="V349" i="7" s="1"/>
  <c r="AE349" i="7" s="1"/>
  <c r="Y349" i="7"/>
  <c r="AH349" i="7" s="1"/>
  <c r="Q101" i="7"/>
  <c r="W101" i="7" s="1"/>
  <c r="AF101" i="7" s="1"/>
  <c r="Y101" i="7"/>
  <c r="AH101" i="7" s="1"/>
  <c r="X101" i="7"/>
  <c r="AG101" i="7" s="1"/>
  <c r="X171" i="7"/>
  <c r="AG171" i="7" s="1"/>
  <c r="S171" i="7"/>
  <c r="AB171" i="7" s="1"/>
  <c r="R171" i="7"/>
  <c r="AA171" i="7" s="1"/>
  <c r="Z171" i="7"/>
  <c r="AI171" i="7" s="1"/>
  <c r="Q171" i="7"/>
  <c r="Y171" i="7"/>
  <c r="AH171" i="7" s="1"/>
  <c r="W171" i="7"/>
  <c r="AF171" i="7" s="1"/>
  <c r="T171" i="7"/>
  <c r="AC171" i="7" s="1"/>
  <c r="U171" i="7"/>
  <c r="AD171" i="7" s="1"/>
  <c r="V171" i="7"/>
  <c r="AE171" i="7" s="1"/>
  <c r="X300" i="7"/>
  <c r="AG300" i="7" s="1"/>
  <c r="U300" i="7"/>
  <c r="AD300" i="7" s="1"/>
  <c r="R300" i="7"/>
  <c r="AA300" i="7" s="1"/>
  <c r="Q300" i="7"/>
  <c r="Z300" i="7" s="1"/>
  <c r="AI300" i="7" s="1"/>
  <c r="V300" i="7"/>
  <c r="AE300" i="7" s="1"/>
  <c r="Y300" i="7"/>
  <c r="AH300" i="7" s="1"/>
  <c r="W300" i="7"/>
  <c r="AF300" i="7" s="1"/>
  <c r="R558" i="7"/>
  <c r="AA558" i="7" s="1"/>
  <c r="X558" i="7"/>
  <c r="AG558" i="7" s="1"/>
  <c r="Y558" i="7"/>
  <c r="AH558" i="7" s="1"/>
  <c r="Q558" i="7"/>
  <c r="V558" i="7" s="1"/>
  <c r="AE558" i="7" s="1"/>
  <c r="Q95" i="7"/>
  <c r="V95" i="7" s="1"/>
  <c r="AE95" i="7" s="1"/>
  <c r="Y95" i="7"/>
  <c r="AH95" i="7" s="1"/>
  <c r="X95" i="7"/>
  <c r="AG95" i="7" s="1"/>
  <c r="W95" i="7"/>
  <c r="AF95" i="7" s="1"/>
  <c r="S95" i="7"/>
  <c r="AB95" i="7" s="1"/>
  <c r="U296" i="7"/>
  <c r="AD296" i="7" s="1"/>
  <c r="Z296" i="7"/>
  <c r="AI296" i="7" s="1"/>
  <c r="R296" i="7"/>
  <c r="AA296" i="7" s="1"/>
  <c r="Q296" i="7"/>
  <c r="S296" i="7" s="1"/>
  <c r="AB296" i="7" s="1"/>
  <c r="V296" i="7"/>
  <c r="AE296" i="7" s="1"/>
  <c r="V453" i="7"/>
  <c r="AE453" i="7" s="1"/>
  <c r="U453" i="7"/>
  <c r="AD453" i="7" s="1"/>
  <c r="Q453" i="7"/>
  <c r="Y453" i="7"/>
  <c r="AH453" i="7" s="1"/>
  <c r="Q317" i="7"/>
  <c r="Y317" i="7" s="1"/>
  <c r="AH317" i="7" s="1"/>
  <c r="X317" i="7"/>
  <c r="AG317" i="7" s="1"/>
  <c r="W317" i="7"/>
  <c r="AF317" i="7" s="1"/>
  <c r="R317" i="7"/>
  <c r="AA317" i="7" s="1"/>
  <c r="T317" i="7"/>
  <c r="AC317" i="7" s="1"/>
  <c r="Q588" i="5"/>
  <c r="V588" i="5" s="1"/>
  <c r="AE588" i="5" s="1"/>
  <c r="Y588" i="5"/>
  <c r="AH588" i="5" s="1"/>
  <c r="X588" i="5"/>
  <c r="AG588" i="5" s="1"/>
  <c r="T178" i="8"/>
  <c r="AC178" i="8" s="1"/>
  <c r="Y178" i="8"/>
  <c r="AH178" i="8" s="1"/>
  <c r="Q281" i="7"/>
  <c r="R281" i="7" s="1"/>
  <c r="AA281" i="7" s="1"/>
  <c r="T281" i="7"/>
  <c r="AC281" i="7" s="1"/>
  <c r="Q86" i="7"/>
  <c r="Q58" i="7"/>
  <c r="V58" i="7" s="1"/>
  <c r="AE58" i="7" s="1"/>
  <c r="Y58" i="7"/>
  <c r="AH58" i="7" s="1"/>
  <c r="W58" i="7"/>
  <c r="AF58" i="7" s="1"/>
  <c r="S230" i="8"/>
  <c r="AB230" i="8" s="1"/>
  <c r="Z38" i="8"/>
  <c r="AI38" i="8" s="1"/>
  <c r="T334" i="7"/>
  <c r="AC334" i="7" s="1"/>
  <c r="Y334" i="7"/>
  <c r="AH334" i="7" s="1"/>
  <c r="Q334" i="7"/>
  <c r="X334" i="7"/>
  <c r="AG334" i="7" s="1"/>
  <c r="V334" i="7"/>
  <c r="AE334" i="7" s="1"/>
  <c r="Z334" i="7"/>
  <c r="AI334" i="7" s="1"/>
  <c r="W334" i="7"/>
  <c r="AF334" i="7" s="1"/>
  <c r="U334" i="7"/>
  <c r="AD334" i="7" s="1"/>
  <c r="S334" i="7"/>
  <c r="AB334" i="7" s="1"/>
  <c r="R334" i="7"/>
  <c r="AA334" i="7" s="1"/>
  <c r="Q203" i="7"/>
  <c r="W203" i="7"/>
  <c r="AF203" i="7" s="1"/>
  <c r="V90" i="7"/>
  <c r="AE90" i="7" s="1"/>
  <c r="U90" i="7"/>
  <c r="AD90" i="7" s="1"/>
  <c r="S90" i="7"/>
  <c r="AB90" i="7" s="1"/>
  <c r="R90" i="7"/>
  <c r="AA90" i="7" s="1"/>
  <c r="Z90" i="7"/>
  <c r="AI90" i="7" s="1"/>
  <c r="Y90" i="7"/>
  <c r="AH90" i="7" s="1"/>
  <c r="Q90" i="7"/>
  <c r="X90" i="7" s="1"/>
  <c r="AG90" i="7" s="1"/>
  <c r="U584" i="6"/>
  <c r="AD584" i="6" s="1"/>
  <c r="T584" i="6"/>
  <c r="AC584" i="6" s="1"/>
  <c r="Q584" i="6"/>
  <c r="S584" i="6" s="1"/>
  <c r="AB584" i="6" s="1"/>
  <c r="T560" i="6"/>
  <c r="AC560" i="6" s="1"/>
  <c r="S560" i="6"/>
  <c r="AB560" i="6" s="1"/>
  <c r="R560" i="6"/>
  <c r="AA560" i="6" s="1"/>
  <c r="Y560" i="6"/>
  <c r="AH560" i="6" s="1"/>
  <c r="Q560" i="6"/>
  <c r="Z560" i="6" s="1"/>
  <c r="AI560" i="6" s="1"/>
  <c r="X560" i="6"/>
  <c r="AG560" i="6" s="1"/>
  <c r="U560" i="6"/>
  <c r="AD560" i="6" s="1"/>
  <c r="W560" i="6"/>
  <c r="AF560" i="6" s="1"/>
  <c r="V560" i="6"/>
  <c r="AE560" i="6" s="1"/>
  <c r="Q374" i="6"/>
  <c r="T374" i="6" s="1"/>
  <c r="AC374" i="6" s="1"/>
  <c r="X374" i="6"/>
  <c r="AG374" i="6" s="1"/>
  <c r="U374" i="6"/>
  <c r="AD374" i="6" s="1"/>
  <c r="W241" i="6"/>
  <c r="AF241" i="6" s="1"/>
  <c r="U241" i="6"/>
  <c r="AD241" i="6" s="1"/>
  <c r="T241" i="6"/>
  <c r="AC241" i="6" s="1"/>
  <c r="S241" i="6"/>
  <c r="AB241" i="6" s="1"/>
  <c r="X241" i="6"/>
  <c r="AG241" i="6" s="1"/>
  <c r="Y241" i="6"/>
  <c r="AH241" i="6" s="1"/>
  <c r="R241" i="6"/>
  <c r="AA241" i="6" s="1"/>
  <c r="Q241" i="6"/>
  <c r="Z241" i="6" s="1"/>
  <c r="AI241" i="6" s="1"/>
  <c r="Z142" i="6"/>
  <c r="AI142" i="6" s="1"/>
  <c r="R142" i="6"/>
  <c r="AA142" i="6" s="1"/>
  <c r="W142" i="6"/>
  <c r="AF142" i="6" s="1"/>
  <c r="S142" i="6"/>
  <c r="AB142" i="6" s="1"/>
  <c r="T142" i="6"/>
  <c r="AC142" i="6" s="1"/>
  <c r="Q142" i="6"/>
  <c r="U142" i="6" s="1"/>
  <c r="AD142" i="6" s="1"/>
  <c r="X142" i="6"/>
  <c r="AG142" i="6" s="1"/>
  <c r="V142" i="6"/>
  <c r="AE142" i="6" s="1"/>
  <c r="Q397" i="5"/>
  <c r="R211" i="5"/>
  <c r="AA211" i="5" s="1"/>
  <c r="W211" i="5"/>
  <c r="AF211" i="5" s="1"/>
  <c r="Y211" i="5"/>
  <c r="AH211" i="5" s="1"/>
  <c r="Q211" i="5"/>
  <c r="V211" i="5" s="1"/>
  <c r="AE211" i="5" s="1"/>
  <c r="V100" i="5"/>
  <c r="AE100" i="5" s="1"/>
  <c r="T100" i="5"/>
  <c r="AC100" i="5" s="1"/>
  <c r="S100" i="5"/>
  <c r="AB100" i="5" s="1"/>
  <c r="Z100" i="5"/>
  <c r="AI100" i="5" s="1"/>
  <c r="R100" i="5"/>
  <c r="AA100" i="5" s="1"/>
  <c r="Y100" i="5"/>
  <c r="AH100" i="5" s="1"/>
  <c r="X100" i="5"/>
  <c r="AG100" i="5" s="1"/>
  <c r="Q100" i="5"/>
  <c r="W100" i="5" s="1"/>
  <c r="AF100" i="5" s="1"/>
  <c r="R486" i="5"/>
  <c r="AA486" i="5" s="1"/>
  <c r="R483" i="5"/>
  <c r="AA483" i="5" s="1"/>
  <c r="V370" i="5"/>
  <c r="AE370" i="5" s="1"/>
  <c r="R178" i="5"/>
  <c r="AA178" i="5" s="1"/>
  <c r="X537" i="4"/>
  <c r="V537" i="4"/>
  <c r="X455" i="4"/>
  <c r="V455" i="4"/>
  <c r="X410" i="4"/>
  <c r="V410" i="4"/>
  <c r="X262" i="4"/>
  <c r="V262" i="4"/>
  <c r="V235" i="4"/>
  <c r="X235" i="4"/>
  <c r="X271" i="6"/>
  <c r="AG271" i="6" s="1"/>
  <c r="U271" i="6"/>
  <c r="AD271" i="6" s="1"/>
  <c r="R271" i="6"/>
  <c r="AA271" i="6" s="1"/>
  <c r="U441" i="5"/>
  <c r="AD441" i="5" s="1"/>
  <c r="W441" i="5"/>
  <c r="AF441" i="5" s="1"/>
  <c r="V441" i="5"/>
  <c r="AE441" i="5" s="1"/>
  <c r="T441" i="5"/>
  <c r="AC441" i="5" s="1"/>
  <c r="Y441" i="5"/>
  <c r="AH441" i="5" s="1"/>
  <c r="T424" i="5"/>
  <c r="AC424" i="5" s="1"/>
  <c r="R424" i="5"/>
  <c r="AA424" i="5" s="1"/>
  <c r="S424" i="5"/>
  <c r="AB424" i="5" s="1"/>
  <c r="Y424" i="5"/>
  <c r="AH424" i="5" s="1"/>
  <c r="V424" i="5"/>
  <c r="AE424" i="5" s="1"/>
  <c r="R287" i="5"/>
  <c r="AA287" i="5" s="1"/>
  <c r="U234" i="5"/>
  <c r="AD234" i="5" s="1"/>
  <c r="T234" i="5"/>
  <c r="AC234" i="5" s="1"/>
  <c r="R234" i="5"/>
  <c r="AA234" i="5" s="1"/>
  <c r="Y234" i="5"/>
  <c r="AH234" i="5" s="1"/>
  <c r="V234" i="5"/>
  <c r="AE234" i="5" s="1"/>
  <c r="U201" i="5"/>
  <c r="AD201" i="5" s="1"/>
  <c r="T173" i="5"/>
  <c r="AC173" i="5" s="1"/>
  <c r="S173" i="5"/>
  <c r="AB173" i="5" s="1"/>
  <c r="U173" i="5"/>
  <c r="AD173" i="5" s="1"/>
  <c r="Z173" i="5"/>
  <c r="AI173" i="5" s="1"/>
  <c r="X173" i="5"/>
  <c r="AG173" i="5" s="1"/>
  <c r="X605" i="4"/>
  <c r="V605" i="4"/>
  <c r="X470" i="4"/>
  <c r="V470" i="4"/>
  <c r="X433" i="4"/>
  <c r="V433" i="4"/>
  <c r="S456" i="6"/>
  <c r="AB456" i="6" s="1"/>
  <c r="U74" i="6"/>
  <c r="AD74" i="6" s="1"/>
  <c r="Y74" i="6"/>
  <c r="AH74" i="6" s="1"/>
  <c r="Z74" i="6"/>
  <c r="AI74" i="6" s="1"/>
  <c r="X74" i="6"/>
  <c r="AG74" i="6" s="1"/>
  <c r="T74" i="6"/>
  <c r="AC74" i="6" s="1"/>
  <c r="R388" i="5"/>
  <c r="AA388" i="5" s="1"/>
  <c r="S388" i="5"/>
  <c r="AB388" i="5" s="1"/>
  <c r="T388" i="5"/>
  <c r="AC388" i="5" s="1"/>
  <c r="Y388" i="5"/>
  <c r="AH388" i="5" s="1"/>
  <c r="V388" i="5"/>
  <c r="AE388" i="5" s="1"/>
  <c r="S223" i="5"/>
  <c r="AB223" i="5" s="1"/>
  <c r="Z223" i="5"/>
  <c r="AI223" i="5" s="1"/>
  <c r="X223" i="5"/>
  <c r="AG223" i="5" s="1"/>
  <c r="S205" i="5"/>
  <c r="AB205" i="5" s="1"/>
  <c r="X176" i="5"/>
  <c r="AG176" i="5" s="1"/>
  <c r="U176" i="5"/>
  <c r="AD176" i="5" s="1"/>
  <c r="W176" i="5"/>
  <c r="AF176" i="5" s="1"/>
  <c r="R176" i="5"/>
  <c r="AA176" i="5" s="1"/>
  <c r="Z161" i="5"/>
  <c r="AI161" i="5" s="1"/>
  <c r="W174" i="6"/>
  <c r="AF174" i="6" s="1"/>
  <c r="V174" i="6"/>
  <c r="AE174" i="6" s="1"/>
  <c r="U174" i="6"/>
  <c r="AD174" i="6" s="1"/>
  <c r="Z485" i="5"/>
  <c r="AI485" i="5" s="1"/>
  <c r="R485" i="5"/>
  <c r="AA485" i="5" s="1"/>
  <c r="U485" i="5"/>
  <c r="AD485" i="5" s="1"/>
  <c r="W485" i="5"/>
  <c r="AF485" i="5" s="1"/>
  <c r="R426" i="5"/>
  <c r="AA426" i="5" s="1"/>
  <c r="Y426" i="5"/>
  <c r="AH426" i="5" s="1"/>
  <c r="S426" i="5"/>
  <c r="AB426" i="5" s="1"/>
  <c r="V426" i="5"/>
  <c r="AE426" i="5" s="1"/>
  <c r="W375" i="5"/>
  <c r="AF375" i="5" s="1"/>
  <c r="V375" i="5"/>
  <c r="AE375" i="5" s="1"/>
  <c r="U375" i="5"/>
  <c r="AD375" i="5" s="1"/>
  <c r="T375" i="5"/>
  <c r="AC375" i="5" s="1"/>
  <c r="S375" i="5"/>
  <c r="AB375" i="5" s="1"/>
  <c r="Y375" i="5"/>
  <c r="AH375" i="5" s="1"/>
  <c r="U88" i="5"/>
  <c r="AD88" i="5" s="1"/>
  <c r="Z88" i="5"/>
  <c r="AI88" i="5" s="1"/>
  <c r="R88" i="5"/>
  <c r="AA88" i="5" s="1"/>
  <c r="Y88" i="5"/>
  <c r="AH88" i="5" s="1"/>
  <c r="X88" i="5"/>
  <c r="AG88" i="5" s="1"/>
  <c r="T88" i="5"/>
  <c r="AC88" i="5" s="1"/>
  <c r="W538" i="5"/>
  <c r="AF538" i="5" s="1"/>
  <c r="W496" i="5"/>
  <c r="AF496" i="5" s="1"/>
  <c r="Z379" i="5"/>
  <c r="AI379" i="5" s="1"/>
  <c r="X379" i="5"/>
  <c r="AG379" i="5" s="1"/>
  <c r="W379" i="5"/>
  <c r="AF379" i="5" s="1"/>
  <c r="V379" i="5"/>
  <c r="AE379" i="5" s="1"/>
  <c r="U379" i="5"/>
  <c r="AD379" i="5" s="1"/>
  <c r="T379" i="5"/>
  <c r="AC379" i="5" s="1"/>
  <c r="X364" i="5"/>
  <c r="AG364" i="5" s="1"/>
  <c r="U364" i="5"/>
  <c r="AD364" i="5" s="1"/>
  <c r="T364" i="5"/>
  <c r="AC364" i="5" s="1"/>
  <c r="S364" i="5"/>
  <c r="AB364" i="5" s="1"/>
  <c r="Z364" i="5"/>
  <c r="AI364" i="5" s="1"/>
  <c r="R364" i="5"/>
  <c r="AA364" i="5" s="1"/>
  <c r="V228" i="5"/>
  <c r="AE228" i="5" s="1"/>
  <c r="X228" i="5"/>
  <c r="AG228" i="5" s="1"/>
  <c r="U228" i="5"/>
  <c r="AD228" i="5" s="1"/>
  <c r="T228" i="5"/>
  <c r="AC228" i="5" s="1"/>
  <c r="S228" i="5"/>
  <c r="AB228" i="5" s="1"/>
  <c r="Z228" i="5"/>
  <c r="AI228" i="5" s="1"/>
  <c r="R228" i="5"/>
  <c r="AA228" i="5" s="1"/>
  <c r="W228" i="5"/>
  <c r="AF228" i="5" s="1"/>
  <c r="X583" i="4"/>
  <c r="V583" i="4"/>
  <c r="X216" i="4"/>
  <c r="V216" i="4"/>
  <c r="W489" i="5"/>
  <c r="AF489" i="5" s="1"/>
  <c r="T489" i="5"/>
  <c r="AC489" i="5" s="1"/>
  <c r="V489" i="5"/>
  <c r="AE489" i="5" s="1"/>
  <c r="S489" i="5"/>
  <c r="AB489" i="5" s="1"/>
  <c r="U489" i="5"/>
  <c r="AD489" i="5" s="1"/>
  <c r="Z489" i="5"/>
  <c r="AI489" i="5" s="1"/>
  <c r="R489" i="5"/>
  <c r="AA489" i="5" s="1"/>
  <c r="Y489" i="5"/>
  <c r="AH489" i="5" s="1"/>
  <c r="W459" i="5"/>
  <c r="AF459" i="5" s="1"/>
  <c r="V347" i="4"/>
  <c r="X347" i="4"/>
  <c r="V185" i="4"/>
  <c r="X185" i="4"/>
  <c r="U404" i="5"/>
  <c r="AD404" i="5" s="1"/>
  <c r="T404" i="5"/>
  <c r="AC404" i="5" s="1"/>
  <c r="X404" i="5"/>
  <c r="AG404" i="5" s="1"/>
  <c r="S404" i="5"/>
  <c r="AB404" i="5" s="1"/>
  <c r="Z404" i="5"/>
  <c r="AI404" i="5" s="1"/>
  <c r="R404" i="5"/>
  <c r="AA404" i="5" s="1"/>
  <c r="W404" i="5"/>
  <c r="AF404" i="5" s="1"/>
  <c r="Y404" i="5"/>
  <c r="AH404" i="5" s="1"/>
  <c r="U400" i="5"/>
  <c r="AD400" i="5" s="1"/>
  <c r="W400" i="5"/>
  <c r="AF400" i="5" s="1"/>
  <c r="T400" i="5"/>
  <c r="AC400" i="5" s="1"/>
  <c r="S400" i="5"/>
  <c r="AB400" i="5" s="1"/>
  <c r="Z400" i="5"/>
  <c r="AI400" i="5" s="1"/>
  <c r="R400" i="5"/>
  <c r="AA400" i="5" s="1"/>
  <c r="Y400" i="5"/>
  <c r="AH400" i="5" s="1"/>
  <c r="X400" i="5"/>
  <c r="AG400" i="5" s="1"/>
  <c r="X184" i="6"/>
  <c r="AG184" i="6" s="1"/>
  <c r="Z104" i="6"/>
  <c r="AI104" i="6" s="1"/>
  <c r="Y104" i="6"/>
  <c r="AH104" i="6" s="1"/>
  <c r="R104" i="6"/>
  <c r="AA104" i="6" s="1"/>
  <c r="V104" i="6"/>
  <c r="AE104" i="6" s="1"/>
  <c r="X104" i="6"/>
  <c r="AG104" i="6" s="1"/>
  <c r="W104" i="6"/>
  <c r="AF104" i="6" s="1"/>
  <c r="T104" i="6"/>
  <c r="AC104" i="6" s="1"/>
  <c r="T183" i="5"/>
  <c r="AC183" i="5" s="1"/>
  <c r="X183" i="5"/>
  <c r="AG183" i="5" s="1"/>
  <c r="S183" i="5"/>
  <c r="AB183" i="5" s="1"/>
  <c r="W183" i="5"/>
  <c r="AF183" i="5" s="1"/>
  <c r="V183" i="5"/>
  <c r="AE183" i="5" s="1"/>
  <c r="U183" i="5"/>
  <c r="AD183" i="5" s="1"/>
  <c r="Z183" i="5"/>
  <c r="AI183" i="5" s="1"/>
  <c r="R183" i="5"/>
  <c r="AA183" i="5" s="1"/>
  <c r="U430" i="5"/>
  <c r="AD430" i="5" s="1"/>
  <c r="K8" i="16"/>
  <c r="D29" i="15"/>
  <c r="V39" i="4"/>
  <c r="G23" i="15"/>
  <c r="M23" i="15" s="1"/>
  <c r="W26" i="1"/>
  <c r="X26" i="1"/>
  <c r="L23" i="15" s="1"/>
  <c r="V297" i="9"/>
  <c r="AE297" i="9" s="1"/>
  <c r="U297" i="9"/>
  <c r="AD297" i="9" s="1"/>
  <c r="Q297" i="9"/>
  <c r="Y297" i="9" s="1"/>
  <c r="AH297" i="9" s="1"/>
  <c r="R297" i="9"/>
  <c r="AA297" i="9" s="1"/>
  <c r="V538" i="9"/>
  <c r="AE538" i="9" s="1"/>
  <c r="Y286" i="9"/>
  <c r="AH286" i="9" s="1"/>
  <c r="Q286" i="9"/>
  <c r="X286" i="9"/>
  <c r="AG286" i="9" s="1"/>
  <c r="W286" i="9"/>
  <c r="AF286" i="9" s="1"/>
  <c r="V286" i="9"/>
  <c r="AE286" i="9" s="1"/>
  <c r="Z286" i="9"/>
  <c r="AI286" i="9" s="1"/>
  <c r="R286" i="9"/>
  <c r="AA286" i="9" s="1"/>
  <c r="U286" i="9"/>
  <c r="AD286" i="9" s="1"/>
  <c r="T286" i="9"/>
  <c r="AC286" i="9" s="1"/>
  <c r="S286" i="9"/>
  <c r="AB286" i="9" s="1"/>
  <c r="W261" i="9"/>
  <c r="AF261" i="9" s="1"/>
  <c r="W314" i="9"/>
  <c r="AF314" i="9" s="1"/>
  <c r="Z306" i="9"/>
  <c r="AI306" i="9" s="1"/>
  <c r="X267" i="9"/>
  <c r="AG267" i="9" s="1"/>
  <c r="Q124" i="9"/>
  <c r="U572" i="9"/>
  <c r="AD572" i="9" s="1"/>
  <c r="R425" i="9"/>
  <c r="AA425" i="9" s="1"/>
  <c r="V391" i="9"/>
  <c r="AE391" i="9" s="1"/>
  <c r="T334" i="9"/>
  <c r="AC334" i="9" s="1"/>
  <c r="S119" i="9"/>
  <c r="AB119" i="9" s="1"/>
  <c r="R119" i="9"/>
  <c r="AA119" i="9" s="1"/>
  <c r="Q119" i="9"/>
  <c r="Z119" i="9" s="1"/>
  <c r="AI119" i="9" s="1"/>
  <c r="U317" i="9"/>
  <c r="AD317" i="9" s="1"/>
  <c r="S496" i="8"/>
  <c r="AB496" i="8" s="1"/>
  <c r="Y496" i="8"/>
  <c r="AH496" i="8" s="1"/>
  <c r="Q496" i="8"/>
  <c r="U496" i="8" s="1"/>
  <c r="AD496" i="8" s="1"/>
  <c r="X496" i="8"/>
  <c r="AG496" i="8" s="1"/>
  <c r="W496" i="8"/>
  <c r="AF496" i="8" s="1"/>
  <c r="V496" i="8"/>
  <c r="AE496" i="8" s="1"/>
  <c r="Z496" i="8"/>
  <c r="AI496" i="8" s="1"/>
  <c r="T496" i="8"/>
  <c r="AC496" i="8" s="1"/>
  <c r="R496" i="8"/>
  <c r="AA496" i="8" s="1"/>
  <c r="Y592" i="9"/>
  <c r="AH592" i="9" s="1"/>
  <c r="T586" i="9"/>
  <c r="AC586" i="9" s="1"/>
  <c r="R577" i="9"/>
  <c r="AA577" i="9" s="1"/>
  <c r="Z572" i="9"/>
  <c r="AI572" i="9" s="1"/>
  <c r="Y571" i="9"/>
  <c r="AH571" i="9" s="1"/>
  <c r="T562" i="9"/>
  <c r="AC562" i="9" s="1"/>
  <c r="R552" i="9"/>
  <c r="AA552" i="9" s="1"/>
  <c r="Z541" i="9"/>
  <c r="AI541" i="9" s="1"/>
  <c r="W540" i="9"/>
  <c r="AF540" i="9" s="1"/>
  <c r="Z532" i="9"/>
  <c r="AI532" i="9" s="1"/>
  <c r="V531" i="9"/>
  <c r="AE531" i="9" s="1"/>
  <c r="V509" i="9"/>
  <c r="AE509" i="9" s="1"/>
  <c r="Y502" i="9"/>
  <c r="AH502" i="9" s="1"/>
  <c r="V501" i="9"/>
  <c r="AE501" i="9" s="1"/>
  <c r="R500" i="9"/>
  <c r="AA500" i="9" s="1"/>
  <c r="R499" i="9"/>
  <c r="AA499" i="9" s="1"/>
  <c r="Y498" i="9"/>
  <c r="AH498" i="9" s="1"/>
  <c r="T495" i="9"/>
  <c r="AC495" i="9" s="1"/>
  <c r="V493" i="9"/>
  <c r="AE493" i="9" s="1"/>
  <c r="Y479" i="9"/>
  <c r="AH479" i="9" s="1"/>
  <c r="T447" i="9"/>
  <c r="AC447" i="9" s="1"/>
  <c r="W432" i="9"/>
  <c r="AF432" i="9" s="1"/>
  <c r="W431" i="9"/>
  <c r="AF431" i="9" s="1"/>
  <c r="W430" i="9"/>
  <c r="AF430" i="9" s="1"/>
  <c r="Y429" i="9"/>
  <c r="AH429" i="9" s="1"/>
  <c r="T417" i="9"/>
  <c r="AC417" i="9" s="1"/>
  <c r="Y394" i="9"/>
  <c r="AH394" i="9" s="1"/>
  <c r="Y393" i="9"/>
  <c r="AH393" i="9" s="1"/>
  <c r="Y392" i="9"/>
  <c r="AH392" i="9" s="1"/>
  <c r="Y391" i="9"/>
  <c r="AH391" i="9" s="1"/>
  <c r="V382" i="9"/>
  <c r="AE382" i="9" s="1"/>
  <c r="R361" i="9"/>
  <c r="AA361" i="9" s="1"/>
  <c r="Z360" i="9"/>
  <c r="AI360" i="9" s="1"/>
  <c r="R356" i="9"/>
  <c r="AA356" i="9" s="1"/>
  <c r="Z355" i="9"/>
  <c r="AI355" i="9" s="1"/>
  <c r="W351" i="9"/>
  <c r="AF351" i="9" s="1"/>
  <c r="W347" i="9"/>
  <c r="AF347" i="9" s="1"/>
  <c r="W343" i="9"/>
  <c r="AF343" i="9" s="1"/>
  <c r="W339" i="9"/>
  <c r="AF339" i="9" s="1"/>
  <c r="W335" i="9"/>
  <c r="AF335" i="9" s="1"/>
  <c r="W331" i="9"/>
  <c r="AF331" i="9" s="1"/>
  <c r="W327" i="9"/>
  <c r="AF327" i="9" s="1"/>
  <c r="W323" i="9"/>
  <c r="AF323" i="9" s="1"/>
  <c r="R320" i="9"/>
  <c r="AA320" i="9" s="1"/>
  <c r="Y314" i="9"/>
  <c r="AH314" i="9" s="1"/>
  <c r="Y310" i="9"/>
  <c r="AH310" i="9" s="1"/>
  <c r="Y306" i="9"/>
  <c r="AH306" i="9" s="1"/>
  <c r="Z302" i="9"/>
  <c r="AI302" i="9" s="1"/>
  <c r="V277" i="9"/>
  <c r="AE277" i="9" s="1"/>
  <c r="X574" i="9"/>
  <c r="AG574" i="9" s="1"/>
  <c r="X346" i="9"/>
  <c r="AG346" i="9" s="1"/>
  <c r="X342" i="9"/>
  <c r="AG342" i="9" s="1"/>
  <c r="X338" i="9"/>
  <c r="AG338" i="9" s="1"/>
  <c r="X334" i="9"/>
  <c r="AG334" i="9" s="1"/>
  <c r="X330" i="9"/>
  <c r="AG330" i="9" s="1"/>
  <c r="X326" i="9"/>
  <c r="AG326" i="9" s="1"/>
  <c r="T259" i="9"/>
  <c r="AC259" i="9" s="1"/>
  <c r="T539" i="9"/>
  <c r="AC539" i="9" s="1"/>
  <c r="Y458" i="9"/>
  <c r="AH458" i="9" s="1"/>
  <c r="Y457" i="9"/>
  <c r="AH457" i="9" s="1"/>
  <c r="Y456" i="9"/>
  <c r="AH456" i="9" s="1"/>
  <c r="Y455" i="9"/>
  <c r="AH455" i="9" s="1"/>
  <c r="T445" i="9"/>
  <c r="AC445" i="9" s="1"/>
  <c r="Y395" i="9"/>
  <c r="AH395" i="9" s="1"/>
  <c r="Y379" i="9"/>
  <c r="AH379" i="9" s="1"/>
  <c r="Y374" i="9"/>
  <c r="AH374" i="9" s="1"/>
  <c r="Y370" i="9"/>
  <c r="AH370" i="9" s="1"/>
  <c r="Y366" i="9"/>
  <c r="AH366" i="9" s="1"/>
  <c r="Z361" i="9"/>
  <c r="AI361" i="9" s="1"/>
  <c r="Z356" i="9"/>
  <c r="AI356" i="9" s="1"/>
  <c r="R321" i="9"/>
  <c r="AA321" i="9" s="1"/>
  <c r="Z320" i="9"/>
  <c r="AI320" i="9" s="1"/>
  <c r="Z301" i="9"/>
  <c r="AI301" i="9" s="1"/>
  <c r="X294" i="9"/>
  <c r="AG294" i="9" s="1"/>
  <c r="Z292" i="9"/>
  <c r="AI292" i="9" s="1"/>
  <c r="T278" i="9"/>
  <c r="AC278" i="9" s="1"/>
  <c r="X268" i="9"/>
  <c r="AG268" i="9" s="1"/>
  <c r="R267" i="9"/>
  <c r="AA267" i="9" s="1"/>
  <c r="R262" i="9"/>
  <c r="AA262" i="9" s="1"/>
  <c r="W251" i="9"/>
  <c r="AF251" i="9" s="1"/>
  <c r="W249" i="9"/>
  <c r="AF249" i="9" s="1"/>
  <c r="W235" i="9"/>
  <c r="AF235" i="9" s="1"/>
  <c r="V206" i="9"/>
  <c r="AE206" i="9" s="1"/>
  <c r="R167" i="9"/>
  <c r="AA167" i="9" s="1"/>
  <c r="V144" i="9"/>
  <c r="AE144" i="9" s="1"/>
  <c r="V139" i="9"/>
  <c r="AE139" i="9" s="1"/>
  <c r="V126" i="9"/>
  <c r="AE126" i="9" s="1"/>
  <c r="R85" i="9"/>
  <c r="AA85" i="9" s="1"/>
  <c r="T206" i="9"/>
  <c r="AC206" i="9" s="1"/>
  <c r="T126" i="9"/>
  <c r="AC126" i="9" s="1"/>
  <c r="Z253" i="9"/>
  <c r="AI253" i="9" s="1"/>
  <c r="Y244" i="9"/>
  <c r="AH244" i="9" s="1"/>
  <c r="W242" i="9"/>
  <c r="AF242" i="9" s="1"/>
  <c r="T240" i="9"/>
  <c r="AC240" i="9" s="1"/>
  <c r="S238" i="9"/>
  <c r="AB238" i="9" s="1"/>
  <c r="R228" i="9"/>
  <c r="AA228" i="9" s="1"/>
  <c r="Y221" i="9"/>
  <c r="AH221" i="9" s="1"/>
  <c r="T220" i="9"/>
  <c r="AC220" i="9" s="1"/>
  <c r="Y219" i="9"/>
  <c r="AH219" i="9" s="1"/>
  <c r="V217" i="9"/>
  <c r="AE217" i="9" s="1"/>
  <c r="Z212" i="9"/>
  <c r="AI212" i="9" s="1"/>
  <c r="T211" i="9"/>
  <c r="AC211" i="9" s="1"/>
  <c r="W194" i="9"/>
  <c r="AF194" i="9" s="1"/>
  <c r="T190" i="9"/>
  <c r="AC190" i="9" s="1"/>
  <c r="W188" i="9"/>
  <c r="AF188" i="9" s="1"/>
  <c r="V175" i="9"/>
  <c r="AE175" i="9" s="1"/>
  <c r="W173" i="9"/>
  <c r="AF173" i="9" s="1"/>
  <c r="S118" i="9"/>
  <c r="AB118" i="9" s="1"/>
  <c r="S117" i="9"/>
  <c r="AB117" i="9" s="1"/>
  <c r="T113" i="9"/>
  <c r="AC113" i="9" s="1"/>
  <c r="S103" i="9"/>
  <c r="AB103" i="9" s="1"/>
  <c r="X92" i="9"/>
  <c r="AG92" i="9" s="1"/>
  <c r="U77" i="9"/>
  <c r="AD77" i="9" s="1"/>
  <c r="T50" i="9"/>
  <c r="AC50" i="9" s="1"/>
  <c r="W46" i="9"/>
  <c r="AF46" i="9" s="1"/>
  <c r="U26" i="9"/>
  <c r="AD26" i="9" s="1"/>
  <c r="S25" i="9"/>
  <c r="AB25" i="9" s="1"/>
  <c r="T260" i="9"/>
  <c r="AC260" i="9" s="1"/>
  <c r="R226" i="9"/>
  <c r="AA226" i="9" s="1"/>
  <c r="W221" i="9"/>
  <c r="AF221" i="9" s="1"/>
  <c r="V219" i="9"/>
  <c r="AE219" i="9" s="1"/>
  <c r="W212" i="9"/>
  <c r="AF212" i="9" s="1"/>
  <c r="U197" i="9"/>
  <c r="AD197" i="9" s="1"/>
  <c r="X186" i="9"/>
  <c r="AG186" i="9" s="1"/>
  <c r="V131" i="9"/>
  <c r="AE131" i="9" s="1"/>
  <c r="Z123" i="9"/>
  <c r="AI123" i="9" s="1"/>
  <c r="R113" i="9"/>
  <c r="AA113" i="9" s="1"/>
  <c r="W110" i="9"/>
  <c r="AF110" i="9" s="1"/>
  <c r="W76" i="9"/>
  <c r="AF76" i="9" s="1"/>
  <c r="T46" i="9"/>
  <c r="AC46" i="9" s="1"/>
  <c r="U34" i="9"/>
  <c r="AD34" i="9" s="1"/>
  <c r="V224" i="9"/>
  <c r="AE224" i="9" s="1"/>
  <c r="Z223" i="9"/>
  <c r="AI223" i="9" s="1"/>
  <c r="R197" i="9"/>
  <c r="AA197" i="9" s="1"/>
  <c r="Z164" i="9"/>
  <c r="AI164" i="9" s="1"/>
  <c r="V162" i="9"/>
  <c r="AE162" i="9" s="1"/>
  <c r="V160" i="9"/>
  <c r="AE160" i="9" s="1"/>
  <c r="U158" i="9"/>
  <c r="AD158" i="9" s="1"/>
  <c r="X151" i="9"/>
  <c r="AG151" i="9" s="1"/>
  <c r="S131" i="9"/>
  <c r="AB131" i="9" s="1"/>
  <c r="U130" i="9"/>
  <c r="AD130" i="9" s="1"/>
  <c r="S123" i="9"/>
  <c r="AB123" i="9" s="1"/>
  <c r="U110" i="9"/>
  <c r="AD110" i="9" s="1"/>
  <c r="U109" i="9"/>
  <c r="AD109" i="9" s="1"/>
  <c r="Z96" i="9"/>
  <c r="AI96" i="9" s="1"/>
  <c r="X90" i="9"/>
  <c r="AG90" i="9" s="1"/>
  <c r="U89" i="9"/>
  <c r="AD89" i="9" s="1"/>
  <c r="T76" i="9"/>
  <c r="AC76" i="9" s="1"/>
  <c r="T74" i="9"/>
  <c r="AC74" i="9" s="1"/>
  <c r="X71" i="9"/>
  <c r="AG71" i="9" s="1"/>
  <c r="X67" i="9"/>
  <c r="AG67" i="9" s="1"/>
  <c r="X66" i="9"/>
  <c r="AG66" i="9" s="1"/>
  <c r="V65" i="9"/>
  <c r="AE65" i="9" s="1"/>
  <c r="X58" i="9"/>
  <c r="AG58" i="9" s="1"/>
  <c r="X57" i="9"/>
  <c r="AG57" i="9" s="1"/>
  <c r="T54" i="9"/>
  <c r="AC54" i="9" s="1"/>
  <c r="S34" i="9"/>
  <c r="AB34" i="9" s="1"/>
  <c r="Z33" i="9"/>
  <c r="AI33" i="9" s="1"/>
  <c r="Z254" i="9"/>
  <c r="AI254" i="9" s="1"/>
  <c r="T224" i="9"/>
  <c r="AC224" i="9" s="1"/>
  <c r="W223" i="9"/>
  <c r="AF223" i="9" s="1"/>
  <c r="R222" i="9"/>
  <c r="AA222" i="9" s="1"/>
  <c r="X199" i="9"/>
  <c r="AG199" i="9" s="1"/>
  <c r="W185" i="9"/>
  <c r="AF185" i="9" s="1"/>
  <c r="Y183" i="9"/>
  <c r="AH183" i="9" s="1"/>
  <c r="W164" i="9"/>
  <c r="AF164" i="9" s="1"/>
  <c r="T162" i="9"/>
  <c r="AC162" i="9" s="1"/>
  <c r="S160" i="9"/>
  <c r="AB160" i="9" s="1"/>
  <c r="R158" i="9"/>
  <c r="AA158" i="9" s="1"/>
  <c r="T152" i="9"/>
  <c r="AC152" i="9" s="1"/>
  <c r="R151" i="9"/>
  <c r="AA151" i="9" s="1"/>
  <c r="S130" i="9"/>
  <c r="AB130" i="9" s="1"/>
  <c r="Z129" i="9"/>
  <c r="AI129" i="9" s="1"/>
  <c r="S109" i="9"/>
  <c r="AB109" i="9" s="1"/>
  <c r="Z106" i="9"/>
  <c r="AI106" i="9" s="1"/>
  <c r="U97" i="9"/>
  <c r="AD97" i="9" s="1"/>
  <c r="T96" i="9"/>
  <c r="AC96" i="9" s="1"/>
  <c r="U90" i="9"/>
  <c r="AD90" i="9" s="1"/>
  <c r="S89" i="9"/>
  <c r="AB89" i="9" s="1"/>
  <c r="Z88" i="9"/>
  <c r="AI88" i="9" s="1"/>
  <c r="V75" i="9"/>
  <c r="AE75" i="9" s="1"/>
  <c r="R74" i="9"/>
  <c r="AA74" i="9" s="1"/>
  <c r="V71" i="9"/>
  <c r="AE71" i="9" s="1"/>
  <c r="T70" i="9"/>
  <c r="AC70" i="9" s="1"/>
  <c r="T68" i="9"/>
  <c r="AC68" i="9" s="1"/>
  <c r="R67" i="9"/>
  <c r="AA67" i="9" s="1"/>
  <c r="V66" i="9"/>
  <c r="AE66" i="9" s="1"/>
  <c r="T65" i="9"/>
  <c r="AC65" i="9" s="1"/>
  <c r="T59" i="9"/>
  <c r="AC59" i="9" s="1"/>
  <c r="V57" i="9"/>
  <c r="AE57" i="9" s="1"/>
  <c r="U56" i="9"/>
  <c r="AD56" i="9" s="1"/>
  <c r="V55" i="9"/>
  <c r="AE55" i="9" s="1"/>
  <c r="R54" i="9"/>
  <c r="AA54" i="9" s="1"/>
  <c r="S33" i="9"/>
  <c r="AB33" i="9" s="1"/>
  <c r="W32" i="9"/>
  <c r="AF32" i="9" s="1"/>
  <c r="W31" i="9"/>
  <c r="AF31" i="9" s="1"/>
  <c r="R261" i="9"/>
  <c r="AA261" i="9" s="1"/>
  <c r="X233" i="9"/>
  <c r="AG233" i="9" s="1"/>
  <c r="Y203" i="9"/>
  <c r="AH203" i="9" s="1"/>
  <c r="T202" i="9"/>
  <c r="AC202" i="9" s="1"/>
  <c r="Y201" i="9"/>
  <c r="AH201" i="9" s="1"/>
  <c r="V183" i="9"/>
  <c r="AE183" i="9" s="1"/>
  <c r="V181" i="9"/>
  <c r="AE181" i="9" s="1"/>
  <c r="Z180" i="9"/>
  <c r="AI180" i="9" s="1"/>
  <c r="Y170" i="9"/>
  <c r="AH170" i="9" s="1"/>
  <c r="R152" i="9"/>
  <c r="AA152" i="9" s="1"/>
  <c r="Y140" i="9"/>
  <c r="AH140" i="9" s="1"/>
  <c r="W127" i="9"/>
  <c r="AF127" i="9" s="1"/>
  <c r="W120" i="9"/>
  <c r="AF120" i="9" s="1"/>
  <c r="X106" i="9"/>
  <c r="AG106" i="9" s="1"/>
  <c r="W86" i="9"/>
  <c r="AF86" i="9" s="1"/>
  <c r="T75" i="9"/>
  <c r="AC75" i="9" s="1"/>
  <c r="R68" i="9"/>
  <c r="AA68" i="9" s="1"/>
  <c r="R59" i="9"/>
  <c r="AA59" i="9" s="1"/>
  <c r="S55" i="9"/>
  <c r="AB55" i="9" s="1"/>
  <c r="Y29" i="9"/>
  <c r="AH29" i="9" s="1"/>
  <c r="T270" i="9"/>
  <c r="AC270" i="9" s="1"/>
  <c r="Y262" i="9"/>
  <c r="AH262" i="9" s="1"/>
  <c r="X256" i="9"/>
  <c r="AG256" i="9" s="1"/>
  <c r="Z251" i="9"/>
  <c r="AI251" i="9" s="1"/>
  <c r="Z249" i="9"/>
  <c r="AI249" i="9" s="1"/>
  <c r="Z235" i="9"/>
  <c r="AI235" i="9" s="1"/>
  <c r="T234" i="9"/>
  <c r="AC234" i="9" s="1"/>
  <c r="U233" i="9"/>
  <c r="AD233" i="9" s="1"/>
  <c r="Y208" i="9"/>
  <c r="AH208" i="9" s="1"/>
  <c r="W203" i="9"/>
  <c r="AF203" i="9" s="1"/>
  <c r="V201" i="9"/>
  <c r="AE201" i="9" s="1"/>
  <c r="T181" i="9"/>
  <c r="AC181" i="9" s="1"/>
  <c r="W180" i="9"/>
  <c r="AF180" i="9" s="1"/>
  <c r="V179" i="9"/>
  <c r="AE179" i="9" s="1"/>
  <c r="V169" i="9"/>
  <c r="AE169" i="9" s="1"/>
  <c r="U167" i="9"/>
  <c r="AD167" i="9" s="1"/>
  <c r="R165" i="9"/>
  <c r="AA165" i="9" s="1"/>
  <c r="T153" i="9"/>
  <c r="AC153" i="9" s="1"/>
  <c r="X145" i="9"/>
  <c r="AG145" i="9" s="1"/>
  <c r="X144" i="9"/>
  <c r="AG144" i="9" s="1"/>
  <c r="W143" i="9"/>
  <c r="AF143" i="9" s="1"/>
  <c r="T141" i="9"/>
  <c r="AC141" i="9" s="1"/>
  <c r="R140" i="9"/>
  <c r="AA140" i="9" s="1"/>
  <c r="Y139" i="9"/>
  <c r="AH139" i="9" s="1"/>
  <c r="V138" i="9"/>
  <c r="AE138" i="9" s="1"/>
  <c r="U127" i="9"/>
  <c r="AD127" i="9" s="1"/>
  <c r="U120" i="9"/>
  <c r="AD120" i="9" s="1"/>
  <c r="Z105" i="9"/>
  <c r="AI105" i="9" s="1"/>
  <c r="U86" i="9"/>
  <c r="AD86" i="9" s="1"/>
  <c r="U85" i="9"/>
  <c r="AD85" i="9" s="1"/>
  <c r="Z84" i="9"/>
  <c r="AI84" i="9" s="1"/>
  <c r="Z82" i="9"/>
  <c r="AI82" i="9" s="1"/>
  <c r="T69" i="9"/>
  <c r="AC69" i="9" s="1"/>
  <c r="R64" i="9"/>
  <c r="AA64" i="9" s="1"/>
  <c r="S63" i="9"/>
  <c r="AB63" i="9" s="1"/>
  <c r="T60" i="9"/>
  <c r="AC60" i="9" s="1"/>
  <c r="W40" i="9"/>
  <c r="AF40" i="9" s="1"/>
  <c r="S30" i="9"/>
  <c r="AB30" i="9" s="1"/>
  <c r="R29" i="9"/>
  <c r="AA29" i="9" s="1"/>
  <c r="Z28" i="9"/>
  <c r="AI28" i="9" s="1"/>
  <c r="V579" i="8"/>
  <c r="AE579" i="8" s="1"/>
  <c r="W582" i="9"/>
  <c r="AF582" i="9" s="1"/>
  <c r="X563" i="9"/>
  <c r="AG563" i="9" s="1"/>
  <c r="U563" i="9"/>
  <c r="AD563" i="9" s="1"/>
  <c r="R547" i="9"/>
  <c r="AA547" i="9" s="1"/>
  <c r="V465" i="9"/>
  <c r="AE465" i="9" s="1"/>
  <c r="V436" i="9"/>
  <c r="AE436" i="9" s="1"/>
  <c r="T428" i="9"/>
  <c r="AC428" i="9" s="1"/>
  <c r="Y406" i="9"/>
  <c r="AH406" i="9" s="1"/>
  <c r="V317" i="9"/>
  <c r="AE317" i="9" s="1"/>
  <c r="S315" i="9"/>
  <c r="AB315" i="9" s="1"/>
  <c r="Y299" i="9"/>
  <c r="AH299" i="9" s="1"/>
  <c r="Y298" i="9"/>
  <c r="AH298" i="9" s="1"/>
  <c r="T290" i="9"/>
  <c r="AC290" i="9" s="1"/>
  <c r="R290" i="9"/>
  <c r="AA290" i="9" s="1"/>
  <c r="R263" i="9"/>
  <c r="AA263" i="9" s="1"/>
  <c r="T243" i="9"/>
  <c r="AC243" i="9" s="1"/>
  <c r="Y242" i="9"/>
  <c r="AH242" i="9" s="1"/>
  <c r="S240" i="9"/>
  <c r="AB240" i="9" s="1"/>
  <c r="U238" i="9"/>
  <c r="AD238" i="9" s="1"/>
  <c r="Y234" i="9"/>
  <c r="AH234" i="9" s="1"/>
  <c r="X230" i="9"/>
  <c r="AG230" i="9" s="1"/>
  <c r="T227" i="9"/>
  <c r="AC227" i="9" s="1"/>
  <c r="X215" i="9"/>
  <c r="AG215" i="9" s="1"/>
  <c r="Z194" i="9"/>
  <c r="AI194" i="9" s="1"/>
  <c r="Z192" i="9"/>
  <c r="AI192" i="9" s="1"/>
  <c r="Z188" i="9"/>
  <c r="AI188" i="9" s="1"/>
  <c r="R187" i="9"/>
  <c r="AA187" i="9" s="1"/>
  <c r="U173" i="9"/>
  <c r="AD173" i="9" s="1"/>
  <c r="Y141" i="9"/>
  <c r="AH141" i="9" s="1"/>
  <c r="R138" i="9"/>
  <c r="AA138" i="9" s="1"/>
  <c r="R133" i="9"/>
  <c r="AA133" i="9" s="1"/>
  <c r="V118" i="9"/>
  <c r="AE118" i="9" s="1"/>
  <c r="T117" i="9"/>
  <c r="AC117" i="9" s="1"/>
  <c r="U115" i="9"/>
  <c r="AD115" i="9" s="1"/>
  <c r="R104" i="9"/>
  <c r="AA104" i="9" s="1"/>
  <c r="X91" i="9"/>
  <c r="AG91" i="9" s="1"/>
  <c r="R63" i="9"/>
  <c r="AA63" i="9" s="1"/>
  <c r="V49" i="9"/>
  <c r="AE49" i="9" s="1"/>
  <c r="X554" i="9"/>
  <c r="AG554" i="9" s="1"/>
  <c r="V521" i="9"/>
  <c r="AE521" i="9" s="1"/>
  <c r="X460" i="9"/>
  <c r="AG460" i="9" s="1"/>
  <c r="V460" i="9"/>
  <c r="AE460" i="9" s="1"/>
  <c r="Z403" i="9"/>
  <c r="AI403" i="9" s="1"/>
  <c r="R398" i="9"/>
  <c r="AA398" i="9" s="1"/>
  <c r="W396" i="9"/>
  <c r="AF396" i="9" s="1"/>
  <c r="T284" i="9"/>
  <c r="AC284" i="9" s="1"/>
  <c r="W266" i="9"/>
  <c r="AF266" i="9" s="1"/>
  <c r="Z245" i="9"/>
  <c r="AI245" i="9" s="1"/>
  <c r="T244" i="9"/>
  <c r="AC244" i="9" s="1"/>
  <c r="X226" i="9"/>
  <c r="AG226" i="9" s="1"/>
  <c r="U222" i="9"/>
  <c r="AD222" i="9" s="1"/>
  <c r="U221" i="9"/>
  <c r="AD221" i="9" s="1"/>
  <c r="V220" i="9"/>
  <c r="AE220" i="9" s="1"/>
  <c r="W219" i="9"/>
  <c r="AF219" i="9" s="1"/>
  <c r="T212" i="9"/>
  <c r="AC212" i="9" s="1"/>
  <c r="W209" i="9"/>
  <c r="AF209" i="9" s="1"/>
  <c r="T204" i="9"/>
  <c r="AC204" i="9" s="1"/>
  <c r="V186" i="9"/>
  <c r="AE186" i="9" s="1"/>
  <c r="T175" i="9"/>
  <c r="AC175" i="9" s="1"/>
  <c r="S171" i="9"/>
  <c r="AB171" i="9" s="1"/>
  <c r="X159" i="9"/>
  <c r="AG159" i="9" s="1"/>
  <c r="Z146" i="9"/>
  <c r="AI146" i="9" s="1"/>
  <c r="Z142" i="9"/>
  <c r="AI142" i="9" s="1"/>
  <c r="V113" i="9"/>
  <c r="AE113" i="9" s="1"/>
  <c r="R102" i="9"/>
  <c r="AA102" i="9" s="1"/>
  <c r="T92" i="9"/>
  <c r="AC92" i="9" s="1"/>
  <c r="W84" i="9"/>
  <c r="AF84" i="9" s="1"/>
  <c r="Z77" i="9"/>
  <c r="AI77" i="9" s="1"/>
  <c r="W56" i="9"/>
  <c r="AF56" i="9" s="1"/>
  <c r="S47" i="9"/>
  <c r="AB47" i="9" s="1"/>
  <c r="S36" i="9"/>
  <c r="AB36" i="9" s="1"/>
  <c r="Y442" i="8"/>
  <c r="AH442" i="8" s="1"/>
  <c r="Q347" i="8"/>
  <c r="V347" i="8"/>
  <c r="AE347" i="8" s="1"/>
  <c r="U347" i="8"/>
  <c r="AD347" i="8" s="1"/>
  <c r="X318" i="8"/>
  <c r="AG318" i="8" s="1"/>
  <c r="W207" i="8"/>
  <c r="AF207" i="8" s="1"/>
  <c r="R557" i="9"/>
  <c r="AA557" i="9" s="1"/>
  <c r="W484" i="9"/>
  <c r="AF484" i="9" s="1"/>
  <c r="Z433" i="9"/>
  <c r="AI433" i="9" s="1"/>
  <c r="Y400" i="9"/>
  <c r="AH400" i="9" s="1"/>
  <c r="X367" i="9"/>
  <c r="AG367" i="9" s="1"/>
  <c r="U367" i="9"/>
  <c r="AD367" i="9" s="1"/>
  <c r="T362" i="9"/>
  <c r="AC362" i="9" s="1"/>
  <c r="S258" i="9"/>
  <c r="AB258" i="9" s="1"/>
  <c r="W252" i="9"/>
  <c r="AF252" i="9" s="1"/>
  <c r="X236" i="9"/>
  <c r="AG236" i="9" s="1"/>
  <c r="W232" i="9"/>
  <c r="AF232" i="9" s="1"/>
  <c r="S225" i="9"/>
  <c r="AB225" i="9" s="1"/>
  <c r="T198" i="9"/>
  <c r="AC198" i="9" s="1"/>
  <c r="S196" i="9"/>
  <c r="AB196" i="9" s="1"/>
  <c r="V193" i="9"/>
  <c r="AE193" i="9" s="1"/>
  <c r="W172" i="9"/>
  <c r="AF172" i="9" s="1"/>
  <c r="U163" i="9"/>
  <c r="AD163" i="9" s="1"/>
  <c r="R161" i="9"/>
  <c r="AA161" i="9" s="1"/>
  <c r="T161" i="9"/>
  <c r="AC161" i="9" s="1"/>
  <c r="V159" i="9"/>
  <c r="AE159" i="9" s="1"/>
  <c r="X155" i="9"/>
  <c r="AG155" i="9" s="1"/>
  <c r="S147" i="9"/>
  <c r="AB147" i="9" s="1"/>
  <c r="V122" i="9"/>
  <c r="AE122" i="9" s="1"/>
  <c r="Z115" i="9"/>
  <c r="AI115" i="9" s="1"/>
  <c r="U111" i="9"/>
  <c r="AD111" i="9" s="1"/>
  <c r="T100" i="9"/>
  <c r="AC100" i="9" s="1"/>
  <c r="S99" i="9"/>
  <c r="AB99" i="9" s="1"/>
  <c r="Z91" i="9"/>
  <c r="AI91" i="9" s="1"/>
  <c r="U73" i="9"/>
  <c r="AD73" i="9" s="1"/>
  <c r="S72" i="9"/>
  <c r="AB72" i="9" s="1"/>
  <c r="U53" i="9"/>
  <c r="AD53" i="9" s="1"/>
  <c r="R52" i="9"/>
  <c r="AA52" i="9" s="1"/>
  <c r="X45" i="9"/>
  <c r="AG45" i="9" s="1"/>
  <c r="S549" i="8"/>
  <c r="AB549" i="8" s="1"/>
  <c r="V501" i="8"/>
  <c r="AE501" i="8" s="1"/>
  <c r="U468" i="8"/>
  <c r="AD468" i="8" s="1"/>
  <c r="S468" i="8"/>
  <c r="AB468" i="8" s="1"/>
  <c r="R468" i="8"/>
  <c r="AA468" i="8" s="1"/>
  <c r="Q468" i="8"/>
  <c r="Z468" i="8" s="1"/>
  <c r="AI468" i="8" s="1"/>
  <c r="W594" i="9"/>
  <c r="AF594" i="9" s="1"/>
  <c r="S576" i="9"/>
  <c r="AB576" i="9" s="1"/>
  <c r="X526" i="9"/>
  <c r="AG526" i="9" s="1"/>
  <c r="Y526" i="9"/>
  <c r="AH526" i="9" s="1"/>
  <c r="U523" i="9"/>
  <c r="AD523" i="9" s="1"/>
  <c r="R464" i="9"/>
  <c r="AA464" i="9" s="1"/>
  <c r="U405" i="9"/>
  <c r="AD405" i="9" s="1"/>
  <c r="Z379" i="9"/>
  <c r="AI379" i="9" s="1"/>
  <c r="R311" i="9"/>
  <c r="AA311" i="9" s="1"/>
  <c r="V254" i="9"/>
  <c r="AE254" i="9" s="1"/>
  <c r="X223" i="9"/>
  <c r="AG223" i="9" s="1"/>
  <c r="R217" i="9"/>
  <c r="AA217" i="9" s="1"/>
  <c r="Z211" i="9"/>
  <c r="AI211" i="9" s="1"/>
  <c r="U190" i="9"/>
  <c r="AD190" i="9" s="1"/>
  <c r="U164" i="9"/>
  <c r="AD164" i="9" s="1"/>
  <c r="V151" i="9"/>
  <c r="AE151" i="9" s="1"/>
  <c r="V103" i="9"/>
  <c r="AE103" i="9" s="1"/>
  <c r="V90" i="9"/>
  <c r="AE90" i="9" s="1"/>
  <c r="V76" i="9"/>
  <c r="AE76" i="9" s="1"/>
  <c r="W71" i="9"/>
  <c r="AF71" i="9" s="1"/>
  <c r="R66" i="9"/>
  <c r="AA66" i="9" s="1"/>
  <c r="W58" i="9"/>
  <c r="AF58" i="9" s="1"/>
  <c r="T57" i="9"/>
  <c r="AC57" i="9" s="1"/>
  <c r="Y50" i="9"/>
  <c r="AH50" i="9" s="1"/>
  <c r="R46" i="9"/>
  <c r="AA46" i="9" s="1"/>
  <c r="U324" i="9"/>
  <c r="AD324" i="9" s="1"/>
  <c r="U546" i="9"/>
  <c r="AD546" i="9" s="1"/>
  <c r="U415" i="9"/>
  <c r="AD415" i="9" s="1"/>
  <c r="U470" i="9"/>
  <c r="AD470" i="9" s="1"/>
  <c r="U439" i="9"/>
  <c r="AD439" i="9" s="1"/>
  <c r="T588" i="8"/>
  <c r="AC588" i="8" s="1"/>
  <c r="U486" i="8"/>
  <c r="AD486" i="8" s="1"/>
  <c r="T529" i="9"/>
  <c r="AC529" i="9" s="1"/>
  <c r="S505" i="9"/>
  <c r="AB505" i="9" s="1"/>
  <c r="Y486" i="9"/>
  <c r="AH486" i="9" s="1"/>
  <c r="U486" i="9"/>
  <c r="AD486" i="9" s="1"/>
  <c r="Z461" i="9"/>
  <c r="AI461" i="9" s="1"/>
  <c r="R459" i="9"/>
  <c r="AA459" i="9" s="1"/>
  <c r="W435" i="9"/>
  <c r="AF435" i="9" s="1"/>
  <c r="S435" i="9"/>
  <c r="AB435" i="9" s="1"/>
  <c r="R402" i="9"/>
  <c r="AA402" i="9" s="1"/>
  <c r="Y397" i="9"/>
  <c r="AH397" i="9" s="1"/>
  <c r="V316" i="9"/>
  <c r="AE316" i="9" s="1"/>
  <c r="T316" i="9"/>
  <c r="AC316" i="9" s="1"/>
  <c r="R303" i="9"/>
  <c r="AA303" i="9" s="1"/>
  <c r="X285" i="9"/>
  <c r="AG285" i="9" s="1"/>
  <c r="V273" i="9"/>
  <c r="AE273" i="9" s="1"/>
  <c r="S273" i="9"/>
  <c r="AB273" i="9" s="1"/>
  <c r="R265" i="9"/>
  <c r="AA265" i="9" s="1"/>
  <c r="Z255" i="9"/>
  <c r="AI255" i="9" s="1"/>
  <c r="U246" i="9"/>
  <c r="AD246" i="9" s="1"/>
  <c r="Z218" i="9"/>
  <c r="AI218" i="9" s="1"/>
  <c r="U216" i="9"/>
  <c r="AD216" i="9" s="1"/>
  <c r="S214" i="9"/>
  <c r="AB214" i="9" s="1"/>
  <c r="S195" i="9"/>
  <c r="AB195" i="9" s="1"/>
  <c r="Z182" i="9"/>
  <c r="AI182" i="9" s="1"/>
  <c r="Z174" i="9"/>
  <c r="AI174" i="9" s="1"/>
  <c r="Y156" i="9"/>
  <c r="AH156" i="9" s="1"/>
  <c r="Z154" i="9"/>
  <c r="AI154" i="9" s="1"/>
  <c r="V136" i="9"/>
  <c r="AE136" i="9" s="1"/>
  <c r="S132" i="9"/>
  <c r="AB132" i="9" s="1"/>
  <c r="T121" i="9"/>
  <c r="AC121" i="9" s="1"/>
  <c r="Z114" i="9"/>
  <c r="AI114" i="9" s="1"/>
  <c r="Y112" i="9"/>
  <c r="AH112" i="9" s="1"/>
  <c r="R108" i="9"/>
  <c r="AA108" i="9" s="1"/>
  <c r="Z107" i="9"/>
  <c r="AI107" i="9" s="1"/>
  <c r="V98" i="9"/>
  <c r="AE98" i="9" s="1"/>
  <c r="V70" i="9"/>
  <c r="AE70" i="9" s="1"/>
  <c r="V56" i="9"/>
  <c r="AE56" i="9" s="1"/>
  <c r="X32" i="9"/>
  <c r="AG32" i="9" s="1"/>
  <c r="Y561" i="8"/>
  <c r="AH561" i="8" s="1"/>
  <c r="V95" i="9"/>
  <c r="AE95" i="9" s="1"/>
  <c r="Z93" i="9"/>
  <c r="AI93" i="9" s="1"/>
  <c r="S79" i="9"/>
  <c r="AB79" i="9" s="1"/>
  <c r="X62" i="9"/>
  <c r="AG62" i="9" s="1"/>
  <c r="V422" i="8"/>
  <c r="AE422" i="8" s="1"/>
  <c r="R408" i="8"/>
  <c r="AA408" i="8" s="1"/>
  <c r="T398" i="8"/>
  <c r="AC398" i="8" s="1"/>
  <c r="Z267" i="8"/>
  <c r="AI267" i="8" s="1"/>
  <c r="S260" i="8"/>
  <c r="AB260" i="8" s="1"/>
  <c r="X246" i="8"/>
  <c r="AG246" i="8" s="1"/>
  <c r="Z181" i="8"/>
  <c r="AI181" i="8" s="1"/>
  <c r="Z62" i="8"/>
  <c r="AI62" i="8" s="1"/>
  <c r="Q531" i="7"/>
  <c r="Z482" i="7"/>
  <c r="AI482" i="7" s="1"/>
  <c r="R482" i="7"/>
  <c r="AA482" i="7" s="1"/>
  <c r="Q482" i="7"/>
  <c r="Y482" i="7" s="1"/>
  <c r="AH482" i="7" s="1"/>
  <c r="U219" i="7"/>
  <c r="AD219" i="7" s="1"/>
  <c r="Z219" i="7"/>
  <c r="AI219" i="7" s="1"/>
  <c r="R219" i="7"/>
  <c r="AA219" i="7" s="1"/>
  <c r="V219" i="7"/>
  <c r="AE219" i="7" s="1"/>
  <c r="Q219" i="7"/>
  <c r="W219" i="7" s="1"/>
  <c r="AF219" i="7" s="1"/>
  <c r="X219" i="7"/>
  <c r="AG219" i="7" s="1"/>
  <c r="Y219" i="7"/>
  <c r="AH219" i="7" s="1"/>
  <c r="Y150" i="9"/>
  <c r="AH150" i="9" s="1"/>
  <c r="S150" i="9"/>
  <c r="AB150" i="9" s="1"/>
  <c r="Y516" i="8"/>
  <c r="AH516" i="8" s="1"/>
  <c r="Y479" i="8"/>
  <c r="AH479" i="8" s="1"/>
  <c r="S431" i="8"/>
  <c r="AB431" i="8" s="1"/>
  <c r="X422" i="8"/>
  <c r="AG422" i="8" s="1"/>
  <c r="Y415" i="8"/>
  <c r="AH415" i="8" s="1"/>
  <c r="V384" i="8"/>
  <c r="AE384" i="8" s="1"/>
  <c r="Y361" i="8"/>
  <c r="AH361" i="8" s="1"/>
  <c r="W302" i="8"/>
  <c r="AF302" i="8" s="1"/>
  <c r="Z233" i="8"/>
  <c r="AI233" i="8" s="1"/>
  <c r="T191" i="8"/>
  <c r="AC191" i="8" s="1"/>
  <c r="S102" i="8"/>
  <c r="AB102" i="8" s="1"/>
  <c r="S486" i="7"/>
  <c r="AB486" i="7" s="1"/>
  <c r="Z486" i="7"/>
  <c r="AI486" i="7" s="1"/>
  <c r="R486" i="7"/>
  <c r="AA486" i="7" s="1"/>
  <c r="Y486" i="7"/>
  <c r="AH486" i="7" s="1"/>
  <c r="Q486" i="7"/>
  <c r="X486" i="7"/>
  <c r="AG486" i="7" s="1"/>
  <c r="W486" i="7"/>
  <c r="AF486" i="7" s="1"/>
  <c r="U486" i="7"/>
  <c r="AD486" i="7" s="1"/>
  <c r="V486" i="7"/>
  <c r="AE486" i="7" s="1"/>
  <c r="T486" i="7"/>
  <c r="AC486" i="7" s="1"/>
  <c r="W274" i="7"/>
  <c r="AF274" i="7" s="1"/>
  <c r="T274" i="7"/>
  <c r="AC274" i="7" s="1"/>
  <c r="Q274" i="7"/>
  <c r="Y274" i="7" s="1"/>
  <c r="AH274" i="7" s="1"/>
  <c r="X274" i="7"/>
  <c r="AG274" i="7" s="1"/>
  <c r="Z274" i="7"/>
  <c r="AI274" i="7" s="1"/>
  <c r="V213" i="9"/>
  <c r="AE213" i="9" s="1"/>
  <c r="W135" i="9"/>
  <c r="AF135" i="9" s="1"/>
  <c r="X135" i="9"/>
  <c r="AG135" i="9" s="1"/>
  <c r="U128" i="9"/>
  <c r="AD128" i="9" s="1"/>
  <c r="T87" i="9"/>
  <c r="AC87" i="9" s="1"/>
  <c r="W41" i="9"/>
  <c r="AF41" i="9" s="1"/>
  <c r="X41" i="9"/>
  <c r="AG41" i="9" s="1"/>
  <c r="V450" i="8"/>
  <c r="AE450" i="8" s="1"/>
  <c r="V446" i="8"/>
  <c r="AE446" i="8" s="1"/>
  <c r="W369" i="8"/>
  <c r="AF369" i="8" s="1"/>
  <c r="X327" i="8"/>
  <c r="AG327" i="8" s="1"/>
  <c r="R302" i="8"/>
  <c r="AA302" i="8" s="1"/>
  <c r="R238" i="8"/>
  <c r="AA238" i="8" s="1"/>
  <c r="Y118" i="8"/>
  <c r="AH118" i="8" s="1"/>
  <c r="Y81" i="8"/>
  <c r="AH81" i="8" s="1"/>
  <c r="U77" i="8"/>
  <c r="AD77" i="8" s="1"/>
  <c r="Y45" i="8"/>
  <c r="AH45" i="8" s="1"/>
  <c r="S431" i="7"/>
  <c r="AB431" i="7" s="1"/>
  <c r="Q431" i="7"/>
  <c r="U431" i="7" s="1"/>
  <c r="AD431" i="7" s="1"/>
  <c r="X431" i="7"/>
  <c r="AG431" i="7" s="1"/>
  <c r="W431" i="7"/>
  <c r="AF431" i="7" s="1"/>
  <c r="V431" i="7"/>
  <c r="AE431" i="7" s="1"/>
  <c r="U207" i="7"/>
  <c r="AD207" i="7" s="1"/>
  <c r="T207" i="7"/>
  <c r="AC207" i="7" s="1"/>
  <c r="S207" i="7"/>
  <c r="AB207" i="7" s="1"/>
  <c r="X207" i="7"/>
  <c r="AG207" i="7" s="1"/>
  <c r="Q207" i="7"/>
  <c r="R207" i="7" s="1"/>
  <c r="AA207" i="7" s="1"/>
  <c r="Y264" i="9"/>
  <c r="AH264" i="9" s="1"/>
  <c r="S247" i="9"/>
  <c r="AB247" i="9" s="1"/>
  <c r="V61" i="9"/>
  <c r="AE61" i="9" s="1"/>
  <c r="X61" i="9"/>
  <c r="AG61" i="9" s="1"/>
  <c r="Y534" i="8"/>
  <c r="AH534" i="8" s="1"/>
  <c r="Y518" i="8"/>
  <c r="AH518" i="8" s="1"/>
  <c r="Z327" i="8"/>
  <c r="AI327" i="8" s="1"/>
  <c r="Y327" i="8"/>
  <c r="AH327" i="8" s="1"/>
  <c r="S315" i="8"/>
  <c r="AB315" i="8" s="1"/>
  <c r="Z260" i="8"/>
  <c r="AI260" i="8" s="1"/>
  <c r="U193" i="8"/>
  <c r="AD193" i="8" s="1"/>
  <c r="T180" i="8"/>
  <c r="AC180" i="8" s="1"/>
  <c r="S156" i="8"/>
  <c r="AB156" i="8" s="1"/>
  <c r="Y140" i="8"/>
  <c r="AH140" i="8" s="1"/>
  <c r="Y62" i="8"/>
  <c r="AH62" i="8" s="1"/>
  <c r="V55" i="8"/>
  <c r="AE55" i="8" s="1"/>
  <c r="R27" i="8"/>
  <c r="AA27" i="8" s="1"/>
  <c r="U572" i="7"/>
  <c r="AD572" i="7" s="1"/>
  <c r="T572" i="7"/>
  <c r="AC572" i="7" s="1"/>
  <c r="Z572" i="7"/>
  <c r="AI572" i="7" s="1"/>
  <c r="Y572" i="7"/>
  <c r="AH572" i="7" s="1"/>
  <c r="Q572" i="7"/>
  <c r="S572" i="7" s="1"/>
  <c r="AB572" i="7" s="1"/>
  <c r="W572" i="7"/>
  <c r="AF572" i="7" s="1"/>
  <c r="X572" i="7"/>
  <c r="AG572" i="7" s="1"/>
  <c r="V572" i="7"/>
  <c r="AE572" i="7" s="1"/>
  <c r="Q456" i="7"/>
  <c r="Q365" i="7"/>
  <c r="Z365" i="7"/>
  <c r="AI365" i="7" s="1"/>
  <c r="S250" i="9"/>
  <c r="AB250" i="9" s="1"/>
  <c r="R250" i="9"/>
  <c r="AA250" i="9" s="1"/>
  <c r="Y178" i="9"/>
  <c r="AH178" i="9" s="1"/>
  <c r="R149" i="9"/>
  <c r="AA149" i="9" s="1"/>
  <c r="Y94" i="9"/>
  <c r="AH94" i="9" s="1"/>
  <c r="Z94" i="9"/>
  <c r="AI94" i="9" s="1"/>
  <c r="U48" i="9"/>
  <c r="AD48" i="9" s="1"/>
  <c r="R444" i="8"/>
  <c r="AA444" i="8" s="1"/>
  <c r="Y435" i="8"/>
  <c r="AH435" i="8" s="1"/>
  <c r="R407" i="8"/>
  <c r="AA407" i="8" s="1"/>
  <c r="Y407" i="8"/>
  <c r="AH407" i="8" s="1"/>
  <c r="T354" i="8"/>
  <c r="AC354" i="8" s="1"/>
  <c r="S319" i="8"/>
  <c r="AB319" i="8" s="1"/>
  <c r="S313" i="8"/>
  <c r="AB313" i="8" s="1"/>
  <c r="X248" i="8"/>
  <c r="AG248" i="8" s="1"/>
  <c r="R180" i="8"/>
  <c r="AA180" i="8" s="1"/>
  <c r="U158" i="8"/>
  <c r="AD158" i="8" s="1"/>
  <c r="R152" i="8"/>
  <c r="AA152" i="8" s="1"/>
  <c r="U129" i="8"/>
  <c r="AD129" i="8" s="1"/>
  <c r="Z122" i="8"/>
  <c r="AI122" i="8" s="1"/>
  <c r="Y31" i="8"/>
  <c r="AH31" i="8" s="1"/>
  <c r="T544" i="8"/>
  <c r="AC544" i="8" s="1"/>
  <c r="Q414" i="7"/>
  <c r="V414" i="7" s="1"/>
  <c r="AE414" i="7" s="1"/>
  <c r="X414" i="7"/>
  <c r="AG414" i="7" s="1"/>
  <c r="W414" i="7"/>
  <c r="AF414" i="7" s="1"/>
  <c r="R414" i="7"/>
  <c r="AA414" i="7" s="1"/>
  <c r="W286" i="7"/>
  <c r="AF286" i="7" s="1"/>
  <c r="T286" i="7"/>
  <c r="AC286" i="7" s="1"/>
  <c r="Q286" i="7"/>
  <c r="Y286" i="7" s="1"/>
  <c r="AH286" i="7" s="1"/>
  <c r="U286" i="7"/>
  <c r="AD286" i="7" s="1"/>
  <c r="S286" i="7"/>
  <c r="AB286" i="7" s="1"/>
  <c r="R286" i="7"/>
  <c r="AA286" i="7" s="1"/>
  <c r="R166" i="9"/>
  <c r="AA166" i="9" s="1"/>
  <c r="R101" i="9"/>
  <c r="AA101" i="9" s="1"/>
  <c r="Z101" i="9"/>
  <c r="AI101" i="9" s="1"/>
  <c r="T43" i="9"/>
  <c r="AC43" i="9" s="1"/>
  <c r="U444" i="8"/>
  <c r="AD444" i="8" s="1"/>
  <c r="Z428" i="8"/>
  <c r="AI428" i="8" s="1"/>
  <c r="Z413" i="8"/>
  <c r="AI413" i="8" s="1"/>
  <c r="U372" i="8"/>
  <c r="AD372" i="8" s="1"/>
  <c r="X352" i="8"/>
  <c r="AG352" i="8" s="1"/>
  <c r="W337" i="8"/>
  <c r="AF337" i="8" s="1"/>
  <c r="U324" i="8"/>
  <c r="AD324" i="8" s="1"/>
  <c r="U296" i="8"/>
  <c r="AD296" i="8" s="1"/>
  <c r="R291" i="8"/>
  <c r="AA291" i="8" s="1"/>
  <c r="R289" i="8"/>
  <c r="AA289" i="8" s="1"/>
  <c r="T281" i="8"/>
  <c r="AC281" i="8" s="1"/>
  <c r="V254" i="8"/>
  <c r="AE254" i="8" s="1"/>
  <c r="U234" i="8"/>
  <c r="AD234" i="8" s="1"/>
  <c r="V217" i="8"/>
  <c r="AE217" i="8" s="1"/>
  <c r="Z213" i="8"/>
  <c r="AI213" i="8" s="1"/>
  <c r="Y189" i="8"/>
  <c r="AH189" i="8" s="1"/>
  <c r="Z174" i="8"/>
  <c r="AI174" i="8" s="1"/>
  <c r="V157" i="8"/>
  <c r="AE157" i="8" s="1"/>
  <c r="Z152" i="8"/>
  <c r="AI152" i="8" s="1"/>
  <c r="W445" i="7"/>
  <c r="AF445" i="7" s="1"/>
  <c r="Q445" i="7"/>
  <c r="V445" i="7" s="1"/>
  <c r="AE445" i="7" s="1"/>
  <c r="Z445" i="7"/>
  <c r="AI445" i="7" s="1"/>
  <c r="X445" i="7"/>
  <c r="AG445" i="7" s="1"/>
  <c r="U189" i="9"/>
  <c r="AD189" i="9" s="1"/>
  <c r="T189" i="9"/>
  <c r="AC189" i="9" s="1"/>
  <c r="R168" i="9"/>
  <c r="AA168" i="9" s="1"/>
  <c r="S134" i="9"/>
  <c r="AB134" i="9" s="1"/>
  <c r="T38" i="9"/>
  <c r="AC38" i="9" s="1"/>
  <c r="Z579" i="8"/>
  <c r="AI579" i="8" s="1"/>
  <c r="Y536" i="8"/>
  <c r="AH536" i="8" s="1"/>
  <c r="Z509" i="8"/>
  <c r="AI509" i="8" s="1"/>
  <c r="Y503" i="8"/>
  <c r="AH503" i="8" s="1"/>
  <c r="R485" i="8"/>
  <c r="AA485" i="8" s="1"/>
  <c r="Y465" i="8"/>
  <c r="AH465" i="8" s="1"/>
  <c r="S461" i="8"/>
  <c r="AB461" i="8" s="1"/>
  <c r="Z461" i="8"/>
  <c r="AI461" i="8" s="1"/>
  <c r="V428" i="8"/>
  <c r="AE428" i="8" s="1"/>
  <c r="U368" i="8"/>
  <c r="AD368" i="8" s="1"/>
  <c r="V348" i="8"/>
  <c r="AE348" i="8" s="1"/>
  <c r="V333" i="8"/>
  <c r="AE333" i="8" s="1"/>
  <c r="R283" i="8"/>
  <c r="AA283" i="8" s="1"/>
  <c r="X269" i="8"/>
  <c r="AG269" i="8" s="1"/>
  <c r="S234" i="8"/>
  <c r="AB234" i="8" s="1"/>
  <c r="T183" i="8"/>
  <c r="AC183" i="8" s="1"/>
  <c r="S182" i="8"/>
  <c r="AB182" i="8" s="1"/>
  <c r="Z173" i="8"/>
  <c r="AI173" i="8" s="1"/>
  <c r="W150" i="8"/>
  <c r="AF150" i="8" s="1"/>
  <c r="Y127" i="8"/>
  <c r="AH127" i="8" s="1"/>
  <c r="U100" i="8"/>
  <c r="AD100" i="8" s="1"/>
  <c r="W79" i="8"/>
  <c r="AF79" i="8" s="1"/>
  <c r="Z67" i="8"/>
  <c r="AI67" i="8" s="1"/>
  <c r="T57" i="8"/>
  <c r="AC57" i="8" s="1"/>
  <c r="W40" i="8"/>
  <c r="AF40" i="8" s="1"/>
  <c r="X39" i="8"/>
  <c r="AG39" i="8" s="1"/>
  <c r="X29" i="8"/>
  <c r="AG29" i="8" s="1"/>
  <c r="Z26" i="8"/>
  <c r="AI26" i="8" s="1"/>
  <c r="X581" i="8"/>
  <c r="AG581" i="8" s="1"/>
  <c r="Y545" i="8"/>
  <c r="AH545" i="8" s="1"/>
  <c r="Z564" i="8"/>
  <c r="AI564" i="8" s="1"/>
  <c r="W568" i="7"/>
  <c r="AF568" i="7" s="1"/>
  <c r="Q568" i="7"/>
  <c r="W440" i="7"/>
  <c r="AF440" i="7" s="1"/>
  <c r="Q440" i="7"/>
  <c r="V440" i="7" s="1"/>
  <c r="AE440" i="7" s="1"/>
  <c r="Z440" i="7"/>
  <c r="AI440" i="7" s="1"/>
  <c r="X440" i="7"/>
  <c r="AG440" i="7" s="1"/>
  <c r="W184" i="9"/>
  <c r="AF184" i="9" s="1"/>
  <c r="S88" i="9"/>
  <c r="AB88" i="9" s="1"/>
  <c r="Z522" i="8"/>
  <c r="AI522" i="8" s="1"/>
  <c r="Y514" i="8"/>
  <c r="AH514" i="8" s="1"/>
  <c r="T471" i="8"/>
  <c r="AC471" i="8" s="1"/>
  <c r="X471" i="8"/>
  <c r="AG471" i="8" s="1"/>
  <c r="R454" i="8"/>
  <c r="AA454" i="8" s="1"/>
  <c r="S430" i="8"/>
  <c r="AB430" i="8" s="1"/>
  <c r="W428" i="8"/>
  <c r="AF428" i="8" s="1"/>
  <c r="Y422" i="8"/>
  <c r="AH422" i="8" s="1"/>
  <c r="W374" i="8"/>
  <c r="AF374" i="8" s="1"/>
  <c r="U362" i="8"/>
  <c r="AD362" i="8" s="1"/>
  <c r="W316" i="8"/>
  <c r="AF316" i="8" s="1"/>
  <c r="U290" i="8"/>
  <c r="AD290" i="8" s="1"/>
  <c r="U261" i="8"/>
  <c r="AD261" i="8" s="1"/>
  <c r="X257" i="8"/>
  <c r="AG257" i="8" s="1"/>
  <c r="U169" i="8"/>
  <c r="AD169" i="8" s="1"/>
  <c r="W112" i="8"/>
  <c r="AF112" i="8" s="1"/>
  <c r="Y104" i="8"/>
  <c r="AH104" i="8" s="1"/>
  <c r="W99" i="8"/>
  <c r="AF99" i="8" s="1"/>
  <c r="Z73" i="8"/>
  <c r="AI73" i="8" s="1"/>
  <c r="W70" i="8"/>
  <c r="AF70" i="8" s="1"/>
  <c r="S498" i="7"/>
  <c r="AB498" i="7" s="1"/>
  <c r="R498" i="7"/>
  <c r="AA498" i="7" s="1"/>
  <c r="Y498" i="7"/>
  <c r="AH498" i="7" s="1"/>
  <c r="Q498" i="7"/>
  <c r="Z498" i="7" s="1"/>
  <c r="AI498" i="7" s="1"/>
  <c r="W498" i="7"/>
  <c r="AF498" i="7" s="1"/>
  <c r="U498" i="7"/>
  <c r="AD498" i="7" s="1"/>
  <c r="V498" i="7"/>
  <c r="AE498" i="7" s="1"/>
  <c r="Q275" i="7"/>
  <c r="Y275" i="7" s="1"/>
  <c r="AH275" i="7" s="1"/>
  <c r="T279" i="8"/>
  <c r="AC279" i="8" s="1"/>
  <c r="T192" i="8"/>
  <c r="AC192" i="8" s="1"/>
  <c r="Y170" i="8"/>
  <c r="AH170" i="8" s="1"/>
  <c r="U236" i="7"/>
  <c r="AD236" i="7" s="1"/>
  <c r="Z236" i="7"/>
  <c r="AI236" i="7" s="1"/>
  <c r="W236" i="7"/>
  <c r="AF236" i="7" s="1"/>
  <c r="Q236" i="7"/>
  <c r="R236" i="7" s="1"/>
  <c r="AA236" i="7" s="1"/>
  <c r="Y236" i="7"/>
  <c r="AH236" i="7" s="1"/>
  <c r="X236" i="7"/>
  <c r="AG236" i="7" s="1"/>
  <c r="S236" i="7"/>
  <c r="AB236" i="7" s="1"/>
  <c r="V236" i="7"/>
  <c r="AE236" i="7" s="1"/>
  <c r="T236" i="7"/>
  <c r="AC236" i="7" s="1"/>
  <c r="Q102" i="7"/>
  <c r="Y102" i="7" s="1"/>
  <c r="AH102" i="7" s="1"/>
  <c r="R102" i="7"/>
  <c r="AA102" i="7" s="1"/>
  <c r="Z102" i="7"/>
  <c r="AI102" i="7" s="1"/>
  <c r="V102" i="7"/>
  <c r="AE102" i="7" s="1"/>
  <c r="W102" i="7"/>
  <c r="AF102" i="7" s="1"/>
  <c r="T578" i="6"/>
  <c r="AC578" i="6" s="1"/>
  <c r="S578" i="6"/>
  <c r="AB578" i="6" s="1"/>
  <c r="X578" i="6"/>
  <c r="AG578" i="6" s="1"/>
  <c r="Y578" i="6"/>
  <c r="AH578" i="6" s="1"/>
  <c r="Q578" i="6"/>
  <c r="Z578" i="6" s="1"/>
  <c r="AI578" i="6" s="1"/>
  <c r="T451" i="6"/>
  <c r="AC451" i="6" s="1"/>
  <c r="S451" i="6"/>
  <c r="AB451" i="6" s="1"/>
  <c r="Z451" i="6"/>
  <c r="AI451" i="6" s="1"/>
  <c r="Y451" i="6"/>
  <c r="AH451" i="6" s="1"/>
  <c r="Q451" i="6"/>
  <c r="R451" i="6" s="1"/>
  <c r="AA451" i="6" s="1"/>
  <c r="X451" i="6"/>
  <c r="AG451" i="6" s="1"/>
  <c r="W451" i="6"/>
  <c r="AF451" i="6" s="1"/>
  <c r="Y405" i="6"/>
  <c r="AH405" i="6" s="1"/>
  <c r="Q405" i="6"/>
  <c r="T405" i="6" s="1"/>
  <c r="AC405" i="6" s="1"/>
  <c r="X340" i="6"/>
  <c r="AG340" i="6" s="1"/>
  <c r="Z340" i="6"/>
  <c r="AI340" i="6" s="1"/>
  <c r="Y340" i="6"/>
  <c r="AH340" i="6" s="1"/>
  <c r="Q340" i="6"/>
  <c r="W340" i="6" s="1"/>
  <c r="AF340" i="6" s="1"/>
  <c r="Y239" i="6"/>
  <c r="AH239" i="6" s="1"/>
  <c r="Q239" i="6"/>
  <c r="Z239" i="6" s="1"/>
  <c r="AI239" i="6" s="1"/>
  <c r="X239" i="6"/>
  <c r="AG239" i="6" s="1"/>
  <c r="W239" i="6"/>
  <c r="AF239" i="6" s="1"/>
  <c r="V239" i="6"/>
  <c r="AE239" i="6" s="1"/>
  <c r="U239" i="6"/>
  <c r="AD239" i="6" s="1"/>
  <c r="R239" i="6"/>
  <c r="AA239" i="6" s="1"/>
  <c r="T239" i="6"/>
  <c r="AC239" i="6" s="1"/>
  <c r="S239" i="6"/>
  <c r="AB239" i="6" s="1"/>
  <c r="T66" i="6"/>
  <c r="AC66" i="6" s="1"/>
  <c r="U66" i="6"/>
  <c r="AD66" i="6" s="1"/>
  <c r="S66" i="6"/>
  <c r="AB66" i="6" s="1"/>
  <c r="Q66" i="6"/>
  <c r="R66" i="6" s="1"/>
  <c r="AA66" i="6" s="1"/>
  <c r="V66" i="6"/>
  <c r="AE66" i="6" s="1"/>
  <c r="R287" i="8"/>
  <c r="AA287" i="8" s="1"/>
  <c r="X92" i="8"/>
  <c r="AG92" i="8" s="1"/>
  <c r="U92" i="8"/>
  <c r="AD92" i="8" s="1"/>
  <c r="V325" i="7"/>
  <c r="AE325" i="7" s="1"/>
  <c r="S325" i="7"/>
  <c r="AB325" i="7" s="1"/>
  <c r="X325" i="7"/>
  <c r="AG325" i="7" s="1"/>
  <c r="Z325" i="7"/>
  <c r="AI325" i="7" s="1"/>
  <c r="Y325" i="7"/>
  <c r="AH325" i="7" s="1"/>
  <c r="W325" i="7"/>
  <c r="AF325" i="7" s="1"/>
  <c r="U325" i="7"/>
  <c r="AD325" i="7" s="1"/>
  <c r="Q325" i="7"/>
  <c r="T325" i="7"/>
  <c r="AC325" i="7" s="1"/>
  <c r="R325" i="7"/>
  <c r="AA325" i="7" s="1"/>
  <c r="Q196" i="7"/>
  <c r="W196" i="7" s="1"/>
  <c r="AF196" i="7" s="1"/>
  <c r="Y196" i="7"/>
  <c r="AH196" i="7" s="1"/>
  <c r="X196" i="7"/>
  <c r="AG196" i="7" s="1"/>
  <c r="T592" i="6"/>
  <c r="AC592" i="6" s="1"/>
  <c r="S592" i="6"/>
  <c r="AB592" i="6" s="1"/>
  <c r="Z592" i="6"/>
  <c r="AI592" i="6" s="1"/>
  <c r="Y592" i="6"/>
  <c r="AH592" i="6" s="1"/>
  <c r="Q592" i="6"/>
  <c r="R592" i="6" s="1"/>
  <c r="AA592" i="6" s="1"/>
  <c r="V592" i="6"/>
  <c r="AE592" i="6" s="1"/>
  <c r="W592" i="6"/>
  <c r="AF592" i="6" s="1"/>
  <c r="V531" i="6"/>
  <c r="AE531" i="6" s="1"/>
  <c r="T531" i="6"/>
  <c r="AC531" i="6" s="1"/>
  <c r="S531" i="6"/>
  <c r="AB531" i="6" s="1"/>
  <c r="Z531" i="6"/>
  <c r="AI531" i="6" s="1"/>
  <c r="R531" i="6"/>
  <c r="AA531" i="6" s="1"/>
  <c r="W531" i="6"/>
  <c r="AF531" i="6" s="1"/>
  <c r="Y531" i="6"/>
  <c r="AH531" i="6" s="1"/>
  <c r="X531" i="6"/>
  <c r="AG531" i="6" s="1"/>
  <c r="Q531" i="6"/>
  <c r="U531" i="6" s="1"/>
  <c r="AD531" i="6" s="1"/>
  <c r="W416" i="6"/>
  <c r="AF416" i="6" s="1"/>
  <c r="S416" i="6"/>
  <c r="AB416" i="6" s="1"/>
  <c r="X416" i="6"/>
  <c r="AG416" i="6" s="1"/>
  <c r="Z416" i="6"/>
  <c r="AI416" i="6" s="1"/>
  <c r="R416" i="6"/>
  <c r="AA416" i="6" s="1"/>
  <c r="Q416" i="6"/>
  <c r="Y416" i="6" s="1"/>
  <c r="AH416" i="6" s="1"/>
  <c r="Z352" i="6"/>
  <c r="AI352" i="6" s="1"/>
  <c r="W273" i="6"/>
  <c r="AF273" i="6" s="1"/>
  <c r="V273" i="6"/>
  <c r="AE273" i="6" s="1"/>
  <c r="U273" i="6"/>
  <c r="AD273" i="6" s="1"/>
  <c r="Y273" i="6"/>
  <c r="AH273" i="6" s="1"/>
  <c r="Q273" i="6"/>
  <c r="T273" i="6" s="1"/>
  <c r="AC273" i="6" s="1"/>
  <c r="Z273" i="6"/>
  <c r="AI273" i="6" s="1"/>
  <c r="R273" i="6"/>
  <c r="AA273" i="6" s="1"/>
  <c r="Z93" i="6"/>
  <c r="AI93" i="6" s="1"/>
  <c r="Q93" i="6"/>
  <c r="W44" i="6"/>
  <c r="AF44" i="6" s="1"/>
  <c r="V44" i="6"/>
  <c r="AE44" i="6" s="1"/>
  <c r="T44" i="6"/>
  <c r="AC44" i="6" s="1"/>
  <c r="Q44" i="6"/>
  <c r="U44" i="6" s="1"/>
  <c r="AD44" i="6" s="1"/>
  <c r="V205" i="8"/>
  <c r="AE205" i="8" s="1"/>
  <c r="S45" i="8"/>
  <c r="AB45" i="8" s="1"/>
  <c r="Q298" i="7"/>
  <c r="V298" i="7"/>
  <c r="AE298" i="7" s="1"/>
  <c r="V200" i="7"/>
  <c r="AE200" i="7" s="1"/>
  <c r="R200" i="7"/>
  <c r="AA200" i="7" s="1"/>
  <c r="Q200" i="7"/>
  <c r="Z200" i="7" s="1"/>
  <c r="AI200" i="7" s="1"/>
  <c r="S200" i="7"/>
  <c r="AB200" i="7" s="1"/>
  <c r="U200" i="7"/>
  <c r="AD200" i="7" s="1"/>
  <c r="T200" i="7"/>
  <c r="AC200" i="7" s="1"/>
  <c r="Q115" i="7"/>
  <c r="Y115" i="7" s="1"/>
  <c r="AH115" i="7" s="1"/>
  <c r="V115" i="7"/>
  <c r="AE115" i="7" s="1"/>
  <c r="U115" i="7"/>
  <c r="AD115" i="7" s="1"/>
  <c r="R115" i="7"/>
  <c r="AA115" i="7" s="1"/>
  <c r="S115" i="7"/>
  <c r="AB115" i="7" s="1"/>
  <c r="W522" i="6"/>
  <c r="AF522" i="6" s="1"/>
  <c r="V522" i="6"/>
  <c r="AE522" i="6" s="1"/>
  <c r="U522" i="6"/>
  <c r="AD522" i="6" s="1"/>
  <c r="T522" i="6"/>
  <c r="AC522" i="6" s="1"/>
  <c r="S522" i="6"/>
  <c r="AB522" i="6" s="1"/>
  <c r="X522" i="6"/>
  <c r="AG522" i="6" s="1"/>
  <c r="Q522" i="6"/>
  <c r="Z522" i="6"/>
  <c r="AI522" i="6" s="1"/>
  <c r="Y522" i="6"/>
  <c r="AH522" i="6" s="1"/>
  <c r="R522" i="6"/>
  <c r="AA522" i="6" s="1"/>
  <c r="V514" i="6"/>
  <c r="AE514" i="6" s="1"/>
  <c r="U514" i="6"/>
  <c r="AD514" i="6" s="1"/>
  <c r="T514" i="6"/>
  <c r="AC514" i="6" s="1"/>
  <c r="X514" i="6"/>
  <c r="AG514" i="6" s="1"/>
  <c r="Q514" i="6"/>
  <c r="S514" i="6" s="1"/>
  <c r="AB514" i="6" s="1"/>
  <c r="R514" i="6"/>
  <c r="AA514" i="6" s="1"/>
  <c r="W506" i="6"/>
  <c r="AF506" i="6" s="1"/>
  <c r="V506" i="6"/>
  <c r="AE506" i="6" s="1"/>
  <c r="T506" i="6"/>
  <c r="AC506" i="6" s="1"/>
  <c r="S506" i="6"/>
  <c r="AB506" i="6" s="1"/>
  <c r="X506" i="6"/>
  <c r="AG506" i="6" s="1"/>
  <c r="Q506" i="6"/>
  <c r="U506" i="6" s="1"/>
  <c r="AD506" i="6" s="1"/>
  <c r="Z506" i="6"/>
  <c r="AI506" i="6" s="1"/>
  <c r="Y506" i="6"/>
  <c r="AH506" i="6" s="1"/>
  <c r="R506" i="6"/>
  <c r="AA506" i="6" s="1"/>
  <c r="X415" i="6"/>
  <c r="AG415" i="6" s="1"/>
  <c r="Z415" i="6"/>
  <c r="AI415" i="6" s="1"/>
  <c r="Y415" i="6"/>
  <c r="AH415" i="6" s="1"/>
  <c r="Q415" i="6"/>
  <c r="W415" i="6" s="1"/>
  <c r="AF415" i="6" s="1"/>
  <c r="W344" i="6"/>
  <c r="AF344" i="6" s="1"/>
  <c r="T344" i="6"/>
  <c r="AC344" i="6" s="1"/>
  <c r="S344" i="6"/>
  <c r="AB344" i="6" s="1"/>
  <c r="X344" i="6"/>
  <c r="AG344" i="6" s="1"/>
  <c r="Y344" i="6"/>
  <c r="AH344" i="6" s="1"/>
  <c r="R344" i="6"/>
  <c r="AA344" i="6" s="1"/>
  <c r="Q344" i="6"/>
  <c r="Z344" i="6" s="1"/>
  <c r="AI344" i="6" s="1"/>
  <c r="U312" i="6"/>
  <c r="AD312" i="6" s="1"/>
  <c r="T312" i="6"/>
  <c r="AC312" i="6" s="1"/>
  <c r="Q312" i="6"/>
  <c r="S312" i="6" s="1"/>
  <c r="AB312" i="6" s="1"/>
  <c r="U243" i="6"/>
  <c r="AD243" i="6" s="1"/>
  <c r="T243" i="6"/>
  <c r="AC243" i="6" s="1"/>
  <c r="Z243" i="6"/>
  <c r="AI243" i="6" s="1"/>
  <c r="R243" i="6"/>
  <c r="AA243" i="6" s="1"/>
  <c r="Y243" i="6"/>
  <c r="AH243" i="6" s="1"/>
  <c r="Q243" i="6"/>
  <c r="S243" i="6" s="1"/>
  <c r="AB243" i="6" s="1"/>
  <c r="V243" i="6"/>
  <c r="AE243" i="6" s="1"/>
  <c r="W243" i="6"/>
  <c r="AF243" i="6" s="1"/>
  <c r="X243" i="6"/>
  <c r="AG243" i="6" s="1"/>
  <c r="X130" i="6"/>
  <c r="AG130" i="6" s="1"/>
  <c r="T130" i="6"/>
  <c r="AC130" i="6" s="1"/>
  <c r="R130" i="6"/>
  <c r="AA130" i="6" s="1"/>
  <c r="Q130" i="6"/>
  <c r="S130" i="6" s="1"/>
  <c r="AB130" i="6" s="1"/>
  <c r="Z130" i="6"/>
  <c r="AI130" i="6" s="1"/>
  <c r="Y130" i="6"/>
  <c r="AH130" i="6" s="1"/>
  <c r="W130" i="6"/>
  <c r="AF130" i="6" s="1"/>
  <c r="U130" i="6"/>
  <c r="AD130" i="6" s="1"/>
  <c r="Y337" i="5"/>
  <c r="AH337" i="5" s="1"/>
  <c r="Q337" i="5"/>
  <c r="Z337" i="5" s="1"/>
  <c r="AI337" i="5" s="1"/>
  <c r="W337" i="5"/>
  <c r="AF337" i="5" s="1"/>
  <c r="V337" i="5"/>
  <c r="AE337" i="5" s="1"/>
  <c r="U337" i="5"/>
  <c r="AD337" i="5" s="1"/>
  <c r="R337" i="5"/>
  <c r="AA337" i="5" s="1"/>
  <c r="T337" i="5"/>
  <c r="AC337" i="5" s="1"/>
  <c r="S337" i="5"/>
  <c r="AB337" i="5" s="1"/>
  <c r="Q297" i="5"/>
  <c r="V297" i="5" s="1"/>
  <c r="AE297" i="5" s="1"/>
  <c r="X297" i="5"/>
  <c r="AG297" i="5" s="1"/>
  <c r="W297" i="5"/>
  <c r="AF297" i="5" s="1"/>
  <c r="S297" i="5"/>
  <c r="AB297" i="5" s="1"/>
  <c r="Q44" i="5"/>
  <c r="S44" i="5" s="1"/>
  <c r="AB44" i="5" s="1"/>
  <c r="T107" i="8"/>
  <c r="AC107" i="8" s="1"/>
  <c r="Y78" i="8"/>
  <c r="AH78" i="8" s="1"/>
  <c r="R442" i="8"/>
  <c r="AA442" i="8" s="1"/>
  <c r="S268" i="7"/>
  <c r="AB268" i="7" s="1"/>
  <c r="U268" i="7"/>
  <c r="AD268" i="7" s="1"/>
  <c r="Y268" i="7"/>
  <c r="AH268" i="7" s="1"/>
  <c r="W268" i="7"/>
  <c r="AF268" i="7" s="1"/>
  <c r="T268" i="7"/>
  <c r="AC268" i="7" s="1"/>
  <c r="R268" i="7"/>
  <c r="AA268" i="7" s="1"/>
  <c r="Z268" i="7"/>
  <c r="AI268" i="7" s="1"/>
  <c r="Q268" i="7"/>
  <c r="V268" i="7" s="1"/>
  <c r="AE268" i="7" s="1"/>
  <c r="Q139" i="7"/>
  <c r="T139" i="7"/>
  <c r="AC139" i="7" s="1"/>
  <c r="V52" i="7"/>
  <c r="AE52" i="7" s="1"/>
  <c r="Q52" i="7"/>
  <c r="V570" i="6"/>
  <c r="AE570" i="6" s="1"/>
  <c r="Z570" i="6"/>
  <c r="AI570" i="6" s="1"/>
  <c r="R570" i="6"/>
  <c r="AA570" i="6" s="1"/>
  <c r="W570" i="6"/>
  <c r="AF570" i="6" s="1"/>
  <c r="X570" i="6"/>
  <c r="AG570" i="6" s="1"/>
  <c r="Q570" i="6"/>
  <c r="Y570" i="6" s="1"/>
  <c r="AH570" i="6" s="1"/>
  <c r="T503" i="6"/>
  <c r="AC503" i="6" s="1"/>
  <c r="S503" i="6"/>
  <c r="AB503" i="6" s="1"/>
  <c r="Q503" i="6"/>
  <c r="X503" i="6" s="1"/>
  <c r="AG503" i="6" s="1"/>
  <c r="W474" i="6"/>
  <c r="AF474" i="6" s="1"/>
  <c r="V474" i="6"/>
  <c r="AE474" i="6" s="1"/>
  <c r="U474" i="6"/>
  <c r="AD474" i="6" s="1"/>
  <c r="S474" i="6"/>
  <c r="AB474" i="6" s="1"/>
  <c r="X474" i="6"/>
  <c r="AG474" i="6" s="1"/>
  <c r="R474" i="6"/>
  <c r="AA474" i="6" s="1"/>
  <c r="Q474" i="6"/>
  <c r="T474" i="6" s="1"/>
  <c r="AC474" i="6" s="1"/>
  <c r="Z474" i="6"/>
  <c r="AI474" i="6" s="1"/>
  <c r="Y474" i="6"/>
  <c r="AH474" i="6" s="1"/>
  <c r="Q444" i="6"/>
  <c r="Y444" i="6"/>
  <c r="AH444" i="6" s="1"/>
  <c r="Y408" i="6"/>
  <c r="AH408" i="6" s="1"/>
  <c r="Q408" i="6"/>
  <c r="T366" i="6"/>
  <c r="AC366" i="6" s="1"/>
  <c r="S366" i="6"/>
  <c r="AB366" i="6" s="1"/>
  <c r="Z366" i="6"/>
  <c r="AI366" i="6" s="1"/>
  <c r="R366" i="6"/>
  <c r="AA366" i="6" s="1"/>
  <c r="Y366" i="6"/>
  <c r="AH366" i="6" s="1"/>
  <c r="Q366" i="6"/>
  <c r="X366" i="6"/>
  <c r="AG366" i="6" s="1"/>
  <c r="U366" i="6"/>
  <c r="AD366" i="6" s="1"/>
  <c r="W366" i="6"/>
  <c r="AF366" i="6" s="1"/>
  <c r="V366" i="6"/>
  <c r="AE366" i="6" s="1"/>
  <c r="X205" i="6"/>
  <c r="AG205" i="6" s="1"/>
  <c r="U205" i="6"/>
  <c r="AD205" i="6" s="1"/>
  <c r="Y205" i="6"/>
  <c r="AH205" i="6" s="1"/>
  <c r="Q205" i="6"/>
  <c r="T205" i="6"/>
  <c r="AC205" i="6" s="1"/>
  <c r="S205" i="6"/>
  <c r="AB205" i="6" s="1"/>
  <c r="R205" i="6"/>
  <c r="AA205" i="6" s="1"/>
  <c r="Z205" i="6"/>
  <c r="AI205" i="6" s="1"/>
  <c r="W205" i="6"/>
  <c r="AF205" i="6" s="1"/>
  <c r="V205" i="6"/>
  <c r="AE205" i="6" s="1"/>
  <c r="S134" i="6"/>
  <c r="AB134" i="6" s="1"/>
  <c r="T134" i="6"/>
  <c r="AC134" i="6" s="1"/>
  <c r="U134" i="6"/>
  <c r="AD134" i="6" s="1"/>
  <c r="R134" i="6"/>
  <c r="AA134" i="6" s="1"/>
  <c r="Q134" i="6"/>
  <c r="X134" i="6" s="1"/>
  <c r="AG134" i="6" s="1"/>
  <c r="Z134" i="6"/>
  <c r="AI134" i="6" s="1"/>
  <c r="Y134" i="6"/>
  <c r="AH134" i="6" s="1"/>
  <c r="W134" i="6"/>
  <c r="AF134" i="6" s="1"/>
  <c r="Q40" i="6"/>
  <c r="W40" i="6" s="1"/>
  <c r="AF40" i="6" s="1"/>
  <c r="Y40" i="6"/>
  <c r="AH40" i="6" s="1"/>
  <c r="X40" i="6"/>
  <c r="AG40" i="6" s="1"/>
  <c r="Q476" i="5"/>
  <c r="Z359" i="5"/>
  <c r="AI359" i="5" s="1"/>
  <c r="R359" i="5"/>
  <c r="AA359" i="5" s="1"/>
  <c r="Y359" i="5"/>
  <c r="AH359" i="5" s="1"/>
  <c r="Q359" i="5"/>
  <c r="X359" i="5"/>
  <c r="AG359" i="5" s="1"/>
  <c r="W359" i="5"/>
  <c r="AF359" i="5" s="1"/>
  <c r="V359" i="5"/>
  <c r="AE359" i="5" s="1"/>
  <c r="S359" i="5"/>
  <c r="AB359" i="5" s="1"/>
  <c r="U359" i="5"/>
  <c r="AD359" i="5" s="1"/>
  <c r="T359" i="5"/>
  <c r="AC359" i="5" s="1"/>
  <c r="Z177" i="5"/>
  <c r="AI177" i="5" s="1"/>
  <c r="Y177" i="5"/>
  <c r="AH177" i="5" s="1"/>
  <c r="Q177" i="5"/>
  <c r="R177" i="5" s="1"/>
  <c r="AA177" i="5" s="1"/>
  <c r="V177" i="5"/>
  <c r="AE177" i="5" s="1"/>
  <c r="S177" i="5"/>
  <c r="AB177" i="5" s="1"/>
  <c r="T177" i="5"/>
  <c r="AC177" i="5" s="1"/>
  <c r="V309" i="8"/>
  <c r="AE309" i="8" s="1"/>
  <c r="Y137" i="8"/>
  <c r="AH137" i="8" s="1"/>
  <c r="X225" i="7"/>
  <c r="AG225" i="7" s="1"/>
  <c r="Z225" i="7"/>
  <c r="AI225" i="7" s="1"/>
  <c r="Y225" i="7"/>
  <c r="AH225" i="7" s="1"/>
  <c r="U225" i="7"/>
  <c r="AD225" i="7" s="1"/>
  <c r="T225" i="7"/>
  <c r="AC225" i="7" s="1"/>
  <c r="Q225" i="7"/>
  <c r="W225" i="7" s="1"/>
  <c r="AF225" i="7" s="1"/>
  <c r="R225" i="7"/>
  <c r="AA225" i="7" s="1"/>
  <c r="U129" i="7"/>
  <c r="AD129" i="7" s="1"/>
  <c r="T129" i="7"/>
  <c r="AC129" i="7" s="1"/>
  <c r="S129" i="7"/>
  <c r="AB129" i="7" s="1"/>
  <c r="Z129" i="7"/>
  <c r="AI129" i="7" s="1"/>
  <c r="Q129" i="7"/>
  <c r="R129" i="7" s="1"/>
  <c r="AA129" i="7" s="1"/>
  <c r="X129" i="7"/>
  <c r="AG129" i="7" s="1"/>
  <c r="W129" i="7"/>
  <c r="AF129" i="7" s="1"/>
  <c r="Q568" i="6"/>
  <c r="Z568" i="6"/>
  <c r="AI568" i="6" s="1"/>
  <c r="Q538" i="6"/>
  <c r="X538" i="6"/>
  <c r="AG538" i="6" s="1"/>
  <c r="V470" i="6"/>
  <c r="AE470" i="6" s="1"/>
  <c r="U470" i="6"/>
  <c r="AD470" i="6" s="1"/>
  <c r="T470" i="6"/>
  <c r="AC470" i="6" s="1"/>
  <c r="Q470" i="6"/>
  <c r="Y470" i="6" s="1"/>
  <c r="AH470" i="6" s="1"/>
  <c r="T394" i="6"/>
  <c r="AC394" i="6" s="1"/>
  <c r="S394" i="6"/>
  <c r="AB394" i="6" s="1"/>
  <c r="Z394" i="6"/>
  <c r="AI394" i="6" s="1"/>
  <c r="Y394" i="6"/>
  <c r="AH394" i="6" s="1"/>
  <c r="Q394" i="6"/>
  <c r="R394" i="6" s="1"/>
  <c r="AA394" i="6" s="1"/>
  <c r="W394" i="6"/>
  <c r="AF394" i="6" s="1"/>
  <c r="V394" i="6"/>
  <c r="AE394" i="6" s="1"/>
  <c r="W348" i="6"/>
  <c r="AF348" i="6" s="1"/>
  <c r="Q348" i="6"/>
  <c r="V348" i="6" s="1"/>
  <c r="AE348" i="6" s="1"/>
  <c r="Z348" i="6"/>
  <c r="AI348" i="6" s="1"/>
  <c r="Y348" i="6"/>
  <c r="AH348" i="6" s="1"/>
  <c r="Q283" i="6"/>
  <c r="X283" i="6" s="1"/>
  <c r="AG283" i="6" s="1"/>
  <c r="U233" i="6"/>
  <c r="AD233" i="6" s="1"/>
  <c r="T233" i="6"/>
  <c r="AC233" i="6" s="1"/>
  <c r="S233" i="6"/>
  <c r="AB233" i="6" s="1"/>
  <c r="Q233" i="6"/>
  <c r="X233" i="6" s="1"/>
  <c r="AG233" i="6" s="1"/>
  <c r="Q204" i="6"/>
  <c r="V204" i="6" s="1"/>
  <c r="AE204" i="6" s="1"/>
  <c r="W204" i="6"/>
  <c r="AF204" i="6" s="1"/>
  <c r="S112" i="6"/>
  <c r="AB112" i="6" s="1"/>
  <c r="Q112" i="6"/>
  <c r="X112" i="6" s="1"/>
  <c r="AG112" i="6" s="1"/>
  <c r="Z112" i="6"/>
  <c r="AI112" i="6" s="1"/>
  <c r="Y112" i="6"/>
  <c r="AH112" i="6" s="1"/>
  <c r="Q57" i="6"/>
  <c r="Z57" i="6"/>
  <c r="AI57" i="6" s="1"/>
  <c r="Q146" i="6"/>
  <c r="U234" i="6"/>
  <c r="AD234" i="6" s="1"/>
  <c r="T234" i="6"/>
  <c r="AC234" i="6" s="1"/>
  <c r="Q234" i="6"/>
  <c r="S231" i="6"/>
  <c r="AB231" i="6" s="1"/>
  <c r="R231" i="6"/>
  <c r="AA231" i="6" s="1"/>
  <c r="Y231" i="6"/>
  <c r="AH231" i="6" s="1"/>
  <c r="Q231" i="6"/>
  <c r="Z231" i="6" s="1"/>
  <c r="AI231" i="6" s="1"/>
  <c r="X231" i="6"/>
  <c r="AG231" i="6" s="1"/>
  <c r="W231" i="6"/>
  <c r="AF231" i="6" s="1"/>
  <c r="T231" i="6"/>
  <c r="AC231" i="6" s="1"/>
  <c r="V231" i="6"/>
  <c r="AE231" i="6" s="1"/>
  <c r="Q302" i="6"/>
  <c r="T302" i="6" s="1"/>
  <c r="AC302" i="6" s="1"/>
  <c r="X302" i="6"/>
  <c r="AG302" i="6" s="1"/>
  <c r="W302" i="6"/>
  <c r="AF302" i="6" s="1"/>
  <c r="Q338" i="6"/>
  <c r="S428" i="6"/>
  <c r="AB428" i="6" s="1"/>
  <c r="Z428" i="6"/>
  <c r="AI428" i="6" s="1"/>
  <c r="R428" i="6"/>
  <c r="AA428" i="6" s="1"/>
  <c r="Q428" i="6"/>
  <c r="Y428" i="6" s="1"/>
  <c r="AH428" i="6" s="1"/>
  <c r="V428" i="6"/>
  <c r="AE428" i="6" s="1"/>
  <c r="U428" i="6"/>
  <c r="AD428" i="6" s="1"/>
  <c r="S540" i="6"/>
  <c r="AB540" i="6" s="1"/>
  <c r="R540" i="6"/>
  <c r="AA540" i="6" s="1"/>
  <c r="Y540" i="6"/>
  <c r="AH540" i="6" s="1"/>
  <c r="Q540" i="6"/>
  <c r="Z540" i="6" s="1"/>
  <c r="AI540" i="6" s="1"/>
  <c r="X540" i="6"/>
  <c r="AG540" i="6" s="1"/>
  <c r="W540" i="6"/>
  <c r="AF540" i="6" s="1"/>
  <c r="T540" i="6"/>
  <c r="AC540" i="6" s="1"/>
  <c r="V540" i="6"/>
  <c r="AE540" i="6" s="1"/>
  <c r="Q574" i="6"/>
  <c r="T574" i="6" s="1"/>
  <c r="AC574" i="6" s="1"/>
  <c r="X574" i="6"/>
  <c r="AG574" i="6" s="1"/>
  <c r="W574" i="6"/>
  <c r="AF574" i="6" s="1"/>
  <c r="Q268" i="6"/>
  <c r="Z363" i="6"/>
  <c r="AI363" i="6" s="1"/>
  <c r="R363" i="6"/>
  <c r="AA363" i="6" s="1"/>
  <c r="Y363" i="6"/>
  <c r="AH363" i="6" s="1"/>
  <c r="Q363" i="6"/>
  <c r="X363" i="6"/>
  <c r="AG363" i="6" s="1"/>
  <c r="W363" i="6"/>
  <c r="AF363" i="6" s="1"/>
  <c r="V363" i="6"/>
  <c r="AE363" i="6" s="1"/>
  <c r="S363" i="6"/>
  <c r="AB363" i="6" s="1"/>
  <c r="T363" i="6"/>
  <c r="AC363" i="6" s="1"/>
  <c r="U363" i="6"/>
  <c r="AD363" i="6" s="1"/>
  <c r="Z485" i="6"/>
  <c r="AI485" i="6" s="1"/>
  <c r="Y485" i="6"/>
  <c r="AH485" i="6" s="1"/>
  <c r="Q485" i="6"/>
  <c r="R485" i="6" s="1"/>
  <c r="AA485" i="6" s="1"/>
  <c r="V485" i="6"/>
  <c r="AE485" i="6" s="1"/>
  <c r="S485" i="6"/>
  <c r="AB485" i="6" s="1"/>
  <c r="U485" i="6"/>
  <c r="AD485" i="6" s="1"/>
  <c r="Y232" i="6"/>
  <c r="AH232" i="6" s="1"/>
  <c r="Q232" i="6"/>
  <c r="R232" i="6" s="1"/>
  <c r="AA232" i="6" s="1"/>
  <c r="V232" i="6"/>
  <c r="AE232" i="6" s="1"/>
  <c r="U232" i="6"/>
  <c r="AD232" i="6" s="1"/>
  <c r="Z232" i="6"/>
  <c r="AI232" i="6" s="1"/>
  <c r="T232" i="6"/>
  <c r="AC232" i="6" s="1"/>
  <c r="S232" i="6"/>
  <c r="AB232" i="6" s="1"/>
  <c r="Y323" i="6"/>
  <c r="AH323" i="6" s="1"/>
  <c r="Q323" i="6"/>
  <c r="U323" i="6" s="1"/>
  <c r="AD323" i="6" s="1"/>
  <c r="X323" i="6"/>
  <c r="AG323" i="6" s="1"/>
  <c r="W323" i="6"/>
  <c r="AF323" i="6" s="1"/>
  <c r="V323" i="6"/>
  <c r="AE323" i="6" s="1"/>
  <c r="Z323" i="6"/>
  <c r="AI323" i="6" s="1"/>
  <c r="R323" i="6"/>
  <c r="AA323" i="6" s="1"/>
  <c r="T323" i="6"/>
  <c r="AC323" i="6" s="1"/>
  <c r="S323" i="6"/>
  <c r="AB323" i="6" s="1"/>
  <c r="U592" i="5"/>
  <c r="AD592" i="5" s="1"/>
  <c r="S592" i="5"/>
  <c r="AB592" i="5" s="1"/>
  <c r="R592" i="5"/>
  <c r="AA592" i="5" s="1"/>
  <c r="Q592" i="5"/>
  <c r="Z592" i="5" s="1"/>
  <c r="AI592" i="5" s="1"/>
  <c r="V592" i="5"/>
  <c r="AE592" i="5" s="1"/>
  <c r="T592" i="5"/>
  <c r="AC592" i="5" s="1"/>
  <c r="S521" i="5"/>
  <c r="AB521" i="5" s="1"/>
  <c r="R521" i="5"/>
  <c r="AA521" i="5" s="1"/>
  <c r="Y521" i="5"/>
  <c r="AH521" i="5" s="1"/>
  <c r="Q521" i="5"/>
  <c r="Z521" i="5" s="1"/>
  <c r="AI521" i="5" s="1"/>
  <c r="W521" i="5"/>
  <c r="AF521" i="5" s="1"/>
  <c r="V521" i="5"/>
  <c r="AE521" i="5" s="1"/>
  <c r="U521" i="5"/>
  <c r="AD521" i="5" s="1"/>
  <c r="Q513" i="5"/>
  <c r="V513" i="5" s="1"/>
  <c r="AE513" i="5" s="1"/>
  <c r="X513" i="5"/>
  <c r="AG513" i="5" s="1"/>
  <c r="W513" i="5"/>
  <c r="AF513" i="5" s="1"/>
  <c r="Q505" i="5"/>
  <c r="S439" i="5"/>
  <c r="AB439" i="5" s="1"/>
  <c r="Z439" i="5"/>
  <c r="AI439" i="5" s="1"/>
  <c r="R439" i="5"/>
  <c r="AA439" i="5" s="1"/>
  <c r="Q439" i="5"/>
  <c r="Y439" i="5" s="1"/>
  <c r="AH439" i="5" s="1"/>
  <c r="V439" i="5"/>
  <c r="AE439" i="5" s="1"/>
  <c r="U439" i="5"/>
  <c r="AD439" i="5" s="1"/>
  <c r="S348" i="5"/>
  <c r="AB348" i="5" s="1"/>
  <c r="R348" i="5"/>
  <c r="AA348" i="5" s="1"/>
  <c r="Y348" i="5"/>
  <c r="AH348" i="5" s="1"/>
  <c r="Q348" i="5"/>
  <c r="Z348" i="5" s="1"/>
  <c r="AI348" i="5" s="1"/>
  <c r="X348" i="5"/>
  <c r="AG348" i="5" s="1"/>
  <c r="W348" i="5"/>
  <c r="AF348" i="5" s="1"/>
  <c r="T348" i="5"/>
  <c r="AC348" i="5" s="1"/>
  <c r="V348" i="5"/>
  <c r="AE348" i="5" s="1"/>
  <c r="Q312" i="5"/>
  <c r="T312" i="5" s="1"/>
  <c r="AC312" i="5" s="1"/>
  <c r="X312" i="5"/>
  <c r="AG312" i="5" s="1"/>
  <c r="W312" i="5"/>
  <c r="AF312" i="5" s="1"/>
  <c r="Q246" i="5"/>
  <c r="S190" i="5"/>
  <c r="AB190" i="5" s="1"/>
  <c r="Z190" i="5"/>
  <c r="AI190" i="5" s="1"/>
  <c r="R190" i="5"/>
  <c r="AA190" i="5" s="1"/>
  <c r="Q190" i="5"/>
  <c r="Y190" i="5" s="1"/>
  <c r="AH190" i="5" s="1"/>
  <c r="U190" i="5"/>
  <c r="AD190" i="5" s="1"/>
  <c r="V190" i="5"/>
  <c r="AE190" i="5" s="1"/>
  <c r="S132" i="5"/>
  <c r="AB132" i="5" s="1"/>
  <c r="R132" i="5"/>
  <c r="AA132" i="5" s="1"/>
  <c r="Y132" i="5"/>
  <c r="AH132" i="5" s="1"/>
  <c r="Q132" i="5"/>
  <c r="Z132" i="5" s="1"/>
  <c r="AI132" i="5" s="1"/>
  <c r="X132" i="5"/>
  <c r="AG132" i="5" s="1"/>
  <c r="W132" i="5"/>
  <c r="AF132" i="5" s="1"/>
  <c r="T132" i="5"/>
  <c r="AC132" i="5" s="1"/>
  <c r="U132" i="5"/>
  <c r="AD132" i="5" s="1"/>
  <c r="Q58" i="5"/>
  <c r="T58" i="5" s="1"/>
  <c r="AC58" i="5" s="1"/>
  <c r="X58" i="5"/>
  <c r="AG58" i="5" s="1"/>
  <c r="W58" i="5"/>
  <c r="AF58" i="5" s="1"/>
  <c r="Y108" i="8"/>
  <c r="AH108" i="8" s="1"/>
  <c r="Z72" i="8"/>
  <c r="AI72" i="8" s="1"/>
  <c r="Q252" i="7"/>
  <c r="U89" i="7"/>
  <c r="AD89" i="7" s="1"/>
  <c r="Q89" i="7"/>
  <c r="V89" i="7" s="1"/>
  <c r="AE89" i="7" s="1"/>
  <c r="W89" i="7"/>
  <c r="AF89" i="7" s="1"/>
  <c r="Y89" i="7"/>
  <c r="AH89" i="7" s="1"/>
  <c r="Y57" i="7"/>
  <c r="AH57" i="7" s="1"/>
  <c r="Q57" i="7"/>
  <c r="Z57" i="7" s="1"/>
  <c r="AI57" i="7" s="1"/>
  <c r="V57" i="7"/>
  <c r="AE57" i="7" s="1"/>
  <c r="U57" i="7"/>
  <c r="AD57" i="7" s="1"/>
  <c r="T57" i="7"/>
  <c r="AC57" i="7" s="1"/>
  <c r="S57" i="7"/>
  <c r="AB57" i="7" s="1"/>
  <c r="R57" i="7"/>
  <c r="AA57" i="7" s="1"/>
  <c r="T336" i="7"/>
  <c r="AC336" i="7" s="1"/>
  <c r="Z336" i="7"/>
  <c r="AI336" i="7" s="1"/>
  <c r="R336" i="7"/>
  <c r="AA336" i="7" s="1"/>
  <c r="W336" i="7"/>
  <c r="AF336" i="7" s="1"/>
  <c r="V336" i="7"/>
  <c r="AE336" i="7" s="1"/>
  <c r="Q336" i="7"/>
  <c r="Y336" i="7" s="1"/>
  <c r="AH336" i="7" s="1"/>
  <c r="T543" i="7"/>
  <c r="AC543" i="7" s="1"/>
  <c r="S543" i="7"/>
  <c r="AB543" i="7" s="1"/>
  <c r="Z543" i="7"/>
  <c r="AI543" i="7" s="1"/>
  <c r="Y543" i="7"/>
  <c r="AH543" i="7" s="1"/>
  <c r="Q543" i="7"/>
  <c r="R543" i="7" s="1"/>
  <c r="AA543" i="7" s="1"/>
  <c r="W543" i="7"/>
  <c r="AF543" i="7" s="1"/>
  <c r="U543" i="7"/>
  <c r="AD543" i="7" s="1"/>
  <c r="T484" i="7"/>
  <c r="AC484" i="7" s="1"/>
  <c r="Z484" i="7"/>
  <c r="AI484" i="7" s="1"/>
  <c r="R484" i="7"/>
  <c r="AA484" i="7" s="1"/>
  <c r="Q484" i="7"/>
  <c r="S484" i="7" s="1"/>
  <c r="AB484" i="7" s="1"/>
  <c r="X484" i="7"/>
  <c r="AG484" i="7" s="1"/>
  <c r="V484" i="7"/>
  <c r="AE484" i="7" s="1"/>
  <c r="W484" i="7"/>
  <c r="AF484" i="7" s="1"/>
  <c r="V535" i="7"/>
  <c r="AE535" i="7" s="1"/>
  <c r="Z535" i="7"/>
  <c r="AI535" i="7" s="1"/>
  <c r="R535" i="7"/>
  <c r="AA535" i="7" s="1"/>
  <c r="X535" i="7"/>
  <c r="AG535" i="7" s="1"/>
  <c r="W535" i="7"/>
  <c r="AF535" i="7" s="1"/>
  <c r="Q535" i="7"/>
  <c r="Y535" i="7" s="1"/>
  <c r="AH535" i="7" s="1"/>
  <c r="Q41" i="7"/>
  <c r="T112" i="7"/>
  <c r="AC112" i="7" s="1"/>
  <c r="S112" i="7"/>
  <c r="AB112" i="7" s="1"/>
  <c r="R112" i="7"/>
  <c r="AA112" i="7" s="1"/>
  <c r="Q112" i="7"/>
  <c r="Z112" i="7" s="1"/>
  <c r="AI112" i="7" s="1"/>
  <c r="W112" i="7"/>
  <c r="AF112" i="7" s="1"/>
  <c r="V112" i="7"/>
  <c r="AE112" i="7" s="1"/>
  <c r="Z185" i="7"/>
  <c r="AI185" i="7" s="1"/>
  <c r="T185" i="7"/>
  <c r="AC185" i="7" s="1"/>
  <c r="S185" i="7"/>
  <c r="AB185" i="7" s="1"/>
  <c r="Q185" i="7"/>
  <c r="R185" i="7" s="1"/>
  <c r="AA185" i="7" s="1"/>
  <c r="Y185" i="7"/>
  <c r="AH185" i="7" s="1"/>
  <c r="X185" i="7"/>
  <c r="AG185" i="7" s="1"/>
  <c r="U185" i="7"/>
  <c r="AD185" i="7" s="1"/>
  <c r="W185" i="7"/>
  <c r="AF185" i="7" s="1"/>
  <c r="T248" i="7"/>
  <c r="AC248" i="7" s="1"/>
  <c r="Y248" i="7"/>
  <c r="AH248" i="7" s="1"/>
  <c r="Q248" i="7"/>
  <c r="W248" i="7" s="1"/>
  <c r="AF248" i="7" s="1"/>
  <c r="V248" i="7"/>
  <c r="AE248" i="7" s="1"/>
  <c r="U248" i="7"/>
  <c r="AD248" i="7" s="1"/>
  <c r="S248" i="7"/>
  <c r="AB248" i="7" s="1"/>
  <c r="R248" i="7"/>
  <c r="AA248" i="7" s="1"/>
  <c r="Z248" i="7"/>
  <c r="AI248" i="7" s="1"/>
  <c r="X248" i="7"/>
  <c r="AG248" i="7" s="1"/>
  <c r="Q395" i="7"/>
  <c r="W395" i="7" s="1"/>
  <c r="AF395" i="7" s="1"/>
  <c r="X395" i="7"/>
  <c r="AG395" i="7" s="1"/>
  <c r="V395" i="7"/>
  <c r="AE395" i="7" s="1"/>
  <c r="U111" i="7"/>
  <c r="AD111" i="7" s="1"/>
  <c r="R111" i="7"/>
  <c r="AA111" i="7" s="1"/>
  <c r="Z111" i="7"/>
  <c r="AI111" i="7" s="1"/>
  <c r="Q111" i="7"/>
  <c r="Y111" i="7"/>
  <c r="AH111" i="7" s="1"/>
  <c r="X111" i="7"/>
  <c r="AG111" i="7" s="1"/>
  <c r="W111" i="7"/>
  <c r="AF111" i="7" s="1"/>
  <c r="S111" i="7"/>
  <c r="AB111" i="7" s="1"/>
  <c r="V111" i="7"/>
  <c r="AE111" i="7" s="1"/>
  <c r="T111" i="7"/>
  <c r="AC111" i="7" s="1"/>
  <c r="T210" i="7"/>
  <c r="AC210" i="7" s="1"/>
  <c r="Z210" i="7"/>
  <c r="AI210" i="7" s="1"/>
  <c r="Q210" i="7"/>
  <c r="R210" i="7" s="1"/>
  <c r="AA210" i="7" s="1"/>
  <c r="W210" i="7"/>
  <c r="AF210" i="7" s="1"/>
  <c r="S210" i="7"/>
  <c r="AB210" i="7" s="1"/>
  <c r="V210" i="7"/>
  <c r="AE210" i="7" s="1"/>
  <c r="Q305" i="7"/>
  <c r="Z305" i="7" s="1"/>
  <c r="AI305" i="7" s="1"/>
  <c r="T559" i="7"/>
  <c r="AC559" i="7" s="1"/>
  <c r="S559" i="7"/>
  <c r="AB559" i="7" s="1"/>
  <c r="Z559" i="7"/>
  <c r="AI559" i="7" s="1"/>
  <c r="X559" i="7"/>
  <c r="AG559" i="7" s="1"/>
  <c r="Y559" i="7"/>
  <c r="AH559" i="7" s="1"/>
  <c r="Q559" i="7"/>
  <c r="R559" i="7" s="1"/>
  <c r="AA559" i="7" s="1"/>
  <c r="Z106" i="7"/>
  <c r="AI106" i="7" s="1"/>
  <c r="Q106" i="7"/>
  <c r="T106" i="7" s="1"/>
  <c r="AC106" i="7" s="1"/>
  <c r="S315" i="7"/>
  <c r="AB315" i="7" s="1"/>
  <c r="U315" i="7"/>
  <c r="AD315" i="7" s="1"/>
  <c r="R315" i="7"/>
  <c r="AA315" i="7" s="1"/>
  <c r="Q315" i="7"/>
  <c r="X315" i="7" s="1"/>
  <c r="AG315" i="7" s="1"/>
  <c r="Z315" i="7"/>
  <c r="AI315" i="7" s="1"/>
  <c r="Y315" i="7"/>
  <c r="AH315" i="7" s="1"/>
  <c r="T315" i="7"/>
  <c r="AC315" i="7" s="1"/>
  <c r="W315" i="7"/>
  <c r="AF315" i="7" s="1"/>
  <c r="Z454" i="7"/>
  <c r="AI454" i="7" s="1"/>
  <c r="R454" i="7"/>
  <c r="AA454" i="7" s="1"/>
  <c r="X454" i="7"/>
  <c r="AG454" i="7" s="1"/>
  <c r="Q454" i="7"/>
  <c r="W454" i="7" s="1"/>
  <c r="AF454" i="7" s="1"/>
  <c r="Q324" i="7"/>
  <c r="V292" i="7"/>
  <c r="AE292" i="7" s="1"/>
  <c r="S292" i="7"/>
  <c r="AB292" i="7" s="1"/>
  <c r="X292" i="7"/>
  <c r="AG292" i="7" s="1"/>
  <c r="Y292" i="7"/>
  <c r="AH292" i="7" s="1"/>
  <c r="W292" i="7"/>
  <c r="AF292" i="7" s="1"/>
  <c r="Q292" i="7"/>
  <c r="Z292" i="7" s="1"/>
  <c r="AI292" i="7" s="1"/>
  <c r="T292" i="7"/>
  <c r="AC292" i="7" s="1"/>
  <c r="R292" i="7"/>
  <c r="AA292" i="7" s="1"/>
  <c r="V426" i="7"/>
  <c r="AE426" i="7" s="1"/>
  <c r="T426" i="7"/>
  <c r="AC426" i="7" s="1"/>
  <c r="S426" i="7"/>
  <c r="AB426" i="7" s="1"/>
  <c r="Z426" i="7"/>
  <c r="AI426" i="7" s="1"/>
  <c r="R426" i="7"/>
  <c r="AA426" i="7" s="1"/>
  <c r="X426" i="7"/>
  <c r="AG426" i="7" s="1"/>
  <c r="Y426" i="7"/>
  <c r="AH426" i="7" s="1"/>
  <c r="W426" i="7"/>
  <c r="AF426" i="7" s="1"/>
  <c r="Q426" i="7"/>
  <c r="U426" i="7" s="1"/>
  <c r="AD426" i="7" s="1"/>
  <c r="Q430" i="7"/>
  <c r="U430" i="7" s="1"/>
  <c r="AD430" i="7" s="1"/>
  <c r="X430" i="7"/>
  <c r="AG430" i="7" s="1"/>
  <c r="W430" i="7"/>
  <c r="AF430" i="7" s="1"/>
  <c r="W216" i="7"/>
  <c r="AF216" i="7" s="1"/>
  <c r="T216" i="7"/>
  <c r="AC216" i="7" s="1"/>
  <c r="Y216" i="7"/>
  <c r="AH216" i="7" s="1"/>
  <c r="V216" i="7"/>
  <c r="AE216" i="7" s="1"/>
  <c r="Q216" i="7"/>
  <c r="X216" i="7" s="1"/>
  <c r="AG216" i="7" s="1"/>
  <c r="R307" i="7"/>
  <c r="AA307" i="7" s="1"/>
  <c r="Q307" i="7"/>
  <c r="Q347" i="7"/>
  <c r="X347" i="7"/>
  <c r="AG347" i="7" s="1"/>
  <c r="Z406" i="7"/>
  <c r="AI406" i="7" s="1"/>
  <c r="W406" i="7"/>
  <c r="AF406" i="7" s="1"/>
  <c r="V406" i="7"/>
  <c r="AE406" i="7" s="1"/>
  <c r="T406" i="7"/>
  <c r="AC406" i="7" s="1"/>
  <c r="S406" i="7"/>
  <c r="AB406" i="7" s="1"/>
  <c r="Q406" i="7"/>
  <c r="U406" i="7" s="1"/>
  <c r="AD406" i="7" s="1"/>
  <c r="Y468" i="7"/>
  <c r="AH468" i="7" s="1"/>
  <c r="Q468" i="7"/>
  <c r="U468" i="7" s="1"/>
  <c r="AD468" i="7" s="1"/>
  <c r="X468" i="7"/>
  <c r="AG468" i="7" s="1"/>
  <c r="W468" i="7"/>
  <c r="AF468" i="7" s="1"/>
  <c r="V468" i="7"/>
  <c r="AE468" i="7" s="1"/>
  <c r="S468" i="7"/>
  <c r="AB468" i="7" s="1"/>
  <c r="Z468" i="7"/>
  <c r="AI468" i="7" s="1"/>
  <c r="T468" i="7"/>
  <c r="AC468" i="7" s="1"/>
  <c r="R468" i="7"/>
  <c r="AA468" i="7" s="1"/>
  <c r="V418" i="7"/>
  <c r="AE418" i="7" s="1"/>
  <c r="Q418" i="7"/>
  <c r="X507" i="7"/>
  <c r="AG507" i="7" s="1"/>
  <c r="V507" i="7"/>
  <c r="AE507" i="7" s="1"/>
  <c r="U507" i="7"/>
  <c r="AD507" i="7" s="1"/>
  <c r="T507" i="7"/>
  <c r="AC507" i="7" s="1"/>
  <c r="Z507" i="7"/>
  <c r="AI507" i="7" s="1"/>
  <c r="R507" i="7"/>
  <c r="AA507" i="7" s="1"/>
  <c r="Y507" i="7"/>
  <c r="AH507" i="7" s="1"/>
  <c r="S507" i="7"/>
  <c r="AB507" i="7" s="1"/>
  <c r="Q507" i="7"/>
  <c r="W507" i="7" s="1"/>
  <c r="AF507" i="7" s="1"/>
  <c r="X515" i="7"/>
  <c r="AG515" i="7" s="1"/>
  <c r="T515" i="7"/>
  <c r="AC515" i="7" s="1"/>
  <c r="Z515" i="7"/>
  <c r="AI515" i="7" s="1"/>
  <c r="R515" i="7"/>
  <c r="AA515" i="7" s="1"/>
  <c r="S515" i="7"/>
  <c r="AB515" i="7" s="1"/>
  <c r="Q515" i="7"/>
  <c r="Y515" i="7" s="1"/>
  <c r="AH515" i="7" s="1"/>
  <c r="V523" i="7"/>
  <c r="AE523" i="7" s="1"/>
  <c r="U523" i="7"/>
  <c r="AD523" i="7" s="1"/>
  <c r="T523" i="7"/>
  <c r="AC523" i="7" s="1"/>
  <c r="R523" i="7"/>
  <c r="AA523" i="7" s="1"/>
  <c r="Y523" i="7"/>
  <c r="AH523" i="7" s="1"/>
  <c r="S523" i="7"/>
  <c r="AB523" i="7" s="1"/>
  <c r="Q523" i="7"/>
  <c r="Z523" i="7" s="1"/>
  <c r="AI523" i="7" s="1"/>
  <c r="W583" i="7"/>
  <c r="AF583" i="7" s="1"/>
  <c r="V583" i="7"/>
  <c r="AE583" i="7" s="1"/>
  <c r="Q583" i="7"/>
  <c r="Z435" i="6"/>
  <c r="AI435" i="6" s="1"/>
  <c r="Z585" i="5"/>
  <c r="AI585" i="5" s="1"/>
  <c r="Q585" i="5"/>
  <c r="W585" i="5" s="1"/>
  <c r="AF585" i="5" s="1"/>
  <c r="V585" i="5"/>
  <c r="AE585" i="5" s="1"/>
  <c r="U585" i="5"/>
  <c r="AD585" i="5" s="1"/>
  <c r="T585" i="5"/>
  <c r="AC585" i="5" s="1"/>
  <c r="R585" i="5"/>
  <c r="AA585" i="5" s="1"/>
  <c r="Z178" i="8"/>
  <c r="AI178" i="8" s="1"/>
  <c r="Q280" i="7"/>
  <c r="Z280" i="7" s="1"/>
  <c r="AI280" i="7" s="1"/>
  <c r="Q80" i="7"/>
  <c r="T45" i="7"/>
  <c r="AC45" i="7" s="1"/>
  <c r="Z45" i="7"/>
  <c r="AI45" i="7" s="1"/>
  <c r="R45" i="7"/>
  <c r="AA45" i="7" s="1"/>
  <c r="Y45" i="7"/>
  <c r="AH45" i="7" s="1"/>
  <c r="Q45" i="7"/>
  <c r="S45" i="7" s="1"/>
  <c r="AB45" i="7" s="1"/>
  <c r="X45" i="7"/>
  <c r="AG45" i="7" s="1"/>
  <c r="U45" i="7"/>
  <c r="AD45" i="7" s="1"/>
  <c r="W45" i="7"/>
  <c r="AF45" i="7" s="1"/>
  <c r="S553" i="6"/>
  <c r="AB553" i="6" s="1"/>
  <c r="R548" i="6"/>
  <c r="AA548" i="6" s="1"/>
  <c r="Y489" i="6"/>
  <c r="AH489" i="6" s="1"/>
  <c r="Y403" i="6"/>
  <c r="AH403" i="6" s="1"/>
  <c r="Y352" i="6"/>
  <c r="AH352" i="6" s="1"/>
  <c r="U336" i="6"/>
  <c r="AD336" i="6" s="1"/>
  <c r="Y316" i="6"/>
  <c r="AH316" i="6" s="1"/>
  <c r="T389" i="8"/>
  <c r="AC389" i="8" s="1"/>
  <c r="Y343" i="8"/>
  <c r="AH343" i="8" s="1"/>
  <c r="Z343" i="8"/>
  <c r="AI343" i="8" s="1"/>
  <c r="V230" i="8"/>
  <c r="AE230" i="8" s="1"/>
  <c r="T121" i="8"/>
  <c r="AC121" i="8" s="1"/>
  <c r="V121" i="8"/>
  <c r="AE121" i="8" s="1"/>
  <c r="S81" i="8"/>
  <c r="AB81" i="8" s="1"/>
  <c r="S38" i="8"/>
  <c r="AB38" i="8" s="1"/>
  <c r="Q313" i="7"/>
  <c r="Z202" i="7"/>
  <c r="AI202" i="7" s="1"/>
  <c r="Q202" i="7"/>
  <c r="Q87" i="7"/>
  <c r="Q583" i="6"/>
  <c r="Q549" i="6"/>
  <c r="Z549" i="6" s="1"/>
  <c r="AI549" i="6" s="1"/>
  <c r="V359" i="6"/>
  <c r="AE359" i="6" s="1"/>
  <c r="S359" i="6"/>
  <c r="AB359" i="6" s="1"/>
  <c r="Z359" i="6"/>
  <c r="AI359" i="6" s="1"/>
  <c r="R359" i="6"/>
  <c r="AA359" i="6" s="1"/>
  <c r="Y359" i="6"/>
  <c r="AH359" i="6" s="1"/>
  <c r="X359" i="6"/>
  <c r="AG359" i="6" s="1"/>
  <c r="Q359" i="6"/>
  <c r="W359" i="6" s="1"/>
  <c r="AF359" i="6" s="1"/>
  <c r="Y238" i="6"/>
  <c r="AH238" i="6" s="1"/>
  <c r="Q238" i="6"/>
  <c r="Z113" i="6"/>
  <c r="AI113" i="6" s="1"/>
  <c r="R113" i="6"/>
  <c r="AA113" i="6" s="1"/>
  <c r="S113" i="6"/>
  <c r="AB113" i="6" s="1"/>
  <c r="U113" i="6"/>
  <c r="AD113" i="6" s="1"/>
  <c r="Q113" i="6"/>
  <c r="W113" i="6" s="1"/>
  <c r="AF113" i="6" s="1"/>
  <c r="Y113" i="6"/>
  <c r="AH113" i="6" s="1"/>
  <c r="X113" i="6"/>
  <c r="AG113" i="6" s="1"/>
  <c r="V113" i="6"/>
  <c r="AE113" i="6" s="1"/>
  <c r="W381" i="5"/>
  <c r="AF381" i="5" s="1"/>
  <c r="Y381" i="5"/>
  <c r="AH381" i="5" s="1"/>
  <c r="Q381" i="5"/>
  <c r="V381" i="5" s="1"/>
  <c r="AE381" i="5" s="1"/>
  <c r="V203" i="5"/>
  <c r="AE203" i="5" s="1"/>
  <c r="S203" i="5"/>
  <c r="AB203" i="5" s="1"/>
  <c r="Z203" i="5"/>
  <c r="AI203" i="5" s="1"/>
  <c r="R203" i="5"/>
  <c r="AA203" i="5" s="1"/>
  <c r="Y203" i="5"/>
  <c r="AH203" i="5" s="1"/>
  <c r="X203" i="5"/>
  <c r="AG203" i="5" s="1"/>
  <c r="Q203" i="5"/>
  <c r="W203" i="5" s="1"/>
  <c r="AF203" i="5" s="1"/>
  <c r="U83" i="5"/>
  <c r="AD83" i="5" s="1"/>
  <c r="T83" i="5"/>
  <c r="AC83" i="5" s="1"/>
  <c r="S83" i="5"/>
  <c r="AB83" i="5" s="1"/>
  <c r="R83" i="5"/>
  <c r="AA83" i="5" s="1"/>
  <c r="W83" i="5"/>
  <c r="AF83" i="5" s="1"/>
  <c r="Q83" i="5"/>
  <c r="Z83" i="5" s="1"/>
  <c r="AI83" i="5" s="1"/>
  <c r="Y83" i="5"/>
  <c r="AH83" i="5" s="1"/>
  <c r="U197" i="6"/>
  <c r="AD197" i="6" s="1"/>
  <c r="S197" i="6"/>
  <c r="AB197" i="6" s="1"/>
  <c r="X29" i="6"/>
  <c r="AG29" i="6" s="1"/>
  <c r="Z486" i="5"/>
  <c r="AI486" i="5" s="1"/>
  <c r="Z483" i="5"/>
  <c r="AI483" i="5" s="1"/>
  <c r="W370" i="5"/>
  <c r="AF370" i="5" s="1"/>
  <c r="S355" i="5"/>
  <c r="AB355" i="5" s="1"/>
  <c r="T355" i="5"/>
  <c r="AC355" i="5" s="1"/>
  <c r="Z355" i="5"/>
  <c r="AI355" i="5" s="1"/>
  <c r="R355" i="5"/>
  <c r="AA355" i="5" s="1"/>
  <c r="Y306" i="5"/>
  <c r="AH306" i="5" s="1"/>
  <c r="V176" i="5"/>
  <c r="AE176" i="5" s="1"/>
  <c r="X480" i="4"/>
  <c r="V480" i="4"/>
  <c r="Z349" i="6"/>
  <c r="AI349" i="6" s="1"/>
  <c r="R349" i="6"/>
  <c r="AA349" i="6" s="1"/>
  <c r="U349" i="6"/>
  <c r="AD349" i="6" s="1"/>
  <c r="X349" i="6"/>
  <c r="AG349" i="6" s="1"/>
  <c r="Y271" i="6"/>
  <c r="AH271" i="6" s="1"/>
  <c r="R543" i="5"/>
  <c r="AA543" i="5" s="1"/>
  <c r="Y543" i="5"/>
  <c r="AH543" i="5" s="1"/>
  <c r="T543" i="5"/>
  <c r="AC543" i="5" s="1"/>
  <c r="S499" i="5"/>
  <c r="AB499" i="5" s="1"/>
  <c r="Z499" i="5"/>
  <c r="AI499" i="5" s="1"/>
  <c r="X499" i="5"/>
  <c r="AG499" i="5" s="1"/>
  <c r="R441" i="5"/>
  <c r="AA441" i="5" s="1"/>
  <c r="Z234" i="5"/>
  <c r="AI234" i="5" s="1"/>
  <c r="Z210" i="5"/>
  <c r="AI210" i="5" s="1"/>
  <c r="W210" i="5"/>
  <c r="AF210" i="5" s="1"/>
  <c r="V210" i="5"/>
  <c r="AE210" i="5" s="1"/>
  <c r="U210" i="5"/>
  <c r="AD210" i="5" s="1"/>
  <c r="T210" i="5"/>
  <c r="AC210" i="5" s="1"/>
  <c r="V201" i="5"/>
  <c r="AE201" i="5" s="1"/>
  <c r="Z194" i="5"/>
  <c r="AI194" i="5" s="1"/>
  <c r="R194" i="5"/>
  <c r="AA194" i="5" s="1"/>
  <c r="W194" i="5"/>
  <c r="AF194" i="5" s="1"/>
  <c r="V194" i="5"/>
  <c r="AE194" i="5" s="1"/>
  <c r="U194" i="5"/>
  <c r="AD194" i="5" s="1"/>
  <c r="T194" i="5"/>
  <c r="AC194" i="5" s="1"/>
  <c r="Y173" i="5"/>
  <c r="AH173" i="5" s="1"/>
  <c r="W102" i="5"/>
  <c r="AF102" i="5" s="1"/>
  <c r="R102" i="5"/>
  <c r="AA102" i="5" s="1"/>
  <c r="Y102" i="5"/>
  <c r="AH102" i="5" s="1"/>
  <c r="T102" i="5"/>
  <c r="AC102" i="5" s="1"/>
  <c r="X450" i="4"/>
  <c r="V450" i="4"/>
  <c r="T456" i="6"/>
  <c r="AC456" i="6" s="1"/>
  <c r="V84" i="6"/>
  <c r="AE84" i="6" s="1"/>
  <c r="Z84" i="6"/>
  <c r="AI84" i="6" s="1"/>
  <c r="X84" i="6"/>
  <c r="AG84" i="6" s="1"/>
  <c r="S74" i="6"/>
  <c r="AB74" i="6" s="1"/>
  <c r="Z374" i="5"/>
  <c r="AI374" i="5" s="1"/>
  <c r="S374" i="5"/>
  <c r="AB374" i="5" s="1"/>
  <c r="R374" i="5"/>
  <c r="AA374" i="5" s="1"/>
  <c r="X374" i="5"/>
  <c r="AG374" i="5" s="1"/>
  <c r="W374" i="5"/>
  <c r="AF374" i="5" s="1"/>
  <c r="Y374" i="5"/>
  <c r="AH374" i="5" s="1"/>
  <c r="W244" i="5"/>
  <c r="AF244" i="5" s="1"/>
  <c r="V244" i="5"/>
  <c r="AE244" i="5" s="1"/>
  <c r="U244" i="5"/>
  <c r="AD244" i="5" s="1"/>
  <c r="T244" i="5"/>
  <c r="AC244" i="5" s="1"/>
  <c r="S244" i="5"/>
  <c r="AB244" i="5" s="1"/>
  <c r="X244" i="5"/>
  <c r="AG244" i="5" s="1"/>
  <c r="Z244" i="5"/>
  <c r="AI244" i="5" s="1"/>
  <c r="Y223" i="5"/>
  <c r="AH223" i="5" s="1"/>
  <c r="Y176" i="5"/>
  <c r="AH176" i="5" s="1"/>
  <c r="S161" i="5"/>
  <c r="AB161" i="5" s="1"/>
  <c r="Z131" i="5"/>
  <c r="AI131" i="5" s="1"/>
  <c r="R131" i="5"/>
  <c r="AA131" i="5" s="1"/>
  <c r="W131" i="5"/>
  <c r="AF131" i="5" s="1"/>
  <c r="U131" i="5"/>
  <c r="AD131" i="5" s="1"/>
  <c r="X249" i="4"/>
  <c r="V249" i="4"/>
  <c r="Y174" i="6"/>
  <c r="AH174" i="6" s="1"/>
  <c r="Y485" i="5"/>
  <c r="AH485" i="5" s="1"/>
  <c r="T428" i="5"/>
  <c r="AC428" i="5" s="1"/>
  <c r="Z389" i="5"/>
  <c r="AI389" i="5" s="1"/>
  <c r="S389" i="5"/>
  <c r="AB389" i="5" s="1"/>
  <c r="R389" i="5"/>
  <c r="AA389" i="5" s="1"/>
  <c r="T389" i="5"/>
  <c r="AC389" i="5" s="1"/>
  <c r="W389" i="5"/>
  <c r="AF389" i="5" s="1"/>
  <c r="V357" i="4"/>
  <c r="X357" i="4"/>
  <c r="X260" i="4"/>
  <c r="V260" i="4"/>
  <c r="W568" i="5"/>
  <c r="AF568" i="5" s="1"/>
  <c r="V568" i="5"/>
  <c r="AE568" i="5" s="1"/>
  <c r="U568" i="5"/>
  <c r="AD568" i="5" s="1"/>
  <c r="X568" i="5"/>
  <c r="AG568" i="5" s="1"/>
  <c r="T568" i="5"/>
  <c r="AC568" i="5" s="1"/>
  <c r="R568" i="5"/>
  <c r="AA568" i="5" s="1"/>
  <c r="S568" i="5"/>
  <c r="AB568" i="5" s="1"/>
  <c r="Z568" i="5"/>
  <c r="AI568" i="5" s="1"/>
  <c r="X401" i="5"/>
  <c r="AG401" i="5" s="1"/>
  <c r="X393" i="5"/>
  <c r="AG393" i="5" s="1"/>
  <c r="W393" i="5"/>
  <c r="AF393" i="5" s="1"/>
  <c r="V393" i="5"/>
  <c r="AE393" i="5" s="1"/>
  <c r="U393" i="5"/>
  <c r="AD393" i="5" s="1"/>
  <c r="T393" i="5"/>
  <c r="AC393" i="5" s="1"/>
  <c r="Y393" i="5"/>
  <c r="AH393" i="5" s="1"/>
  <c r="Y379" i="5"/>
  <c r="AH379" i="5" s="1"/>
  <c r="Y364" i="5"/>
  <c r="AH364" i="5" s="1"/>
  <c r="Y228" i="5"/>
  <c r="AH228" i="5" s="1"/>
  <c r="V484" i="5"/>
  <c r="AE484" i="5" s="1"/>
  <c r="X484" i="5"/>
  <c r="AG484" i="5" s="1"/>
  <c r="U484" i="5"/>
  <c r="AD484" i="5" s="1"/>
  <c r="T484" i="5"/>
  <c r="AC484" i="5" s="1"/>
  <c r="S484" i="5"/>
  <c r="AB484" i="5" s="1"/>
  <c r="Z484" i="5"/>
  <c r="AI484" i="5" s="1"/>
  <c r="R484" i="5"/>
  <c r="AA484" i="5" s="1"/>
  <c r="X455" i="5"/>
  <c r="AG455" i="5" s="1"/>
  <c r="W455" i="5"/>
  <c r="AF455" i="5" s="1"/>
  <c r="V455" i="5"/>
  <c r="AE455" i="5" s="1"/>
  <c r="U455" i="5"/>
  <c r="AD455" i="5" s="1"/>
  <c r="T455" i="5"/>
  <c r="AC455" i="5" s="1"/>
  <c r="Y455" i="5"/>
  <c r="AH455" i="5" s="1"/>
  <c r="U435" i="5"/>
  <c r="AD435" i="5" s="1"/>
  <c r="W435" i="5"/>
  <c r="AF435" i="5" s="1"/>
  <c r="T435" i="5"/>
  <c r="AC435" i="5" s="1"/>
  <c r="X435" i="5"/>
  <c r="AG435" i="5" s="1"/>
  <c r="S435" i="5"/>
  <c r="AB435" i="5" s="1"/>
  <c r="Z435" i="5"/>
  <c r="AI435" i="5" s="1"/>
  <c r="R435" i="5"/>
  <c r="AA435" i="5" s="1"/>
  <c r="Y435" i="5"/>
  <c r="AH435" i="5" s="1"/>
  <c r="X391" i="5"/>
  <c r="AG391" i="5" s="1"/>
  <c r="W391" i="5"/>
  <c r="AF391" i="5" s="1"/>
  <c r="V391" i="5"/>
  <c r="AE391" i="5" s="1"/>
  <c r="U391" i="5"/>
  <c r="AD391" i="5" s="1"/>
  <c r="T391" i="5"/>
  <c r="AC391" i="5" s="1"/>
  <c r="Y391" i="5"/>
  <c r="AH391" i="5" s="1"/>
  <c r="X219" i="4"/>
  <c r="V219" i="4"/>
  <c r="V306" i="5"/>
  <c r="AE306" i="5" s="1"/>
  <c r="S104" i="6"/>
  <c r="AB104" i="6" s="1"/>
  <c r="Y183" i="5"/>
  <c r="AH183" i="5" s="1"/>
  <c r="Y46" i="5"/>
  <c r="AH46" i="5" s="1"/>
  <c r="R46" i="5"/>
  <c r="AA46" i="5" s="1"/>
  <c r="Z46" i="5"/>
  <c r="AI46" i="5" s="1"/>
  <c r="T46" i="5"/>
  <c r="AC46" i="5" s="1"/>
  <c r="X410" i="5"/>
  <c r="AG410" i="5" s="1"/>
  <c r="U410" i="5"/>
  <c r="AD410" i="5" s="1"/>
  <c r="T410" i="5"/>
  <c r="AC410" i="5" s="1"/>
  <c r="W410" i="5"/>
  <c r="AF410" i="5" s="1"/>
  <c r="S410" i="5"/>
  <c r="AB410" i="5" s="1"/>
  <c r="V410" i="5"/>
  <c r="AE410" i="5" s="1"/>
  <c r="Z410" i="5"/>
  <c r="AI410" i="5" s="1"/>
  <c r="R410" i="5"/>
  <c r="AA410" i="5" s="1"/>
  <c r="G14" i="15"/>
  <c r="M14" i="15" s="1"/>
  <c r="W43" i="1"/>
  <c r="K14" i="15" s="1"/>
  <c r="X43" i="1"/>
  <c r="L14" i="15" s="1"/>
  <c r="Y425" i="9"/>
  <c r="AH425" i="9" s="1"/>
  <c r="S515" i="9"/>
  <c r="AB515" i="9" s="1"/>
  <c r="Y317" i="9"/>
  <c r="AH317" i="9" s="1"/>
  <c r="W561" i="9"/>
  <c r="AF561" i="9" s="1"/>
  <c r="X538" i="9"/>
  <c r="AG538" i="9" s="1"/>
  <c r="Y344" i="9"/>
  <c r="AH344" i="9" s="1"/>
  <c r="R592" i="9"/>
  <c r="AA592" i="9" s="1"/>
  <c r="Z575" i="9"/>
  <c r="AI575" i="9" s="1"/>
  <c r="Y454" i="9"/>
  <c r="AH454" i="9" s="1"/>
  <c r="Y447" i="9"/>
  <c r="AH447" i="9" s="1"/>
  <c r="Y349" i="9"/>
  <c r="AH349" i="9" s="1"/>
  <c r="Y343" i="9"/>
  <c r="AH343" i="9" s="1"/>
  <c r="R314" i="9"/>
  <c r="AA314" i="9" s="1"/>
  <c r="Z310" i="9"/>
  <c r="AI310" i="9" s="1"/>
  <c r="S306" i="9"/>
  <c r="AB306" i="9" s="1"/>
  <c r="T267" i="9"/>
  <c r="AC267" i="9" s="1"/>
  <c r="W181" i="9"/>
  <c r="AF181" i="9" s="1"/>
  <c r="Y376" i="9"/>
  <c r="AH376" i="9" s="1"/>
  <c r="Y353" i="9"/>
  <c r="AH353" i="9" s="1"/>
  <c r="V572" i="9"/>
  <c r="AE572" i="9" s="1"/>
  <c r="Y388" i="9"/>
  <c r="AH388" i="9" s="1"/>
  <c r="U334" i="9"/>
  <c r="AD334" i="9" s="1"/>
  <c r="Y321" i="9"/>
  <c r="AH321" i="9" s="1"/>
  <c r="Z497" i="9"/>
  <c r="AI497" i="9" s="1"/>
  <c r="Y399" i="9"/>
  <c r="AH399" i="9" s="1"/>
  <c r="S425" i="9"/>
  <c r="AB425" i="9" s="1"/>
  <c r="U440" i="8"/>
  <c r="AD440" i="8" s="1"/>
  <c r="X262" i="9"/>
  <c r="AG262" i="9" s="1"/>
  <c r="Y251" i="9"/>
  <c r="AH251" i="9" s="1"/>
  <c r="X235" i="9"/>
  <c r="AG235" i="9" s="1"/>
  <c r="Z233" i="9"/>
  <c r="AI233" i="9" s="1"/>
  <c r="Y215" i="9"/>
  <c r="AH215" i="9" s="1"/>
  <c r="R207" i="9"/>
  <c r="AA207" i="9" s="1"/>
  <c r="S199" i="9"/>
  <c r="AB199" i="9" s="1"/>
  <c r="V192" i="9"/>
  <c r="AE192" i="9" s="1"/>
  <c r="T179" i="9"/>
  <c r="AC179" i="9" s="1"/>
  <c r="U171" i="9"/>
  <c r="AD171" i="9" s="1"/>
  <c r="S170" i="9"/>
  <c r="AB170" i="9" s="1"/>
  <c r="T169" i="9"/>
  <c r="AC169" i="9" s="1"/>
  <c r="V167" i="9"/>
  <c r="AE167" i="9" s="1"/>
  <c r="X152" i="9"/>
  <c r="AG152" i="9" s="1"/>
  <c r="W145" i="9"/>
  <c r="AF145" i="9" s="1"/>
  <c r="T144" i="9"/>
  <c r="AC144" i="9" s="1"/>
  <c r="S139" i="9"/>
  <c r="AB139" i="9" s="1"/>
  <c r="R127" i="9"/>
  <c r="AA127" i="9" s="1"/>
  <c r="V109" i="9"/>
  <c r="AE109" i="9" s="1"/>
  <c r="T86" i="9"/>
  <c r="AC86" i="9" s="1"/>
  <c r="W78" i="9"/>
  <c r="AF78" i="9" s="1"/>
  <c r="U75" i="9"/>
  <c r="AD75" i="9" s="1"/>
  <c r="S68" i="9"/>
  <c r="AB68" i="9" s="1"/>
  <c r="T55" i="9"/>
  <c r="AC55" i="9" s="1"/>
  <c r="U33" i="9"/>
  <c r="AD33" i="9" s="1"/>
  <c r="X26" i="9"/>
  <c r="AG26" i="9" s="1"/>
  <c r="Z577" i="8"/>
  <c r="AI577" i="8" s="1"/>
  <c r="X564" i="8"/>
  <c r="AG564" i="8" s="1"/>
  <c r="Y560" i="8"/>
  <c r="AH560" i="8" s="1"/>
  <c r="X544" i="8"/>
  <c r="AG544" i="8" s="1"/>
  <c r="Y532" i="8"/>
  <c r="AH532" i="8" s="1"/>
  <c r="X495" i="8"/>
  <c r="AG495" i="8" s="1"/>
  <c r="Y492" i="8"/>
  <c r="AH492" i="8" s="1"/>
  <c r="X442" i="8"/>
  <c r="AG442" i="8" s="1"/>
  <c r="Z198" i="8"/>
  <c r="AI198" i="8" s="1"/>
  <c r="U579" i="9"/>
  <c r="AD579" i="9" s="1"/>
  <c r="S510" i="9"/>
  <c r="AB510" i="9" s="1"/>
  <c r="U434" i="9"/>
  <c r="AD434" i="9" s="1"/>
  <c r="V401" i="9"/>
  <c r="AE401" i="9" s="1"/>
  <c r="S401" i="9"/>
  <c r="AB401" i="9" s="1"/>
  <c r="S322" i="9"/>
  <c r="AB322" i="9" s="1"/>
  <c r="W288" i="9"/>
  <c r="AF288" i="9" s="1"/>
  <c r="U288" i="9"/>
  <c r="AD288" i="9" s="1"/>
  <c r="S276" i="9"/>
  <c r="AB276" i="9" s="1"/>
  <c r="Y257" i="9"/>
  <c r="AH257" i="9" s="1"/>
  <c r="Z248" i="9"/>
  <c r="AI248" i="9" s="1"/>
  <c r="V241" i="9"/>
  <c r="AE241" i="9" s="1"/>
  <c r="S239" i="9"/>
  <c r="AB239" i="9" s="1"/>
  <c r="R236" i="9"/>
  <c r="AA236" i="9" s="1"/>
  <c r="V231" i="9"/>
  <c r="AE231" i="9" s="1"/>
  <c r="V229" i="9"/>
  <c r="AE229" i="9" s="1"/>
  <c r="W214" i="9"/>
  <c r="AF214" i="9" s="1"/>
  <c r="V210" i="9"/>
  <c r="AE210" i="9" s="1"/>
  <c r="X208" i="9"/>
  <c r="AG208" i="9" s="1"/>
  <c r="X205" i="9"/>
  <c r="AG205" i="9" s="1"/>
  <c r="U200" i="9"/>
  <c r="AD200" i="9" s="1"/>
  <c r="R191" i="9"/>
  <c r="AA191" i="9" s="1"/>
  <c r="S185" i="9"/>
  <c r="AB185" i="9" s="1"/>
  <c r="W176" i="9"/>
  <c r="AF176" i="9" s="1"/>
  <c r="Y165" i="9"/>
  <c r="AH165" i="9" s="1"/>
  <c r="Y153" i="9"/>
  <c r="AH153" i="9" s="1"/>
  <c r="X143" i="9"/>
  <c r="AG143" i="9" s="1"/>
  <c r="U137" i="9"/>
  <c r="AD137" i="9" s="1"/>
  <c r="V132" i="9"/>
  <c r="AE132" i="9" s="1"/>
  <c r="X126" i="9"/>
  <c r="AG126" i="9" s="1"/>
  <c r="U105" i="9"/>
  <c r="AD105" i="9" s="1"/>
  <c r="Z97" i="9"/>
  <c r="AI97" i="9" s="1"/>
  <c r="W88" i="9"/>
  <c r="AF88" i="9" s="1"/>
  <c r="W82" i="9"/>
  <c r="AF82" i="9" s="1"/>
  <c r="T81" i="9"/>
  <c r="AC81" i="9" s="1"/>
  <c r="R80" i="9"/>
  <c r="AA80" i="9" s="1"/>
  <c r="X78" i="9"/>
  <c r="AG78" i="9" s="1"/>
  <c r="S69" i="9"/>
  <c r="AB69" i="9" s="1"/>
  <c r="S60" i="9"/>
  <c r="AB60" i="9" s="1"/>
  <c r="V44" i="9"/>
  <c r="AE44" i="9" s="1"/>
  <c r="R40" i="9"/>
  <c r="AA40" i="9" s="1"/>
  <c r="Z39" i="9"/>
  <c r="AI39" i="9" s="1"/>
  <c r="T37" i="9"/>
  <c r="AC37" i="9" s="1"/>
  <c r="S28" i="9"/>
  <c r="AB28" i="9" s="1"/>
  <c r="R27" i="9"/>
  <c r="AA27" i="9" s="1"/>
  <c r="Q351" i="8"/>
  <c r="W351" i="8" s="1"/>
  <c r="AF351" i="8" s="1"/>
  <c r="V351" i="8"/>
  <c r="AE351" i="8" s="1"/>
  <c r="R351" i="8"/>
  <c r="AA351" i="8" s="1"/>
  <c r="Z351" i="8"/>
  <c r="AI351" i="8" s="1"/>
  <c r="X351" i="8"/>
  <c r="AG351" i="8" s="1"/>
  <c r="T351" i="8"/>
  <c r="AC351" i="8" s="1"/>
  <c r="U351" i="8"/>
  <c r="AD351" i="8" s="1"/>
  <c r="S351" i="8"/>
  <c r="AB351" i="8" s="1"/>
  <c r="Y563" i="9"/>
  <c r="AH563" i="9" s="1"/>
  <c r="V563" i="9"/>
  <c r="AE563" i="9" s="1"/>
  <c r="S547" i="9"/>
  <c r="AB547" i="9" s="1"/>
  <c r="U428" i="9"/>
  <c r="AD428" i="9" s="1"/>
  <c r="R406" i="9"/>
  <c r="AA406" i="9" s="1"/>
  <c r="Y381" i="9"/>
  <c r="AH381" i="9" s="1"/>
  <c r="W315" i="9"/>
  <c r="AF315" i="9" s="1"/>
  <c r="T315" i="9"/>
  <c r="AC315" i="9" s="1"/>
  <c r="R299" i="9"/>
  <c r="AA299" i="9" s="1"/>
  <c r="Z298" i="9"/>
  <c r="AI298" i="9" s="1"/>
  <c r="U290" i="9"/>
  <c r="AD290" i="9" s="1"/>
  <c r="Z290" i="9"/>
  <c r="AI290" i="9" s="1"/>
  <c r="Z263" i="9"/>
  <c r="AI263" i="9" s="1"/>
  <c r="R242" i="9"/>
  <c r="AA242" i="9" s="1"/>
  <c r="W240" i="9"/>
  <c r="AF240" i="9" s="1"/>
  <c r="W238" i="9"/>
  <c r="AF238" i="9" s="1"/>
  <c r="U234" i="9"/>
  <c r="AD234" i="9" s="1"/>
  <c r="W230" i="9"/>
  <c r="AF230" i="9" s="1"/>
  <c r="R227" i="9"/>
  <c r="AA227" i="9" s="1"/>
  <c r="Y225" i="9"/>
  <c r="AH225" i="9" s="1"/>
  <c r="Z215" i="9"/>
  <c r="AI215" i="9" s="1"/>
  <c r="U174" i="9"/>
  <c r="AD174" i="9" s="1"/>
  <c r="X173" i="9"/>
  <c r="AG173" i="9" s="1"/>
  <c r="S138" i="9"/>
  <c r="AB138" i="9" s="1"/>
  <c r="S133" i="9"/>
  <c r="AB133" i="9" s="1"/>
  <c r="W118" i="9"/>
  <c r="AF118" i="9" s="1"/>
  <c r="U117" i="9"/>
  <c r="AD117" i="9" s="1"/>
  <c r="V114" i="9"/>
  <c r="AE114" i="9" s="1"/>
  <c r="S104" i="9"/>
  <c r="AB104" i="9" s="1"/>
  <c r="X73" i="9"/>
  <c r="AG73" i="9" s="1"/>
  <c r="U63" i="9"/>
  <c r="AD63" i="9" s="1"/>
  <c r="W49" i="9"/>
  <c r="AF49" i="9" s="1"/>
  <c r="Z26" i="9"/>
  <c r="AI26" i="9" s="1"/>
  <c r="Z588" i="8"/>
  <c r="AI588" i="8" s="1"/>
  <c r="X494" i="8"/>
  <c r="AG494" i="8" s="1"/>
  <c r="X440" i="8"/>
  <c r="AG440" i="8" s="1"/>
  <c r="W554" i="9"/>
  <c r="AF554" i="9" s="1"/>
  <c r="Y554" i="9"/>
  <c r="AH554" i="9" s="1"/>
  <c r="W521" i="9"/>
  <c r="AF521" i="9" s="1"/>
  <c r="Y462" i="9"/>
  <c r="AH462" i="9" s="1"/>
  <c r="Y460" i="9"/>
  <c r="AH460" i="9" s="1"/>
  <c r="V403" i="9"/>
  <c r="AE403" i="9" s="1"/>
  <c r="S403" i="9"/>
  <c r="AB403" i="9" s="1"/>
  <c r="Z398" i="9"/>
  <c r="AI398" i="9" s="1"/>
  <c r="R396" i="9"/>
  <c r="AA396" i="9" s="1"/>
  <c r="W284" i="9"/>
  <c r="AF284" i="9" s="1"/>
  <c r="U284" i="9"/>
  <c r="AD284" i="9" s="1"/>
  <c r="X266" i="9"/>
  <c r="AG266" i="9" s="1"/>
  <c r="R245" i="9"/>
  <c r="AA245" i="9" s="1"/>
  <c r="U244" i="9"/>
  <c r="AD244" i="9" s="1"/>
  <c r="Y226" i="9"/>
  <c r="AH226" i="9" s="1"/>
  <c r="U220" i="9"/>
  <c r="AD220" i="9" s="1"/>
  <c r="Z219" i="9"/>
  <c r="AI219" i="9" s="1"/>
  <c r="R212" i="9"/>
  <c r="AA212" i="9" s="1"/>
  <c r="U209" i="9"/>
  <c r="AD209" i="9" s="1"/>
  <c r="V204" i="9"/>
  <c r="AE204" i="9" s="1"/>
  <c r="Y186" i="9"/>
  <c r="AH186" i="9" s="1"/>
  <c r="W175" i="9"/>
  <c r="AF175" i="9" s="1"/>
  <c r="T171" i="9"/>
  <c r="AC171" i="9" s="1"/>
  <c r="X157" i="9"/>
  <c r="AG157" i="9" s="1"/>
  <c r="S146" i="9"/>
  <c r="AB146" i="9" s="1"/>
  <c r="R142" i="9"/>
  <c r="AA142" i="9" s="1"/>
  <c r="W113" i="9"/>
  <c r="AF113" i="9" s="1"/>
  <c r="S102" i="9"/>
  <c r="AB102" i="9" s="1"/>
  <c r="U92" i="9"/>
  <c r="AD92" i="9" s="1"/>
  <c r="X84" i="9"/>
  <c r="AG84" i="9" s="1"/>
  <c r="R77" i="9"/>
  <c r="AA77" i="9" s="1"/>
  <c r="R53" i="9"/>
  <c r="AA53" i="9" s="1"/>
  <c r="T47" i="9"/>
  <c r="AC47" i="9" s="1"/>
  <c r="U36" i="9"/>
  <c r="AD36" i="9" s="1"/>
  <c r="X538" i="8"/>
  <c r="AG538" i="8" s="1"/>
  <c r="X527" i="8"/>
  <c r="AG527" i="8" s="1"/>
  <c r="X483" i="8"/>
  <c r="AG483" i="8" s="1"/>
  <c r="Y480" i="8"/>
  <c r="AH480" i="8" s="1"/>
  <c r="X419" i="8"/>
  <c r="AG419" i="8" s="1"/>
  <c r="X409" i="8"/>
  <c r="AG409" i="8" s="1"/>
  <c r="V198" i="8"/>
  <c r="AE198" i="8" s="1"/>
  <c r="S557" i="9"/>
  <c r="AB557" i="9" s="1"/>
  <c r="W433" i="9"/>
  <c r="AF433" i="9" s="1"/>
  <c r="S433" i="9"/>
  <c r="AB433" i="9" s="1"/>
  <c r="R400" i="9"/>
  <c r="AA400" i="9" s="1"/>
  <c r="Y375" i="9"/>
  <c r="AH375" i="9" s="1"/>
  <c r="V367" i="9"/>
  <c r="AE367" i="9" s="1"/>
  <c r="U362" i="9"/>
  <c r="AD362" i="9" s="1"/>
  <c r="W258" i="9"/>
  <c r="AF258" i="9" s="1"/>
  <c r="Z252" i="9"/>
  <c r="AI252" i="9" s="1"/>
  <c r="Y236" i="9"/>
  <c r="AH236" i="9" s="1"/>
  <c r="X232" i="9"/>
  <c r="AG232" i="9" s="1"/>
  <c r="T225" i="9"/>
  <c r="AC225" i="9" s="1"/>
  <c r="U198" i="9"/>
  <c r="AD198" i="9" s="1"/>
  <c r="U196" i="9"/>
  <c r="AD196" i="9" s="1"/>
  <c r="X193" i="9"/>
  <c r="AG193" i="9" s="1"/>
  <c r="X172" i="9"/>
  <c r="AG172" i="9" s="1"/>
  <c r="V163" i="9"/>
  <c r="AE163" i="9" s="1"/>
  <c r="S161" i="9"/>
  <c r="AB161" i="9" s="1"/>
  <c r="R157" i="9"/>
  <c r="AA157" i="9" s="1"/>
  <c r="Y157" i="9"/>
  <c r="AH157" i="9" s="1"/>
  <c r="S155" i="9"/>
  <c r="AB155" i="9" s="1"/>
  <c r="U147" i="9"/>
  <c r="AD147" i="9" s="1"/>
  <c r="X122" i="9"/>
  <c r="AG122" i="9" s="1"/>
  <c r="R115" i="9"/>
  <c r="AA115" i="9" s="1"/>
  <c r="V111" i="9"/>
  <c r="AE111" i="9" s="1"/>
  <c r="V100" i="9"/>
  <c r="AE100" i="9" s="1"/>
  <c r="T99" i="9"/>
  <c r="AC99" i="9" s="1"/>
  <c r="R91" i="9"/>
  <c r="AA91" i="9" s="1"/>
  <c r="V73" i="9"/>
  <c r="AE73" i="9" s="1"/>
  <c r="T72" i="9"/>
  <c r="AC72" i="9" s="1"/>
  <c r="V53" i="9"/>
  <c r="AE53" i="9" s="1"/>
  <c r="S52" i="9"/>
  <c r="AB52" i="9" s="1"/>
  <c r="Y45" i="9"/>
  <c r="AH45" i="9" s="1"/>
  <c r="Z35" i="9"/>
  <c r="AI35" i="9" s="1"/>
  <c r="Y574" i="8"/>
  <c r="AH574" i="8" s="1"/>
  <c r="X556" i="8"/>
  <c r="AG556" i="8" s="1"/>
  <c r="T549" i="8"/>
  <c r="AC549" i="8" s="1"/>
  <c r="V502" i="8"/>
  <c r="AE502" i="8" s="1"/>
  <c r="X501" i="8"/>
  <c r="AG501" i="8" s="1"/>
  <c r="Y594" i="9"/>
  <c r="AH594" i="9" s="1"/>
  <c r="V594" i="9"/>
  <c r="AE594" i="9" s="1"/>
  <c r="U576" i="9"/>
  <c r="AD576" i="9" s="1"/>
  <c r="Z551" i="9"/>
  <c r="AI551" i="9" s="1"/>
  <c r="V526" i="9"/>
  <c r="AE526" i="9" s="1"/>
  <c r="X523" i="9"/>
  <c r="AG523" i="9" s="1"/>
  <c r="R523" i="9"/>
  <c r="AA523" i="9" s="1"/>
  <c r="Z464" i="9"/>
  <c r="AI464" i="9" s="1"/>
  <c r="X405" i="9"/>
  <c r="AG405" i="9" s="1"/>
  <c r="Z337" i="9"/>
  <c r="AI337" i="9" s="1"/>
  <c r="Z311" i="9"/>
  <c r="AI311" i="9" s="1"/>
  <c r="Y295" i="9"/>
  <c r="AH295" i="9" s="1"/>
  <c r="R254" i="9"/>
  <c r="AA254" i="9" s="1"/>
  <c r="Y224" i="9"/>
  <c r="AH224" i="9" s="1"/>
  <c r="S223" i="9"/>
  <c r="AB223" i="9" s="1"/>
  <c r="Z217" i="9"/>
  <c r="AI217" i="9" s="1"/>
  <c r="U211" i="9"/>
  <c r="AD211" i="9" s="1"/>
  <c r="W190" i="9"/>
  <c r="AF190" i="9" s="1"/>
  <c r="X164" i="9"/>
  <c r="AG164" i="9" s="1"/>
  <c r="R162" i="9"/>
  <c r="AA162" i="9" s="1"/>
  <c r="T160" i="9"/>
  <c r="AC160" i="9" s="1"/>
  <c r="W151" i="9"/>
  <c r="AF151" i="9" s="1"/>
  <c r="Z110" i="9"/>
  <c r="AI110" i="9" s="1"/>
  <c r="W103" i="9"/>
  <c r="AF103" i="9" s="1"/>
  <c r="Y90" i="9"/>
  <c r="AH90" i="9" s="1"/>
  <c r="X89" i="9"/>
  <c r="AG89" i="9" s="1"/>
  <c r="U76" i="9"/>
  <c r="AD76" i="9" s="1"/>
  <c r="T71" i="9"/>
  <c r="AC71" i="9" s="1"/>
  <c r="Y67" i="9"/>
  <c r="AH67" i="9" s="1"/>
  <c r="Z66" i="9"/>
  <c r="AI66" i="9" s="1"/>
  <c r="Y58" i="9"/>
  <c r="AH58" i="9" s="1"/>
  <c r="U57" i="9"/>
  <c r="AD57" i="9" s="1"/>
  <c r="S50" i="9"/>
  <c r="AB50" i="9" s="1"/>
  <c r="S46" i="9"/>
  <c r="AB46" i="9" s="1"/>
  <c r="U328" i="9"/>
  <c r="AD328" i="9" s="1"/>
  <c r="U296" i="9"/>
  <c r="AD296" i="9" s="1"/>
  <c r="U259" i="9"/>
  <c r="AD259" i="9" s="1"/>
  <c r="U471" i="9"/>
  <c r="AD471" i="9" s="1"/>
  <c r="U478" i="9"/>
  <c r="AD478" i="9" s="1"/>
  <c r="Y590" i="8"/>
  <c r="AH590" i="8" s="1"/>
  <c r="V588" i="8"/>
  <c r="AE588" i="8" s="1"/>
  <c r="X559" i="8"/>
  <c r="AG559" i="8" s="1"/>
  <c r="X558" i="8"/>
  <c r="AG558" i="8" s="1"/>
  <c r="X541" i="8"/>
  <c r="AG541" i="8" s="1"/>
  <c r="Y537" i="8"/>
  <c r="AH537" i="8" s="1"/>
  <c r="Y529" i="8"/>
  <c r="AH529" i="8" s="1"/>
  <c r="V486" i="8"/>
  <c r="AE486" i="8" s="1"/>
  <c r="X484" i="8"/>
  <c r="AG484" i="8" s="1"/>
  <c r="T146" i="8"/>
  <c r="AC146" i="8" s="1"/>
  <c r="U529" i="9"/>
  <c r="AD529" i="9" s="1"/>
  <c r="T505" i="9"/>
  <c r="AC505" i="9" s="1"/>
  <c r="Z486" i="9"/>
  <c r="AI486" i="9" s="1"/>
  <c r="W475" i="9"/>
  <c r="AF475" i="9" s="1"/>
  <c r="S461" i="9"/>
  <c r="AB461" i="9" s="1"/>
  <c r="Z459" i="9"/>
  <c r="AI459" i="9" s="1"/>
  <c r="V435" i="9"/>
  <c r="AE435" i="9" s="1"/>
  <c r="T435" i="9"/>
  <c r="AC435" i="9" s="1"/>
  <c r="Z402" i="9"/>
  <c r="AI402" i="9" s="1"/>
  <c r="R397" i="9"/>
  <c r="AA397" i="9" s="1"/>
  <c r="U316" i="9"/>
  <c r="AD316" i="9" s="1"/>
  <c r="Z305" i="9"/>
  <c r="AI305" i="9" s="1"/>
  <c r="Z303" i="9"/>
  <c r="AI303" i="9" s="1"/>
  <c r="W273" i="9"/>
  <c r="AF273" i="9" s="1"/>
  <c r="U265" i="9"/>
  <c r="AD265" i="9" s="1"/>
  <c r="Z265" i="9"/>
  <c r="AI265" i="9" s="1"/>
  <c r="S255" i="9"/>
  <c r="AB255" i="9" s="1"/>
  <c r="W246" i="9"/>
  <c r="AF246" i="9" s="1"/>
  <c r="S243" i="9"/>
  <c r="AB243" i="9" s="1"/>
  <c r="R218" i="9"/>
  <c r="AA218" i="9" s="1"/>
  <c r="V214" i="9"/>
  <c r="AE214" i="9" s="1"/>
  <c r="R195" i="9"/>
  <c r="AA195" i="9" s="1"/>
  <c r="S187" i="9"/>
  <c r="AB187" i="9" s="1"/>
  <c r="R182" i="9"/>
  <c r="AA182" i="9" s="1"/>
  <c r="S156" i="9"/>
  <c r="AB156" i="9" s="1"/>
  <c r="R154" i="9"/>
  <c r="AA154" i="9" s="1"/>
  <c r="W136" i="9"/>
  <c r="AF136" i="9" s="1"/>
  <c r="U132" i="9"/>
  <c r="AD132" i="9" s="1"/>
  <c r="Z125" i="9"/>
  <c r="AI125" i="9" s="1"/>
  <c r="V121" i="9"/>
  <c r="AE121" i="9" s="1"/>
  <c r="R114" i="9"/>
  <c r="AA114" i="9" s="1"/>
  <c r="R112" i="9"/>
  <c r="AA112" i="9" s="1"/>
  <c r="S108" i="9"/>
  <c r="AB108" i="9" s="1"/>
  <c r="T107" i="9"/>
  <c r="AC107" i="9" s="1"/>
  <c r="X98" i="9"/>
  <c r="AG98" i="9" s="1"/>
  <c r="U70" i="9"/>
  <c r="AD70" i="9" s="1"/>
  <c r="T56" i="9"/>
  <c r="AC56" i="9" s="1"/>
  <c r="Y51" i="9"/>
  <c r="AH51" i="9" s="1"/>
  <c r="T569" i="9"/>
  <c r="AC569" i="9" s="1"/>
  <c r="R561" i="8"/>
  <c r="AA561" i="8" s="1"/>
  <c r="Y542" i="8"/>
  <c r="AH542" i="8" s="1"/>
  <c r="W95" i="9"/>
  <c r="AF95" i="9" s="1"/>
  <c r="R93" i="9"/>
  <c r="AA93" i="9" s="1"/>
  <c r="Z79" i="9"/>
  <c r="AI79" i="9" s="1"/>
  <c r="Y79" i="9"/>
  <c r="AH79" i="9" s="1"/>
  <c r="Y519" i="8"/>
  <c r="AH519" i="8" s="1"/>
  <c r="X511" i="8"/>
  <c r="AG511" i="8" s="1"/>
  <c r="W511" i="8"/>
  <c r="AF511" i="8" s="1"/>
  <c r="U467" i="8"/>
  <c r="AD467" i="8" s="1"/>
  <c r="Y467" i="8"/>
  <c r="AH467" i="8" s="1"/>
  <c r="V427" i="8"/>
  <c r="AE427" i="8" s="1"/>
  <c r="Z408" i="8"/>
  <c r="AI408" i="8" s="1"/>
  <c r="U398" i="8"/>
  <c r="AD398" i="8" s="1"/>
  <c r="Z324" i="8"/>
  <c r="AI324" i="8" s="1"/>
  <c r="Y320" i="8"/>
  <c r="AH320" i="8" s="1"/>
  <c r="Z302" i="8"/>
  <c r="AI302" i="8" s="1"/>
  <c r="R267" i="8"/>
  <c r="AA267" i="8" s="1"/>
  <c r="Y262" i="8"/>
  <c r="AH262" i="8" s="1"/>
  <c r="Z215" i="8"/>
  <c r="AI215" i="8" s="1"/>
  <c r="R181" i="8"/>
  <c r="AA181" i="8" s="1"/>
  <c r="Y160" i="8"/>
  <c r="AH160" i="8" s="1"/>
  <c r="Y141" i="8"/>
  <c r="AH141" i="8" s="1"/>
  <c r="X129" i="8"/>
  <c r="AG129" i="8" s="1"/>
  <c r="X79" i="8"/>
  <c r="AG79" i="8" s="1"/>
  <c r="U530" i="7"/>
  <c r="AD530" i="7" s="1"/>
  <c r="T530" i="7"/>
  <c r="AC530" i="7" s="1"/>
  <c r="S530" i="7"/>
  <c r="AB530" i="7" s="1"/>
  <c r="Q530" i="7"/>
  <c r="Y530" i="7" s="1"/>
  <c r="AH530" i="7" s="1"/>
  <c r="S466" i="7"/>
  <c r="AB466" i="7" s="1"/>
  <c r="Z466" i="7"/>
  <c r="AI466" i="7" s="1"/>
  <c r="R466" i="7"/>
  <c r="AA466" i="7" s="1"/>
  <c r="Q466" i="7"/>
  <c r="Y466" i="7" s="1"/>
  <c r="AH466" i="7" s="1"/>
  <c r="V466" i="7"/>
  <c r="AE466" i="7" s="1"/>
  <c r="T466" i="7"/>
  <c r="AC466" i="7" s="1"/>
  <c r="W177" i="7"/>
  <c r="AF177" i="7" s="1"/>
  <c r="R177" i="7"/>
  <c r="AA177" i="7" s="1"/>
  <c r="Z177" i="7"/>
  <c r="AI177" i="7" s="1"/>
  <c r="Q177" i="7"/>
  <c r="S177" i="7" s="1"/>
  <c r="AB177" i="7" s="1"/>
  <c r="Y177" i="7"/>
  <c r="AH177" i="7" s="1"/>
  <c r="X177" i="7"/>
  <c r="AG177" i="7" s="1"/>
  <c r="T177" i="7"/>
  <c r="AC177" i="7" s="1"/>
  <c r="U177" i="7"/>
  <c r="AD177" i="7" s="1"/>
  <c r="Y83" i="9"/>
  <c r="AH83" i="9" s="1"/>
  <c r="Z83" i="9"/>
  <c r="AI83" i="9" s="1"/>
  <c r="R516" i="8"/>
  <c r="AA516" i="8" s="1"/>
  <c r="U495" i="8"/>
  <c r="AD495" i="8" s="1"/>
  <c r="R479" i="8"/>
  <c r="AA479" i="8" s="1"/>
  <c r="U431" i="8"/>
  <c r="AD431" i="8" s="1"/>
  <c r="T425" i="8"/>
  <c r="AC425" i="8" s="1"/>
  <c r="T415" i="8"/>
  <c r="AC415" i="8" s="1"/>
  <c r="U384" i="8"/>
  <c r="AD384" i="8" s="1"/>
  <c r="V374" i="8"/>
  <c r="AE374" i="8" s="1"/>
  <c r="W368" i="8"/>
  <c r="AF368" i="8" s="1"/>
  <c r="T361" i="8"/>
  <c r="AC361" i="8" s="1"/>
  <c r="T296" i="8"/>
  <c r="AC296" i="8" s="1"/>
  <c r="Z266" i="8"/>
  <c r="AI266" i="8" s="1"/>
  <c r="Y261" i="8"/>
  <c r="AH261" i="8" s="1"/>
  <c r="S238" i="8"/>
  <c r="AB238" i="8" s="1"/>
  <c r="R233" i="8"/>
  <c r="AA233" i="8" s="1"/>
  <c r="Y203" i="8"/>
  <c r="AH203" i="8" s="1"/>
  <c r="U191" i="8"/>
  <c r="AD191" i="8" s="1"/>
  <c r="R168" i="8"/>
  <c r="AA168" i="8" s="1"/>
  <c r="Z148" i="8"/>
  <c r="AI148" i="8" s="1"/>
  <c r="X139" i="8"/>
  <c r="AG139" i="8" s="1"/>
  <c r="T102" i="8"/>
  <c r="AC102" i="8" s="1"/>
  <c r="Y26" i="8"/>
  <c r="AH26" i="8" s="1"/>
  <c r="Y481" i="7"/>
  <c r="AH481" i="7" s="1"/>
  <c r="Q481" i="7"/>
  <c r="Z253" i="7"/>
  <c r="AI253" i="7" s="1"/>
  <c r="R253" i="7"/>
  <c r="AA253" i="7" s="1"/>
  <c r="W253" i="7"/>
  <c r="AF253" i="7" s="1"/>
  <c r="X253" i="7"/>
  <c r="AG253" i="7" s="1"/>
  <c r="T253" i="7"/>
  <c r="AC253" i="7" s="1"/>
  <c r="S253" i="7"/>
  <c r="AB253" i="7" s="1"/>
  <c r="Q253" i="7"/>
  <c r="V253" i="7" s="1"/>
  <c r="AE253" i="7" s="1"/>
  <c r="Y253" i="7"/>
  <c r="AH253" i="7" s="1"/>
  <c r="X213" i="9"/>
  <c r="AG213" i="9" s="1"/>
  <c r="Y135" i="9"/>
  <c r="AH135" i="9" s="1"/>
  <c r="T135" i="9"/>
  <c r="AC135" i="9" s="1"/>
  <c r="V128" i="9"/>
  <c r="AE128" i="9" s="1"/>
  <c r="U87" i="9"/>
  <c r="AD87" i="9" s="1"/>
  <c r="Z42" i="9"/>
  <c r="AI42" i="9" s="1"/>
  <c r="Y41" i="9"/>
  <c r="AH41" i="9" s="1"/>
  <c r="V41" i="9"/>
  <c r="AE41" i="9" s="1"/>
  <c r="Y490" i="8"/>
  <c r="AH490" i="8" s="1"/>
  <c r="V475" i="8"/>
  <c r="AE475" i="8" s="1"/>
  <c r="X450" i="8"/>
  <c r="AG450" i="8" s="1"/>
  <c r="R446" i="8"/>
  <c r="AA446" i="8" s="1"/>
  <c r="X369" i="8"/>
  <c r="AG369" i="8" s="1"/>
  <c r="T302" i="8"/>
  <c r="AC302" i="8" s="1"/>
  <c r="Y289" i="8"/>
  <c r="AH289" i="8" s="1"/>
  <c r="Y275" i="8"/>
  <c r="AH275" i="8" s="1"/>
  <c r="Y246" i="8"/>
  <c r="AH246" i="8" s="1"/>
  <c r="Y239" i="8"/>
  <c r="AH239" i="8" s="1"/>
  <c r="Z238" i="8"/>
  <c r="AI238" i="8" s="1"/>
  <c r="S237" i="8"/>
  <c r="AB237" i="8" s="1"/>
  <c r="Y214" i="8"/>
  <c r="AH214" i="8" s="1"/>
  <c r="R118" i="8"/>
  <c r="AA118" i="8" s="1"/>
  <c r="X111" i="8"/>
  <c r="AG111" i="8" s="1"/>
  <c r="R81" i="8"/>
  <c r="AA81" i="8" s="1"/>
  <c r="V77" i="8"/>
  <c r="AE77" i="8" s="1"/>
  <c r="R45" i="8"/>
  <c r="AA45" i="8" s="1"/>
  <c r="W31" i="8"/>
  <c r="AF31" i="8" s="1"/>
  <c r="Z578" i="7"/>
  <c r="AI578" i="7" s="1"/>
  <c r="R578" i="7"/>
  <c r="AA578" i="7" s="1"/>
  <c r="Y578" i="7"/>
  <c r="AH578" i="7" s="1"/>
  <c r="Q578" i="7"/>
  <c r="X578" i="7" s="1"/>
  <c r="AG578" i="7" s="1"/>
  <c r="U427" i="7"/>
  <c r="AD427" i="7" s="1"/>
  <c r="T427" i="7"/>
  <c r="AC427" i="7" s="1"/>
  <c r="S427" i="7"/>
  <c r="AB427" i="7" s="1"/>
  <c r="Z427" i="7"/>
  <c r="AI427" i="7" s="1"/>
  <c r="R427" i="7"/>
  <c r="AA427" i="7" s="1"/>
  <c r="Y427" i="7"/>
  <c r="AH427" i="7" s="1"/>
  <c r="Q427" i="7"/>
  <c r="W427" i="7"/>
  <c r="AF427" i="7" s="1"/>
  <c r="X427" i="7"/>
  <c r="AG427" i="7" s="1"/>
  <c r="V427" i="7"/>
  <c r="AE427" i="7" s="1"/>
  <c r="W97" i="7"/>
  <c r="AF97" i="7" s="1"/>
  <c r="U97" i="7"/>
  <c r="AD97" i="7" s="1"/>
  <c r="T97" i="7"/>
  <c r="AC97" i="7" s="1"/>
  <c r="S97" i="7"/>
  <c r="AB97" i="7" s="1"/>
  <c r="Z97" i="7"/>
  <c r="AI97" i="7" s="1"/>
  <c r="Q97" i="7"/>
  <c r="R97" i="7" s="1"/>
  <c r="AA97" i="7" s="1"/>
  <c r="Y97" i="7"/>
  <c r="AH97" i="7" s="1"/>
  <c r="X97" i="7"/>
  <c r="AG97" i="7" s="1"/>
  <c r="R264" i="9"/>
  <c r="AA264" i="9" s="1"/>
  <c r="T247" i="9"/>
  <c r="AC247" i="9" s="1"/>
  <c r="Y61" i="9"/>
  <c r="AH61" i="9" s="1"/>
  <c r="W61" i="9"/>
  <c r="AF61" i="9" s="1"/>
  <c r="R534" i="8"/>
  <c r="AA534" i="8" s="1"/>
  <c r="R518" i="8"/>
  <c r="AA518" i="8" s="1"/>
  <c r="Y481" i="8"/>
  <c r="AH481" i="8" s="1"/>
  <c r="U447" i="8"/>
  <c r="AD447" i="8" s="1"/>
  <c r="Z382" i="8"/>
  <c r="AI382" i="8" s="1"/>
  <c r="Z367" i="8"/>
  <c r="AI367" i="8" s="1"/>
  <c r="R327" i="8"/>
  <c r="AA327" i="8" s="1"/>
  <c r="T315" i="8"/>
  <c r="AC315" i="8" s="1"/>
  <c r="R260" i="8"/>
  <c r="AA260" i="8" s="1"/>
  <c r="R241" i="8"/>
  <c r="AA241" i="8" s="1"/>
  <c r="X217" i="8"/>
  <c r="AG217" i="8" s="1"/>
  <c r="Y212" i="8"/>
  <c r="AH212" i="8" s="1"/>
  <c r="V193" i="8"/>
  <c r="AE193" i="8" s="1"/>
  <c r="X174" i="8"/>
  <c r="AG174" i="8" s="1"/>
  <c r="T156" i="8"/>
  <c r="AC156" i="8" s="1"/>
  <c r="Y147" i="8"/>
  <c r="AH147" i="8" s="1"/>
  <c r="R140" i="8"/>
  <c r="AA140" i="8" s="1"/>
  <c r="Y93" i="8"/>
  <c r="AH93" i="8" s="1"/>
  <c r="W55" i="8"/>
  <c r="AF55" i="8" s="1"/>
  <c r="Z27" i="8"/>
  <c r="AI27" i="8" s="1"/>
  <c r="Z546" i="7"/>
  <c r="AI546" i="7" s="1"/>
  <c r="R546" i="7"/>
  <c r="AA546" i="7" s="1"/>
  <c r="Q546" i="7"/>
  <c r="Y546" i="7" s="1"/>
  <c r="AH546" i="7" s="1"/>
  <c r="T546" i="7"/>
  <c r="AC546" i="7" s="1"/>
  <c r="S546" i="7"/>
  <c r="AB546" i="7" s="1"/>
  <c r="U546" i="7"/>
  <c r="AD546" i="7" s="1"/>
  <c r="Z432" i="7"/>
  <c r="AI432" i="7" s="1"/>
  <c r="Q432" i="7"/>
  <c r="S432" i="7" s="1"/>
  <c r="AB432" i="7" s="1"/>
  <c r="X432" i="7"/>
  <c r="AG432" i="7" s="1"/>
  <c r="W432" i="7"/>
  <c r="AF432" i="7" s="1"/>
  <c r="U432" i="7"/>
  <c r="AD432" i="7" s="1"/>
  <c r="V432" i="7"/>
  <c r="AE432" i="7" s="1"/>
  <c r="Q319" i="7"/>
  <c r="V319" i="7" s="1"/>
  <c r="AE319" i="7" s="1"/>
  <c r="Z319" i="7"/>
  <c r="AI319" i="7" s="1"/>
  <c r="X319" i="7"/>
  <c r="AG319" i="7" s="1"/>
  <c r="T250" i="9"/>
  <c r="AC250" i="9" s="1"/>
  <c r="Z250" i="9"/>
  <c r="AI250" i="9" s="1"/>
  <c r="S149" i="9"/>
  <c r="AB149" i="9" s="1"/>
  <c r="S116" i="9"/>
  <c r="AB116" i="9" s="1"/>
  <c r="R94" i="9"/>
  <c r="AA94" i="9" s="1"/>
  <c r="V94" i="9"/>
  <c r="AE94" i="9" s="1"/>
  <c r="V48" i="9"/>
  <c r="AE48" i="9" s="1"/>
  <c r="Z570" i="8"/>
  <c r="AI570" i="8" s="1"/>
  <c r="X523" i="8"/>
  <c r="AG523" i="8" s="1"/>
  <c r="W523" i="8"/>
  <c r="AF523" i="8" s="1"/>
  <c r="Y505" i="8"/>
  <c r="AH505" i="8" s="1"/>
  <c r="W451" i="8"/>
  <c r="AF451" i="8" s="1"/>
  <c r="T435" i="8"/>
  <c r="AC435" i="8" s="1"/>
  <c r="T407" i="8"/>
  <c r="AC407" i="8" s="1"/>
  <c r="Z383" i="8"/>
  <c r="AI383" i="8" s="1"/>
  <c r="U354" i="8"/>
  <c r="AD354" i="8" s="1"/>
  <c r="T344" i="8"/>
  <c r="AC344" i="8" s="1"/>
  <c r="W320" i="8"/>
  <c r="AF320" i="8" s="1"/>
  <c r="V319" i="8"/>
  <c r="AE319" i="8" s="1"/>
  <c r="T313" i="8"/>
  <c r="AC313" i="8" s="1"/>
  <c r="T298" i="8"/>
  <c r="AC298" i="8" s="1"/>
  <c r="W291" i="8"/>
  <c r="AF291" i="8" s="1"/>
  <c r="Z285" i="8"/>
  <c r="AI285" i="8" s="1"/>
  <c r="Z270" i="8"/>
  <c r="AI270" i="8" s="1"/>
  <c r="V158" i="8"/>
  <c r="AE158" i="8" s="1"/>
  <c r="Z155" i="8"/>
  <c r="AI155" i="8" s="1"/>
  <c r="S122" i="8"/>
  <c r="AB122" i="8" s="1"/>
  <c r="Y119" i="8"/>
  <c r="AH119" i="8" s="1"/>
  <c r="X60" i="8"/>
  <c r="AG60" i="8" s="1"/>
  <c r="Y32" i="8"/>
  <c r="AH32" i="8" s="1"/>
  <c r="R31" i="8"/>
  <c r="AA31" i="8" s="1"/>
  <c r="X25" i="8"/>
  <c r="AG25" i="8" s="1"/>
  <c r="T564" i="8"/>
  <c r="AC564" i="8" s="1"/>
  <c r="T483" i="8"/>
  <c r="AC483" i="8" s="1"/>
  <c r="U394" i="7"/>
  <c r="AD394" i="7" s="1"/>
  <c r="Z394" i="7"/>
  <c r="AI394" i="7" s="1"/>
  <c r="Y394" i="7"/>
  <c r="AH394" i="7" s="1"/>
  <c r="Q394" i="7"/>
  <c r="R394" i="7" s="1"/>
  <c r="AA394" i="7" s="1"/>
  <c r="S394" i="7"/>
  <c r="AB394" i="7" s="1"/>
  <c r="X394" i="7"/>
  <c r="AG394" i="7" s="1"/>
  <c r="V394" i="7"/>
  <c r="AE394" i="7" s="1"/>
  <c r="T394" i="7"/>
  <c r="AC394" i="7" s="1"/>
  <c r="T259" i="7"/>
  <c r="AC259" i="7" s="1"/>
  <c r="Y259" i="7"/>
  <c r="AH259" i="7" s="1"/>
  <c r="Q259" i="7"/>
  <c r="W259" i="7" s="1"/>
  <c r="AF259" i="7" s="1"/>
  <c r="Z259" i="7"/>
  <c r="AI259" i="7" s="1"/>
  <c r="X259" i="7"/>
  <c r="AG259" i="7" s="1"/>
  <c r="V259" i="7"/>
  <c r="AE259" i="7" s="1"/>
  <c r="R259" i="7"/>
  <c r="AA259" i="7" s="1"/>
  <c r="S259" i="7"/>
  <c r="AB259" i="7" s="1"/>
  <c r="S166" i="9"/>
  <c r="AB166" i="9" s="1"/>
  <c r="Y101" i="9"/>
  <c r="AH101" i="9" s="1"/>
  <c r="T101" i="9"/>
  <c r="AC101" i="9" s="1"/>
  <c r="U43" i="9"/>
  <c r="AD43" i="9" s="1"/>
  <c r="Y520" i="8"/>
  <c r="AH520" i="8" s="1"/>
  <c r="X512" i="8"/>
  <c r="AG512" i="8" s="1"/>
  <c r="W512" i="8"/>
  <c r="AF512" i="8" s="1"/>
  <c r="X460" i="8"/>
  <c r="AG460" i="8" s="1"/>
  <c r="W444" i="8"/>
  <c r="AF444" i="8" s="1"/>
  <c r="S427" i="8"/>
  <c r="AB427" i="8" s="1"/>
  <c r="U413" i="8"/>
  <c r="AD413" i="8" s="1"/>
  <c r="U390" i="8"/>
  <c r="AD390" i="8" s="1"/>
  <c r="V372" i="8"/>
  <c r="AE372" i="8" s="1"/>
  <c r="S365" i="8"/>
  <c r="AB365" i="8" s="1"/>
  <c r="S360" i="8"/>
  <c r="AB360" i="8" s="1"/>
  <c r="Z352" i="8"/>
  <c r="AI352" i="8" s="1"/>
  <c r="Y350" i="8"/>
  <c r="AH350" i="8" s="1"/>
  <c r="X337" i="8"/>
  <c r="AG337" i="8" s="1"/>
  <c r="R323" i="8"/>
  <c r="AA323" i="8" s="1"/>
  <c r="Y323" i="8"/>
  <c r="AH323" i="8" s="1"/>
  <c r="T291" i="8"/>
  <c r="AC291" i="8" s="1"/>
  <c r="S289" i="8"/>
  <c r="AB289" i="8" s="1"/>
  <c r="U281" i="8"/>
  <c r="AD281" i="8" s="1"/>
  <c r="Z277" i="8"/>
  <c r="AI277" i="8" s="1"/>
  <c r="W254" i="8"/>
  <c r="AF254" i="8" s="1"/>
  <c r="Y244" i="8"/>
  <c r="AH244" i="8" s="1"/>
  <c r="Y236" i="8"/>
  <c r="AH236" i="8" s="1"/>
  <c r="S233" i="8"/>
  <c r="AB233" i="8" s="1"/>
  <c r="Z224" i="8"/>
  <c r="AI224" i="8" s="1"/>
  <c r="W217" i="8"/>
  <c r="AF217" i="8" s="1"/>
  <c r="R213" i="8"/>
  <c r="AA213" i="8" s="1"/>
  <c r="Z199" i="8"/>
  <c r="AI199" i="8" s="1"/>
  <c r="U189" i="8"/>
  <c r="AD189" i="8" s="1"/>
  <c r="R174" i="8"/>
  <c r="AA174" i="8" s="1"/>
  <c r="W160" i="8"/>
  <c r="AF160" i="8" s="1"/>
  <c r="U152" i="8"/>
  <c r="AD152" i="8" s="1"/>
  <c r="Y97" i="8"/>
  <c r="AH97" i="8" s="1"/>
  <c r="S495" i="8"/>
  <c r="AB495" i="8" s="1"/>
  <c r="Q444" i="7"/>
  <c r="Z444" i="7"/>
  <c r="AI444" i="7" s="1"/>
  <c r="V189" i="9"/>
  <c r="AE189" i="9" s="1"/>
  <c r="X168" i="9"/>
  <c r="AG168" i="9" s="1"/>
  <c r="Z168" i="9"/>
  <c r="AI168" i="9" s="1"/>
  <c r="T134" i="9"/>
  <c r="AC134" i="9" s="1"/>
  <c r="U38" i="9"/>
  <c r="AD38" i="9" s="1"/>
  <c r="R536" i="8"/>
  <c r="AA536" i="8" s="1"/>
  <c r="S509" i="8"/>
  <c r="AB509" i="8" s="1"/>
  <c r="R503" i="8"/>
  <c r="AA503" i="8" s="1"/>
  <c r="S485" i="8"/>
  <c r="AB485" i="8" s="1"/>
  <c r="Z485" i="8"/>
  <c r="AI485" i="8" s="1"/>
  <c r="T465" i="8"/>
  <c r="AC465" i="8" s="1"/>
  <c r="U461" i="8"/>
  <c r="AD461" i="8" s="1"/>
  <c r="V375" i="8"/>
  <c r="AE375" i="8" s="1"/>
  <c r="X368" i="8"/>
  <c r="AG368" i="8" s="1"/>
  <c r="X356" i="8"/>
  <c r="AG356" i="8" s="1"/>
  <c r="X348" i="8"/>
  <c r="AG348" i="8" s="1"/>
  <c r="Z340" i="8"/>
  <c r="AI340" i="8" s="1"/>
  <c r="R336" i="8"/>
  <c r="AA336" i="8" s="1"/>
  <c r="U283" i="8"/>
  <c r="AD283" i="8" s="1"/>
  <c r="S280" i="8"/>
  <c r="AB280" i="8" s="1"/>
  <c r="Y248" i="8"/>
  <c r="AH248" i="8" s="1"/>
  <c r="S242" i="8"/>
  <c r="AB242" i="8" s="1"/>
  <c r="T234" i="8"/>
  <c r="AC234" i="8" s="1"/>
  <c r="Y188" i="8"/>
  <c r="AH188" i="8" s="1"/>
  <c r="Y187" i="8"/>
  <c r="AH187" i="8" s="1"/>
  <c r="V183" i="8"/>
  <c r="AE183" i="8" s="1"/>
  <c r="T182" i="8"/>
  <c r="AC182" i="8" s="1"/>
  <c r="R173" i="8"/>
  <c r="AA173" i="8" s="1"/>
  <c r="Z158" i="8"/>
  <c r="AI158" i="8" s="1"/>
  <c r="X150" i="8"/>
  <c r="AG150" i="8" s="1"/>
  <c r="Y128" i="8"/>
  <c r="AH128" i="8" s="1"/>
  <c r="R127" i="8"/>
  <c r="AA127" i="8" s="1"/>
  <c r="V100" i="8"/>
  <c r="AE100" i="8" s="1"/>
  <c r="S67" i="8"/>
  <c r="AB67" i="8" s="1"/>
  <c r="Y61" i="8"/>
  <c r="AH61" i="8" s="1"/>
  <c r="U57" i="8"/>
  <c r="AD57" i="8" s="1"/>
  <c r="X40" i="8"/>
  <c r="AG40" i="8" s="1"/>
  <c r="R29" i="8"/>
  <c r="AA29" i="8" s="1"/>
  <c r="Z541" i="8"/>
  <c r="AI541" i="8" s="1"/>
  <c r="R546" i="8"/>
  <c r="AA546" i="8" s="1"/>
  <c r="Q566" i="7"/>
  <c r="V566" i="7" s="1"/>
  <c r="AE566" i="7" s="1"/>
  <c r="X566" i="7"/>
  <c r="AG566" i="7" s="1"/>
  <c r="W566" i="7"/>
  <c r="AF566" i="7" s="1"/>
  <c r="T566" i="7"/>
  <c r="AC566" i="7" s="1"/>
  <c r="Q437" i="7"/>
  <c r="V437" i="7" s="1"/>
  <c r="AE437" i="7" s="1"/>
  <c r="X437" i="7"/>
  <c r="AG437" i="7" s="1"/>
  <c r="W437" i="7"/>
  <c r="AF437" i="7" s="1"/>
  <c r="U437" i="7"/>
  <c r="AD437" i="7" s="1"/>
  <c r="R437" i="7"/>
  <c r="AA437" i="7" s="1"/>
  <c r="X184" i="9"/>
  <c r="AG184" i="9" s="1"/>
  <c r="R584" i="8"/>
  <c r="AA584" i="8" s="1"/>
  <c r="Z584" i="8"/>
  <c r="AI584" i="8" s="1"/>
  <c r="S522" i="8"/>
  <c r="AB522" i="8" s="1"/>
  <c r="R514" i="8"/>
  <c r="AA514" i="8" s="1"/>
  <c r="W471" i="8"/>
  <c r="AF471" i="8" s="1"/>
  <c r="X469" i="8"/>
  <c r="AG469" i="8" s="1"/>
  <c r="Z454" i="8"/>
  <c r="AI454" i="8" s="1"/>
  <c r="V430" i="8"/>
  <c r="AE430" i="8" s="1"/>
  <c r="R428" i="8"/>
  <c r="AA428" i="8" s="1"/>
  <c r="Y421" i="8"/>
  <c r="AH421" i="8" s="1"/>
  <c r="V362" i="8"/>
  <c r="AE362" i="8" s="1"/>
  <c r="X316" i="8"/>
  <c r="AG316" i="8" s="1"/>
  <c r="V290" i="8"/>
  <c r="AE290" i="8" s="1"/>
  <c r="W257" i="8"/>
  <c r="AF257" i="8" s="1"/>
  <c r="X242" i="8"/>
  <c r="AG242" i="8" s="1"/>
  <c r="U168" i="8"/>
  <c r="AD168" i="8" s="1"/>
  <c r="Y133" i="8"/>
  <c r="AH133" i="8" s="1"/>
  <c r="X112" i="8"/>
  <c r="AG112" i="8" s="1"/>
  <c r="R104" i="8"/>
  <c r="AA104" i="8" s="1"/>
  <c r="X99" i="8"/>
  <c r="AG99" i="8" s="1"/>
  <c r="S73" i="8"/>
  <c r="AB73" i="8" s="1"/>
  <c r="X70" i="8"/>
  <c r="AG70" i="8" s="1"/>
  <c r="Y46" i="8"/>
  <c r="AH46" i="8" s="1"/>
  <c r="U495" i="7"/>
  <c r="AD495" i="7" s="1"/>
  <c r="T495" i="7"/>
  <c r="AC495" i="7" s="1"/>
  <c r="Z495" i="7"/>
  <c r="AI495" i="7" s="1"/>
  <c r="Q495" i="7"/>
  <c r="S495" i="7" s="1"/>
  <c r="AB495" i="7" s="1"/>
  <c r="W495" i="7"/>
  <c r="AF495" i="7" s="1"/>
  <c r="X495" i="7"/>
  <c r="AG495" i="7" s="1"/>
  <c r="V495" i="7"/>
  <c r="AE495" i="7" s="1"/>
  <c r="T266" i="7"/>
  <c r="AC266" i="7" s="1"/>
  <c r="Y266" i="7"/>
  <c r="AH266" i="7" s="1"/>
  <c r="Q266" i="7"/>
  <c r="W266" i="7" s="1"/>
  <c r="AF266" i="7" s="1"/>
  <c r="S266" i="7"/>
  <c r="AB266" i="7" s="1"/>
  <c r="R266" i="7"/>
  <c r="AA266" i="7" s="1"/>
  <c r="Z266" i="7"/>
  <c r="AI266" i="7" s="1"/>
  <c r="U266" i="7"/>
  <c r="AD266" i="7" s="1"/>
  <c r="V266" i="7"/>
  <c r="AE266" i="7" s="1"/>
  <c r="R304" i="8"/>
  <c r="AA304" i="8" s="1"/>
  <c r="V267" i="8"/>
  <c r="AE267" i="8" s="1"/>
  <c r="V192" i="8"/>
  <c r="AE192" i="8" s="1"/>
  <c r="R170" i="8"/>
  <c r="AA170" i="8" s="1"/>
  <c r="T226" i="7"/>
  <c r="AC226" i="7" s="1"/>
  <c r="Y226" i="7"/>
  <c r="AH226" i="7" s="1"/>
  <c r="Q226" i="7"/>
  <c r="V226" i="7"/>
  <c r="AE226" i="7" s="1"/>
  <c r="X226" i="7"/>
  <c r="AG226" i="7" s="1"/>
  <c r="W226" i="7"/>
  <c r="AF226" i="7" s="1"/>
  <c r="U226" i="7"/>
  <c r="AD226" i="7" s="1"/>
  <c r="S226" i="7"/>
  <c r="AB226" i="7" s="1"/>
  <c r="R226" i="7"/>
  <c r="AA226" i="7" s="1"/>
  <c r="Z226" i="7"/>
  <c r="AI226" i="7" s="1"/>
  <c r="R67" i="7"/>
  <c r="AA67" i="7" s="1"/>
  <c r="Z67" i="7"/>
  <c r="AI67" i="7" s="1"/>
  <c r="Q67" i="7"/>
  <c r="W67" i="7" s="1"/>
  <c r="AF67" i="7" s="1"/>
  <c r="Y67" i="7"/>
  <c r="AH67" i="7" s="1"/>
  <c r="X67" i="7"/>
  <c r="AG67" i="7" s="1"/>
  <c r="V67" i="7"/>
  <c r="AE67" i="7" s="1"/>
  <c r="S67" i="7"/>
  <c r="AB67" i="7" s="1"/>
  <c r="T67" i="7"/>
  <c r="AC67" i="7" s="1"/>
  <c r="U450" i="6"/>
  <c r="AD450" i="6" s="1"/>
  <c r="T450" i="6"/>
  <c r="AC450" i="6" s="1"/>
  <c r="S450" i="6"/>
  <c r="AB450" i="6" s="1"/>
  <c r="Z450" i="6"/>
  <c r="AI450" i="6" s="1"/>
  <c r="R450" i="6"/>
  <c r="AA450" i="6" s="1"/>
  <c r="Y450" i="6"/>
  <c r="AH450" i="6" s="1"/>
  <c r="Q450" i="6"/>
  <c r="V450" i="6"/>
  <c r="AE450" i="6" s="1"/>
  <c r="X450" i="6"/>
  <c r="AG450" i="6" s="1"/>
  <c r="W450" i="6"/>
  <c r="AF450" i="6" s="1"/>
  <c r="U337" i="6"/>
  <c r="AD337" i="6" s="1"/>
  <c r="T337" i="6"/>
  <c r="AC337" i="6" s="1"/>
  <c r="S337" i="6"/>
  <c r="AB337" i="6" s="1"/>
  <c r="Z337" i="6"/>
  <c r="AI337" i="6" s="1"/>
  <c r="Y337" i="6"/>
  <c r="AH337" i="6" s="1"/>
  <c r="Q337" i="6"/>
  <c r="R337" i="6" s="1"/>
  <c r="AA337" i="6" s="1"/>
  <c r="X337" i="6"/>
  <c r="AG337" i="6" s="1"/>
  <c r="W337" i="6"/>
  <c r="AF337" i="6" s="1"/>
  <c r="T293" i="6"/>
  <c r="AC293" i="6" s="1"/>
  <c r="S293" i="6"/>
  <c r="AB293" i="6" s="1"/>
  <c r="R293" i="6"/>
  <c r="AA293" i="6" s="1"/>
  <c r="Y293" i="6"/>
  <c r="AH293" i="6" s="1"/>
  <c r="Q293" i="6"/>
  <c r="Z293" i="6" s="1"/>
  <c r="AI293" i="6" s="1"/>
  <c r="X293" i="6"/>
  <c r="AG293" i="6" s="1"/>
  <c r="U293" i="6"/>
  <c r="AD293" i="6" s="1"/>
  <c r="W293" i="6"/>
  <c r="AF293" i="6" s="1"/>
  <c r="V293" i="6"/>
  <c r="AE293" i="6" s="1"/>
  <c r="Q223" i="6"/>
  <c r="Z223" i="6"/>
  <c r="AI223" i="6" s="1"/>
  <c r="S287" i="8"/>
  <c r="AB287" i="8" s="1"/>
  <c r="W92" i="8"/>
  <c r="AF92" i="8" s="1"/>
  <c r="U241" i="7"/>
  <c r="AD241" i="7" s="1"/>
  <c r="Z241" i="7"/>
  <c r="AI241" i="7" s="1"/>
  <c r="R241" i="7"/>
  <c r="AA241" i="7" s="1"/>
  <c r="V241" i="7"/>
  <c r="AE241" i="7" s="1"/>
  <c r="Q241" i="7"/>
  <c r="W241" i="7" s="1"/>
  <c r="AF241" i="7" s="1"/>
  <c r="Y241" i="7"/>
  <c r="AH241" i="7" s="1"/>
  <c r="T194" i="7"/>
  <c r="AC194" i="7" s="1"/>
  <c r="W194" i="7"/>
  <c r="AF194" i="7" s="1"/>
  <c r="Y194" i="7"/>
  <c r="AH194" i="7" s="1"/>
  <c r="Q194" i="7"/>
  <c r="Q577" i="6"/>
  <c r="Z577" i="6"/>
  <c r="AI577" i="6" s="1"/>
  <c r="V530" i="6"/>
  <c r="AE530" i="6" s="1"/>
  <c r="T530" i="6"/>
  <c r="AC530" i="6" s="1"/>
  <c r="S530" i="6"/>
  <c r="AB530" i="6" s="1"/>
  <c r="Z530" i="6"/>
  <c r="AI530" i="6" s="1"/>
  <c r="R530" i="6"/>
  <c r="AA530" i="6" s="1"/>
  <c r="Y530" i="6"/>
  <c r="AH530" i="6" s="1"/>
  <c r="X530" i="6"/>
  <c r="AG530" i="6" s="1"/>
  <c r="Q530" i="6"/>
  <c r="W530" i="6" s="1"/>
  <c r="AF530" i="6" s="1"/>
  <c r="Q465" i="6"/>
  <c r="Y406" i="6"/>
  <c r="AH406" i="6" s="1"/>
  <c r="Q406" i="6"/>
  <c r="R229" i="6"/>
  <c r="AA229" i="6" s="1"/>
  <c r="W229" i="6"/>
  <c r="AF229" i="6" s="1"/>
  <c r="Y229" i="6"/>
  <c r="AH229" i="6" s="1"/>
  <c r="Q229" i="6"/>
  <c r="V229" i="6" s="1"/>
  <c r="AE229" i="6" s="1"/>
  <c r="V90" i="6"/>
  <c r="AE90" i="6" s="1"/>
  <c r="Y395" i="8"/>
  <c r="AH395" i="8" s="1"/>
  <c r="W205" i="8"/>
  <c r="AF205" i="8" s="1"/>
  <c r="X205" i="8"/>
  <c r="AG205" i="8" s="1"/>
  <c r="V297" i="7"/>
  <c r="AE297" i="7" s="1"/>
  <c r="S297" i="7"/>
  <c r="AB297" i="7" s="1"/>
  <c r="Q297" i="7"/>
  <c r="X297" i="7" s="1"/>
  <c r="AG297" i="7" s="1"/>
  <c r="R297" i="7"/>
  <c r="AA297" i="7" s="1"/>
  <c r="U297" i="7"/>
  <c r="AD297" i="7" s="1"/>
  <c r="T297" i="7"/>
  <c r="AC297" i="7" s="1"/>
  <c r="Q170" i="7"/>
  <c r="Y170" i="7" s="1"/>
  <c r="AH170" i="7" s="1"/>
  <c r="V170" i="7"/>
  <c r="AE170" i="7" s="1"/>
  <c r="U170" i="7"/>
  <c r="AD170" i="7" s="1"/>
  <c r="R170" i="7"/>
  <c r="AA170" i="7" s="1"/>
  <c r="S170" i="7"/>
  <c r="AB170" i="7" s="1"/>
  <c r="Z114" i="7"/>
  <c r="AI114" i="7" s="1"/>
  <c r="W114" i="7"/>
  <c r="AF114" i="7" s="1"/>
  <c r="V114" i="7"/>
  <c r="AE114" i="7" s="1"/>
  <c r="U114" i="7"/>
  <c r="AD114" i="7" s="1"/>
  <c r="T114" i="7"/>
  <c r="AC114" i="7" s="1"/>
  <c r="X114" i="7"/>
  <c r="AG114" i="7" s="1"/>
  <c r="Y114" i="7"/>
  <c r="AH114" i="7" s="1"/>
  <c r="Q114" i="7"/>
  <c r="S114" i="7" s="1"/>
  <c r="AB114" i="7" s="1"/>
  <c r="W521" i="6"/>
  <c r="AF521" i="6" s="1"/>
  <c r="V521" i="6"/>
  <c r="AE521" i="6" s="1"/>
  <c r="U521" i="6"/>
  <c r="AD521" i="6" s="1"/>
  <c r="T521" i="6"/>
  <c r="AC521" i="6" s="1"/>
  <c r="X521" i="6"/>
  <c r="AG521" i="6" s="1"/>
  <c r="Q521" i="6"/>
  <c r="S521" i="6" s="1"/>
  <c r="AB521" i="6" s="1"/>
  <c r="Y521" i="6"/>
  <c r="AH521" i="6" s="1"/>
  <c r="R521" i="6"/>
  <c r="AA521" i="6" s="1"/>
  <c r="W513" i="6"/>
  <c r="AF513" i="6" s="1"/>
  <c r="V513" i="6"/>
  <c r="AE513" i="6" s="1"/>
  <c r="T513" i="6"/>
  <c r="AC513" i="6" s="1"/>
  <c r="Q513" i="6"/>
  <c r="U513" i="6" s="1"/>
  <c r="AD513" i="6" s="1"/>
  <c r="Z513" i="6"/>
  <c r="AI513" i="6" s="1"/>
  <c r="Y513" i="6"/>
  <c r="AH513" i="6" s="1"/>
  <c r="R513" i="6"/>
  <c r="AA513" i="6" s="1"/>
  <c r="Q505" i="6"/>
  <c r="Z505" i="6"/>
  <c r="AI505" i="6" s="1"/>
  <c r="X414" i="6"/>
  <c r="AG414" i="6" s="1"/>
  <c r="W414" i="6"/>
  <c r="AF414" i="6" s="1"/>
  <c r="V414" i="6"/>
  <c r="AE414" i="6" s="1"/>
  <c r="U414" i="6"/>
  <c r="AD414" i="6" s="1"/>
  <c r="T414" i="6"/>
  <c r="AC414" i="6" s="1"/>
  <c r="Y414" i="6"/>
  <c r="AH414" i="6" s="1"/>
  <c r="Q414" i="6"/>
  <c r="R414" i="6"/>
  <c r="AA414" i="6" s="1"/>
  <c r="Z414" i="6"/>
  <c r="AI414" i="6" s="1"/>
  <c r="S414" i="6"/>
  <c r="AB414" i="6" s="1"/>
  <c r="T384" i="6"/>
  <c r="AC384" i="6" s="1"/>
  <c r="S384" i="6"/>
  <c r="AB384" i="6" s="1"/>
  <c r="Q384" i="6"/>
  <c r="Z384" i="6" s="1"/>
  <c r="AI384" i="6" s="1"/>
  <c r="U341" i="6"/>
  <c r="AD341" i="6" s="1"/>
  <c r="T341" i="6"/>
  <c r="AC341" i="6" s="1"/>
  <c r="Z341" i="6"/>
  <c r="AI341" i="6" s="1"/>
  <c r="Q341" i="6"/>
  <c r="S341" i="6" s="1"/>
  <c r="AB341" i="6" s="1"/>
  <c r="V341" i="6"/>
  <c r="AE341" i="6" s="1"/>
  <c r="W341" i="6"/>
  <c r="AF341" i="6" s="1"/>
  <c r="X341" i="6"/>
  <c r="AG341" i="6" s="1"/>
  <c r="Q309" i="6"/>
  <c r="V309" i="6"/>
  <c r="AE309" i="6" s="1"/>
  <c r="X228" i="6"/>
  <c r="AG228" i="6" s="1"/>
  <c r="W228" i="6"/>
  <c r="AF228" i="6" s="1"/>
  <c r="V228" i="6"/>
  <c r="AE228" i="6" s="1"/>
  <c r="U228" i="6"/>
  <c r="AD228" i="6" s="1"/>
  <c r="T228" i="6"/>
  <c r="AC228" i="6" s="1"/>
  <c r="Y228" i="6"/>
  <c r="AH228" i="6" s="1"/>
  <c r="Q228" i="6"/>
  <c r="Z228" i="6"/>
  <c r="AI228" i="6" s="1"/>
  <c r="S228" i="6"/>
  <c r="AB228" i="6" s="1"/>
  <c r="R228" i="6"/>
  <c r="AA228" i="6" s="1"/>
  <c r="S127" i="6"/>
  <c r="AB127" i="6" s="1"/>
  <c r="W127" i="6"/>
  <c r="AF127" i="6" s="1"/>
  <c r="Y127" i="6"/>
  <c r="AH127" i="6" s="1"/>
  <c r="U127" i="6"/>
  <c r="AD127" i="6" s="1"/>
  <c r="Q127" i="6"/>
  <c r="X127" i="6" s="1"/>
  <c r="AG127" i="6" s="1"/>
  <c r="Z127" i="6"/>
  <c r="AI127" i="6" s="1"/>
  <c r="R47" i="6"/>
  <c r="AA47" i="6" s="1"/>
  <c r="Q47" i="6"/>
  <c r="Y47" i="6" s="1"/>
  <c r="AH47" i="6" s="1"/>
  <c r="Q333" i="5"/>
  <c r="Y333" i="5" s="1"/>
  <c r="AH333" i="5" s="1"/>
  <c r="U333" i="5"/>
  <c r="AD333" i="5" s="1"/>
  <c r="Z333" i="5"/>
  <c r="AI333" i="5" s="1"/>
  <c r="R333" i="5"/>
  <c r="AA333" i="5" s="1"/>
  <c r="S333" i="5"/>
  <c r="AB333" i="5" s="1"/>
  <c r="Y247" i="5"/>
  <c r="AH247" i="5" s="1"/>
  <c r="Q247" i="5"/>
  <c r="Z247" i="5" s="1"/>
  <c r="AI247" i="5" s="1"/>
  <c r="X247" i="5"/>
  <c r="AG247" i="5" s="1"/>
  <c r="W247" i="5"/>
  <c r="AF247" i="5" s="1"/>
  <c r="V247" i="5"/>
  <c r="AE247" i="5" s="1"/>
  <c r="U247" i="5"/>
  <c r="AD247" i="5" s="1"/>
  <c r="R247" i="5"/>
  <c r="AA247" i="5" s="1"/>
  <c r="T247" i="5"/>
  <c r="AC247" i="5" s="1"/>
  <c r="S247" i="5"/>
  <c r="AB247" i="5" s="1"/>
  <c r="Y388" i="8"/>
  <c r="AH388" i="8" s="1"/>
  <c r="S388" i="8"/>
  <c r="AB388" i="8" s="1"/>
  <c r="S149" i="8"/>
  <c r="AB149" i="8" s="1"/>
  <c r="W132" i="8"/>
  <c r="AF132" i="8" s="1"/>
  <c r="T119" i="8"/>
  <c r="AC119" i="8" s="1"/>
  <c r="U107" i="8"/>
  <c r="AD107" i="8" s="1"/>
  <c r="R78" i="8"/>
  <c r="AA78" i="8" s="1"/>
  <c r="Q380" i="7"/>
  <c r="S380" i="7" s="1"/>
  <c r="AB380" i="7" s="1"/>
  <c r="X380" i="7"/>
  <c r="AG380" i="7" s="1"/>
  <c r="V380" i="7"/>
  <c r="AE380" i="7" s="1"/>
  <c r="X258" i="7"/>
  <c r="AG258" i="7" s="1"/>
  <c r="U258" i="7"/>
  <c r="AD258" i="7" s="1"/>
  <c r="Z258" i="7"/>
  <c r="AI258" i="7" s="1"/>
  <c r="Q258" i="7"/>
  <c r="R258" i="7" s="1"/>
  <c r="AA258" i="7" s="1"/>
  <c r="T258" i="7"/>
  <c r="AC258" i="7" s="1"/>
  <c r="V258" i="7"/>
  <c r="AE258" i="7" s="1"/>
  <c r="T134" i="7"/>
  <c r="AC134" i="7" s="1"/>
  <c r="Q134" i="7"/>
  <c r="Y49" i="7"/>
  <c r="AH49" i="7" s="1"/>
  <c r="Q49" i="7"/>
  <c r="S49" i="7" s="1"/>
  <c r="AB49" i="7" s="1"/>
  <c r="Z49" i="7"/>
  <c r="AI49" i="7" s="1"/>
  <c r="X49" i="7"/>
  <c r="AG49" i="7" s="1"/>
  <c r="W49" i="7"/>
  <c r="AF49" i="7" s="1"/>
  <c r="V49" i="7"/>
  <c r="AE49" i="7" s="1"/>
  <c r="T49" i="7"/>
  <c r="AC49" i="7" s="1"/>
  <c r="U49" i="7"/>
  <c r="AD49" i="7" s="1"/>
  <c r="V569" i="6"/>
  <c r="AE569" i="6" s="1"/>
  <c r="U569" i="6"/>
  <c r="AD569" i="6" s="1"/>
  <c r="T569" i="6"/>
  <c r="AC569" i="6" s="1"/>
  <c r="S569" i="6"/>
  <c r="AB569" i="6" s="1"/>
  <c r="R569" i="6"/>
  <c r="AA569" i="6" s="1"/>
  <c r="Q569" i="6"/>
  <c r="X569" i="6" s="1"/>
  <c r="AG569" i="6" s="1"/>
  <c r="Y569" i="6"/>
  <c r="AH569" i="6" s="1"/>
  <c r="X502" i="6"/>
  <c r="AG502" i="6" s="1"/>
  <c r="W502" i="6"/>
  <c r="AF502" i="6" s="1"/>
  <c r="V502" i="6"/>
  <c r="AE502" i="6" s="1"/>
  <c r="T502" i="6"/>
  <c r="AC502" i="6" s="1"/>
  <c r="Y502" i="6"/>
  <c r="AH502" i="6" s="1"/>
  <c r="Q502" i="6"/>
  <c r="U502" i="6" s="1"/>
  <c r="AD502" i="6" s="1"/>
  <c r="S502" i="6"/>
  <c r="AB502" i="6" s="1"/>
  <c r="R502" i="6"/>
  <c r="AA502" i="6" s="1"/>
  <c r="Z502" i="6"/>
  <c r="AI502" i="6" s="1"/>
  <c r="Q473" i="6"/>
  <c r="Z473" i="6" s="1"/>
  <c r="AI473" i="6" s="1"/>
  <c r="V443" i="6"/>
  <c r="AE443" i="6" s="1"/>
  <c r="U443" i="6"/>
  <c r="AD443" i="6" s="1"/>
  <c r="T443" i="6"/>
  <c r="AC443" i="6" s="1"/>
  <c r="S443" i="6"/>
  <c r="AB443" i="6" s="1"/>
  <c r="Z443" i="6"/>
  <c r="AI443" i="6" s="1"/>
  <c r="R443" i="6"/>
  <c r="AA443" i="6" s="1"/>
  <c r="W443" i="6"/>
  <c r="AF443" i="6" s="1"/>
  <c r="Q443" i="6"/>
  <c r="Y443" i="6"/>
  <c r="AH443" i="6" s="1"/>
  <c r="X443" i="6"/>
  <c r="AG443" i="6" s="1"/>
  <c r="T403" i="6"/>
  <c r="AC403" i="6" s="1"/>
  <c r="R352" i="6"/>
  <c r="AA352" i="6" s="1"/>
  <c r="Q190" i="6"/>
  <c r="X115" i="6"/>
  <c r="AG115" i="6" s="1"/>
  <c r="Y115" i="6"/>
  <c r="AH115" i="6" s="1"/>
  <c r="Q115" i="6"/>
  <c r="U115" i="6" s="1"/>
  <c r="AD115" i="6" s="1"/>
  <c r="S115" i="6"/>
  <c r="AB115" i="6" s="1"/>
  <c r="R115" i="6"/>
  <c r="AA115" i="6" s="1"/>
  <c r="Z115" i="6"/>
  <c r="AI115" i="6" s="1"/>
  <c r="W115" i="6"/>
  <c r="AF115" i="6" s="1"/>
  <c r="T33" i="6"/>
  <c r="AC33" i="6" s="1"/>
  <c r="Y33" i="6"/>
  <c r="AH33" i="6" s="1"/>
  <c r="Q33" i="6"/>
  <c r="W33" i="6" s="1"/>
  <c r="AF33" i="6" s="1"/>
  <c r="S33" i="6"/>
  <c r="AB33" i="6" s="1"/>
  <c r="R33" i="6"/>
  <c r="AA33" i="6" s="1"/>
  <c r="Z33" i="6"/>
  <c r="AI33" i="6" s="1"/>
  <c r="X33" i="6"/>
  <c r="AG33" i="6" s="1"/>
  <c r="V33" i="6"/>
  <c r="AE33" i="6" s="1"/>
  <c r="U33" i="6"/>
  <c r="AD33" i="6" s="1"/>
  <c r="Q440" i="5"/>
  <c r="X440" i="5" s="1"/>
  <c r="AG440" i="5" s="1"/>
  <c r="Z286" i="5"/>
  <c r="AI286" i="5" s="1"/>
  <c r="R286" i="5"/>
  <c r="AA286" i="5" s="1"/>
  <c r="Y286" i="5"/>
  <c r="AH286" i="5" s="1"/>
  <c r="Q286" i="5"/>
  <c r="X286" i="5"/>
  <c r="AG286" i="5" s="1"/>
  <c r="W286" i="5"/>
  <c r="AF286" i="5" s="1"/>
  <c r="V286" i="5"/>
  <c r="AE286" i="5" s="1"/>
  <c r="S286" i="5"/>
  <c r="AB286" i="5" s="1"/>
  <c r="U286" i="5"/>
  <c r="AD286" i="5" s="1"/>
  <c r="T286" i="5"/>
  <c r="AC286" i="5" s="1"/>
  <c r="Z151" i="5"/>
  <c r="AI151" i="5" s="1"/>
  <c r="Y151" i="5"/>
  <c r="AH151" i="5" s="1"/>
  <c r="Q151" i="5"/>
  <c r="R151" i="5" s="1"/>
  <c r="AA151" i="5" s="1"/>
  <c r="W151" i="5"/>
  <c r="AF151" i="5" s="1"/>
  <c r="V151" i="5"/>
  <c r="AE151" i="5" s="1"/>
  <c r="S151" i="5"/>
  <c r="AB151" i="5" s="1"/>
  <c r="U151" i="5"/>
  <c r="AD151" i="5" s="1"/>
  <c r="W309" i="8"/>
  <c r="AF309" i="8" s="1"/>
  <c r="R137" i="8"/>
  <c r="AA137" i="8" s="1"/>
  <c r="U367" i="7"/>
  <c r="AD367" i="7" s="1"/>
  <c r="Q367" i="7"/>
  <c r="W188" i="7"/>
  <c r="AF188" i="7" s="1"/>
  <c r="V188" i="7"/>
  <c r="AE188" i="7" s="1"/>
  <c r="Q188" i="7"/>
  <c r="Z125" i="7"/>
  <c r="AI125" i="7" s="1"/>
  <c r="Q125" i="7"/>
  <c r="R125" i="7" s="1"/>
  <c r="AA125" i="7" s="1"/>
  <c r="W125" i="7"/>
  <c r="AF125" i="7" s="1"/>
  <c r="Y125" i="7"/>
  <c r="AH125" i="7" s="1"/>
  <c r="Z557" i="6"/>
  <c r="AI557" i="6" s="1"/>
  <c r="R557" i="6"/>
  <c r="AA557" i="6" s="1"/>
  <c r="W557" i="6"/>
  <c r="AF557" i="6" s="1"/>
  <c r="Q557" i="6"/>
  <c r="X557" i="6" s="1"/>
  <c r="AG557" i="6" s="1"/>
  <c r="T537" i="6"/>
  <c r="AC537" i="6" s="1"/>
  <c r="S537" i="6"/>
  <c r="AB537" i="6" s="1"/>
  <c r="Z537" i="6"/>
  <c r="AI537" i="6" s="1"/>
  <c r="R537" i="6"/>
  <c r="AA537" i="6" s="1"/>
  <c r="Y537" i="6"/>
  <c r="AH537" i="6" s="1"/>
  <c r="Q537" i="6"/>
  <c r="X537" i="6"/>
  <c r="AG537" i="6" s="1"/>
  <c r="U537" i="6"/>
  <c r="AD537" i="6" s="1"/>
  <c r="W537" i="6"/>
  <c r="AF537" i="6" s="1"/>
  <c r="V537" i="6"/>
  <c r="AE537" i="6" s="1"/>
  <c r="X469" i="6"/>
  <c r="AG469" i="6" s="1"/>
  <c r="W469" i="6"/>
  <c r="AF469" i="6" s="1"/>
  <c r="V469" i="6"/>
  <c r="AE469" i="6" s="1"/>
  <c r="T469" i="6"/>
  <c r="AC469" i="6" s="1"/>
  <c r="Y469" i="6"/>
  <c r="AH469" i="6" s="1"/>
  <c r="Q469" i="6"/>
  <c r="U469" i="6" s="1"/>
  <c r="AD469" i="6" s="1"/>
  <c r="Z469" i="6"/>
  <c r="AI469" i="6" s="1"/>
  <c r="S469" i="6"/>
  <c r="AB469" i="6" s="1"/>
  <c r="R469" i="6"/>
  <c r="AA469" i="6" s="1"/>
  <c r="T393" i="6"/>
  <c r="AC393" i="6" s="1"/>
  <c r="Z393" i="6"/>
  <c r="AI393" i="6" s="1"/>
  <c r="Q393" i="6"/>
  <c r="S393" i="6" s="1"/>
  <c r="AB393" i="6" s="1"/>
  <c r="X393" i="6"/>
  <c r="AG393" i="6" s="1"/>
  <c r="U393" i="6"/>
  <c r="AD393" i="6" s="1"/>
  <c r="W393" i="6"/>
  <c r="AF393" i="6" s="1"/>
  <c r="Y345" i="6"/>
  <c r="AH345" i="6" s="1"/>
  <c r="Q345" i="6"/>
  <c r="T267" i="6"/>
  <c r="AC267" i="6" s="1"/>
  <c r="S267" i="6"/>
  <c r="AB267" i="6" s="1"/>
  <c r="Z267" i="6"/>
  <c r="AI267" i="6" s="1"/>
  <c r="R267" i="6"/>
  <c r="AA267" i="6" s="1"/>
  <c r="Y267" i="6"/>
  <c r="AH267" i="6" s="1"/>
  <c r="Q267" i="6"/>
  <c r="X267" i="6"/>
  <c r="AG267" i="6" s="1"/>
  <c r="U267" i="6"/>
  <c r="AD267" i="6" s="1"/>
  <c r="W267" i="6"/>
  <c r="AF267" i="6" s="1"/>
  <c r="V267" i="6"/>
  <c r="AE267" i="6" s="1"/>
  <c r="U230" i="6"/>
  <c r="AD230" i="6" s="1"/>
  <c r="T230" i="6"/>
  <c r="AC230" i="6" s="1"/>
  <c r="S230" i="6"/>
  <c r="AB230" i="6" s="1"/>
  <c r="R230" i="6"/>
  <c r="AA230" i="6" s="1"/>
  <c r="Y230" i="6"/>
  <c r="AH230" i="6" s="1"/>
  <c r="Q230" i="6"/>
  <c r="Z230" i="6" s="1"/>
  <c r="AI230" i="6" s="1"/>
  <c r="V230" i="6"/>
  <c r="AE230" i="6" s="1"/>
  <c r="X230" i="6"/>
  <c r="AG230" i="6" s="1"/>
  <c r="W230" i="6"/>
  <c r="AF230" i="6" s="1"/>
  <c r="S202" i="6"/>
  <c r="AB202" i="6" s="1"/>
  <c r="Q202" i="6"/>
  <c r="X202" i="6" s="1"/>
  <c r="AG202" i="6" s="1"/>
  <c r="Z202" i="6"/>
  <c r="AI202" i="6" s="1"/>
  <c r="Y202" i="6"/>
  <c r="AH202" i="6" s="1"/>
  <c r="Y143" i="6"/>
  <c r="AH143" i="6" s="1"/>
  <c r="Q143" i="6"/>
  <c r="S143" i="6" s="1"/>
  <c r="AB143" i="6" s="1"/>
  <c r="Z143" i="6"/>
  <c r="AI143" i="6" s="1"/>
  <c r="R143" i="6"/>
  <c r="AA143" i="6" s="1"/>
  <c r="U143" i="6"/>
  <c r="AD143" i="6" s="1"/>
  <c r="T143" i="6"/>
  <c r="AC143" i="6" s="1"/>
  <c r="X143" i="6"/>
  <c r="AG143" i="6" s="1"/>
  <c r="W143" i="6"/>
  <c r="AF143" i="6" s="1"/>
  <c r="W109" i="6"/>
  <c r="AF109" i="6" s="1"/>
  <c r="Z109" i="6"/>
  <c r="AI109" i="6" s="1"/>
  <c r="Y109" i="6"/>
  <c r="AH109" i="6" s="1"/>
  <c r="U109" i="6"/>
  <c r="AD109" i="6" s="1"/>
  <c r="Q109" i="6"/>
  <c r="X109" i="6" s="1"/>
  <c r="AG109" i="6" s="1"/>
  <c r="V157" i="6"/>
  <c r="AE157" i="6" s="1"/>
  <c r="S157" i="6"/>
  <c r="AB157" i="6" s="1"/>
  <c r="W157" i="6"/>
  <c r="AF157" i="6" s="1"/>
  <c r="U157" i="6"/>
  <c r="AD157" i="6" s="1"/>
  <c r="Q157" i="6"/>
  <c r="X157" i="6" s="1"/>
  <c r="AG157" i="6" s="1"/>
  <c r="Z157" i="6"/>
  <c r="AI157" i="6" s="1"/>
  <c r="Y157" i="6"/>
  <c r="AH157" i="6" s="1"/>
  <c r="V242" i="6"/>
  <c r="AE242" i="6" s="1"/>
  <c r="T242" i="6"/>
  <c r="AC242" i="6" s="1"/>
  <c r="S242" i="6"/>
  <c r="AB242" i="6" s="1"/>
  <c r="Z242" i="6"/>
  <c r="AI242" i="6" s="1"/>
  <c r="R242" i="6"/>
  <c r="AA242" i="6" s="1"/>
  <c r="W242" i="6"/>
  <c r="AF242" i="6" s="1"/>
  <c r="Y242" i="6"/>
  <c r="AH242" i="6" s="1"/>
  <c r="X242" i="6"/>
  <c r="AG242" i="6" s="1"/>
  <c r="Q242" i="6"/>
  <c r="U242" i="6" s="1"/>
  <c r="AD242" i="6" s="1"/>
  <c r="Q237" i="6"/>
  <c r="T237" i="6" s="1"/>
  <c r="AC237" i="6" s="1"/>
  <c r="X237" i="6"/>
  <c r="AG237" i="6" s="1"/>
  <c r="W237" i="6"/>
  <c r="AF237" i="6" s="1"/>
  <c r="Y306" i="6"/>
  <c r="AH306" i="6" s="1"/>
  <c r="Q306" i="6"/>
  <c r="S342" i="6"/>
  <c r="AB342" i="6" s="1"/>
  <c r="Z342" i="6"/>
  <c r="AI342" i="6" s="1"/>
  <c r="R342" i="6"/>
  <c r="AA342" i="6" s="1"/>
  <c r="Q342" i="6"/>
  <c r="Y342" i="6" s="1"/>
  <c r="AH342" i="6" s="1"/>
  <c r="V342" i="6"/>
  <c r="AE342" i="6" s="1"/>
  <c r="U342" i="6"/>
  <c r="AD342" i="6" s="1"/>
  <c r="S429" i="6"/>
  <c r="AB429" i="6" s="1"/>
  <c r="R429" i="6"/>
  <c r="AA429" i="6" s="1"/>
  <c r="Y429" i="6"/>
  <c r="AH429" i="6" s="1"/>
  <c r="Q429" i="6"/>
  <c r="Z429" i="6" s="1"/>
  <c r="AI429" i="6" s="1"/>
  <c r="X429" i="6"/>
  <c r="AG429" i="6" s="1"/>
  <c r="W429" i="6"/>
  <c r="AF429" i="6" s="1"/>
  <c r="T429" i="6"/>
  <c r="AC429" i="6" s="1"/>
  <c r="V429" i="6"/>
  <c r="AE429" i="6" s="1"/>
  <c r="Q541" i="6"/>
  <c r="T541" i="6" s="1"/>
  <c r="AC541" i="6" s="1"/>
  <c r="X541" i="6"/>
  <c r="AG541" i="6" s="1"/>
  <c r="W541" i="6"/>
  <c r="AF541" i="6" s="1"/>
  <c r="Y593" i="6"/>
  <c r="AH593" i="6" s="1"/>
  <c r="Q593" i="6"/>
  <c r="Z272" i="6"/>
  <c r="AI272" i="6" s="1"/>
  <c r="R272" i="6"/>
  <c r="AA272" i="6" s="1"/>
  <c r="Y272" i="6"/>
  <c r="AH272" i="6" s="1"/>
  <c r="Q272" i="6"/>
  <c r="X272" i="6"/>
  <c r="AG272" i="6" s="1"/>
  <c r="W272" i="6"/>
  <c r="AF272" i="6" s="1"/>
  <c r="V272" i="6"/>
  <c r="AE272" i="6" s="1"/>
  <c r="S272" i="6"/>
  <c r="AB272" i="6" s="1"/>
  <c r="U272" i="6"/>
  <c r="AD272" i="6" s="1"/>
  <c r="T272" i="6"/>
  <c r="AC272" i="6" s="1"/>
  <c r="Z367" i="6"/>
  <c r="AI367" i="6" s="1"/>
  <c r="Y367" i="6"/>
  <c r="AH367" i="6" s="1"/>
  <c r="Q367" i="6"/>
  <c r="R367" i="6" s="1"/>
  <c r="AA367" i="6" s="1"/>
  <c r="W367" i="6"/>
  <c r="AF367" i="6" s="1"/>
  <c r="V367" i="6"/>
  <c r="AE367" i="6" s="1"/>
  <c r="S367" i="6"/>
  <c r="AB367" i="6" s="1"/>
  <c r="U367" i="6"/>
  <c r="AD367" i="6" s="1"/>
  <c r="Z497" i="6"/>
  <c r="AI497" i="6" s="1"/>
  <c r="Q497" i="6"/>
  <c r="S497" i="6" s="1"/>
  <c r="AB497" i="6" s="1"/>
  <c r="X497" i="6"/>
  <c r="AG497" i="6" s="1"/>
  <c r="W497" i="6"/>
  <c r="AF497" i="6" s="1"/>
  <c r="V497" i="6"/>
  <c r="AE497" i="6" s="1"/>
  <c r="U497" i="6"/>
  <c r="AD497" i="6" s="1"/>
  <c r="Q245" i="6"/>
  <c r="U245" i="6" s="1"/>
  <c r="AD245" i="6" s="1"/>
  <c r="X245" i="6"/>
  <c r="AG245" i="6" s="1"/>
  <c r="W245" i="6"/>
  <c r="AF245" i="6" s="1"/>
  <c r="V245" i="6"/>
  <c r="AE245" i="6" s="1"/>
  <c r="Z245" i="6"/>
  <c r="AI245" i="6" s="1"/>
  <c r="S245" i="6"/>
  <c r="AB245" i="6" s="1"/>
  <c r="Q327" i="6"/>
  <c r="X327" i="6"/>
  <c r="AG327" i="6" s="1"/>
  <c r="S327" i="6"/>
  <c r="AB327" i="6" s="1"/>
  <c r="X583" i="5"/>
  <c r="AG583" i="5" s="1"/>
  <c r="S583" i="5"/>
  <c r="AB583" i="5" s="1"/>
  <c r="Q583" i="5"/>
  <c r="T583" i="5" s="1"/>
  <c r="AC583" i="5" s="1"/>
  <c r="Y583" i="5"/>
  <c r="AH583" i="5" s="1"/>
  <c r="W583" i="5"/>
  <c r="AF583" i="5" s="1"/>
  <c r="V583" i="5"/>
  <c r="AE583" i="5" s="1"/>
  <c r="Q520" i="5"/>
  <c r="V520" i="5" s="1"/>
  <c r="AE520" i="5" s="1"/>
  <c r="X520" i="5"/>
  <c r="AG520" i="5" s="1"/>
  <c r="W520" i="5"/>
  <c r="AF520" i="5" s="1"/>
  <c r="Y512" i="5"/>
  <c r="AH512" i="5" s="1"/>
  <c r="Q512" i="5"/>
  <c r="Z504" i="5"/>
  <c r="AI504" i="5" s="1"/>
  <c r="R504" i="5"/>
  <c r="AA504" i="5" s="1"/>
  <c r="Q504" i="5"/>
  <c r="Y504" i="5" s="1"/>
  <c r="AH504" i="5" s="1"/>
  <c r="U504" i="5"/>
  <c r="AD504" i="5" s="1"/>
  <c r="T504" i="5"/>
  <c r="AC504" i="5" s="1"/>
  <c r="S438" i="5"/>
  <c r="AB438" i="5" s="1"/>
  <c r="R438" i="5"/>
  <c r="AA438" i="5" s="1"/>
  <c r="Y438" i="5"/>
  <c r="AH438" i="5" s="1"/>
  <c r="Q438" i="5"/>
  <c r="Z438" i="5" s="1"/>
  <c r="AI438" i="5" s="1"/>
  <c r="X438" i="5"/>
  <c r="AG438" i="5" s="1"/>
  <c r="W438" i="5"/>
  <c r="AF438" i="5" s="1"/>
  <c r="T438" i="5"/>
  <c r="AC438" i="5" s="1"/>
  <c r="V438" i="5"/>
  <c r="AE438" i="5" s="1"/>
  <c r="Q344" i="5"/>
  <c r="T344" i="5" s="1"/>
  <c r="AC344" i="5" s="1"/>
  <c r="X344" i="5"/>
  <c r="AG344" i="5" s="1"/>
  <c r="W344" i="5"/>
  <c r="AF344" i="5" s="1"/>
  <c r="Y308" i="5"/>
  <c r="AH308" i="5" s="1"/>
  <c r="Q308" i="5"/>
  <c r="S241" i="5"/>
  <c r="AB241" i="5" s="1"/>
  <c r="Z241" i="5"/>
  <c r="AI241" i="5" s="1"/>
  <c r="R241" i="5"/>
  <c r="AA241" i="5" s="1"/>
  <c r="Q241" i="5"/>
  <c r="Y241" i="5" s="1"/>
  <c r="AH241" i="5" s="1"/>
  <c r="V241" i="5"/>
  <c r="AE241" i="5" s="1"/>
  <c r="U241" i="5"/>
  <c r="AD241" i="5" s="1"/>
  <c r="S186" i="5"/>
  <c r="AB186" i="5" s="1"/>
  <c r="R186" i="5"/>
  <c r="AA186" i="5" s="1"/>
  <c r="Y186" i="5"/>
  <c r="AH186" i="5" s="1"/>
  <c r="Q186" i="5"/>
  <c r="Z186" i="5" s="1"/>
  <c r="AI186" i="5" s="1"/>
  <c r="X186" i="5"/>
  <c r="AG186" i="5" s="1"/>
  <c r="W186" i="5"/>
  <c r="AF186" i="5" s="1"/>
  <c r="T186" i="5"/>
  <c r="AC186" i="5" s="1"/>
  <c r="V186" i="5"/>
  <c r="AE186" i="5" s="1"/>
  <c r="Q121" i="5"/>
  <c r="T121" i="5" s="1"/>
  <c r="AC121" i="5" s="1"/>
  <c r="X121" i="5"/>
  <c r="AG121" i="5" s="1"/>
  <c r="W121" i="5"/>
  <c r="AF121" i="5" s="1"/>
  <c r="Y50" i="5"/>
  <c r="AH50" i="5" s="1"/>
  <c r="Q50" i="5"/>
  <c r="U79" i="8"/>
  <c r="AD79" i="8" s="1"/>
  <c r="S72" i="8"/>
  <c r="AB72" i="8" s="1"/>
  <c r="V218" i="7"/>
  <c r="AE218" i="7" s="1"/>
  <c r="Q218" i="7"/>
  <c r="Q88" i="7"/>
  <c r="Y88" i="7"/>
  <c r="AH88" i="7" s="1"/>
  <c r="W91" i="7"/>
  <c r="AF91" i="7" s="1"/>
  <c r="V91" i="7"/>
  <c r="AE91" i="7" s="1"/>
  <c r="U91" i="7"/>
  <c r="AD91" i="7" s="1"/>
  <c r="S91" i="7"/>
  <c r="AB91" i="7" s="1"/>
  <c r="Q91" i="7"/>
  <c r="T91" i="7" s="1"/>
  <c r="AC91" i="7" s="1"/>
  <c r="Q344" i="7"/>
  <c r="T574" i="7"/>
  <c r="AC574" i="7" s="1"/>
  <c r="Z574" i="7"/>
  <c r="AI574" i="7" s="1"/>
  <c r="Q574" i="7"/>
  <c r="S574" i="7" s="1"/>
  <c r="AB574" i="7" s="1"/>
  <c r="X574" i="7"/>
  <c r="AG574" i="7" s="1"/>
  <c r="V574" i="7"/>
  <c r="AE574" i="7" s="1"/>
  <c r="W574" i="7"/>
  <c r="AF574" i="7" s="1"/>
  <c r="V493" i="7"/>
  <c r="AE493" i="7" s="1"/>
  <c r="S493" i="7"/>
  <c r="AB493" i="7" s="1"/>
  <c r="Z493" i="7"/>
  <c r="AI493" i="7" s="1"/>
  <c r="R493" i="7"/>
  <c r="AA493" i="7" s="1"/>
  <c r="X493" i="7"/>
  <c r="AG493" i="7" s="1"/>
  <c r="W493" i="7"/>
  <c r="AF493" i="7" s="1"/>
  <c r="Q493" i="7"/>
  <c r="Y493" i="7" s="1"/>
  <c r="AH493" i="7" s="1"/>
  <c r="T536" i="7"/>
  <c r="AC536" i="7" s="1"/>
  <c r="S536" i="7"/>
  <c r="AB536" i="7" s="1"/>
  <c r="Z536" i="7"/>
  <c r="AI536" i="7" s="1"/>
  <c r="X536" i="7"/>
  <c r="AG536" i="7" s="1"/>
  <c r="Q536" i="7"/>
  <c r="R536" i="7" s="1"/>
  <c r="AA536" i="7" s="1"/>
  <c r="S46" i="7"/>
  <c r="AB46" i="7" s="1"/>
  <c r="Z46" i="7"/>
  <c r="AI46" i="7" s="1"/>
  <c r="R46" i="7"/>
  <c r="AA46" i="7" s="1"/>
  <c r="Q46" i="7"/>
  <c r="Y46" i="7" s="1"/>
  <c r="AH46" i="7" s="1"/>
  <c r="V46" i="7"/>
  <c r="AE46" i="7" s="1"/>
  <c r="U46" i="7"/>
  <c r="AD46" i="7" s="1"/>
  <c r="V128" i="7"/>
  <c r="AE128" i="7" s="1"/>
  <c r="R128" i="7"/>
  <c r="AA128" i="7" s="1"/>
  <c r="Z128" i="7"/>
  <c r="AI128" i="7" s="1"/>
  <c r="Q128" i="7"/>
  <c r="S128" i="7" s="1"/>
  <c r="AB128" i="7" s="1"/>
  <c r="Y128" i="7"/>
  <c r="AH128" i="7" s="1"/>
  <c r="X128" i="7"/>
  <c r="AG128" i="7" s="1"/>
  <c r="T128" i="7"/>
  <c r="AC128" i="7" s="1"/>
  <c r="W128" i="7"/>
  <c r="AF128" i="7" s="1"/>
  <c r="Y197" i="7"/>
  <c r="AH197" i="7" s="1"/>
  <c r="Q197" i="7"/>
  <c r="U197" i="7" s="1"/>
  <c r="AD197" i="7" s="1"/>
  <c r="S197" i="7"/>
  <c r="AB197" i="7" s="1"/>
  <c r="R197" i="7"/>
  <c r="AA197" i="7" s="1"/>
  <c r="Z197" i="7"/>
  <c r="AI197" i="7" s="1"/>
  <c r="X197" i="7"/>
  <c r="AG197" i="7" s="1"/>
  <c r="W197" i="7"/>
  <c r="AF197" i="7" s="1"/>
  <c r="V197" i="7"/>
  <c r="AE197" i="7" s="1"/>
  <c r="Q265" i="7"/>
  <c r="T265" i="7" s="1"/>
  <c r="AC265" i="7" s="1"/>
  <c r="V265" i="7"/>
  <c r="AE265" i="7" s="1"/>
  <c r="S265" i="7"/>
  <c r="AB265" i="7" s="1"/>
  <c r="U265" i="7"/>
  <c r="AD265" i="7" s="1"/>
  <c r="R265" i="7"/>
  <c r="AA265" i="7" s="1"/>
  <c r="Z265" i="7"/>
  <c r="AI265" i="7" s="1"/>
  <c r="T496" i="7"/>
  <c r="AC496" i="7" s="1"/>
  <c r="S496" i="7"/>
  <c r="AB496" i="7" s="1"/>
  <c r="Z496" i="7"/>
  <c r="AI496" i="7" s="1"/>
  <c r="Y496" i="7"/>
  <c r="AH496" i="7" s="1"/>
  <c r="Q496" i="7"/>
  <c r="R496" i="7" s="1"/>
  <c r="AA496" i="7" s="1"/>
  <c r="V496" i="7"/>
  <c r="AE496" i="7" s="1"/>
  <c r="W496" i="7"/>
  <c r="AF496" i="7" s="1"/>
  <c r="U496" i="7"/>
  <c r="AD496" i="7" s="1"/>
  <c r="X116" i="7"/>
  <c r="AG116" i="7" s="1"/>
  <c r="R116" i="7"/>
  <c r="AA116" i="7" s="1"/>
  <c r="Z116" i="7"/>
  <c r="AI116" i="7" s="1"/>
  <c r="Q116" i="7"/>
  <c r="S116" i="7" s="1"/>
  <c r="AB116" i="7" s="1"/>
  <c r="Y116" i="7"/>
  <c r="AH116" i="7" s="1"/>
  <c r="W116" i="7"/>
  <c r="AF116" i="7" s="1"/>
  <c r="T116" i="7"/>
  <c r="AC116" i="7" s="1"/>
  <c r="U116" i="7"/>
  <c r="AD116" i="7" s="1"/>
  <c r="T215" i="7"/>
  <c r="AC215" i="7" s="1"/>
  <c r="Y215" i="7"/>
  <c r="AH215" i="7" s="1"/>
  <c r="Q215" i="7"/>
  <c r="U215" i="7" s="1"/>
  <c r="AD215" i="7" s="1"/>
  <c r="V215" i="7"/>
  <c r="AE215" i="7" s="1"/>
  <c r="S215" i="7"/>
  <c r="AB215" i="7" s="1"/>
  <c r="R215" i="7"/>
  <c r="AA215" i="7" s="1"/>
  <c r="Z215" i="7"/>
  <c r="AI215" i="7" s="1"/>
  <c r="X215" i="7"/>
  <c r="AG215" i="7" s="1"/>
  <c r="W215" i="7"/>
  <c r="AF215" i="7" s="1"/>
  <c r="Q310" i="7"/>
  <c r="R310" i="7" s="1"/>
  <c r="AA310" i="7" s="1"/>
  <c r="V310" i="7"/>
  <c r="AE310" i="7" s="1"/>
  <c r="S310" i="7"/>
  <c r="AB310" i="7" s="1"/>
  <c r="T564" i="7"/>
  <c r="AC564" i="7" s="1"/>
  <c r="S564" i="7"/>
  <c r="AB564" i="7" s="1"/>
  <c r="Z564" i="7"/>
  <c r="AI564" i="7" s="1"/>
  <c r="Y564" i="7"/>
  <c r="AH564" i="7" s="1"/>
  <c r="Q564" i="7"/>
  <c r="R564" i="7" s="1"/>
  <c r="AA564" i="7" s="1"/>
  <c r="V564" i="7"/>
  <c r="AE564" i="7" s="1"/>
  <c r="W564" i="7"/>
  <c r="AF564" i="7" s="1"/>
  <c r="U564" i="7"/>
  <c r="AD564" i="7" s="1"/>
  <c r="Y150" i="7"/>
  <c r="AH150" i="7" s="1"/>
  <c r="Q150" i="7"/>
  <c r="R150" i="7"/>
  <c r="AA150" i="7" s="1"/>
  <c r="Z150" i="7"/>
  <c r="AI150" i="7" s="1"/>
  <c r="X150" i="7"/>
  <c r="AG150" i="7" s="1"/>
  <c r="W150" i="7"/>
  <c r="AF150" i="7" s="1"/>
  <c r="V150" i="7"/>
  <c r="AE150" i="7" s="1"/>
  <c r="S150" i="7"/>
  <c r="AB150" i="7" s="1"/>
  <c r="U150" i="7"/>
  <c r="AD150" i="7" s="1"/>
  <c r="T150" i="7"/>
  <c r="AC150" i="7" s="1"/>
  <c r="Q385" i="7"/>
  <c r="V385" i="7" s="1"/>
  <c r="AE385" i="7" s="1"/>
  <c r="W385" i="7"/>
  <c r="AF385" i="7" s="1"/>
  <c r="T563" i="7"/>
  <c r="AC563" i="7" s="1"/>
  <c r="S563" i="7"/>
  <c r="AB563" i="7" s="1"/>
  <c r="Z563" i="7"/>
  <c r="AI563" i="7" s="1"/>
  <c r="R563" i="7"/>
  <c r="AA563" i="7" s="1"/>
  <c r="Y563" i="7"/>
  <c r="AH563" i="7" s="1"/>
  <c r="Q563" i="7"/>
  <c r="X563" i="7"/>
  <c r="AG563" i="7" s="1"/>
  <c r="V563" i="7"/>
  <c r="AE563" i="7" s="1"/>
  <c r="W563" i="7"/>
  <c r="AF563" i="7" s="1"/>
  <c r="U563" i="7"/>
  <c r="AD563" i="7" s="1"/>
  <c r="Y352" i="7"/>
  <c r="AH352" i="7" s="1"/>
  <c r="Q352" i="7"/>
  <c r="W352" i="7"/>
  <c r="AF352" i="7" s="1"/>
  <c r="T352" i="7"/>
  <c r="AC352" i="7" s="1"/>
  <c r="V329" i="7"/>
  <c r="AE329" i="7" s="1"/>
  <c r="Z329" i="7"/>
  <c r="AI329" i="7" s="1"/>
  <c r="W329" i="7"/>
  <c r="AF329" i="7" s="1"/>
  <c r="Q329" i="7"/>
  <c r="Y459" i="7"/>
  <c r="AH459" i="7" s="1"/>
  <c r="Q459" i="7"/>
  <c r="X459" i="7"/>
  <c r="AG459" i="7" s="1"/>
  <c r="W459" i="7"/>
  <c r="AF459" i="7" s="1"/>
  <c r="R461" i="7"/>
  <c r="AA461" i="7" s="1"/>
  <c r="Y461" i="7"/>
  <c r="AH461" i="7" s="1"/>
  <c r="Q461" i="7"/>
  <c r="W461" i="7" s="1"/>
  <c r="AF461" i="7" s="1"/>
  <c r="Z227" i="7"/>
  <c r="AI227" i="7" s="1"/>
  <c r="R227" i="7"/>
  <c r="AA227" i="7" s="1"/>
  <c r="W227" i="7"/>
  <c r="AF227" i="7" s="1"/>
  <c r="U227" i="7"/>
  <c r="AD227" i="7" s="1"/>
  <c r="S227" i="7"/>
  <c r="AB227" i="7" s="1"/>
  <c r="Q227" i="7"/>
  <c r="T227" i="7" s="1"/>
  <c r="AC227" i="7" s="1"/>
  <c r="V227" i="7"/>
  <c r="AE227" i="7" s="1"/>
  <c r="X227" i="7"/>
  <c r="AG227" i="7" s="1"/>
  <c r="Y227" i="7"/>
  <c r="AH227" i="7" s="1"/>
  <c r="V311" i="7"/>
  <c r="AE311" i="7" s="1"/>
  <c r="Q311" i="7"/>
  <c r="U311" i="7" s="1"/>
  <c r="AD311" i="7" s="1"/>
  <c r="Z351" i="7"/>
  <c r="AI351" i="7" s="1"/>
  <c r="V351" i="7"/>
  <c r="AE351" i="7" s="1"/>
  <c r="T351" i="7"/>
  <c r="AC351" i="7" s="1"/>
  <c r="Y351" i="7"/>
  <c r="AH351" i="7" s="1"/>
  <c r="X351" i="7"/>
  <c r="AG351" i="7" s="1"/>
  <c r="S351" i="7"/>
  <c r="AB351" i="7" s="1"/>
  <c r="Q351" i="7"/>
  <c r="U351" i="7" s="1"/>
  <c r="AD351" i="7" s="1"/>
  <c r="Y407" i="7"/>
  <c r="AH407" i="7" s="1"/>
  <c r="Q407" i="7"/>
  <c r="X407" i="7" s="1"/>
  <c r="AG407" i="7" s="1"/>
  <c r="V407" i="7"/>
  <c r="AE407" i="7" s="1"/>
  <c r="Q489" i="7"/>
  <c r="Z489" i="7" s="1"/>
  <c r="AI489" i="7" s="1"/>
  <c r="X489" i="7"/>
  <c r="AG489" i="7" s="1"/>
  <c r="V489" i="7"/>
  <c r="AE489" i="7" s="1"/>
  <c r="X439" i="7"/>
  <c r="AG439" i="7" s="1"/>
  <c r="V439" i="7"/>
  <c r="AE439" i="7" s="1"/>
  <c r="U439" i="7"/>
  <c r="AD439" i="7" s="1"/>
  <c r="T439" i="7"/>
  <c r="AC439" i="7" s="1"/>
  <c r="Z439" i="7"/>
  <c r="AI439" i="7" s="1"/>
  <c r="R439" i="7"/>
  <c r="AA439" i="7" s="1"/>
  <c r="Y439" i="7"/>
  <c r="AH439" i="7" s="1"/>
  <c r="S439" i="7"/>
  <c r="AB439" i="7" s="1"/>
  <c r="Q439" i="7"/>
  <c r="W439" i="7" s="1"/>
  <c r="AF439" i="7" s="1"/>
  <c r="X508" i="7"/>
  <c r="AG508" i="7" s="1"/>
  <c r="U508" i="7"/>
  <c r="AD508" i="7" s="1"/>
  <c r="T508" i="7"/>
  <c r="AC508" i="7" s="1"/>
  <c r="Z508" i="7"/>
  <c r="AI508" i="7" s="1"/>
  <c r="R508" i="7"/>
  <c r="AA508" i="7" s="1"/>
  <c r="S508" i="7"/>
  <c r="AB508" i="7" s="1"/>
  <c r="Q508" i="7"/>
  <c r="Y508" i="7" s="1"/>
  <c r="AH508" i="7" s="1"/>
  <c r="V516" i="7"/>
  <c r="AE516" i="7" s="1"/>
  <c r="U516" i="7"/>
  <c r="AD516" i="7" s="1"/>
  <c r="T516" i="7"/>
  <c r="AC516" i="7" s="1"/>
  <c r="R516" i="7"/>
  <c r="AA516" i="7" s="1"/>
  <c r="Q516" i="7"/>
  <c r="Z516" i="7" s="1"/>
  <c r="AI516" i="7" s="1"/>
  <c r="X524" i="7"/>
  <c r="AG524" i="7" s="1"/>
  <c r="S524" i="7"/>
  <c r="AB524" i="7" s="1"/>
  <c r="Q524" i="7"/>
  <c r="W524" i="7" s="1"/>
  <c r="AF524" i="7" s="1"/>
  <c r="X584" i="7"/>
  <c r="AG584" i="7" s="1"/>
  <c r="V584" i="7"/>
  <c r="AE584" i="7" s="1"/>
  <c r="U584" i="7"/>
  <c r="AD584" i="7" s="1"/>
  <c r="T584" i="7"/>
  <c r="AC584" i="7" s="1"/>
  <c r="Z584" i="7"/>
  <c r="AI584" i="7" s="1"/>
  <c r="R584" i="7"/>
  <c r="AA584" i="7" s="1"/>
  <c r="Y584" i="7"/>
  <c r="AH584" i="7" s="1"/>
  <c r="S584" i="7"/>
  <c r="AB584" i="7" s="1"/>
  <c r="Q584" i="7"/>
  <c r="W584" i="7" s="1"/>
  <c r="AF584" i="7" s="1"/>
  <c r="Y468" i="6"/>
  <c r="AH468" i="6" s="1"/>
  <c r="U435" i="6"/>
  <c r="AD435" i="6" s="1"/>
  <c r="X318" i="6"/>
  <c r="AG318" i="6" s="1"/>
  <c r="X578" i="5"/>
  <c r="AG578" i="5" s="1"/>
  <c r="U578" i="5"/>
  <c r="AD578" i="5" s="1"/>
  <c r="T578" i="5"/>
  <c r="AC578" i="5" s="1"/>
  <c r="S578" i="5"/>
  <c r="AB578" i="5" s="1"/>
  <c r="Z578" i="5"/>
  <c r="AI578" i="5" s="1"/>
  <c r="Q578" i="5"/>
  <c r="R578" i="5" s="1"/>
  <c r="AA578" i="5" s="1"/>
  <c r="W578" i="5"/>
  <c r="AF578" i="5" s="1"/>
  <c r="V578" i="5"/>
  <c r="AE578" i="5" s="1"/>
  <c r="S333" i="8"/>
  <c r="AB333" i="8" s="1"/>
  <c r="S178" i="8"/>
  <c r="AB178" i="8" s="1"/>
  <c r="W187" i="7"/>
  <c r="AF187" i="7" s="1"/>
  <c r="U187" i="7"/>
  <c r="AD187" i="7" s="1"/>
  <c r="T187" i="7"/>
  <c r="AC187" i="7" s="1"/>
  <c r="S187" i="7"/>
  <c r="AB187" i="7" s="1"/>
  <c r="R187" i="7"/>
  <c r="AA187" i="7" s="1"/>
  <c r="X187" i="7"/>
  <c r="AG187" i="7" s="1"/>
  <c r="Y187" i="7"/>
  <c r="AH187" i="7" s="1"/>
  <c r="Q187" i="7"/>
  <c r="V187" i="7" s="1"/>
  <c r="AE187" i="7" s="1"/>
  <c r="Z187" i="7"/>
  <c r="AI187" i="7" s="1"/>
  <c r="V76" i="7"/>
  <c r="AE76" i="7" s="1"/>
  <c r="U76" i="7"/>
  <c r="AD76" i="7" s="1"/>
  <c r="T76" i="7"/>
  <c r="AC76" i="7" s="1"/>
  <c r="R76" i="7"/>
  <c r="AA76" i="7" s="1"/>
  <c r="Y76" i="7"/>
  <c r="AH76" i="7" s="1"/>
  <c r="Q76" i="7"/>
  <c r="X76" i="7" s="1"/>
  <c r="AG76" i="7" s="1"/>
  <c r="V43" i="7"/>
  <c r="AE43" i="7" s="1"/>
  <c r="U43" i="7"/>
  <c r="AD43" i="7" s="1"/>
  <c r="T43" i="7"/>
  <c r="AC43" i="7" s="1"/>
  <c r="X43" i="7"/>
  <c r="AG43" i="7" s="1"/>
  <c r="Q43" i="7"/>
  <c r="S43" i="7" s="1"/>
  <c r="AB43" i="7" s="1"/>
  <c r="Z43" i="7"/>
  <c r="AI43" i="7" s="1"/>
  <c r="T553" i="6"/>
  <c r="AC553" i="6" s="1"/>
  <c r="Z548" i="6"/>
  <c r="AI548" i="6" s="1"/>
  <c r="U489" i="6"/>
  <c r="AD489" i="6" s="1"/>
  <c r="T352" i="6"/>
  <c r="AC352" i="6" s="1"/>
  <c r="V336" i="6"/>
  <c r="AE336" i="6" s="1"/>
  <c r="X304" i="6"/>
  <c r="AG304" i="6" s="1"/>
  <c r="Z90" i="6"/>
  <c r="AI90" i="6" s="1"/>
  <c r="X581" i="5"/>
  <c r="AG581" i="5" s="1"/>
  <c r="V581" i="5"/>
  <c r="AE581" i="5" s="1"/>
  <c r="U581" i="5"/>
  <c r="AD581" i="5" s="1"/>
  <c r="S581" i="5"/>
  <c r="AB581" i="5" s="1"/>
  <c r="Q581" i="5"/>
  <c r="T581" i="5" s="1"/>
  <c r="AC581" i="5" s="1"/>
  <c r="Y581" i="5"/>
  <c r="AH581" i="5" s="1"/>
  <c r="W581" i="5"/>
  <c r="AF581" i="5" s="1"/>
  <c r="V389" i="8"/>
  <c r="AE389" i="8" s="1"/>
  <c r="T387" i="8"/>
  <c r="AC387" i="8" s="1"/>
  <c r="X343" i="8"/>
  <c r="AG343" i="8" s="1"/>
  <c r="T264" i="8"/>
  <c r="AC264" i="8" s="1"/>
  <c r="W230" i="8"/>
  <c r="AF230" i="8" s="1"/>
  <c r="Y121" i="8"/>
  <c r="AH121" i="8" s="1"/>
  <c r="T38" i="8"/>
  <c r="AC38" i="8" s="1"/>
  <c r="X312" i="7"/>
  <c r="AG312" i="7" s="1"/>
  <c r="U312" i="7"/>
  <c r="AD312" i="7" s="1"/>
  <c r="R312" i="7"/>
  <c r="AA312" i="7" s="1"/>
  <c r="T312" i="7"/>
  <c r="AC312" i="7" s="1"/>
  <c r="S312" i="7"/>
  <c r="AB312" i="7" s="1"/>
  <c r="Q312" i="7"/>
  <c r="Z198" i="7"/>
  <c r="AI198" i="7" s="1"/>
  <c r="Q198" i="7"/>
  <c r="U75" i="7"/>
  <c r="AD75" i="7" s="1"/>
  <c r="V75" i="7"/>
  <c r="AE75" i="7" s="1"/>
  <c r="T75" i="7"/>
  <c r="AC75" i="7" s="1"/>
  <c r="S75" i="7"/>
  <c r="AB75" i="7" s="1"/>
  <c r="R75" i="7"/>
  <c r="AA75" i="7" s="1"/>
  <c r="Z75" i="7"/>
  <c r="AI75" i="7" s="1"/>
  <c r="Y75" i="7"/>
  <c r="AH75" i="7" s="1"/>
  <c r="Q75" i="7"/>
  <c r="X75" i="7" s="1"/>
  <c r="AG75" i="7" s="1"/>
  <c r="X582" i="6"/>
  <c r="AG582" i="6" s="1"/>
  <c r="Q582" i="6"/>
  <c r="V582" i="6" s="1"/>
  <c r="AE582" i="6" s="1"/>
  <c r="U480" i="6"/>
  <c r="AD480" i="6" s="1"/>
  <c r="T480" i="6"/>
  <c r="AC480" i="6" s="1"/>
  <c r="Z480" i="6"/>
  <c r="AI480" i="6" s="1"/>
  <c r="Q480" i="6"/>
  <c r="S480" i="6" s="1"/>
  <c r="AB480" i="6" s="1"/>
  <c r="V480" i="6"/>
  <c r="AE480" i="6" s="1"/>
  <c r="X480" i="6"/>
  <c r="AG480" i="6" s="1"/>
  <c r="W480" i="6"/>
  <c r="AF480" i="6" s="1"/>
  <c r="V290" i="6"/>
  <c r="AE290" i="6" s="1"/>
  <c r="X290" i="6"/>
  <c r="AG290" i="6" s="1"/>
  <c r="Z290" i="6"/>
  <c r="AI290" i="6" s="1"/>
  <c r="Y290" i="6"/>
  <c r="AH290" i="6" s="1"/>
  <c r="Q290" i="6"/>
  <c r="W224" i="6"/>
  <c r="AF224" i="6" s="1"/>
  <c r="U224" i="6"/>
  <c r="AD224" i="6" s="1"/>
  <c r="T224" i="6"/>
  <c r="AC224" i="6" s="1"/>
  <c r="S224" i="6"/>
  <c r="AB224" i="6" s="1"/>
  <c r="X224" i="6"/>
  <c r="AG224" i="6" s="1"/>
  <c r="Y224" i="6"/>
  <c r="AH224" i="6" s="1"/>
  <c r="R224" i="6"/>
  <c r="AA224" i="6" s="1"/>
  <c r="Q224" i="6"/>
  <c r="Z224" i="6" s="1"/>
  <c r="AI224" i="6" s="1"/>
  <c r="T97" i="6"/>
  <c r="AC97" i="6" s="1"/>
  <c r="Q97" i="6"/>
  <c r="U97" i="6"/>
  <c r="AD97" i="6" s="1"/>
  <c r="V363" i="5"/>
  <c r="AE363" i="5" s="1"/>
  <c r="U363" i="5"/>
  <c r="AD363" i="5" s="1"/>
  <c r="Q363" i="5"/>
  <c r="S363" i="5" s="1"/>
  <c r="AB363" i="5" s="1"/>
  <c r="U195" i="5"/>
  <c r="AD195" i="5" s="1"/>
  <c r="R195" i="5"/>
  <c r="AA195" i="5" s="1"/>
  <c r="W195" i="5"/>
  <c r="AF195" i="5" s="1"/>
  <c r="Y195" i="5"/>
  <c r="AH195" i="5" s="1"/>
  <c r="Q195" i="5"/>
  <c r="V63" i="5"/>
  <c r="AE63" i="5" s="1"/>
  <c r="T63" i="5"/>
  <c r="AC63" i="5" s="1"/>
  <c r="S63" i="5"/>
  <c r="AB63" i="5" s="1"/>
  <c r="Z63" i="5"/>
  <c r="AI63" i="5" s="1"/>
  <c r="R63" i="5"/>
  <c r="AA63" i="5" s="1"/>
  <c r="Y63" i="5"/>
  <c r="AH63" i="5" s="1"/>
  <c r="X63" i="5"/>
  <c r="AG63" i="5" s="1"/>
  <c r="Q63" i="5"/>
  <c r="W63" i="5" s="1"/>
  <c r="AF63" i="5" s="1"/>
  <c r="Y197" i="6"/>
  <c r="AH197" i="6" s="1"/>
  <c r="W177" i="6"/>
  <c r="AF177" i="6" s="1"/>
  <c r="Y68" i="6"/>
  <c r="AH68" i="6" s="1"/>
  <c r="Z29" i="6"/>
  <c r="AI29" i="6" s="1"/>
  <c r="S550" i="5"/>
  <c r="AB550" i="5" s="1"/>
  <c r="Y550" i="5"/>
  <c r="AH550" i="5" s="1"/>
  <c r="Y529" i="5"/>
  <c r="AH529" i="5" s="1"/>
  <c r="S486" i="5"/>
  <c r="AB486" i="5" s="1"/>
  <c r="S483" i="5"/>
  <c r="AB483" i="5" s="1"/>
  <c r="Y467" i="5"/>
  <c r="AH467" i="5" s="1"/>
  <c r="R461" i="5"/>
  <c r="AA461" i="5" s="1"/>
  <c r="X370" i="5"/>
  <c r="AG370" i="5" s="1"/>
  <c r="Y355" i="5"/>
  <c r="AH355" i="5" s="1"/>
  <c r="Z302" i="5"/>
  <c r="AI302" i="5" s="1"/>
  <c r="Y302" i="5"/>
  <c r="AH302" i="5" s="1"/>
  <c r="S302" i="5"/>
  <c r="AB302" i="5" s="1"/>
  <c r="X302" i="5"/>
  <c r="AG302" i="5" s="1"/>
  <c r="R302" i="5"/>
  <c r="AA302" i="5" s="1"/>
  <c r="W302" i="5"/>
  <c r="AF302" i="5" s="1"/>
  <c r="V302" i="5"/>
  <c r="AE302" i="5" s="1"/>
  <c r="Z261" i="5"/>
  <c r="AI261" i="5" s="1"/>
  <c r="R261" i="5"/>
  <c r="AA261" i="5" s="1"/>
  <c r="X261" i="5"/>
  <c r="AG261" i="5" s="1"/>
  <c r="S261" i="5"/>
  <c r="AB261" i="5" s="1"/>
  <c r="V223" i="5"/>
  <c r="AE223" i="5" s="1"/>
  <c r="X325" i="4"/>
  <c r="V325" i="4"/>
  <c r="V259" i="4"/>
  <c r="X259" i="4"/>
  <c r="Y349" i="6"/>
  <c r="AH349" i="6" s="1"/>
  <c r="Z271" i="6"/>
  <c r="AI271" i="6" s="1"/>
  <c r="T140" i="6"/>
  <c r="AC140" i="6" s="1"/>
  <c r="R140" i="6"/>
  <c r="AA140" i="6" s="1"/>
  <c r="Y140" i="6"/>
  <c r="AH140" i="6" s="1"/>
  <c r="Z140" i="6"/>
  <c r="AI140" i="6" s="1"/>
  <c r="W140" i="6"/>
  <c r="AF140" i="6" s="1"/>
  <c r="V119" i="6"/>
  <c r="AE119" i="6" s="1"/>
  <c r="U119" i="6"/>
  <c r="AD119" i="6" s="1"/>
  <c r="Z119" i="6"/>
  <c r="AI119" i="6" s="1"/>
  <c r="Z543" i="5"/>
  <c r="AI543" i="5" s="1"/>
  <c r="Y499" i="5"/>
  <c r="AH499" i="5" s="1"/>
  <c r="R451" i="5"/>
  <c r="AA451" i="5" s="1"/>
  <c r="U445" i="5"/>
  <c r="AD445" i="5" s="1"/>
  <c r="X445" i="5"/>
  <c r="AG445" i="5" s="1"/>
  <c r="W445" i="5"/>
  <c r="AF445" i="5" s="1"/>
  <c r="R445" i="5"/>
  <c r="AA445" i="5" s="1"/>
  <c r="Z441" i="5"/>
  <c r="AI441" i="5" s="1"/>
  <c r="Z396" i="5"/>
  <c r="AI396" i="5" s="1"/>
  <c r="Y396" i="5"/>
  <c r="AH396" i="5" s="1"/>
  <c r="T396" i="5"/>
  <c r="AC396" i="5" s="1"/>
  <c r="X279" i="5"/>
  <c r="AG279" i="5" s="1"/>
  <c r="W279" i="5"/>
  <c r="AF279" i="5" s="1"/>
  <c r="U279" i="5"/>
  <c r="AD279" i="5" s="1"/>
  <c r="Q279" i="5"/>
  <c r="V279" i="5" s="1"/>
  <c r="AE279" i="5" s="1"/>
  <c r="Z279" i="5"/>
  <c r="AI279" i="5" s="1"/>
  <c r="S279" i="5"/>
  <c r="AB279" i="5" s="1"/>
  <c r="R279" i="5"/>
  <c r="AA279" i="5" s="1"/>
  <c r="Z167" i="5"/>
  <c r="AI167" i="5" s="1"/>
  <c r="Y167" i="5"/>
  <c r="AH167" i="5" s="1"/>
  <c r="W167" i="5"/>
  <c r="AF167" i="5" s="1"/>
  <c r="V167" i="5"/>
  <c r="AE167" i="5" s="1"/>
  <c r="U167" i="5"/>
  <c r="AD167" i="5" s="1"/>
  <c r="T167" i="5"/>
  <c r="AC167" i="5" s="1"/>
  <c r="U117" i="5"/>
  <c r="AD117" i="5" s="1"/>
  <c r="T117" i="5"/>
  <c r="AC117" i="5" s="1"/>
  <c r="Z117" i="5"/>
  <c r="AI117" i="5" s="1"/>
  <c r="R117" i="5"/>
  <c r="AA117" i="5" s="1"/>
  <c r="W117" i="5"/>
  <c r="AF117" i="5" s="1"/>
  <c r="Z102" i="5"/>
  <c r="AI102" i="5" s="1"/>
  <c r="X576" i="4"/>
  <c r="V576" i="4"/>
  <c r="X464" i="4"/>
  <c r="V464" i="4"/>
  <c r="X420" i="4"/>
  <c r="V420" i="4"/>
  <c r="X393" i="4"/>
  <c r="V393" i="4"/>
  <c r="X337" i="4"/>
  <c r="V337" i="4"/>
  <c r="V41" i="4"/>
  <c r="V637" i="4"/>
  <c r="V539" i="4"/>
  <c r="V490" i="4"/>
  <c r="V468" i="4"/>
  <c r="V456" i="4"/>
  <c r="V453" i="4"/>
  <c r="V447" i="4"/>
  <c r="V526" i="4"/>
  <c r="V644" i="4"/>
  <c r="V616" i="4"/>
  <c r="V613" i="4"/>
  <c r="V585" i="4"/>
  <c r="V549" i="4"/>
  <c r="V503" i="4"/>
  <c r="V647" i="4"/>
  <c r="V620" i="4"/>
  <c r="V553" i="4"/>
  <c r="V58" i="4"/>
  <c r="V487" i="4"/>
  <c r="V72" i="4"/>
  <c r="V622" i="4"/>
  <c r="V489" i="4"/>
  <c r="V558" i="4"/>
  <c r="V568" i="4"/>
  <c r="V589" i="4"/>
  <c r="V609" i="4"/>
  <c r="V577" i="4"/>
  <c r="V491" i="4"/>
  <c r="V556" i="4"/>
  <c r="V67" i="4"/>
  <c r="V473" i="4"/>
  <c r="V584" i="4"/>
  <c r="V614" i="4"/>
  <c r="V481" i="4"/>
  <c r="V633" i="4"/>
  <c r="V546" i="4"/>
  <c r="V543" i="4"/>
  <c r="V597" i="4"/>
  <c r="V62" i="4"/>
  <c r="V502" i="4"/>
  <c r="V626" i="4"/>
  <c r="V604" i="4"/>
  <c r="V500" i="4"/>
  <c r="V621" i="4"/>
  <c r="V648" i="4"/>
  <c r="V645" i="4"/>
  <c r="V578" i="4"/>
  <c r="V555" i="4"/>
  <c r="V593" i="4"/>
  <c r="V625" i="4"/>
  <c r="V548" i="4"/>
  <c r="V515" i="4"/>
  <c r="V624" i="4"/>
  <c r="V623" i="4"/>
  <c r="V68" i="4"/>
  <c r="V643" i="4"/>
  <c r="V575" i="4"/>
  <c r="V619" i="4"/>
  <c r="V566" i="4"/>
  <c r="V533" i="4"/>
  <c r="V595" i="4"/>
  <c r="V636" i="4"/>
  <c r="V557" i="4"/>
  <c r="V649" i="4"/>
  <c r="V536" i="4"/>
  <c r="V587" i="4"/>
  <c r="V554" i="4"/>
  <c r="V517" i="4"/>
  <c r="V571" i="4"/>
  <c r="V638" i="4"/>
  <c r="V532" i="4"/>
  <c r="V462" i="4"/>
  <c r="Z321" i="6"/>
  <c r="AI321" i="6" s="1"/>
  <c r="R321" i="6"/>
  <c r="AA321" i="6" s="1"/>
  <c r="U321" i="6"/>
  <c r="AD321" i="6" s="1"/>
  <c r="Y84" i="6"/>
  <c r="AH84" i="6" s="1"/>
  <c r="V74" i="6"/>
  <c r="AE74" i="6" s="1"/>
  <c r="V56" i="6"/>
  <c r="AE56" i="6" s="1"/>
  <c r="Z56" i="6"/>
  <c r="AI56" i="6" s="1"/>
  <c r="T56" i="6"/>
  <c r="AC56" i="6" s="1"/>
  <c r="U539" i="5"/>
  <c r="AD539" i="5" s="1"/>
  <c r="T539" i="5"/>
  <c r="AC539" i="5" s="1"/>
  <c r="Y539" i="5"/>
  <c r="AH539" i="5" s="1"/>
  <c r="T374" i="5"/>
  <c r="AC374" i="5" s="1"/>
  <c r="R223" i="5"/>
  <c r="AA223" i="5" s="1"/>
  <c r="Z204" i="5"/>
  <c r="AI204" i="5" s="1"/>
  <c r="X204" i="5"/>
  <c r="AG204" i="5" s="1"/>
  <c r="R204" i="5"/>
  <c r="AA204" i="5" s="1"/>
  <c r="U204" i="5"/>
  <c r="AD204" i="5" s="1"/>
  <c r="Z176" i="5"/>
  <c r="AI176" i="5" s="1"/>
  <c r="S158" i="5"/>
  <c r="AB158" i="5" s="1"/>
  <c r="R158" i="5"/>
  <c r="AA158" i="5" s="1"/>
  <c r="X158" i="5"/>
  <c r="AG158" i="5" s="1"/>
  <c r="T158" i="5"/>
  <c r="AC158" i="5" s="1"/>
  <c r="Y131" i="5"/>
  <c r="AH131" i="5" s="1"/>
  <c r="X632" i="4"/>
  <c r="V632" i="4"/>
  <c r="X602" i="4"/>
  <c r="V602" i="4"/>
  <c r="V574" i="4"/>
  <c r="T174" i="6"/>
  <c r="AC174" i="6" s="1"/>
  <c r="U94" i="6"/>
  <c r="AD94" i="6" s="1"/>
  <c r="R94" i="6"/>
  <c r="AA94" i="6" s="1"/>
  <c r="Y94" i="6"/>
  <c r="AH94" i="6" s="1"/>
  <c r="S485" i="5"/>
  <c r="AB485" i="5" s="1"/>
  <c r="T478" i="5"/>
  <c r="AC478" i="5" s="1"/>
  <c r="S478" i="5"/>
  <c r="AB478" i="5" s="1"/>
  <c r="W478" i="5"/>
  <c r="AF478" i="5" s="1"/>
  <c r="X442" i="5"/>
  <c r="AG442" i="5" s="1"/>
  <c r="W442" i="5"/>
  <c r="AF442" i="5" s="1"/>
  <c r="R442" i="5"/>
  <c r="AA442" i="5" s="1"/>
  <c r="U428" i="5"/>
  <c r="AD428" i="5" s="1"/>
  <c r="S396" i="5"/>
  <c r="AB396" i="5" s="1"/>
  <c r="Y389" i="5"/>
  <c r="AH389" i="5" s="1"/>
  <c r="U360" i="5"/>
  <c r="AD360" i="5" s="1"/>
  <c r="Z360" i="5"/>
  <c r="AI360" i="5" s="1"/>
  <c r="X360" i="5"/>
  <c r="AG360" i="5" s="1"/>
  <c r="X639" i="4"/>
  <c r="V639" i="4"/>
  <c r="V617" i="4"/>
  <c r="V550" i="4"/>
  <c r="W531" i="5"/>
  <c r="AF531" i="5" s="1"/>
  <c r="V531" i="5"/>
  <c r="AE531" i="5" s="1"/>
  <c r="U531" i="5"/>
  <c r="AD531" i="5" s="1"/>
  <c r="Z531" i="5"/>
  <c r="AI531" i="5" s="1"/>
  <c r="T531" i="5"/>
  <c r="AC531" i="5" s="1"/>
  <c r="R531" i="5"/>
  <c r="AA531" i="5" s="1"/>
  <c r="S531" i="5"/>
  <c r="AB531" i="5" s="1"/>
  <c r="Y531" i="5"/>
  <c r="AH531" i="5" s="1"/>
  <c r="V395" i="5"/>
  <c r="AE395" i="5" s="1"/>
  <c r="X392" i="5"/>
  <c r="AG392" i="5" s="1"/>
  <c r="W392" i="5"/>
  <c r="AF392" i="5" s="1"/>
  <c r="V392" i="5"/>
  <c r="AE392" i="5" s="1"/>
  <c r="U392" i="5"/>
  <c r="AD392" i="5" s="1"/>
  <c r="T392" i="5"/>
  <c r="AC392" i="5" s="1"/>
  <c r="W284" i="5"/>
  <c r="AF284" i="5" s="1"/>
  <c r="V284" i="5"/>
  <c r="AE284" i="5" s="1"/>
  <c r="U284" i="5"/>
  <c r="AD284" i="5" s="1"/>
  <c r="T284" i="5"/>
  <c r="AC284" i="5" s="1"/>
  <c r="S284" i="5"/>
  <c r="AB284" i="5" s="1"/>
  <c r="X167" i="5"/>
  <c r="AG167" i="5" s="1"/>
  <c r="X642" i="4"/>
  <c r="V642" i="4"/>
  <c r="X285" i="4"/>
  <c r="V285" i="4"/>
  <c r="X273" i="5"/>
  <c r="AG273" i="5" s="1"/>
  <c r="U273" i="5"/>
  <c r="AD273" i="5" s="1"/>
  <c r="T273" i="5"/>
  <c r="AC273" i="5" s="1"/>
  <c r="S273" i="5"/>
  <c r="AB273" i="5" s="1"/>
  <c r="Z273" i="5"/>
  <c r="AI273" i="5" s="1"/>
  <c r="R273" i="5"/>
  <c r="AA273" i="5" s="1"/>
  <c r="W273" i="5"/>
  <c r="AF273" i="5" s="1"/>
  <c r="T112" i="5"/>
  <c r="AC112" i="5" s="1"/>
  <c r="U495" i="6"/>
  <c r="AD495" i="6" s="1"/>
  <c r="T495" i="6"/>
  <c r="AC495" i="6" s="1"/>
  <c r="W495" i="6"/>
  <c r="AF495" i="6" s="1"/>
  <c r="S495" i="6"/>
  <c r="AB495" i="6" s="1"/>
  <c r="V495" i="6"/>
  <c r="AE495" i="6" s="1"/>
  <c r="Z495" i="6"/>
  <c r="AI495" i="6" s="1"/>
  <c r="R495" i="6"/>
  <c r="AA495" i="6" s="1"/>
  <c r="Y495" i="6"/>
  <c r="AH495" i="6" s="1"/>
  <c r="Z318" i="6"/>
  <c r="AI318" i="6" s="1"/>
  <c r="U407" i="5"/>
  <c r="AD407" i="5" s="1"/>
  <c r="T407" i="5"/>
  <c r="AC407" i="5" s="1"/>
  <c r="S407" i="5"/>
  <c r="AB407" i="5" s="1"/>
  <c r="Z407" i="5"/>
  <c r="AI407" i="5" s="1"/>
  <c r="R407" i="5"/>
  <c r="AA407" i="5" s="1"/>
  <c r="X407" i="5"/>
  <c r="AG407" i="5" s="1"/>
  <c r="Y407" i="5"/>
  <c r="AH407" i="5" s="1"/>
  <c r="U403" i="5"/>
  <c r="AD403" i="5" s="1"/>
  <c r="X403" i="5"/>
  <c r="AG403" i="5" s="1"/>
  <c r="T403" i="5"/>
  <c r="AC403" i="5" s="1"/>
  <c r="S403" i="5"/>
  <c r="AB403" i="5" s="1"/>
  <c r="Z403" i="5"/>
  <c r="AI403" i="5" s="1"/>
  <c r="W403" i="5"/>
  <c r="AF403" i="5" s="1"/>
  <c r="R403" i="5"/>
  <c r="AA403" i="5" s="1"/>
  <c r="Y403" i="5"/>
  <c r="AH403" i="5" s="1"/>
  <c r="U399" i="5"/>
  <c r="AD399" i="5" s="1"/>
  <c r="T399" i="5"/>
  <c r="AC399" i="5" s="1"/>
  <c r="S399" i="5"/>
  <c r="AB399" i="5" s="1"/>
  <c r="Z399" i="5"/>
  <c r="AI399" i="5" s="1"/>
  <c r="R399" i="5"/>
  <c r="AA399" i="5" s="1"/>
  <c r="X399" i="5"/>
  <c r="AG399" i="5" s="1"/>
  <c r="Y399" i="5"/>
  <c r="AH399" i="5" s="1"/>
  <c r="W306" i="5"/>
  <c r="AF306" i="5" s="1"/>
  <c r="R170" i="6"/>
  <c r="AA170" i="6" s="1"/>
  <c r="Z170" i="6"/>
  <c r="AI170" i="6" s="1"/>
  <c r="W170" i="6"/>
  <c r="AF170" i="6" s="1"/>
  <c r="X170" i="6"/>
  <c r="AG170" i="6" s="1"/>
  <c r="V170" i="6"/>
  <c r="AE170" i="6" s="1"/>
  <c r="U170" i="6"/>
  <c r="AD170" i="6" s="1"/>
  <c r="T170" i="6"/>
  <c r="AC170" i="6" s="1"/>
  <c r="Y170" i="6"/>
  <c r="AH170" i="6" s="1"/>
  <c r="U104" i="6"/>
  <c r="AD104" i="6" s="1"/>
  <c r="X382" i="4"/>
  <c r="V382" i="4"/>
  <c r="U335" i="5"/>
  <c r="AD335" i="5" s="1"/>
  <c r="X335" i="5"/>
  <c r="AG335" i="5" s="1"/>
  <c r="T335" i="5"/>
  <c r="AC335" i="5" s="1"/>
  <c r="W335" i="5"/>
  <c r="AF335" i="5" s="1"/>
  <c r="S335" i="5"/>
  <c r="AB335" i="5" s="1"/>
  <c r="Z335" i="5"/>
  <c r="AI335" i="5" s="1"/>
  <c r="R335" i="5"/>
  <c r="AA335" i="5" s="1"/>
  <c r="Y335" i="5"/>
  <c r="AH335" i="5" s="1"/>
  <c r="V125" i="5"/>
  <c r="AE125" i="5" s="1"/>
  <c r="U125" i="5"/>
  <c r="AD125" i="5" s="1"/>
  <c r="X125" i="5"/>
  <c r="AG125" i="5" s="1"/>
  <c r="T125" i="5"/>
  <c r="AC125" i="5" s="1"/>
  <c r="W125" i="5"/>
  <c r="AF125" i="5" s="1"/>
  <c r="S125" i="5"/>
  <c r="AB125" i="5" s="1"/>
  <c r="Z125" i="5"/>
  <c r="AI125" i="5" s="1"/>
  <c r="R125" i="5"/>
  <c r="AA125" i="5" s="1"/>
  <c r="X314" i="9"/>
  <c r="AG314" i="9" s="1"/>
  <c r="R275" i="9"/>
  <c r="AA275" i="9" s="1"/>
  <c r="Q275" i="9"/>
  <c r="S181" i="9"/>
  <c r="AB181" i="9" s="1"/>
  <c r="U271" i="9"/>
  <c r="AD271" i="9" s="1"/>
  <c r="T271" i="9"/>
  <c r="AC271" i="9" s="1"/>
  <c r="X271" i="9"/>
  <c r="AG271" i="9" s="1"/>
  <c r="Y271" i="9"/>
  <c r="AH271" i="9" s="1"/>
  <c r="Q271" i="9"/>
  <c r="Z271" i="9" s="1"/>
  <c r="AI271" i="9" s="1"/>
  <c r="U492" i="8"/>
  <c r="AD492" i="8" s="1"/>
  <c r="X447" i="8"/>
  <c r="AG447" i="8" s="1"/>
  <c r="R577" i="8"/>
  <c r="AA577" i="8" s="1"/>
  <c r="R560" i="8"/>
  <c r="AA560" i="8" s="1"/>
  <c r="R532" i="8"/>
  <c r="AA532" i="8" s="1"/>
  <c r="R492" i="8"/>
  <c r="AA492" i="8" s="1"/>
  <c r="S442" i="8"/>
  <c r="AB442" i="8" s="1"/>
  <c r="W579" i="9"/>
  <c r="AF579" i="9" s="1"/>
  <c r="R579" i="9"/>
  <c r="AA579" i="9" s="1"/>
  <c r="T510" i="9"/>
  <c r="AC510" i="9" s="1"/>
  <c r="X434" i="9"/>
  <c r="AG434" i="9" s="1"/>
  <c r="W401" i="9"/>
  <c r="AF401" i="9" s="1"/>
  <c r="T401" i="9"/>
  <c r="AC401" i="9" s="1"/>
  <c r="T322" i="9"/>
  <c r="AC322" i="9" s="1"/>
  <c r="Y307" i="9"/>
  <c r="AH307" i="9" s="1"/>
  <c r="X288" i="9"/>
  <c r="AG288" i="9" s="1"/>
  <c r="T276" i="9"/>
  <c r="AC276" i="9" s="1"/>
  <c r="R257" i="9"/>
  <c r="AA257" i="9" s="1"/>
  <c r="X241" i="9"/>
  <c r="AG241" i="9" s="1"/>
  <c r="U239" i="9"/>
  <c r="AD239" i="9" s="1"/>
  <c r="R237" i="9"/>
  <c r="AA237" i="9" s="1"/>
  <c r="S230" i="9"/>
  <c r="AB230" i="9" s="1"/>
  <c r="Z210" i="9"/>
  <c r="AI210" i="9" s="1"/>
  <c r="Z208" i="9"/>
  <c r="AI208" i="9" s="1"/>
  <c r="Y206" i="9"/>
  <c r="AH206" i="9" s="1"/>
  <c r="S205" i="9"/>
  <c r="AB205" i="9" s="1"/>
  <c r="X200" i="9"/>
  <c r="AG200" i="9" s="1"/>
  <c r="V191" i="9"/>
  <c r="AE191" i="9" s="1"/>
  <c r="V185" i="9"/>
  <c r="AE185" i="9" s="1"/>
  <c r="Y176" i="9"/>
  <c r="AH176" i="9" s="1"/>
  <c r="Z165" i="9"/>
  <c r="AI165" i="9" s="1"/>
  <c r="Z148" i="9"/>
  <c r="AI148" i="9" s="1"/>
  <c r="Y143" i="9"/>
  <c r="AH143" i="9" s="1"/>
  <c r="V137" i="9"/>
  <c r="AE137" i="9" s="1"/>
  <c r="T129" i="9"/>
  <c r="AC129" i="9" s="1"/>
  <c r="U125" i="9"/>
  <c r="AD125" i="9" s="1"/>
  <c r="V105" i="9"/>
  <c r="AE105" i="9" s="1"/>
  <c r="R97" i="9"/>
  <c r="AA97" i="9" s="1"/>
  <c r="Y88" i="9"/>
  <c r="AH88" i="9" s="1"/>
  <c r="Y82" i="9"/>
  <c r="AH82" i="9" s="1"/>
  <c r="V81" i="9"/>
  <c r="AE81" i="9" s="1"/>
  <c r="T80" i="9"/>
  <c r="AC80" i="9" s="1"/>
  <c r="R78" i="9"/>
  <c r="AA78" i="9" s="1"/>
  <c r="U69" i="9"/>
  <c r="AD69" i="9" s="1"/>
  <c r="U60" i="9"/>
  <c r="AD60" i="9" s="1"/>
  <c r="W44" i="9"/>
  <c r="AF44" i="9" s="1"/>
  <c r="S40" i="9"/>
  <c r="AB40" i="9" s="1"/>
  <c r="R39" i="9"/>
  <c r="AA39" i="9" s="1"/>
  <c r="U37" i="9"/>
  <c r="AD37" i="9" s="1"/>
  <c r="U28" i="9"/>
  <c r="AD28" i="9" s="1"/>
  <c r="S27" i="9"/>
  <c r="AB27" i="9" s="1"/>
  <c r="T579" i="8"/>
  <c r="AC579" i="8" s="1"/>
  <c r="Q335" i="8"/>
  <c r="X335" i="8" s="1"/>
  <c r="AG335" i="8" s="1"/>
  <c r="V335" i="8"/>
  <c r="AE335" i="8" s="1"/>
  <c r="R335" i="8"/>
  <c r="AA335" i="8" s="1"/>
  <c r="Z335" i="8"/>
  <c r="AI335" i="8" s="1"/>
  <c r="W335" i="8"/>
  <c r="AF335" i="8" s="1"/>
  <c r="T335" i="8"/>
  <c r="AC335" i="8" s="1"/>
  <c r="S335" i="8"/>
  <c r="AB335" i="8" s="1"/>
  <c r="S582" i="9"/>
  <c r="AB582" i="9" s="1"/>
  <c r="W563" i="9"/>
  <c r="AF563" i="9" s="1"/>
  <c r="W547" i="9"/>
  <c r="AF547" i="9" s="1"/>
  <c r="U547" i="9"/>
  <c r="AD547" i="9" s="1"/>
  <c r="Y465" i="9"/>
  <c r="AH465" i="9" s="1"/>
  <c r="X428" i="9"/>
  <c r="AG428" i="9" s="1"/>
  <c r="V428" i="9"/>
  <c r="AE428" i="9" s="1"/>
  <c r="Z406" i="9"/>
  <c r="AI406" i="9" s="1"/>
  <c r="R381" i="9"/>
  <c r="AA381" i="9" s="1"/>
  <c r="X315" i="9"/>
  <c r="AG315" i="9" s="1"/>
  <c r="U315" i="9"/>
  <c r="AD315" i="9" s="1"/>
  <c r="Z299" i="9"/>
  <c r="AI299" i="9" s="1"/>
  <c r="W298" i="9"/>
  <c r="AF298" i="9" s="1"/>
  <c r="V290" i="9"/>
  <c r="AE290" i="9" s="1"/>
  <c r="U278" i="9"/>
  <c r="AD278" i="9" s="1"/>
  <c r="S263" i="9"/>
  <c r="AB263" i="9" s="1"/>
  <c r="S242" i="9"/>
  <c r="AB242" i="9" s="1"/>
  <c r="Y240" i="9"/>
  <c r="AH240" i="9" s="1"/>
  <c r="X238" i="9"/>
  <c r="AG238" i="9" s="1"/>
  <c r="W234" i="9"/>
  <c r="AF234" i="9" s="1"/>
  <c r="Y230" i="9"/>
  <c r="AH230" i="9" s="1"/>
  <c r="S227" i="9"/>
  <c r="AB227" i="9" s="1"/>
  <c r="S215" i="9"/>
  <c r="AB215" i="9" s="1"/>
  <c r="R194" i="9"/>
  <c r="AA194" i="9" s="1"/>
  <c r="R192" i="9"/>
  <c r="AA192" i="9" s="1"/>
  <c r="R188" i="9"/>
  <c r="AA188" i="9" s="1"/>
  <c r="Z159" i="9"/>
  <c r="AI159" i="9" s="1"/>
  <c r="Z141" i="9"/>
  <c r="AI141" i="9" s="1"/>
  <c r="U138" i="9"/>
  <c r="AD138" i="9" s="1"/>
  <c r="T133" i="9"/>
  <c r="AC133" i="9" s="1"/>
  <c r="Y118" i="9"/>
  <c r="AH118" i="9" s="1"/>
  <c r="V117" i="9"/>
  <c r="AE117" i="9" s="1"/>
  <c r="S112" i="9"/>
  <c r="AB112" i="9" s="1"/>
  <c r="T104" i="9"/>
  <c r="AC104" i="9" s="1"/>
  <c r="X72" i="9"/>
  <c r="AG72" i="9" s="1"/>
  <c r="Y53" i="9"/>
  <c r="AH53" i="9" s="1"/>
  <c r="Y49" i="9"/>
  <c r="AH49" i="9" s="1"/>
  <c r="R26" i="9"/>
  <c r="AA26" i="9" s="1"/>
  <c r="T480" i="8"/>
  <c r="AC480" i="8" s="1"/>
  <c r="S440" i="8"/>
  <c r="AB440" i="8" s="1"/>
  <c r="V554" i="9"/>
  <c r="AE554" i="9" s="1"/>
  <c r="R521" i="9"/>
  <c r="AA521" i="9" s="1"/>
  <c r="R462" i="9"/>
  <c r="AA462" i="9" s="1"/>
  <c r="W460" i="9"/>
  <c r="AF460" i="9" s="1"/>
  <c r="W403" i="9"/>
  <c r="AF403" i="9" s="1"/>
  <c r="T403" i="9"/>
  <c r="AC403" i="9" s="1"/>
  <c r="S398" i="9"/>
  <c r="AB398" i="9" s="1"/>
  <c r="Z396" i="9"/>
  <c r="AI396" i="9" s="1"/>
  <c r="X284" i="9"/>
  <c r="AG284" i="9" s="1"/>
  <c r="Y272" i="9"/>
  <c r="AH272" i="9" s="1"/>
  <c r="X244" i="9"/>
  <c r="AG244" i="9" s="1"/>
  <c r="Z226" i="9"/>
  <c r="AI226" i="9" s="1"/>
  <c r="S221" i="9"/>
  <c r="AB221" i="9" s="1"/>
  <c r="W220" i="9"/>
  <c r="AF220" i="9" s="1"/>
  <c r="S212" i="9"/>
  <c r="AB212" i="9" s="1"/>
  <c r="V209" i="9"/>
  <c r="AE209" i="9" s="1"/>
  <c r="W204" i="9"/>
  <c r="AF204" i="9" s="1"/>
  <c r="W196" i="9"/>
  <c r="AF196" i="9" s="1"/>
  <c r="W186" i="9"/>
  <c r="AF186" i="9" s="1"/>
  <c r="R175" i="9"/>
  <c r="AA175" i="9" s="1"/>
  <c r="V171" i="9"/>
  <c r="AE171" i="9" s="1"/>
  <c r="T142" i="9"/>
  <c r="AC142" i="9" s="1"/>
  <c r="X113" i="9"/>
  <c r="AG113" i="9" s="1"/>
  <c r="T108" i="9"/>
  <c r="AC108" i="9" s="1"/>
  <c r="W92" i="9"/>
  <c r="AF92" i="9" s="1"/>
  <c r="Y84" i="9"/>
  <c r="AH84" i="9" s="1"/>
  <c r="T77" i="9"/>
  <c r="AC77" i="9" s="1"/>
  <c r="V52" i="9"/>
  <c r="AE52" i="9" s="1"/>
  <c r="W47" i="9"/>
  <c r="AF47" i="9" s="1"/>
  <c r="W36" i="9"/>
  <c r="AF36" i="9" s="1"/>
  <c r="X588" i="8"/>
  <c r="AG588" i="8" s="1"/>
  <c r="R480" i="8"/>
  <c r="AA480" i="8" s="1"/>
  <c r="S419" i="8"/>
  <c r="AB419" i="8" s="1"/>
  <c r="T557" i="9"/>
  <c r="AC557" i="9" s="1"/>
  <c r="V433" i="9"/>
  <c r="AE433" i="9" s="1"/>
  <c r="T433" i="9"/>
  <c r="AC433" i="9" s="1"/>
  <c r="Z400" i="9"/>
  <c r="AI400" i="9" s="1"/>
  <c r="R375" i="9"/>
  <c r="AA375" i="9" s="1"/>
  <c r="X362" i="9"/>
  <c r="AG362" i="9" s="1"/>
  <c r="V362" i="9"/>
  <c r="AE362" i="9" s="1"/>
  <c r="X258" i="9"/>
  <c r="AG258" i="9" s="1"/>
  <c r="Z236" i="9"/>
  <c r="AI236" i="9" s="1"/>
  <c r="Z232" i="9"/>
  <c r="AI232" i="9" s="1"/>
  <c r="V225" i="9"/>
  <c r="AE225" i="9" s="1"/>
  <c r="V198" i="9"/>
  <c r="AE198" i="9" s="1"/>
  <c r="V196" i="9"/>
  <c r="AE196" i="9" s="1"/>
  <c r="Y193" i="9"/>
  <c r="AH193" i="9" s="1"/>
  <c r="Z172" i="9"/>
  <c r="AI172" i="9" s="1"/>
  <c r="X163" i="9"/>
  <c r="AG163" i="9" s="1"/>
  <c r="U161" i="9"/>
  <c r="AD161" i="9" s="1"/>
  <c r="R159" i="9"/>
  <c r="AA159" i="9" s="1"/>
  <c r="S157" i="9"/>
  <c r="AB157" i="9" s="1"/>
  <c r="Y155" i="9"/>
  <c r="AH155" i="9" s="1"/>
  <c r="T154" i="9"/>
  <c r="AC154" i="9" s="1"/>
  <c r="X147" i="9"/>
  <c r="AG147" i="9" s="1"/>
  <c r="T115" i="9"/>
  <c r="AC115" i="9" s="1"/>
  <c r="Y111" i="9"/>
  <c r="AH111" i="9" s="1"/>
  <c r="W100" i="9"/>
  <c r="AF100" i="9" s="1"/>
  <c r="U99" i="9"/>
  <c r="AD99" i="9" s="1"/>
  <c r="S91" i="9"/>
  <c r="AB91" i="9" s="1"/>
  <c r="W73" i="9"/>
  <c r="AF73" i="9" s="1"/>
  <c r="U72" i="9"/>
  <c r="AD72" i="9" s="1"/>
  <c r="X53" i="9"/>
  <c r="AG53" i="9" s="1"/>
  <c r="T52" i="9"/>
  <c r="AC52" i="9" s="1"/>
  <c r="R35" i="9"/>
  <c r="AA35" i="9" s="1"/>
  <c r="U549" i="8"/>
  <c r="AD549" i="8" s="1"/>
  <c r="X502" i="8"/>
  <c r="AG502" i="8" s="1"/>
  <c r="Z594" i="9"/>
  <c r="AI594" i="9" s="1"/>
  <c r="U594" i="9"/>
  <c r="AD594" i="9" s="1"/>
  <c r="V576" i="9"/>
  <c r="AE576" i="9" s="1"/>
  <c r="R551" i="9"/>
  <c r="AA551" i="9" s="1"/>
  <c r="Z526" i="9"/>
  <c r="AI526" i="9" s="1"/>
  <c r="W523" i="9"/>
  <c r="AF523" i="9" s="1"/>
  <c r="Z523" i="9"/>
  <c r="AI523" i="9" s="1"/>
  <c r="S464" i="9"/>
  <c r="AB464" i="9" s="1"/>
  <c r="W311" i="9"/>
  <c r="AF311" i="9" s="1"/>
  <c r="S311" i="9"/>
  <c r="AB311" i="9" s="1"/>
  <c r="R295" i="9"/>
  <c r="AA295" i="9" s="1"/>
  <c r="X254" i="9"/>
  <c r="AG254" i="9" s="1"/>
  <c r="V211" i="9"/>
  <c r="AE211" i="9" s="1"/>
  <c r="U199" i="9"/>
  <c r="AD199" i="9" s="1"/>
  <c r="R190" i="9"/>
  <c r="AA190" i="9" s="1"/>
  <c r="V164" i="9"/>
  <c r="AE164" i="9" s="1"/>
  <c r="U162" i="9"/>
  <c r="AD162" i="9" s="1"/>
  <c r="R160" i="9"/>
  <c r="AA160" i="9" s="1"/>
  <c r="Z151" i="9"/>
  <c r="AI151" i="9" s="1"/>
  <c r="R110" i="9"/>
  <c r="AA110" i="9" s="1"/>
  <c r="X103" i="9"/>
  <c r="AG103" i="9" s="1"/>
  <c r="X76" i="9"/>
  <c r="AG76" i="9" s="1"/>
  <c r="Y71" i="9"/>
  <c r="AH71" i="9" s="1"/>
  <c r="S67" i="9"/>
  <c r="AB67" i="9" s="1"/>
  <c r="Y66" i="9"/>
  <c r="AH66" i="9" s="1"/>
  <c r="X65" i="9"/>
  <c r="AG65" i="9" s="1"/>
  <c r="R58" i="9"/>
  <c r="AA58" i="9" s="1"/>
  <c r="W57" i="9"/>
  <c r="AF57" i="9" s="1"/>
  <c r="R50" i="9"/>
  <c r="AA50" i="9" s="1"/>
  <c r="U46" i="9"/>
  <c r="AD46" i="9" s="1"/>
  <c r="U332" i="9"/>
  <c r="AD332" i="9" s="1"/>
  <c r="U308" i="9"/>
  <c r="AD308" i="9" s="1"/>
  <c r="U364" i="9"/>
  <c r="AD364" i="9" s="1"/>
  <c r="U517" i="9"/>
  <c r="AD517" i="9" s="1"/>
  <c r="U489" i="9"/>
  <c r="AD489" i="9" s="1"/>
  <c r="W588" i="8"/>
  <c r="AF588" i="8" s="1"/>
  <c r="R537" i="8"/>
  <c r="AA537" i="8" s="1"/>
  <c r="R529" i="8"/>
  <c r="AA529" i="8" s="1"/>
  <c r="W486" i="8"/>
  <c r="AF486" i="8" s="1"/>
  <c r="U318" i="8"/>
  <c r="AD318" i="8" s="1"/>
  <c r="V581" i="9"/>
  <c r="AE581" i="9" s="1"/>
  <c r="V529" i="9"/>
  <c r="AE529" i="9" s="1"/>
  <c r="U505" i="9"/>
  <c r="AD505" i="9" s="1"/>
  <c r="X486" i="9"/>
  <c r="AG486" i="9" s="1"/>
  <c r="W461" i="9"/>
  <c r="AF461" i="9" s="1"/>
  <c r="T461" i="9"/>
  <c r="AC461" i="9" s="1"/>
  <c r="S459" i="9"/>
  <c r="AB459" i="9" s="1"/>
  <c r="U435" i="9"/>
  <c r="AD435" i="9" s="1"/>
  <c r="V402" i="9"/>
  <c r="AE402" i="9" s="1"/>
  <c r="S402" i="9"/>
  <c r="AB402" i="9" s="1"/>
  <c r="Z397" i="9"/>
  <c r="AI397" i="9" s="1"/>
  <c r="X316" i="9"/>
  <c r="AG316" i="9" s="1"/>
  <c r="V303" i="9"/>
  <c r="AE303" i="9" s="1"/>
  <c r="S303" i="9"/>
  <c r="AB303" i="9" s="1"/>
  <c r="Y285" i="9"/>
  <c r="AH285" i="9" s="1"/>
  <c r="T273" i="9"/>
  <c r="AC273" i="9" s="1"/>
  <c r="V265" i="9"/>
  <c r="AE265" i="9" s="1"/>
  <c r="S265" i="9"/>
  <c r="AB265" i="9" s="1"/>
  <c r="T255" i="9"/>
  <c r="AC255" i="9" s="1"/>
  <c r="R246" i="9"/>
  <c r="AA246" i="9" s="1"/>
  <c r="U243" i="9"/>
  <c r="AD243" i="9" s="1"/>
  <c r="U218" i="9"/>
  <c r="AD218" i="9" s="1"/>
  <c r="Y216" i="9"/>
  <c r="AH216" i="9" s="1"/>
  <c r="U214" i="9"/>
  <c r="AD214" i="9" s="1"/>
  <c r="Z195" i="9"/>
  <c r="AI195" i="9" s="1"/>
  <c r="U187" i="9"/>
  <c r="AD187" i="9" s="1"/>
  <c r="V182" i="9"/>
  <c r="AE182" i="9" s="1"/>
  <c r="S174" i="9"/>
  <c r="AB174" i="9" s="1"/>
  <c r="W156" i="9"/>
  <c r="AF156" i="9" s="1"/>
  <c r="S154" i="9"/>
  <c r="AB154" i="9" s="1"/>
  <c r="Y136" i="9"/>
  <c r="AH136" i="9" s="1"/>
  <c r="R132" i="9"/>
  <c r="AA132" i="9" s="1"/>
  <c r="S125" i="9"/>
  <c r="AB125" i="9" s="1"/>
  <c r="R121" i="9"/>
  <c r="AA121" i="9" s="1"/>
  <c r="U114" i="9"/>
  <c r="AD114" i="9" s="1"/>
  <c r="V112" i="9"/>
  <c r="AE112" i="9" s="1"/>
  <c r="S107" i="9"/>
  <c r="AB107" i="9" s="1"/>
  <c r="Y98" i="9"/>
  <c r="AH98" i="9" s="1"/>
  <c r="X70" i="9"/>
  <c r="AG70" i="9" s="1"/>
  <c r="X56" i="9"/>
  <c r="AG56" i="9" s="1"/>
  <c r="W51" i="9"/>
  <c r="AF51" i="9" s="1"/>
  <c r="R32" i="9"/>
  <c r="AA32" i="9" s="1"/>
  <c r="Z561" i="8"/>
  <c r="AI561" i="8" s="1"/>
  <c r="S542" i="8"/>
  <c r="AB542" i="8" s="1"/>
  <c r="X95" i="9"/>
  <c r="AG95" i="9" s="1"/>
  <c r="S93" i="9"/>
  <c r="AB93" i="9" s="1"/>
  <c r="T79" i="9"/>
  <c r="AC79" i="9" s="1"/>
  <c r="R62" i="9"/>
  <c r="AA62" i="9" s="1"/>
  <c r="Z62" i="9"/>
  <c r="AI62" i="9" s="1"/>
  <c r="R519" i="8"/>
  <c r="AA519" i="8" s="1"/>
  <c r="X467" i="8"/>
  <c r="AG467" i="8" s="1"/>
  <c r="U408" i="8"/>
  <c r="AD408" i="8" s="1"/>
  <c r="V398" i="8"/>
  <c r="AE398" i="8" s="1"/>
  <c r="S267" i="8"/>
  <c r="AB267" i="8" s="1"/>
  <c r="R215" i="8"/>
  <c r="AA215" i="8" s="1"/>
  <c r="S181" i="8"/>
  <c r="AB181" i="8" s="1"/>
  <c r="S140" i="8"/>
  <c r="AB140" i="8" s="1"/>
  <c r="W529" i="7"/>
  <c r="AF529" i="7" s="1"/>
  <c r="S529" i="7"/>
  <c r="AB529" i="7" s="1"/>
  <c r="Q529" i="7"/>
  <c r="X529" i="7"/>
  <c r="AG529" i="7" s="1"/>
  <c r="Q410" i="7"/>
  <c r="U410" i="7" s="1"/>
  <c r="AD410" i="7" s="1"/>
  <c r="X410" i="7"/>
  <c r="AG410" i="7" s="1"/>
  <c r="W410" i="7"/>
  <c r="AF410" i="7" s="1"/>
  <c r="V410" i="7"/>
  <c r="AE410" i="7" s="1"/>
  <c r="S410" i="7"/>
  <c r="AB410" i="7" s="1"/>
  <c r="T410" i="7"/>
  <c r="AC410" i="7" s="1"/>
  <c r="R410" i="7"/>
  <c r="AA410" i="7" s="1"/>
  <c r="W157" i="7"/>
  <c r="AF157" i="7" s="1"/>
  <c r="T157" i="7"/>
  <c r="AC157" i="7" s="1"/>
  <c r="S157" i="7"/>
  <c r="AB157" i="7" s="1"/>
  <c r="Z157" i="7"/>
  <c r="AI157" i="7" s="1"/>
  <c r="Q157" i="7"/>
  <c r="R157" i="7" s="1"/>
  <c r="AA157" i="7" s="1"/>
  <c r="Y157" i="7"/>
  <c r="AH157" i="7" s="1"/>
  <c r="U157" i="7"/>
  <c r="AD157" i="7" s="1"/>
  <c r="X157" i="7"/>
  <c r="AG157" i="7" s="1"/>
  <c r="V157" i="7"/>
  <c r="AE157" i="7" s="1"/>
  <c r="Z150" i="9"/>
  <c r="AI150" i="9" s="1"/>
  <c r="R83" i="9"/>
  <c r="AA83" i="9" s="1"/>
  <c r="U83" i="9"/>
  <c r="AD83" i="9" s="1"/>
  <c r="Z516" i="8"/>
  <c r="AI516" i="8" s="1"/>
  <c r="Z479" i="8"/>
  <c r="AI479" i="8" s="1"/>
  <c r="T431" i="8"/>
  <c r="AC431" i="8" s="1"/>
  <c r="V425" i="8"/>
  <c r="AE425" i="8" s="1"/>
  <c r="U415" i="8"/>
  <c r="AD415" i="8" s="1"/>
  <c r="W384" i="8"/>
  <c r="AF384" i="8" s="1"/>
  <c r="Z380" i="8"/>
  <c r="AI380" i="8" s="1"/>
  <c r="S361" i="8"/>
  <c r="AB361" i="8" s="1"/>
  <c r="W296" i="8"/>
  <c r="AF296" i="8" s="1"/>
  <c r="R266" i="8"/>
  <c r="AA266" i="8" s="1"/>
  <c r="W233" i="8"/>
  <c r="AF233" i="8" s="1"/>
  <c r="W191" i="8"/>
  <c r="AF191" i="8" s="1"/>
  <c r="Z168" i="8"/>
  <c r="AI168" i="8" s="1"/>
  <c r="R148" i="8"/>
  <c r="AA148" i="8" s="1"/>
  <c r="U102" i="8"/>
  <c r="AD102" i="8" s="1"/>
  <c r="Q469" i="7"/>
  <c r="U469" i="7" s="1"/>
  <c r="AD469" i="7" s="1"/>
  <c r="X469" i="7"/>
  <c r="AG469" i="7" s="1"/>
  <c r="W469" i="7"/>
  <c r="AF469" i="7" s="1"/>
  <c r="V469" i="7"/>
  <c r="AE469" i="7" s="1"/>
  <c r="S469" i="7"/>
  <c r="AB469" i="7" s="1"/>
  <c r="T469" i="7"/>
  <c r="AC469" i="7" s="1"/>
  <c r="R469" i="7"/>
  <c r="AA469" i="7" s="1"/>
  <c r="W172" i="7"/>
  <c r="AF172" i="7" s="1"/>
  <c r="U172" i="7"/>
  <c r="AD172" i="7" s="1"/>
  <c r="T172" i="7"/>
  <c r="AC172" i="7" s="1"/>
  <c r="R172" i="7"/>
  <c r="AA172" i="7" s="1"/>
  <c r="Q172" i="7"/>
  <c r="S172" i="7" s="1"/>
  <c r="AB172" i="7" s="1"/>
  <c r="Y172" i="7"/>
  <c r="AH172" i="7" s="1"/>
  <c r="X172" i="7"/>
  <c r="AG172" i="7" s="1"/>
  <c r="Y213" i="9"/>
  <c r="AH213" i="9" s="1"/>
  <c r="Y128" i="9"/>
  <c r="AH128" i="9" s="1"/>
  <c r="V87" i="9"/>
  <c r="AE87" i="9" s="1"/>
  <c r="R42" i="9"/>
  <c r="AA42" i="9" s="1"/>
  <c r="R490" i="8"/>
  <c r="AA490" i="8" s="1"/>
  <c r="Y450" i="8"/>
  <c r="AH450" i="8" s="1"/>
  <c r="U446" i="8"/>
  <c r="AD446" i="8" s="1"/>
  <c r="W440" i="8"/>
  <c r="AF440" i="8" s="1"/>
  <c r="Y369" i="8"/>
  <c r="AH369" i="8" s="1"/>
  <c r="U302" i="8"/>
  <c r="AD302" i="8" s="1"/>
  <c r="R246" i="8"/>
  <c r="AA246" i="8" s="1"/>
  <c r="V239" i="8"/>
  <c r="AE239" i="8" s="1"/>
  <c r="T238" i="8"/>
  <c r="AC238" i="8" s="1"/>
  <c r="Z118" i="8"/>
  <c r="AI118" i="8" s="1"/>
  <c r="Z81" i="8"/>
  <c r="AI81" i="8" s="1"/>
  <c r="Z45" i="8"/>
  <c r="AI45" i="8" s="1"/>
  <c r="V577" i="8"/>
  <c r="AE577" i="8" s="1"/>
  <c r="R576" i="7"/>
  <c r="AA576" i="7" s="1"/>
  <c r="Q576" i="7"/>
  <c r="Z576" i="7" s="1"/>
  <c r="AI576" i="7" s="1"/>
  <c r="X576" i="7"/>
  <c r="AG576" i="7" s="1"/>
  <c r="W576" i="7"/>
  <c r="AF576" i="7" s="1"/>
  <c r="V576" i="7"/>
  <c r="AE576" i="7" s="1"/>
  <c r="T576" i="7"/>
  <c r="AC576" i="7" s="1"/>
  <c r="S576" i="7"/>
  <c r="AB576" i="7" s="1"/>
  <c r="Q412" i="7"/>
  <c r="S412" i="7" s="1"/>
  <c r="AB412" i="7" s="1"/>
  <c r="X412" i="7"/>
  <c r="AG412" i="7" s="1"/>
  <c r="W412" i="7"/>
  <c r="AF412" i="7" s="1"/>
  <c r="V412" i="7"/>
  <c r="AE412" i="7" s="1"/>
  <c r="U412" i="7"/>
  <c r="AD412" i="7" s="1"/>
  <c r="R412" i="7"/>
  <c r="AA412" i="7" s="1"/>
  <c r="T412" i="7"/>
  <c r="AC412" i="7" s="1"/>
  <c r="W51" i="7"/>
  <c r="AF51" i="7" s="1"/>
  <c r="V51" i="7"/>
  <c r="AE51" i="7" s="1"/>
  <c r="U51" i="7"/>
  <c r="AD51" i="7" s="1"/>
  <c r="T51" i="7"/>
  <c r="AC51" i="7" s="1"/>
  <c r="R51" i="7"/>
  <c r="AA51" i="7" s="1"/>
  <c r="Q51" i="7"/>
  <c r="S51" i="7" s="1"/>
  <c r="AB51" i="7" s="1"/>
  <c r="Z51" i="7"/>
  <c r="AI51" i="7" s="1"/>
  <c r="Y51" i="7"/>
  <c r="AH51" i="7" s="1"/>
  <c r="Z264" i="9"/>
  <c r="AI264" i="9" s="1"/>
  <c r="V247" i="9"/>
  <c r="AE247" i="9" s="1"/>
  <c r="S253" i="9"/>
  <c r="AB253" i="9" s="1"/>
  <c r="Z534" i="8"/>
  <c r="AI534" i="8" s="1"/>
  <c r="Z518" i="8"/>
  <c r="AI518" i="8" s="1"/>
  <c r="R481" i="8"/>
  <c r="AA481" i="8" s="1"/>
  <c r="Y440" i="8"/>
  <c r="AH440" i="8" s="1"/>
  <c r="Y352" i="8"/>
  <c r="AH352" i="8" s="1"/>
  <c r="S327" i="8"/>
  <c r="AB327" i="8" s="1"/>
  <c r="U315" i="8"/>
  <c r="AD315" i="8" s="1"/>
  <c r="U260" i="8"/>
  <c r="AD260" i="8" s="1"/>
  <c r="T241" i="8"/>
  <c r="AC241" i="8" s="1"/>
  <c r="T212" i="8"/>
  <c r="AC212" i="8" s="1"/>
  <c r="W193" i="8"/>
  <c r="AF193" i="8" s="1"/>
  <c r="W173" i="8"/>
  <c r="AF173" i="8" s="1"/>
  <c r="U156" i="8"/>
  <c r="AD156" i="8" s="1"/>
  <c r="Z140" i="8"/>
  <c r="AI140" i="8" s="1"/>
  <c r="R93" i="8"/>
  <c r="AA93" i="8" s="1"/>
  <c r="S62" i="8"/>
  <c r="AB62" i="8" s="1"/>
  <c r="X55" i="8"/>
  <c r="AG55" i="8" s="1"/>
  <c r="T27" i="8"/>
  <c r="AC27" i="8" s="1"/>
  <c r="W490" i="7"/>
  <c r="AF490" i="7" s="1"/>
  <c r="V490" i="7"/>
  <c r="AE490" i="7" s="1"/>
  <c r="U490" i="7"/>
  <c r="AD490" i="7" s="1"/>
  <c r="T490" i="7"/>
  <c r="AC490" i="7" s="1"/>
  <c r="R490" i="7"/>
  <c r="AA490" i="7" s="1"/>
  <c r="Q490" i="7"/>
  <c r="Z490" i="7" s="1"/>
  <c r="AI490" i="7" s="1"/>
  <c r="S490" i="7"/>
  <c r="AB490" i="7" s="1"/>
  <c r="W421" i="7"/>
  <c r="AF421" i="7" s="1"/>
  <c r="V421" i="7"/>
  <c r="AE421" i="7" s="1"/>
  <c r="U421" i="7"/>
  <c r="AD421" i="7" s="1"/>
  <c r="S421" i="7"/>
  <c r="AB421" i="7" s="1"/>
  <c r="Y421" i="7"/>
  <c r="AH421" i="7" s="1"/>
  <c r="Q421" i="7"/>
  <c r="T421" i="7" s="1"/>
  <c r="AC421" i="7" s="1"/>
  <c r="R421" i="7"/>
  <c r="AA421" i="7" s="1"/>
  <c r="Z421" i="7"/>
  <c r="AI421" i="7" s="1"/>
  <c r="X421" i="7"/>
  <c r="AG421" i="7" s="1"/>
  <c r="U293" i="7"/>
  <c r="AD293" i="7" s="1"/>
  <c r="R293" i="7"/>
  <c r="AA293" i="7" s="1"/>
  <c r="W293" i="7"/>
  <c r="AF293" i="7" s="1"/>
  <c r="Y293" i="7"/>
  <c r="AH293" i="7" s="1"/>
  <c r="X293" i="7"/>
  <c r="AG293" i="7" s="1"/>
  <c r="V293" i="7"/>
  <c r="AE293" i="7" s="1"/>
  <c r="T293" i="7"/>
  <c r="AC293" i="7" s="1"/>
  <c r="S293" i="7"/>
  <c r="AB293" i="7" s="1"/>
  <c r="Q293" i="7"/>
  <c r="Z293" i="7" s="1"/>
  <c r="AI293" i="7" s="1"/>
  <c r="U250" i="9"/>
  <c r="AD250" i="9" s="1"/>
  <c r="Z178" i="9"/>
  <c r="AI178" i="9" s="1"/>
  <c r="T178" i="9"/>
  <c r="AC178" i="9" s="1"/>
  <c r="T149" i="9"/>
  <c r="AC149" i="9" s="1"/>
  <c r="T116" i="9"/>
  <c r="AC116" i="9" s="1"/>
  <c r="S94" i="9"/>
  <c r="AB94" i="9" s="1"/>
  <c r="W48" i="9"/>
  <c r="AF48" i="9" s="1"/>
  <c r="X48" i="9"/>
  <c r="AG48" i="9" s="1"/>
  <c r="R570" i="8"/>
  <c r="AA570" i="8" s="1"/>
  <c r="R505" i="8"/>
  <c r="AA505" i="8" s="1"/>
  <c r="R451" i="8"/>
  <c r="AA451" i="8" s="1"/>
  <c r="X435" i="8"/>
  <c r="AG435" i="8" s="1"/>
  <c r="W427" i="8"/>
  <c r="AF427" i="8" s="1"/>
  <c r="U407" i="8"/>
  <c r="AD407" i="8" s="1"/>
  <c r="W354" i="8"/>
  <c r="AF354" i="8" s="1"/>
  <c r="Z348" i="8"/>
  <c r="AI348" i="8" s="1"/>
  <c r="W344" i="8"/>
  <c r="AF344" i="8" s="1"/>
  <c r="Z319" i="8"/>
  <c r="AI319" i="8" s="1"/>
  <c r="Y318" i="8"/>
  <c r="AH318" i="8" s="1"/>
  <c r="R313" i="8"/>
  <c r="AA313" i="8" s="1"/>
  <c r="U298" i="8"/>
  <c r="AD298" i="8" s="1"/>
  <c r="R285" i="8"/>
  <c r="AA285" i="8" s="1"/>
  <c r="S270" i="8"/>
  <c r="AB270" i="8" s="1"/>
  <c r="V174" i="8"/>
  <c r="AE174" i="8" s="1"/>
  <c r="W158" i="8"/>
  <c r="AF158" i="8" s="1"/>
  <c r="R155" i="8"/>
  <c r="AA155" i="8" s="1"/>
  <c r="W127" i="8"/>
  <c r="AF127" i="8" s="1"/>
  <c r="T122" i="8"/>
  <c r="AC122" i="8" s="1"/>
  <c r="R32" i="8"/>
  <c r="AA32" i="8" s="1"/>
  <c r="Z31" i="8"/>
  <c r="AI31" i="8" s="1"/>
  <c r="T577" i="8"/>
  <c r="AC577" i="8" s="1"/>
  <c r="Q561" i="7"/>
  <c r="W561" i="7" s="1"/>
  <c r="AF561" i="7" s="1"/>
  <c r="Y391" i="7"/>
  <c r="AH391" i="7" s="1"/>
  <c r="Q391" i="7"/>
  <c r="W391" i="7" s="1"/>
  <c r="AF391" i="7" s="1"/>
  <c r="Z212" i="7"/>
  <c r="AI212" i="7" s="1"/>
  <c r="R212" i="7"/>
  <c r="AA212" i="7" s="1"/>
  <c r="W212" i="7"/>
  <c r="AF212" i="7" s="1"/>
  <c r="Y212" i="7"/>
  <c r="AH212" i="7" s="1"/>
  <c r="V212" i="7"/>
  <c r="AE212" i="7" s="1"/>
  <c r="U212" i="7"/>
  <c r="AD212" i="7" s="1"/>
  <c r="Q212" i="7"/>
  <c r="X212" i="7" s="1"/>
  <c r="AG212" i="7" s="1"/>
  <c r="T212" i="7"/>
  <c r="AC212" i="7" s="1"/>
  <c r="S212" i="7"/>
  <c r="AB212" i="7" s="1"/>
  <c r="U166" i="9"/>
  <c r="AD166" i="9" s="1"/>
  <c r="S101" i="9"/>
  <c r="AB101" i="9" s="1"/>
  <c r="V69" i="9"/>
  <c r="AE69" i="9" s="1"/>
  <c r="V43" i="9"/>
  <c r="AE43" i="9" s="1"/>
  <c r="R520" i="8"/>
  <c r="AA520" i="8" s="1"/>
  <c r="U494" i="8"/>
  <c r="AD494" i="8" s="1"/>
  <c r="Y444" i="8"/>
  <c r="AH444" i="8" s="1"/>
  <c r="V413" i="8"/>
  <c r="AE413" i="8" s="1"/>
  <c r="X372" i="8"/>
  <c r="AG372" i="8" s="1"/>
  <c r="V365" i="8"/>
  <c r="AE365" i="8" s="1"/>
  <c r="T360" i="8"/>
  <c r="AC360" i="8" s="1"/>
  <c r="R352" i="8"/>
  <c r="AA352" i="8" s="1"/>
  <c r="R348" i="8"/>
  <c r="AA348" i="8" s="1"/>
  <c r="Y337" i="8"/>
  <c r="AH337" i="8" s="1"/>
  <c r="T323" i="8"/>
  <c r="AC323" i="8" s="1"/>
  <c r="U291" i="8"/>
  <c r="AD291" i="8" s="1"/>
  <c r="T289" i="8"/>
  <c r="AC289" i="8" s="1"/>
  <c r="V281" i="8"/>
  <c r="AE281" i="8" s="1"/>
  <c r="R277" i="8"/>
  <c r="AA277" i="8" s="1"/>
  <c r="S254" i="8"/>
  <c r="AB254" i="8" s="1"/>
  <c r="R236" i="8"/>
  <c r="AA236" i="8" s="1"/>
  <c r="R232" i="8"/>
  <c r="AA232" i="8" s="1"/>
  <c r="W224" i="8"/>
  <c r="AF224" i="8" s="1"/>
  <c r="S213" i="8"/>
  <c r="AB213" i="8" s="1"/>
  <c r="R199" i="8"/>
  <c r="AA199" i="8" s="1"/>
  <c r="W189" i="8"/>
  <c r="AF189" i="8" s="1"/>
  <c r="W182" i="8"/>
  <c r="AF182" i="8" s="1"/>
  <c r="S174" i="8"/>
  <c r="AB174" i="8" s="1"/>
  <c r="R157" i="8"/>
  <c r="AA157" i="8" s="1"/>
  <c r="S152" i="8"/>
  <c r="AB152" i="8" s="1"/>
  <c r="R97" i="8"/>
  <c r="AA97" i="8" s="1"/>
  <c r="W73" i="8"/>
  <c r="AF73" i="8" s="1"/>
  <c r="W570" i="7"/>
  <c r="AF570" i="7" s="1"/>
  <c r="V570" i="7"/>
  <c r="AE570" i="7" s="1"/>
  <c r="T570" i="7"/>
  <c r="AC570" i="7" s="1"/>
  <c r="Q570" i="7"/>
  <c r="U570" i="7" s="1"/>
  <c r="AD570" i="7" s="1"/>
  <c r="X570" i="7"/>
  <c r="AG570" i="7" s="1"/>
  <c r="R570" i="7"/>
  <c r="AA570" i="7" s="1"/>
  <c r="Z570" i="7"/>
  <c r="AI570" i="7" s="1"/>
  <c r="Y443" i="7"/>
  <c r="AH443" i="7" s="1"/>
  <c r="Q443" i="7"/>
  <c r="Z443" i="7" s="1"/>
  <c r="AI443" i="7" s="1"/>
  <c r="R443" i="7"/>
  <c r="AA443" i="7" s="1"/>
  <c r="W189" i="9"/>
  <c r="AF189" i="9" s="1"/>
  <c r="U168" i="9"/>
  <c r="AD168" i="9" s="1"/>
  <c r="U134" i="9"/>
  <c r="AD134" i="9" s="1"/>
  <c r="V38" i="9"/>
  <c r="AE38" i="9" s="1"/>
  <c r="Z536" i="8"/>
  <c r="AI536" i="8" s="1"/>
  <c r="T509" i="8"/>
  <c r="AC509" i="8" s="1"/>
  <c r="Z503" i="8"/>
  <c r="AI503" i="8" s="1"/>
  <c r="Y485" i="8"/>
  <c r="AH485" i="8" s="1"/>
  <c r="U465" i="8"/>
  <c r="AD465" i="8" s="1"/>
  <c r="V461" i="8"/>
  <c r="AE461" i="8" s="1"/>
  <c r="V368" i="8"/>
  <c r="AE368" i="8" s="1"/>
  <c r="T363" i="8"/>
  <c r="AC363" i="8" s="1"/>
  <c r="Y348" i="8"/>
  <c r="AH348" i="8" s="1"/>
  <c r="S336" i="8"/>
  <c r="AB336" i="8" s="1"/>
  <c r="Y307" i="8"/>
  <c r="AH307" i="8" s="1"/>
  <c r="V283" i="8"/>
  <c r="AE283" i="8" s="1"/>
  <c r="T280" i="8"/>
  <c r="AC280" i="8" s="1"/>
  <c r="Y269" i="8"/>
  <c r="AH269" i="8" s="1"/>
  <c r="X267" i="8"/>
  <c r="AG267" i="8" s="1"/>
  <c r="R248" i="8"/>
  <c r="AA248" i="8" s="1"/>
  <c r="Z241" i="8"/>
  <c r="AI241" i="8" s="1"/>
  <c r="V234" i="8"/>
  <c r="AE234" i="8" s="1"/>
  <c r="Z226" i="8"/>
  <c r="AI226" i="8" s="1"/>
  <c r="Z225" i="8"/>
  <c r="AI225" i="8" s="1"/>
  <c r="Z208" i="8"/>
  <c r="AI208" i="8" s="1"/>
  <c r="W183" i="8"/>
  <c r="AF183" i="8" s="1"/>
  <c r="U182" i="8"/>
  <c r="AD182" i="8" s="1"/>
  <c r="S173" i="8"/>
  <c r="AB173" i="8" s="1"/>
  <c r="W148" i="8"/>
  <c r="AF148" i="8" s="1"/>
  <c r="R128" i="8"/>
  <c r="AA128" i="8" s="1"/>
  <c r="Z127" i="8"/>
  <c r="AI127" i="8" s="1"/>
  <c r="S105" i="8"/>
  <c r="AB105" i="8" s="1"/>
  <c r="W100" i="8"/>
  <c r="AF100" i="8" s="1"/>
  <c r="U73" i="8"/>
  <c r="AD73" i="8" s="1"/>
  <c r="T67" i="8"/>
  <c r="AC67" i="8" s="1"/>
  <c r="R61" i="8"/>
  <c r="AA61" i="8" s="1"/>
  <c r="V57" i="8"/>
  <c r="AE57" i="8" s="1"/>
  <c r="Y39" i="8"/>
  <c r="AH39" i="8" s="1"/>
  <c r="Z29" i="8"/>
  <c r="AI29" i="8" s="1"/>
  <c r="R582" i="8"/>
  <c r="AA582" i="8" s="1"/>
  <c r="W557" i="7"/>
  <c r="AF557" i="7" s="1"/>
  <c r="V557" i="7"/>
  <c r="AE557" i="7" s="1"/>
  <c r="U557" i="7"/>
  <c r="AD557" i="7" s="1"/>
  <c r="T557" i="7"/>
  <c r="AC557" i="7" s="1"/>
  <c r="S557" i="7"/>
  <c r="AB557" i="7" s="1"/>
  <c r="Y557" i="7"/>
  <c r="AH557" i="7" s="1"/>
  <c r="Q557" i="7"/>
  <c r="Z557" i="7"/>
  <c r="AI557" i="7" s="1"/>
  <c r="X557" i="7"/>
  <c r="AG557" i="7" s="1"/>
  <c r="R557" i="7"/>
  <c r="AA557" i="7" s="1"/>
  <c r="S398" i="7"/>
  <c r="AB398" i="7" s="1"/>
  <c r="X398" i="7"/>
  <c r="AG398" i="7" s="1"/>
  <c r="W398" i="7"/>
  <c r="AF398" i="7" s="1"/>
  <c r="U398" i="7"/>
  <c r="AD398" i="7" s="1"/>
  <c r="T398" i="7"/>
  <c r="AC398" i="7" s="1"/>
  <c r="R398" i="7"/>
  <c r="AA398" i="7" s="1"/>
  <c r="Q398" i="7"/>
  <c r="V398" i="7" s="1"/>
  <c r="AE398" i="7" s="1"/>
  <c r="Z398" i="7"/>
  <c r="AI398" i="7" s="1"/>
  <c r="Y398" i="7"/>
  <c r="AH398" i="7" s="1"/>
  <c r="Y184" i="9"/>
  <c r="AH184" i="9" s="1"/>
  <c r="Y584" i="8"/>
  <c r="AH584" i="8" s="1"/>
  <c r="V584" i="8"/>
  <c r="AE584" i="8" s="1"/>
  <c r="T522" i="8"/>
  <c r="AC522" i="8" s="1"/>
  <c r="Z514" i="8"/>
  <c r="AI514" i="8" s="1"/>
  <c r="Y471" i="8"/>
  <c r="AH471" i="8" s="1"/>
  <c r="T469" i="8"/>
  <c r="AC469" i="8" s="1"/>
  <c r="R463" i="8"/>
  <c r="AA463" i="8" s="1"/>
  <c r="S454" i="8"/>
  <c r="AB454" i="8" s="1"/>
  <c r="Y430" i="8"/>
  <c r="AH430" i="8" s="1"/>
  <c r="T428" i="8"/>
  <c r="AC428" i="8" s="1"/>
  <c r="V420" i="8"/>
  <c r="AE420" i="8" s="1"/>
  <c r="X362" i="8"/>
  <c r="AG362" i="8" s="1"/>
  <c r="Z316" i="8"/>
  <c r="AI316" i="8" s="1"/>
  <c r="X290" i="8"/>
  <c r="AG290" i="8" s="1"/>
  <c r="R133" i="8"/>
  <c r="AA133" i="8" s="1"/>
  <c r="Z104" i="8"/>
  <c r="AI104" i="8" s="1"/>
  <c r="T73" i="8"/>
  <c r="AC73" i="8" s="1"/>
  <c r="T26" i="8"/>
  <c r="AC26" i="8" s="1"/>
  <c r="Q465" i="7"/>
  <c r="X465" i="7" s="1"/>
  <c r="AG465" i="7" s="1"/>
  <c r="Z122" i="7"/>
  <c r="AI122" i="7" s="1"/>
  <c r="Q122" i="7"/>
  <c r="X122" i="7" s="1"/>
  <c r="AG122" i="7" s="1"/>
  <c r="S304" i="8"/>
  <c r="AB304" i="8" s="1"/>
  <c r="S241" i="8"/>
  <c r="AB241" i="8" s="1"/>
  <c r="W192" i="8"/>
  <c r="AF192" i="8" s="1"/>
  <c r="S170" i="8"/>
  <c r="AB170" i="8" s="1"/>
  <c r="W182" i="7"/>
  <c r="AF182" i="7" s="1"/>
  <c r="Z182" i="7"/>
  <c r="AI182" i="7" s="1"/>
  <c r="Q182" i="7"/>
  <c r="R182" i="7" s="1"/>
  <c r="AA182" i="7" s="1"/>
  <c r="Y182" i="7"/>
  <c r="AH182" i="7" s="1"/>
  <c r="X182" i="7"/>
  <c r="AG182" i="7" s="1"/>
  <c r="V182" i="7"/>
  <c r="AE182" i="7" s="1"/>
  <c r="U182" i="7"/>
  <c r="AD182" i="7" s="1"/>
  <c r="T182" i="7"/>
  <c r="AC182" i="7" s="1"/>
  <c r="S182" i="7"/>
  <c r="AB182" i="7" s="1"/>
  <c r="Q44" i="7"/>
  <c r="R44" i="7" s="1"/>
  <c r="AA44" i="7" s="1"/>
  <c r="U493" i="6"/>
  <c r="AD493" i="6" s="1"/>
  <c r="T493" i="6"/>
  <c r="AC493" i="6" s="1"/>
  <c r="S493" i="6"/>
  <c r="AB493" i="6" s="1"/>
  <c r="R493" i="6"/>
  <c r="AA493" i="6" s="1"/>
  <c r="Y493" i="6"/>
  <c r="AH493" i="6" s="1"/>
  <c r="Q493" i="6"/>
  <c r="Z493" i="6" s="1"/>
  <c r="AI493" i="6" s="1"/>
  <c r="V493" i="6"/>
  <c r="AE493" i="6" s="1"/>
  <c r="X493" i="6"/>
  <c r="AG493" i="6" s="1"/>
  <c r="W493" i="6"/>
  <c r="AF493" i="6" s="1"/>
  <c r="U449" i="6"/>
  <c r="AD449" i="6" s="1"/>
  <c r="Q449" i="6"/>
  <c r="V449" i="6"/>
  <c r="AE449" i="6" s="1"/>
  <c r="X449" i="6"/>
  <c r="AG449" i="6" s="1"/>
  <c r="V377" i="6"/>
  <c r="AE377" i="6" s="1"/>
  <c r="S377" i="6"/>
  <c r="AB377" i="6" s="1"/>
  <c r="Z377" i="6"/>
  <c r="AI377" i="6" s="1"/>
  <c r="R377" i="6"/>
  <c r="AA377" i="6" s="1"/>
  <c r="W377" i="6"/>
  <c r="AF377" i="6" s="1"/>
  <c r="X377" i="6"/>
  <c r="AG377" i="6" s="1"/>
  <c r="Q377" i="6"/>
  <c r="Y377" i="6" s="1"/>
  <c r="AH377" i="6" s="1"/>
  <c r="Q222" i="6"/>
  <c r="U222" i="6" s="1"/>
  <c r="AD222" i="6" s="1"/>
  <c r="X222" i="6"/>
  <c r="AG222" i="6" s="1"/>
  <c r="W222" i="6"/>
  <c r="AF222" i="6" s="1"/>
  <c r="V222" i="6"/>
  <c r="AE222" i="6" s="1"/>
  <c r="Z222" i="6"/>
  <c r="AI222" i="6" s="1"/>
  <c r="S222" i="6"/>
  <c r="AB222" i="6" s="1"/>
  <c r="W50" i="6"/>
  <c r="AF50" i="6" s="1"/>
  <c r="T50" i="6"/>
  <c r="AC50" i="6" s="1"/>
  <c r="U50" i="6"/>
  <c r="AD50" i="6" s="1"/>
  <c r="R50" i="6"/>
  <c r="AA50" i="6" s="1"/>
  <c r="Q50" i="6"/>
  <c r="S50" i="6" s="1"/>
  <c r="AB50" i="6" s="1"/>
  <c r="Y50" i="6"/>
  <c r="AH50" i="6" s="1"/>
  <c r="X50" i="6"/>
  <c r="AG50" i="6" s="1"/>
  <c r="V50" i="6"/>
  <c r="AE50" i="6" s="1"/>
  <c r="U287" i="8"/>
  <c r="AD287" i="8" s="1"/>
  <c r="Q240" i="7"/>
  <c r="W240" i="7" s="1"/>
  <c r="AF240" i="7" s="1"/>
  <c r="T240" i="7"/>
  <c r="AC240" i="7" s="1"/>
  <c r="Z240" i="7"/>
  <c r="AI240" i="7" s="1"/>
  <c r="Q191" i="7"/>
  <c r="S191" i="7"/>
  <c r="AB191" i="7" s="1"/>
  <c r="Q576" i="6"/>
  <c r="X576" i="6" s="1"/>
  <c r="AG576" i="6" s="1"/>
  <c r="W576" i="6"/>
  <c r="AF576" i="6" s="1"/>
  <c r="U576" i="6"/>
  <c r="AD576" i="6" s="1"/>
  <c r="Q529" i="6"/>
  <c r="R398" i="6"/>
  <c r="AA398" i="6" s="1"/>
  <c r="Y398" i="6"/>
  <c r="AH398" i="6" s="1"/>
  <c r="Q398" i="6"/>
  <c r="Z398" i="6" s="1"/>
  <c r="AI398" i="6" s="1"/>
  <c r="X398" i="6"/>
  <c r="AG398" i="6" s="1"/>
  <c r="W398" i="6"/>
  <c r="AF398" i="6" s="1"/>
  <c r="V398" i="6"/>
  <c r="AE398" i="6" s="1"/>
  <c r="S398" i="6"/>
  <c r="AB398" i="6" s="1"/>
  <c r="T398" i="6"/>
  <c r="AC398" i="6" s="1"/>
  <c r="R318" i="6"/>
  <c r="AA318" i="6" s="1"/>
  <c r="Y211" i="6"/>
  <c r="AH211" i="6" s="1"/>
  <c r="Q211" i="6"/>
  <c r="W211" i="6"/>
  <c r="AF211" i="6" s="1"/>
  <c r="S211" i="6"/>
  <c r="AB211" i="6" s="1"/>
  <c r="W78" i="6"/>
  <c r="AF78" i="6" s="1"/>
  <c r="T78" i="6"/>
  <c r="AC78" i="6" s="1"/>
  <c r="V78" i="6"/>
  <c r="AE78" i="6" s="1"/>
  <c r="S78" i="6"/>
  <c r="AB78" i="6" s="1"/>
  <c r="R78" i="6"/>
  <c r="AA78" i="6" s="1"/>
  <c r="Q78" i="6"/>
  <c r="U78" i="6" s="1"/>
  <c r="AD78" i="6" s="1"/>
  <c r="Z78" i="6"/>
  <c r="AI78" i="6" s="1"/>
  <c r="Y78" i="6"/>
  <c r="AH78" i="6" s="1"/>
  <c r="X78" i="6"/>
  <c r="AG78" i="6" s="1"/>
  <c r="S395" i="8"/>
  <c r="AB395" i="8" s="1"/>
  <c r="Z205" i="8"/>
  <c r="AI205" i="8" s="1"/>
  <c r="Y289" i="7"/>
  <c r="AH289" i="7" s="1"/>
  <c r="Q289" i="7"/>
  <c r="T289" i="7" s="1"/>
  <c r="AC289" i="7" s="1"/>
  <c r="S289" i="7"/>
  <c r="AB289" i="7" s="1"/>
  <c r="R289" i="7"/>
  <c r="AA289" i="7" s="1"/>
  <c r="Z289" i="7"/>
  <c r="AI289" i="7" s="1"/>
  <c r="X289" i="7"/>
  <c r="AG289" i="7" s="1"/>
  <c r="W289" i="7"/>
  <c r="AF289" i="7" s="1"/>
  <c r="U289" i="7"/>
  <c r="AD289" i="7" s="1"/>
  <c r="W169" i="7"/>
  <c r="AF169" i="7" s="1"/>
  <c r="V169" i="7"/>
  <c r="AE169" i="7" s="1"/>
  <c r="U169" i="7"/>
  <c r="AD169" i="7" s="1"/>
  <c r="S169" i="7"/>
  <c r="AB169" i="7" s="1"/>
  <c r="Q169" i="7"/>
  <c r="T169" i="7" s="1"/>
  <c r="AC169" i="7" s="1"/>
  <c r="Q105" i="7"/>
  <c r="Z105" i="7" s="1"/>
  <c r="AI105" i="7" s="1"/>
  <c r="U520" i="6"/>
  <c r="AD520" i="6" s="1"/>
  <c r="Q520" i="6"/>
  <c r="Z520" i="6" s="1"/>
  <c r="AI520" i="6" s="1"/>
  <c r="Y520" i="6"/>
  <c r="AH520" i="6" s="1"/>
  <c r="W512" i="6"/>
  <c r="AF512" i="6" s="1"/>
  <c r="S512" i="6"/>
  <c r="AB512" i="6" s="1"/>
  <c r="Q512" i="6"/>
  <c r="Y512" i="6"/>
  <c r="AH512" i="6" s="1"/>
  <c r="S504" i="6"/>
  <c r="AB504" i="6" s="1"/>
  <c r="Q504" i="6"/>
  <c r="X413" i="6"/>
  <c r="AG413" i="6" s="1"/>
  <c r="W413" i="6"/>
  <c r="AF413" i="6" s="1"/>
  <c r="V413" i="6"/>
  <c r="AE413" i="6" s="1"/>
  <c r="T413" i="6"/>
  <c r="AC413" i="6" s="1"/>
  <c r="Y413" i="6"/>
  <c r="AH413" i="6" s="1"/>
  <c r="Q413" i="6"/>
  <c r="U413" i="6" s="1"/>
  <c r="AD413" i="6" s="1"/>
  <c r="R413" i="6"/>
  <c r="AA413" i="6" s="1"/>
  <c r="Z413" i="6"/>
  <c r="AI413" i="6" s="1"/>
  <c r="S413" i="6"/>
  <c r="AB413" i="6" s="1"/>
  <c r="Q376" i="6"/>
  <c r="Z376" i="6" s="1"/>
  <c r="AI376" i="6" s="1"/>
  <c r="U225" i="6"/>
  <c r="AD225" i="6" s="1"/>
  <c r="R225" i="6"/>
  <c r="AA225" i="6" s="1"/>
  <c r="Y225" i="6"/>
  <c r="AH225" i="6" s="1"/>
  <c r="Q225" i="6"/>
  <c r="W225" i="6"/>
  <c r="AF225" i="6" s="1"/>
  <c r="S103" i="6"/>
  <c r="AB103" i="6" s="1"/>
  <c r="W103" i="6"/>
  <c r="AF103" i="6" s="1"/>
  <c r="Y103" i="6"/>
  <c r="AH103" i="6" s="1"/>
  <c r="X103" i="6"/>
  <c r="AG103" i="6" s="1"/>
  <c r="T103" i="6"/>
  <c r="AC103" i="6" s="1"/>
  <c r="R103" i="6"/>
  <c r="AA103" i="6" s="1"/>
  <c r="Q103" i="6"/>
  <c r="U103" i="6" s="1"/>
  <c r="AD103" i="6" s="1"/>
  <c r="Z103" i="6"/>
  <c r="AI103" i="6" s="1"/>
  <c r="S26" i="6"/>
  <c r="AB26" i="6" s="1"/>
  <c r="Z26" i="6"/>
  <c r="AI26" i="6" s="1"/>
  <c r="Q26" i="6"/>
  <c r="R26" i="6" s="1"/>
  <c r="AA26" i="6" s="1"/>
  <c r="X26" i="6"/>
  <c r="AG26" i="6" s="1"/>
  <c r="T26" i="6"/>
  <c r="AC26" i="6" s="1"/>
  <c r="Y329" i="5"/>
  <c r="AH329" i="5" s="1"/>
  <c r="Q329" i="5"/>
  <c r="X329" i="5"/>
  <c r="AG329" i="5" s="1"/>
  <c r="W329" i="5"/>
  <c r="AF329" i="5" s="1"/>
  <c r="V329" i="5"/>
  <c r="AE329" i="5" s="1"/>
  <c r="U329" i="5"/>
  <c r="AD329" i="5" s="1"/>
  <c r="Z329" i="5"/>
  <c r="AI329" i="5" s="1"/>
  <c r="R329" i="5"/>
  <c r="AA329" i="5" s="1"/>
  <c r="T329" i="5"/>
  <c r="AC329" i="5" s="1"/>
  <c r="S329" i="5"/>
  <c r="AB329" i="5" s="1"/>
  <c r="Y225" i="5"/>
  <c r="AH225" i="5" s="1"/>
  <c r="Q225" i="5"/>
  <c r="R225" i="5" s="1"/>
  <c r="AA225" i="5" s="1"/>
  <c r="W225" i="5"/>
  <c r="AF225" i="5" s="1"/>
  <c r="V225" i="5"/>
  <c r="AE225" i="5" s="1"/>
  <c r="U225" i="5"/>
  <c r="AD225" i="5" s="1"/>
  <c r="Z225" i="5"/>
  <c r="AI225" i="5" s="1"/>
  <c r="S225" i="5"/>
  <c r="AB225" i="5" s="1"/>
  <c r="T225" i="5"/>
  <c r="AC225" i="5" s="1"/>
  <c r="U388" i="8"/>
  <c r="AD388" i="8" s="1"/>
  <c r="T149" i="8"/>
  <c r="AC149" i="8" s="1"/>
  <c r="R107" i="8"/>
  <c r="AA107" i="8" s="1"/>
  <c r="V107" i="8"/>
  <c r="AE107" i="8" s="1"/>
  <c r="Z78" i="8"/>
  <c r="AI78" i="8" s="1"/>
  <c r="Y350" i="7"/>
  <c r="AH350" i="7" s="1"/>
  <c r="Q350" i="7"/>
  <c r="T350" i="7" s="1"/>
  <c r="AC350" i="7" s="1"/>
  <c r="V350" i="7"/>
  <c r="AE350" i="7" s="1"/>
  <c r="Z350" i="7"/>
  <c r="AI350" i="7" s="1"/>
  <c r="W350" i="7"/>
  <c r="AF350" i="7" s="1"/>
  <c r="U350" i="7"/>
  <c r="AD350" i="7" s="1"/>
  <c r="R350" i="7"/>
  <c r="AA350" i="7" s="1"/>
  <c r="R224" i="7"/>
  <c r="AA224" i="7" s="1"/>
  <c r="Y224" i="7"/>
  <c r="AH224" i="7" s="1"/>
  <c r="Q224" i="7"/>
  <c r="V133" i="7"/>
  <c r="AE133" i="7" s="1"/>
  <c r="Y133" i="7"/>
  <c r="AH133" i="7" s="1"/>
  <c r="X133" i="7"/>
  <c r="AG133" i="7" s="1"/>
  <c r="W133" i="7"/>
  <c r="AF133" i="7" s="1"/>
  <c r="T133" i="7"/>
  <c r="AC133" i="7" s="1"/>
  <c r="Z133" i="7"/>
  <c r="AI133" i="7" s="1"/>
  <c r="Q133" i="7"/>
  <c r="U133" i="7" s="1"/>
  <c r="AD133" i="7" s="1"/>
  <c r="S133" i="7"/>
  <c r="AB133" i="7" s="1"/>
  <c r="R133" i="7"/>
  <c r="AA133" i="7" s="1"/>
  <c r="W38" i="7"/>
  <c r="AF38" i="7" s="1"/>
  <c r="V38" i="7"/>
  <c r="AE38" i="7" s="1"/>
  <c r="T38" i="7"/>
  <c r="AC38" i="7" s="1"/>
  <c r="Q38" i="7"/>
  <c r="U38" i="7" s="1"/>
  <c r="AD38" i="7" s="1"/>
  <c r="Z38" i="7"/>
  <c r="AI38" i="7" s="1"/>
  <c r="Y38" i="7"/>
  <c r="AH38" i="7" s="1"/>
  <c r="R38" i="7"/>
  <c r="AA38" i="7" s="1"/>
  <c r="W501" i="6"/>
  <c r="AF501" i="6" s="1"/>
  <c r="Y501" i="6"/>
  <c r="AH501" i="6" s="1"/>
  <c r="Q501" i="6"/>
  <c r="S501" i="6"/>
  <c r="AB501" i="6" s="1"/>
  <c r="Z501" i="6"/>
  <c r="AI501" i="6" s="1"/>
  <c r="Q466" i="6"/>
  <c r="S466" i="6"/>
  <c r="AB466" i="6" s="1"/>
  <c r="V442" i="6"/>
  <c r="AE442" i="6" s="1"/>
  <c r="U442" i="6"/>
  <c r="AD442" i="6" s="1"/>
  <c r="T442" i="6"/>
  <c r="AC442" i="6" s="1"/>
  <c r="S442" i="6"/>
  <c r="AB442" i="6" s="1"/>
  <c r="R442" i="6"/>
  <c r="AA442" i="6" s="1"/>
  <c r="W442" i="6"/>
  <c r="AF442" i="6" s="1"/>
  <c r="Q442" i="6"/>
  <c r="Z442" i="6" s="1"/>
  <c r="AI442" i="6" s="1"/>
  <c r="Y442" i="6"/>
  <c r="AH442" i="6" s="1"/>
  <c r="X442" i="6"/>
  <c r="AG442" i="6" s="1"/>
  <c r="U176" i="6"/>
  <c r="AD176" i="6" s="1"/>
  <c r="Q176" i="6"/>
  <c r="Z176" i="6" s="1"/>
  <c r="AI176" i="6" s="1"/>
  <c r="U100" i="6"/>
  <c r="AD100" i="6" s="1"/>
  <c r="Q100" i="6"/>
  <c r="Y577" i="5"/>
  <c r="AH577" i="5" s="1"/>
  <c r="Q577" i="5"/>
  <c r="W577" i="5" s="1"/>
  <c r="AF577" i="5" s="1"/>
  <c r="S577" i="5"/>
  <c r="AB577" i="5" s="1"/>
  <c r="R577" i="5"/>
  <c r="AA577" i="5" s="1"/>
  <c r="Z577" i="5"/>
  <c r="AI577" i="5" s="1"/>
  <c r="X577" i="5"/>
  <c r="AG577" i="5" s="1"/>
  <c r="V577" i="5"/>
  <c r="AE577" i="5" s="1"/>
  <c r="U577" i="5"/>
  <c r="AD577" i="5" s="1"/>
  <c r="T577" i="5"/>
  <c r="AC577" i="5" s="1"/>
  <c r="Q419" i="5"/>
  <c r="W419" i="5" s="1"/>
  <c r="AF419" i="5" s="1"/>
  <c r="Z282" i="5"/>
  <c r="AI282" i="5" s="1"/>
  <c r="R282" i="5"/>
  <c r="AA282" i="5" s="1"/>
  <c r="Q282" i="5"/>
  <c r="T282" i="5"/>
  <c r="AC282" i="5" s="1"/>
  <c r="R127" i="5"/>
  <c r="AA127" i="5" s="1"/>
  <c r="Y127" i="5"/>
  <c r="AH127" i="5" s="1"/>
  <c r="Q127" i="5"/>
  <c r="Z127" i="5" s="1"/>
  <c r="AI127" i="5" s="1"/>
  <c r="X127" i="5"/>
  <c r="AG127" i="5" s="1"/>
  <c r="W127" i="5"/>
  <c r="AF127" i="5" s="1"/>
  <c r="V127" i="5"/>
  <c r="AE127" i="5" s="1"/>
  <c r="S127" i="5"/>
  <c r="AB127" i="5" s="1"/>
  <c r="T127" i="5"/>
  <c r="AC127" i="5" s="1"/>
  <c r="R309" i="8"/>
  <c r="AA309" i="8" s="1"/>
  <c r="Z137" i="8"/>
  <c r="AI137" i="8" s="1"/>
  <c r="Y77" i="8"/>
  <c r="AH77" i="8" s="1"/>
  <c r="S357" i="7"/>
  <c r="AB357" i="7" s="1"/>
  <c r="X357" i="7"/>
  <c r="AG357" i="7" s="1"/>
  <c r="W357" i="7"/>
  <c r="AF357" i="7" s="1"/>
  <c r="R357" i="7"/>
  <c r="AA357" i="7" s="1"/>
  <c r="Q357" i="7"/>
  <c r="U357" i="7" s="1"/>
  <c r="AD357" i="7" s="1"/>
  <c r="T357" i="7"/>
  <c r="AC357" i="7" s="1"/>
  <c r="V357" i="7"/>
  <c r="AE357" i="7" s="1"/>
  <c r="Y357" i="7"/>
  <c r="AH357" i="7" s="1"/>
  <c r="S175" i="7"/>
  <c r="AB175" i="7" s="1"/>
  <c r="X175" i="7"/>
  <c r="AG175" i="7" s="1"/>
  <c r="Q175" i="7"/>
  <c r="R175" i="7"/>
  <c r="AA175" i="7" s="1"/>
  <c r="Y85" i="7"/>
  <c r="AH85" i="7" s="1"/>
  <c r="Q85" i="7"/>
  <c r="W85" i="7" s="1"/>
  <c r="AF85" i="7" s="1"/>
  <c r="U85" i="7"/>
  <c r="AD85" i="7" s="1"/>
  <c r="T85" i="7"/>
  <c r="AC85" i="7" s="1"/>
  <c r="S85" i="7"/>
  <c r="AB85" i="7" s="1"/>
  <c r="R85" i="7"/>
  <c r="AA85" i="7" s="1"/>
  <c r="Z85" i="7"/>
  <c r="AI85" i="7" s="1"/>
  <c r="X85" i="7"/>
  <c r="AG85" i="7" s="1"/>
  <c r="U556" i="6"/>
  <c r="AD556" i="6" s="1"/>
  <c r="T556" i="6"/>
  <c r="AC556" i="6" s="1"/>
  <c r="S556" i="6"/>
  <c r="AB556" i="6" s="1"/>
  <c r="Z556" i="6"/>
  <c r="AI556" i="6" s="1"/>
  <c r="W556" i="6"/>
  <c r="AF556" i="6" s="1"/>
  <c r="X556" i="6"/>
  <c r="AG556" i="6" s="1"/>
  <c r="Q556" i="6"/>
  <c r="R556" i="6" s="1"/>
  <c r="AA556" i="6" s="1"/>
  <c r="Y556" i="6"/>
  <c r="AH556" i="6" s="1"/>
  <c r="X500" i="6"/>
  <c r="AG500" i="6" s="1"/>
  <c r="W500" i="6"/>
  <c r="AF500" i="6" s="1"/>
  <c r="V500" i="6"/>
  <c r="AE500" i="6" s="1"/>
  <c r="T500" i="6"/>
  <c r="AC500" i="6" s="1"/>
  <c r="Y500" i="6"/>
  <c r="AH500" i="6" s="1"/>
  <c r="Q500" i="6"/>
  <c r="U500" i="6" s="1"/>
  <c r="AD500" i="6" s="1"/>
  <c r="S500" i="6"/>
  <c r="AB500" i="6" s="1"/>
  <c r="R500" i="6"/>
  <c r="AA500" i="6" s="1"/>
  <c r="Z500" i="6"/>
  <c r="AI500" i="6" s="1"/>
  <c r="V440" i="6"/>
  <c r="AE440" i="6" s="1"/>
  <c r="T440" i="6"/>
  <c r="AC440" i="6" s="1"/>
  <c r="W440" i="6"/>
  <c r="AF440" i="6" s="1"/>
  <c r="Q440" i="6"/>
  <c r="Y392" i="6"/>
  <c r="AH392" i="6" s="1"/>
  <c r="Q392" i="6"/>
  <c r="X392" i="6" s="1"/>
  <c r="AG392" i="6" s="1"/>
  <c r="W392" i="6"/>
  <c r="AF392" i="6" s="1"/>
  <c r="U332" i="6"/>
  <c r="AD332" i="6" s="1"/>
  <c r="T332" i="6"/>
  <c r="AC332" i="6" s="1"/>
  <c r="Q332" i="6"/>
  <c r="X265" i="6"/>
  <c r="AG265" i="6" s="1"/>
  <c r="W265" i="6"/>
  <c r="AF265" i="6" s="1"/>
  <c r="V265" i="6"/>
  <c r="AE265" i="6" s="1"/>
  <c r="T265" i="6"/>
  <c r="AC265" i="6" s="1"/>
  <c r="Y265" i="6"/>
  <c r="AH265" i="6" s="1"/>
  <c r="Q265" i="6"/>
  <c r="U265" i="6" s="1"/>
  <c r="AD265" i="6" s="1"/>
  <c r="S265" i="6"/>
  <c r="AB265" i="6" s="1"/>
  <c r="R265" i="6"/>
  <c r="AA265" i="6" s="1"/>
  <c r="Z265" i="6"/>
  <c r="AI265" i="6" s="1"/>
  <c r="T219" i="6"/>
  <c r="AC219" i="6" s="1"/>
  <c r="Z219" i="6"/>
  <c r="AI219" i="6" s="1"/>
  <c r="Q219" i="6"/>
  <c r="S219" i="6" s="1"/>
  <c r="AB219" i="6" s="1"/>
  <c r="X219" i="6"/>
  <c r="AG219" i="6" s="1"/>
  <c r="U219" i="6"/>
  <c r="AD219" i="6" s="1"/>
  <c r="W219" i="6"/>
  <c r="AF219" i="6" s="1"/>
  <c r="W198" i="6"/>
  <c r="AF198" i="6" s="1"/>
  <c r="Q198" i="6"/>
  <c r="U198" i="6" s="1"/>
  <c r="AD198" i="6" s="1"/>
  <c r="Z198" i="6"/>
  <c r="AI198" i="6" s="1"/>
  <c r="Y198" i="6"/>
  <c r="AH198" i="6" s="1"/>
  <c r="V198" i="6"/>
  <c r="AE198" i="6" s="1"/>
  <c r="S198" i="6"/>
  <c r="AB198" i="6" s="1"/>
  <c r="Q141" i="6"/>
  <c r="T141" i="6" s="1"/>
  <c r="AC141" i="6" s="1"/>
  <c r="Q105" i="6"/>
  <c r="T105" i="6" s="1"/>
  <c r="AC105" i="6" s="1"/>
  <c r="Y48" i="6"/>
  <c r="AH48" i="6" s="1"/>
  <c r="Q48" i="6"/>
  <c r="V48" i="6"/>
  <c r="AE48" i="6" s="1"/>
  <c r="T48" i="6"/>
  <c r="AC48" i="6" s="1"/>
  <c r="S48" i="6"/>
  <c r="AB48" i="6" s="1"/>
  <c r="R48" i="6"/>
  <c r="AA48" i="6" s="1"/>
  <c r="Z48" i="6"/>
  <c r="AI48" i="6" s="1"/>
  <c r="X48" i="6"/>
  <c r="AG48" i="6" s="1"/>
  <c r="W48" i="6"/>
  <c r="AF48" i="6" s="1"/>
  <c r="U48" i="6"/>
  <c r="AD48" i="6" s="1"/>
  <c r="V164" i="6"/>
  <c r="AE164" i="6" s="1"/>
  <c r="Z164" i="6"/>
  <c r="AI164" i="6" s="1"/>
  <c r="Y164" i="6"/>
  <c r="AH164" i="6" s="1"/>
  <c r="X164" i="6"/>
  <c r="AG164" i="6" s="1"/>
  <c r="U164" i="6"/>
  <c r="AD164" i="6" s="1"/>
  <c r="R164" i="6"/>
  <c r="AA164" i="6" s="1"/>
  <c r="Q164" i="6"/>
  <c r="T164" i="6" s="1"/>
  <c r="AC164" i="6" s="1"/>
  <c r="T251" i="6"/>
  <c r="AC251" i="6" s="1"/>
  <c r="S251" i="6"/>
  <c r="AB251" i="6" s="1"/>
  <c r="Z251" i="6"/>
  <c r="AI251" i="6" s="1"/>
  <c r="W251" i="6"/>
  <c r="AF251" i="6" s="1"/>
  <c r="Q251" i="6"/>
  <c r="R251" i="6" s="1"/>
  <c r="AA251" i="6" s="1"/>
  <c r="Q244" i="6"/>
  <c r="V244" i="6" s="1"/>
  <c r="AE244" i="6" s="1"/>
  <c r="S310" i="6"/>
  <c r="AB310" i="6" s="1"/>
  <c r="R310" i="6"/>
  <c r="AA310" i="6" s="1"/>
  <c r="Y310" i="6"/>
  <c r="AH310" i="6" s="1"/>
  <c r="Q310" i="6"/>
  <c r="Z310" i="6" s="1"/>
  <c r="AI310" i="6" s="1"/>
  <c r="X310" i="6"/>
  <c r="AG310" i="6" s="1"/>
  <c r="W310" i="6"/>
  <c r="AF310" i="6" s="1"/>
  <c r="T310" i="6"/>
  <c r="AC310" i="6" s="1"/>
  <c r="V310" i="6"/>
  <c r="AE310" i="6" s="1"/>
  <c r="S346" i="6"/>
  <c r="AB346" i="6" s="1"/>
  <c r="Q346" i="6"/>
  <c r="X346" i="6" s="1"/>
  <c r="AG346" i="6" s="1"/>
  <c r="R459" i="6"/>
  <c r="AA459" i="6" s="1"/>
  <c r="Y459" i="6"/>
  <c r="AH459" i="6" s="1"/>
  <c r="Q459" i="6"/>
  <c r="W459" i="6"/>
  <c r="AF459" i="6" s="1"/>
  <c r="S542" i="6"/>
  <c r="AB542" i="6" s="1"/>
  <c r="Z542" i="6"/>
  <c r="AI542" i="6" s="1"/>
  <c r="Q542" i="6"/>
  <c r="V542" i="6"/>
  <c r="AE542" i="6" s="1"/>
  <c r="U542" i="6"/>
  <c r="AD542" i="6" s="1"/>
  <c r="W70" i="6"/>
  <c r="AF70" i="6" s="1"/>
  <c r="Q70" i="6"/>
  <c r="Y70" i="6" s="1"/>
  <c r="AH70" i="6" s="1"/>
  <c r="Z276" i="6"/>
  <c r="AI276" i="6" s="1"/>
  <c r="Q276" i="6"/>
  <c r="S276" i="6" s="1"/>
  <c r="AB276" i="6" s="1"/>
  <c r="X276" i="6"/>
  <c r="AG276" i="6" s="1"/>
  <c r="W276" i="6"/>
  <c r="AF276" i="6" s="1"/>
  <c r="V276" i="6"/>
  <c r="AE276" i="6" s="1"/>
  <c r="U276" i="6"/>
  <c r="AD276" i="6" s="1"/>
  <c r="Y371" i="6"/>
  <c r="AH371" i="6" s="1"/>
  <c r="Q371" i="6"/>
  <c r="X371" i="6"/>
  <c r="AG371" i="6" s="1"/>
  <c r="V371" i="6"/>
  <c r="AE371" i="6" s="1"/>
  <c r="Z545" i="6"/>
  <c r="AI545" i="6" s="1"/>
  <c r="R545" i="6"/>
  <c r="AA545" i="6" s="1"/>
  <c r="Y545" i="6"/>
  <c r="AH545" i="6" s="1"/>
  <c r="Q545" i="6"/>
  <c r="X545" i="6"/>
  <c r="AG545" i="6" s="1"/>
  <c r="W545" i="6"/>
  <c r="AF545" i="6" s="1"/>
  <c r="V545" i="6"/>
  <c r="AE545" i="6" s="1"/>
  <c r="S545" i="6"/>
  <c r="AB545" i="6" s="1"/>
  <c r="U545" i="6"/>
  <c r="AD545" i="6" s="1"/>
  <c r="T545" i="6"/>
  <c r="AC545" i="6" s="1"/>
  <c r="Y249" i="6"/>
  <c r="AH249" i="6" s="1"/>
  <c r="Q249" i="6"/>
  <c r="X249" i="6"/>
  <c r="AG249" i="6" s="1"/>
  <c r="W249" i="6"/>
  <c r="AF249" i="6" s="1"/>
  <c r="V249" i="6"/>
  <c r="AE249" i="6" s="1"/>
  <c r="U249" i="6"/>
  <c r="AD249" i="6" s="1"/>
  <c r="Z249" i="6"/>
  <c r="AI249" i="6" s="1"/>
  <c r="R249" i="6"/>
  <c r="AA249" i="6" s="1"/>
  <c r="T249" i="6"/>
  <c r="AC249" i="6" s="1"/>
  <c r="S249" i="6"/>
  <c r="AB249" i="6" s="1"/>
  <c r="Y331" i="6"/>
  <c r="AH331" i="6" s="1"/>
  <c r="Q331" i="6"/>
  <c r="R331" i="6" s="1"/>
  <c r="AA331" i="6" s="1"/>
  <c r="W331" i="6"/>
  <c r="AF331" i="6" s="1"/>
  <c r="V331" i="6"/>
  <c r="AE331" i="6" s="1"/>
  <c r="U331" i="6"/>
  <c r="AD331" i="6" s="1"/>
  <c r="Z331" i="6"/>
  <c r="AI331" i="6" s="1"/>
  <c r="T331" i="6"/>
  <c r="AC331" i="6" s="1"/>
  <c r="S331" i="6"/>
  <c r="AB331" i="6" s="1"/>
  <c r="R565" i="5"/>
  <c r="AA565" i="5" s="1"/>
  <c r="Q565" i="5"/>
  <c r="X565" i="5"/>
  <c r="AG565" i="5" s="1"/>
  <c r="R519" i="5"/>
  <c r="AA519" i="5" s="1"/>
  <c r="Q519" i="5"/>
  <c r="U519" i="5" s="1"/>
  <c r="AD519" i="5" s="1"/>
  <c r="S511" i="5"/>
  <c r="AB511" i="5" s="1"/>
  <c r="R511" i="5"/>
  <c r="AA511" i="5" s="1"/>
  <c r="Y511" i="5"/>
  <c r="AH511" i="5" s="1"/>
  <c r="Q511" i="5"/>
  <c r="Z511" i="5" s="1"/>
  <c r="AI511" i="5" s="1"/>
  <c r="X511" i="5"/>
  <c r="AG511" i="5" s="1"/>
  <c r="W511" i="5"/>
  <c r="AF511" i="5" s="1"/>
  <c r="V511" i="5"/>
  <c r="AE511" i="5" s="1"/>
  <c r="U511" i="5"/>
  <c r="AD511" i="5" s="1"/>
  <c r="Q503" i="5"/>
  <c r="X503" i="5" s="1"/>
  <c r="AG503" i="5" s="1"/>
  <c r="U503" i="5"/>
  <c r="AD503" i="5" s="1"/>
  <c r="R418" i="5"/>
  <c r="AA418" i="5" s="1"/>
  <c r="Y418" i="5"/>
  <c r="AH418" i="5" s="1"/>
  <c r="Q418" i="5"/>
  <c r="W418" i="5"/>
  <c r="AF418" i="5" s="1"/>
  <c r="Q340" i="5"/>
  <c r="Z340" i="5" s="1"/>
  <c r="AI340" i="5" s="1"/>
  <c r="S304" i="5"/>
  <c r="AB304" i="5" s="1"/>
  <c r="R304" i="5"/>
  <c r="AA304" i="5" s="1"/>
  <c r="Y304" i="5"/>
  <c r="AH304" i="5" s="1"/>
  <c r="Q304" i="5"/>
  <c r="Z304" i="5" s="1"/>
  <c r="AI304" i="5" s="1"/>
  <c r="X304" i="5"/>
  <c r="AG304" i="5" s="1"/>
  <c r="W304" i="5"/>
  <c r="AF304" i="5" s="1"/>
  <c r="T304" i="5"/>
  <c r="AC304" i="5" s="1"/>
  <c r="V304" i="5"/>
  <c r="AE304" i="5" s="1"/>
  <c r="Q233" i="5"/>
  <c r="X233" i="5"/>
  <c r="AG233" i="5" s="1"/>
  <c r="W233" i="5"/>
  <c r="AF233" i="5" s="1"/>
  <c r="V233" i="5"/>
  <c r="AE233" i="5" s="1"/>
  <c r="R181" i="5"/>
  <c r="AA181" i="5" s="1"/>
  <c r="Y181" i="5"/>
  <c r="AH181" i="5" s="1"/>
  <c r="Q181" i="5"/>
  <c r="Z116" i="5"/>
  <c r="AI116" i="5" s="1"/>
  <c r="R116" i="5"/>
  <c r="AA116" i="5" s="1"/>
  <c r="Q116" i="5"/>
  <c r="V116" i="5"/>
  <c r="AE116" i="5" s="1"/>
  <c r="U116" i="5"/>
  <c r="AD116" i="5" s="1"/>
  <c r="S43" i="5"/>
  <c r="AB43" i="5" s="1"/>
  <c r="R43" i="5"/>
  <c r="AA43" i="5" s="1"/>
  <c r="Y43" i="5"/>
  <c r="AH43" i="5" s="1"/>
  <c r="Q43" i="5"/>
  <c r="Z43" i="5" s="1"/>
  <c r="AI43" i="5" s="1"/>
  <c r="X43" i="5"/>
  <c r="AG43" i="5" s="1"/>
  <c r="W43" i="5"/>
  <c r="AF43" i="5" s="1"/>
  <c r="T43" i="5"/>
  <c r="AC43" i="5" s="1"/>
  <c r="U43" i="5"/>
  <c r="AD43" i="5" s="1"/>
  <c r="V72" i="8"/>
  <c r="AE72" i="8" s="1"/>
  <c r="T72" i="8"/>
  <c r="AC72" i="8" s="1"/>
  <c r="V217" i="7"/>
  <c r="AE217" i="7" s="1"/>
  <c r="Q217" i="7"/>
  <c r="V82" i="7"/>
  <c r="AE82" i="7" s="1"/>
  <c r="Q82" i="7"/>
  <c r="S82" i="7" s="1"/>
  <c r="AB82" i="7" s="1"/>
  <c r="R82" i="7"/>
  <c r="AA82" i="7" s="1"/>
  <c r="S160" i="7"/>
  <c r="AB160" i="7" s="1"/>
  <c r="V160" i="7"/>
  <c r="AE160" i="7" s="1"/>
  <c r="U160" i="7"/>
  <c r="AD160" i="7" s="1"/>
  <c r="T160" i="7"/>
  <c r="AC160" i="7" s="1"/>
  <c r="R160" i="7"/>
  <c r="AA160" i="7" s="1"/>
  <c r="X160" i="7"/>
  <c r="AG160" i="7" s="1"/>
  <c r="Z160" i="7"/>
  <c r="AI160" i="7" s="1"/>
  <c r="Y160" i="7"/>
  <c r="AH160" i="7" s="1"/>
  <c r="Q160" i="7"/>
  <c r="W160" i="7" s="1"/>
  <c r="AF160" i="7" s="1"/>
  <c r="T396" i="7"/>
  <c r="AC396" i="7" s="1"/>
  <c r="Y396" i="7"/>
  <c r="AH396" i="7" s="1"/>
  <c r="Q396" i="7"/>
  <c r="U396" i="7" s="1"/>
  <c r="AD396" i="7" s="1"/>
  <c r="X396" i="7"/>
  <c r="AG396" i="7" s="1"/>
  <c r="V396" i="7"/>
  <c r="AE396" i="7" s="1"/>
  <c r="Z396" i="7"/>
  <c r="AI396" i="7" s="1"/>
  <c r="W396" i="7"/>
  <c r="AF396" i="7" s="1"/>
  <c r="S396" i="7"/>
  <c r="AB396" i="7" s="1"/>
  <c r="R396" i="7"/>
  <c r="AA396" i="7" s="1"/>
  <c r="Q372" i="7"/>
  <c r="V372" i="7"/>
  <c r="AE372" i="7" s="1"/>
  <c r="U372" i="7"/>
  <c r="AD372" i="7" s="1"/>
  <c r="S372" i="7"/>
  <c r="AB372" i="7" s="1"/>
  <c r="X372" i="7"/>
  <c r="AG372" i="7" s="1"/>
  <c r="R372" i="7"/>
  <c r="AA372" i="7" s="1"/>
  <c r="T542" i="7"/>
  <c r="AC542" i="7" s="1"/>
  <c r="S542" i="7"/>
  <c r="AB542" i="7" s="1"/>
  <c r="Z542" i="7"/>
  <c r="AI542" i="7" s="1"/>
  <c r="Y542" i="7"/>
  <c r="AH542" i="7" s="1"/>
  <c r="Q542" i="7"/>
  <c r="R542" i="7" s="1"/>
  <c r="AA542" i="7" s="1"/>
  <c r="V542" i="7"/>
  <c r="AE542" i="7" s="1"/>
  <c r="W542" i="7"/>
  <c r="AF542" i="7" s="1"/>
  <c r="U542" i="7"/>
  <c r="AD542" i="7" s="1"/>
  <c r="T541" i="7"/>
  <c r="AC541" i="7" s="1"/>
  <c r="Z541" i="7"/>
  <c r="AI541" i="7" s="1"/>
  <c r="Q541" i="7"/>
  <c r="X541" i="7"/>
  <c r="AG541" i="7" s="1"/>
  <c r="V541" i="7"/>
  <c r="AE541" i="7" s="1"/>
  <c r="W541" i="7"/>
  <c r="AF541" i="7" s="1"/>
  <c r="X50" i="7"/>
  <c r="AG50" i="7" s="1"/>
  <c r="R50" i="7"/>
  <c r="AA50" i="7" s="1"/>
  <c r="Z50" i="7"/>
  <c r="AI50" i="7" s="1"/>
  <c r="Q50" i="7"/>
  <c r="Q141" i="7"/>
  <c r="Z141" i="7" s="1"/>
  <c r="AI141" i="7" s="1"/>
  <c r="R201" i="7"/>
  <c r="AA201" i="7" s="1"/>
  <c r="Q201" i="7"/>
  <c r="T201" i="7" s="1"/>
  <c r="AC201" i="7" s="1"/>
  <c r="W201" i="7"/>
  <c r="AF201" i="7" s="1"/>
  <c r="V201" i="7"/>
  <c r="AE201" i="7" s="1"/>
  <c r="S304" i="7"/>
  <c r="AB304" i="7" s="1"/>
  <c r="Q304" i="7"/>
  <c r="W304" i="7" s="1"/>
  <c r="AF304" i="7" s="1"/>
  <c r="T540" i="7"/>
  <c r="AC540" i="7" s="1"/>
  <c r="R540" i="7"/>
  <c r="AA540" i="7" s="1"/>
  <c r="Y540" i="7"/>
  <c r="AH540" i="7" s="1"/>
  <c r="Q540" i="7"/>
  <c r="X540" i="7"/>
  <c r="AG540" i="7" s="1"/>
  <c r="W540" i="7"/>
  <c r="AF540" i="7" s="1"/>
  <c r="Q136" i="7"/>
  <c r="S136" i="7" s="1"/>
  <c r="AB136" i="7" s="1"/>
  <c r="R136" i="7"/>
  <c r="AA136" i="7" s="1"/>
  <c r="Z136" i="7"/>
  <c r="AI136" i="7" s="1"/>
  <c r="Q228" i="7"/>
  <c r="V228" i="7" s="1"/>
  <c r="AE228" i="7" s="1"/>
  <c r="U228" i="7"/>
  <c r="AD228" i="7" s="1"/>
  <c r="X228" i="7"/>
  <c r="AG228" i="7" s="1"/>
  <c r="V332" i="7"/>
  <c r="AE332" i="7" s="1"/>
  <c r="S332" i="7"/>
  <c r="AB332" i="7" s="1"/>
  <c r="Q332" i="7"/>
  <c r="W332" i="7"/>
  <c r="AF332" i="7" s="1"/>
  <c r="T593" i="7"/>
  <c r="AC593" i="7" s="1"/>
  <c r="R593" i="7"/>
  <c r="AA593" i="7" s="1"/>
  <c r="Q593" i="7"/>
  <c r="X593" i="7"/>
  <c r="AG593" i="7" s="1"/>
  <c r="W593" i="7"/>
  <c r="AF593" i="7" s="1"/>
  <c r="Q176" i="7"/>
  <c r="X176" i="7" s="1"/>
  <c r="AG176" i="7" s="1"/>
  <c r="R176" i="7"/>
  <c r="AA176" i="7" s="1"/>
  <c r="Z176" i="7"/>
  <c r="AI176" i="7" s="1"/>
  <c r="V448" i="7"/>
  <c r="AE448" i="7" s="1"/>
  <c r="U448" i="7"/>
  <c r="AD448" i="7" s="1"/>
  <c r="T448" i="7"/>
  <c r="AC448" i="7" s="1"/>
  <c r="Z448" i="7"/>
  <c r="AI448" i="7" s="1"/>
  <c r="W448" i="7"/>
  <c r="AF448" i="7" s="1"/>
  <c r="Q448" i="7"/>
  <c r="Z100" i="7"/>
  <c r="AI100" i="7" s="1"/>
  <c r="Q100" i="7"/>
  <c r="T100" i="7" s="1"/>
  <c r="AC100" i="7" s="1"/>
  <c r="R460" i="7"/>
  <c r="AA460" i="7" s="1"/>
  <c r="Y460" i="7"/>
  <c r="AH460" i="7" s="1"/>
  <c r="Q460" i="7"/>
  <c r="W460" i="7" s="1"/>
  <c r="AF460" i="7" s="1"/>
  <c r="X460" i="7"/>
  <c r="AG460" i="7" s="1"/>
  <c r="U460" i="7"/>
  <c r="AD460" i="7" s="1"/>
  <c r="Q337" i="7"/>
  <c r="W337" i="7" s="1"/>
  <c r="AF337" i="7" s="1"/>
  <c r="Y544" i="7"/>
  <c r="AH544" i="7" s="1"/>
  <c r="Q544" i="7"/>
  <c r="V544" i="7" s="1"/>
  <c r="AE544" i="7" s="1"/>
  <c r="W544" i="7"/>
  <c r="AF544" i="7" s="1"/>
  <c r="U544" i="7"/>
  <c r="AD544" i="7" s="1"/>
  <c r="S485" i="7"/>
  <c r="AB485" i="7" s="1"/>
  <c r="R485" i="7"/>
  <c r="AA485" i="7" s="1"/>
  <c r="Y485" i="7"/>
  <c r="AH485" i="7" s="1"/>
  <c r="Q485" i="7"/>
  <c r="Z485" i="7" s="1"/>
  <c r="AI485" i="7" s="1"/>
  <c r="X485" i="7"/>
  <c r="AG485" i="7" s="1"/>
  <c r="W485" i="7"/>
  <c r="AF485" i="7" s="1"/>
  <c r="U485" i="7"/>
  <c r="AD485" i="7" s="1"/>
  <c r="V485" i="7"/>
  <c r="AE485" i="7" s="1"/>
  <c r="Q232" i="7"/>
  <c r="V232" i="7" s="1"/>
  <c r="AE232" i="7" s="1"/>
  <c r="U323" i="7"/>
  <c r="AD323" i="7" s="1"/>
  <c r="Q323" i="7"/>
  <c r="V323" i="7" s="1"/>
  <c r="AE323" i="7" s="1"/>
  <c r="X323" i="7"/>
  <c r="AG323" i="7" s="1"/>
  <c r="Z400" i="7"/>
  <c r="AI400" i="7" s="1"/>
  <c r="Q400" i="7"/>
  <c r="X400" i="7" s="1"/>
  <c r="AG400" i="7" s="1"/>
  <c r="S400" i="7"/>
  <c r="AB400" i="7" s="1"/>
  <c r="Z434" i="7"/>
  <c r="AI434" i="7" s="1"/>
  <c r="Y434" i="7"/>
  <c r="AH434" i="7" s="1"/>
  <c r="Q434" i="7"/>
  <c r="W434" i="7"/>
  <c r="AF434" i="7" s="1"/>
  <c r="V434" i="7"/>
  <c r="AE434" i="7" s="1"/>
  <c r="T434" i="7"/>
  <c r="AC434" i="7" s="1"/>
  <c r="U434" i="7"/>
  <c r="AD434" i="7" s="1"/>
  <c r="Y500" i="7"/>
  <c r="AH500" i="7" s="1"/>
  <c r="Q500" i="7"/>
  <c r="W500" i="7" s="1"/>
  <c r="AF500" i="7" s="1"/>
  <c r="W473" i="7"/>
  <c r="AF473" i="7" s="1"/>
  <c r="V473" i="7"/>
  <c r="AE473" i="7" s="1"/>
  <c r="U473" i="7"/>
  <c r="AD473" i="7" s="1"/>
  <c r="T473" i="7"/>
  <c r="AC473" i="7" s="1"/>
  <c r="R473" i="7"/>
  <c r="AA473" i="7" s="1"/>
  <c r="S473" i="7"/>
  <c r="AB473" i="7" s="1"/>
  <c r="Q473" i="7"/>
  <c r="Z473" i="7" s="1"/>
  <c r="AI473" i="7" s="1"/>
  <c r="Y473" i="7"/>
  <c r="AH473" i="7" s="1"/>
  <c r="X509" i="7"/>
  <c r="AG509" i="7" s="1"/>
  <c r="W509" i="7"/>
  <c r="AF509" i="7" s="1"/>
  <c r="Y509" i="7"/>
  <c r="AH509" i="7" s="1"/>
  <c r="S509" i="7"/>
  <c r="AB509" i="7" s="1"/>
  <c r="Q509" i="7"/>
  <c r="V509" i="7" s="1"/>
  <c r="AE509" i="7" s="1"/>
  <c r="X517" i="7"/>
  <c r="AG517" i="7" s="1"/>
  <c r="V517" i="7"/>
  <c r="AE517" i="7" s="1"/>
  <c r="U517" i="7"/>
  <c r="AD517" i="7" s="1"/>
  <c r="T517" i="7"/>
  <c r="AC517" i="7" s="1"/>
  <c r="Z517" i="7"/>
  <c r="AI517" i="7" s="1"/>
  <c r="R517" i="7"/>
  <c r="AA517" i="7" s="1"/>
  <c r="Y517" i="7"/>
  <c r="AH517" i="7" s="1"/>
  <c r="S517" i="7"/>
  <c r="AB517" i="7" s="1"/>
  <c r="Q517" i="7"/>
  <c r="W517" i="7" s="1"/>
  <c r="AF517" i="7" s="1"/>
  <c r="Q525" i="7"/>
  <c r="S525" i="7" s="1"/>
  <c r="AB525" i="7" s="1"/>
  <c r="T572" i="6"/>
  <c r="AC572" i="6" s="1"/>
  <c r="S572" i="6"/>
  <c r="AB572" i="6" s="1"/>
  <c r="Z572" i="6"/>
  <c r="AI572" i="6" s="1"/>
  <c r="R572" i="6"/>
  <c r="AA572" i="6" s="1"/>
  <c r="Y572" i="6"/>
  <c r="AH572" i="6" s="1"/>
  <c r="Q572" i="6"/>
  <c r="X572" i="6"/>
  <c r="AG572" i="6" s="1"/>
  <c r="U572" i="6"/>
  <c r="AD572" i="6" s="1"/>
  <c r="W572" i="6"/>
  <c r="AF572" i="6" s="1"/>
  <c r="V572" i="6"/>
  <c r="AE572" i="6" s="1"/>
  <c r="T468" i="6"/>
  <c r="AC468" i="6" s="1"/>
  <c r="V435" i="6"/>
  <c r="AE435" i="6" s="1"/>
  <c r="S318" i="6"/>
  <c r="AB318" i="6" s="1"/>
  <c r="U178" i="8"/>
  <c r="AD178" i="8" s="1"/>
  <c r="Y95" i="8"/>
  <c r="AH95" i="8" s="1"/>
  <c r="X163" i="7"/>
  <c r="AG163" i="7" s="1"/>
  <c r="U163" i="7"/>
  <c r="AD163" i="7" s="1"/>
  <c r="T163" i="7"/>
  <c r="AC163" i="7" s="1"/>
  <c r="S163" i="7"/>
  <c r="AB163" i="7" s="1"/>
  <c r="R163" i="7"/>
  <c r="AA163" i="7" s="1"/>
  <c r="Z163" i="7"/>
  <c r="AI163" i="7" s="1"/>
  <c r="Q163" i="7"/>
  <c r="V163" i="7"/>
  <c r="AE163" i="7" s="1"/>
  <c r="Y163" i="7"/>
  <c r="AH163" i="7" s="1"/>
  <c r="W163" i="7"/>
  <c r="AF163" i="7" s="1"/>
  <c r="W71" i="7"/>
  <c r="AF71" i="7" s="1"/>
  <c r="U71" i="7"/>
  <c r="AD71" i="7" s="1"/>
  <c r="T71" i="7"/>
  <c r="AC71" i="7" s="1"/>
  <c r="Y71" i="7"/>
  <c r="AH71" i="7" s="1"/>
  <c r="S71" i="7"/>
  <c r="AB71" i="7" s="1"/>
  <c r="Q71" i="7"/>
  <c r="V71" i="7" s="1"/>
  <c r="AE71" i="7" s="1"/>
  <c r="Q40" i="7"/>
  <c r="S40" i="7" s="1"/>
  <c r="AB40" i="7" s="1"/>
  <c r="U553" i="6"/>
  <c r="AD553" i="6" s="1"/>
  <c r="V548" i="6"/>
  <c r="AE548" i="6" s="1"/>
  <c r="V489" i="6"/>
  <c r="AE489" i="6" s="1"/>
  <c r="R403" i="6"/>
  <c r="AA403" i="6" s="1"/>
  <c r="Y368" i="6"/>
  <c r="AH368" i="6" s="1"/>
  <c r="U352" i="6"/>
  <c r="AD352" i="6" s="1"/>
  <c r="W336" i="6"/>
  <c r="AF336" i="6" s="1"/>
  <c r="R316" i="6"/>
  <c r="AA316" i="6" s="1"/>
  <c r="T304" i="6"/>
  <c r="AC304" i="6" s="1"/>
  <c r="T90" i="6"/>
  <c r="AC90" i="6" s="1"/>
  <c r="T574" i="5"/>
  <c r="AC574" i="5" s="1"/>
  <c r="V574" i="5"/>
  <c r="AE574" i="5" s="1"/>
  <c r="U574" i="5"/>
  <c r="AD574" i="5" s="1"/>
  <c r="S574" i="5"/>
  <c r="AB574" i="5" s="1"/>
  <c r="R574" i="5"/>
  <c r="AA574" i="5" s="1"/>
  <c r="Z574" i="5"/>
  <c r="AI574" i="5" s="1"/>
  <c r="Q574" i="5"/>
  <c r="Y574" i="5"/>
  <c r="AH574" i="5" s="1"/>
  <c r="X574" i="5"/>
  <c r="AG574" i="5" s="1"/>
  <c r="W574" i="5"/>
  <c r="AF574" i="5" s="1"/>
  <c r="Y438" i="8"/>
  <c r="AH438" i="8" s="1"/>
  <c r="W389" i="8"/>
  <c r="AF389" i="8" s="1"/>
  <c r="V387" i="8"/>
  <c r="AE387" i="8" s="1"/>
  <c r="T385" i="8"/>
  <c r="AC385" i="8" s="1"/>
  <c r="R343" i="8"/>
  <c r="AA343" i="8" s="1"/>
  <c r="V260" i="8"/>
  <c r="AE260" i="8" s="1"/>
  <c r="X230" i="8"/>
  <c r="AG230" i="8" s="1"/>
  <c r="R121" i="8"/>
  <c r="AA121" i="8" s="1"/>
  <c r="V38" i="8"/>
  <c r="AE38" i="8" s="1"/>
  <c r="U38" i="8"/>
  <c r="AD38" i="8" s="1"/>
  <c r="T294" i="7"/>
  <c r="AC294" i="7" s="1"/>
  <c r="Y294" i="7"/>
  <c r="AH294" i="7" s="1"/>
  <c r="Q294" i="7"/>
  <c r="V294" i="7"/>
  <c r="AE294" i="7" s="1"/>
  <c r="Z294" i="7"/>
  <c r="AI294" i="7" s="1"/>
  <c r="X294" i="7"/>
  <c r="AG294" i="7" s="1"/>
  <c r="W294" i="7"/>
  <c r="AF294" i="7" s="1"/>
  <c r="U294" i="7"/>
  <c r="AD294" i="7" s="1"/>
  <c r="S294" i="7"/>
  <c r="AB294" i="7" s="1"/>
  <c r="R294" i="7"/>
  <c r="AA294" i="7" s="1"/>
  <c r="Z193" i="7"/>
  <c r="AI193" i="7" s="1"/>
  <c r="Q193" i="7"/>
  <c r="W193" i="7" s="1"/>
  <c r="AF193" i="7" s="1"/>
  <c r="Z72" i="7"/>
  <c r="AI72" i="7" s="1"/>
  <c r="Q72" i="7"/>
  <c r="U72" i="7" s="1"/>
  <c r="AD72" i="7" s="1"/>
  <c r="Y72" i="7"/>
  <c r="AH72" i="7" s="1"/>
  <c r="W72" i="7"/>
  <c r="AF72" i="7" s="1"/>
  <c r="V72" i="7"/>
  <c r="AE72" i="7" s="1"/>
  <c r="T581" i="6"/>
  <c r="AC581" i="6" s="1"/>
  <c r="X581" i="6"/>
  <c r="AG581" i="6" s="1"/>
  <c r="Q581" i="6"/>
  <c r="S581" i="6" s="1"/>
  <c r="AB581" i="6" s="1"/>
  <c r="U479" i="6"/>
  <c r="AD479" i="6" s="1"/>
  <c r="T479" i="6"/>
  <c r="AC479" i="6" s="1"/>
  <c r="Z479" i="6"/>
  <c r="AI479" i="6" s="1"/>
  <c r="R479" i="6"/>
  <c r="AA479" i="6" s="1"/>
  <c r="Y479" i="6"/>
  <c r="AH479" i="6" s="1"/>
  <c r="Q479" i="6"/>
  <c r="S479" i="6" s="1"/>
  <c r="AB479" i="6" s="1"/>
  <c r="V479" i="6"/>
  <c r="AE479" i="6" s="1"/>
  <c r="X479" i="6"/>
  <c r="AG479" i="6" s="1"/>
  <c r="W479" i="6"/>
  <c r="AF479" i="6" s="1"/>
  <c r="W285" i="6"/>
  <c r="AF285" i="6" s="1"/>
  <c r="V285" i="6"/>
  <c r="AE285" i="6" s="1"/>
  <c r="U285" i="6"/>
  <c r="AD285" i="6" s="1"/>
  <c r="T285" i="6"/>
  <c r="AC285" i="6" s="1"/>
  <c r="Q285" i="6"/>
  <c r="Z285" i="6"/>
  <c r="AI285" i="6" s="1"/>
  <c r="R285" i="6"/>
  <c r="AA285" i="6" s="1"/>
  <c r="Z221" i="6"/>
  <c r="AI221" i="6" s="1"/>
  <c r="R221" i="6"/>
  <c r="AA221" i="6" s="1"/>
  <c r="Y221" i="6"/>
  <c r="AH221" i="6" s="1"/>
  <c r="Q221" i="6"/>
  <c r="V221" i="6" s="1"/>
  <c r="AE221" i="6" s="1"/>
  <c r="S221" i="6"/>
  <c r="AB221" i="6" s="1"/>
  <c r="U221" i="6"/>
  <c r="AD221" i="6" s="1"/>
  <c r="T221" i="6"/>
  <c r="AC221" i="6" s="1"/>
  <c r="W92" i="6"/>
  <c r="AF92" i="6" s="1"/>
  <c r="T92" i="6"/>
  <c r="AC92" i="6" s="1"/>
  <c r="X92" i="6"/>
  <c r="AG92" i="6" s="1"/>
  <c r="Q92" i="6"/>
  <c r="R92" i="6" s="1"/>
  <c r="AA92" i="6" s="1"/>
  <c r="Z92" i="6"/>
  <c r="AI92" i="6" s="1"/>
  <c r="Y92" i="6"/>
  <c r="AH92" i="6" s="1"/>
  <c r="V92" i="6"/>
  <c r="AE92" i="6" s="1"/>
  <c r="U92" i="6"/>
  <c r="AD92" i="6" s="1"/>
  <c r="X315" i="5"/>
  <c r="AG315" i="5" s="1"/>
  <c r="Q315" i="5"/>
  <c r="T315" i="5" s="1"/>
  <c r="AC315" i="5" s="1"/>
  <c r="Y168" i="5"/>
  <c r="AH168" i="5" s="1"/>
  <c r="Q168" i="5"/>
  <c r="U168" i="5" s="1"/>
  <c r="AD168" i="5" s="1"/>
  <c r="X55" i="5"/>
  <c r="AG55" i="5" s="1"/>
  <c r="Q55" i="5"/>
  <c r="W55" i="5" s="1"/>
  <c r="AF55" i="5" s="1"/>
  <c r="X197" i="6"/>
  <c r="AG197" i="6" s="1"/>
  <c r="S177" i="6"/>
  <c r="AB177" i="6" s="1"/>
  <c r="R29" i="6"/>
  <c r="AA29" i="6" s="1"/>
  <c r="T550" i="5"/>
  <c r="AC550" i="5" s="1"/>
  <c r="R529" i="5"/>
  <c r="AA529" i="5" s="1"/>
  <c r="T486" i="5"/>
  <c r="AC486" i="5" s="1"/>
  <c r="T483" i="5"/>
  <c r="AC483" i="5" s="1"/>
  <c r="Z467" i="5"/>
  <c r="AI467" i="5" s="1"/>
  <c r="Z461" i="5"/>
  <c r="AI461" i="5" s="1"/>
  <c r="Z380" i="5"/>
  <c r="AI380" i="5" s="1"/>
  <c r="Y380" i="5"/>
  <c r="AH380" i="5" s="1"/>
  <c r="X380" i="5"/>
  <c r="AG380" i="5" s="1"/>
  <c r="U380" i="5"/>
  <c r="AD380" i="5" s="1"/>
  <c r="X216" i="5"/>
  <c r="AG216" i="5" s="1"/>
  <c r="Z216" i="5"/>
  <c r="AI216" i="5" s="1"/>
  <c r="R216" i="5"/>
  <c r="AA216" i="5" s="1"/>
  <c r="W216" i="5"/>
  <c r="AF216" i="5" s="1"/>
  <c r="U199" i="5"/>
  <c r="AD199" i="5" s="1"/>
  <c r="T199" i="5"/>
  <c r="AC199" i="5" s="1"/>
  <c r="V199" i="5"/>
  <c r="AE199" i="5" s="1"/>
  <c r="S199" i="5"/>
  <c r="AB199" i="5" s="1"/>
  <c r="X185" i="5"/>
  <c r="AG185" i="5" s="1"/>
  <c r="S185" i="5"/>
  <c r="AB185" i="5" s="1"/>
  <c r="W185" i="5"/>
  <c r="AF185" i="5" s="1"/>
  <c r="Z185" i="5"/>
  <c r="AI185" i="5" s="1"/>
  <c r="S88" i="5"/>
  <c r="AB88" i="5" s="1"/>
  <c r="W57" i="5"/>
  <c r="AF57" i="5" s="1"/>
  <c r="V57" i="5"/>
  <c r="AE57" i="5" s="1"/>
  <c r="Z57" i="5"/>
  <c r="AI57" i="5" s="1"/>
  <c r="R57" i="5"/>
  <c r="AA57" i="5" s="1"/>
  <c r="X594" i="4"/>
  <c r="V594" i="4"/>
  <c r="X567" i="4"/>
  <c r="V567" i="4"/>
  <c r="X428" i="4"/>
  <c r="V428" i="4"/>
  <c r="S356" i="6"/>
  <c r="AB356" i="6" s="1"/>
  <c r="V356" i="6"/>
  <c r="AE356" i="6" s="1"/>
  <c r="Z356" i="6"/>
  <c r="AI356" i="6" s="1"/>
  <c r="X356" i="6"/>
  <c r="AG356" i="6" s="1"/>
  <c r="S349" i="6"/>
  <c r="AB349" i="6" s="1"/>
  <c r="S271" i="6"/>
  <c r="AB271" i="6" s="1"/>
  <c r="S166" i="6"/>
  <c r="AB166" i="6" s="1"/>
  <c r="R166" i="6"/>
  <c r="AA166" i="6" s="1"/>
  <c r="U166" i="6"/>
  <c r="AD166" i="6" s="1"/>
  <c r="S543" i="5"/>
  <c r="AB543" i="5" s="1"/>
  <c r="R499" i="5"/>
  <c r="AA499" i="5" s="1"/>
  <c r="Z451" i="5"/>
  <c r="AI451" i="5" s="1"/>
  <c r="Y445" i="5"/>
  <c r="AH445" i="5" s="1"/>
  <c r="Z395" i="5"/>
  <c r="AI395" i="5" s="1"/>
  <c r="U395" i="5"/>
  <c r="AD395" i="5" s="1"/>
  <c r="T395" i="5"/>
  <c r="AC395" i="5" s="1"/>
  <c r="S395" i="5"/>
  <c r="AB395" i="5" s="1"/>
  <c r="X395" i="5"/>
  <c r="AG395" i="5" s="1"/>
  <c r="W364" i="5"/>
  <c r="AF364" i="5" s="1"/>
  <c r="S102" i="5"/>
  <c r="AB102" i="5" s="1"/>
  <c r="X324" i="4"/>
  <c r="V324" i="4"/>
  <c r="X286" i="4"/>
  <c r="V286" i="4"/>
  <c r="V456" i="6"/>
  <c r="AE456" i="6" s="1"/>
  <c r="U333" i="6"/>
  <c r="AD333" i="6" s="1"/>
  <c r="X333" i="6"/>
  <c r="AG333" i="6" s="1"/>
  <c r="T333" i="6"/>
  <c r="AC333" i="6" s="1"/>
  <c r="W333" i="6"/>
  <c r="AF333" i="6" s="1"/>
  <c r="Y333" i="6"/>
  <c r="AH333" i="6" s="1"/>
  <c r="W74" i="6"/>
  <c r="AF74" i="6" s="1"/>
  <c r="Y56" i="6"/>
  <c r="AH56" i="6" s="1"/>
  <c r="R539" i="5"/>
  <c r="AA539" i="5" s="1"/>
  <c r="X532" i="5"/>
  <c r="AG532" i="5" s="1"/>
  <c r="W532" i="5"/>
  <c r="AF532" i="5" s="1"/>
  <c r="R532" i="5"/>
  <c r="AA532" i="5" s="1"/>
  <c r="S532" i="5"/>
  <c r="AB532" i="5" s="1"/>
  <c r="S460" i="5"/>
  <c r="AB460" i="5" s="1"/>
  <c r="Z460" i="5"/>
  <c r="AI460" i="5" s="1"/>
  <c r="V460" i="5"/>
  <c r="AE460" i="5" s="1"/>
  <c r="X460" i="5"/>
  <c r="AG460" i="5" s="1"/>
  <c r="U374" i="5"/>
  <c r="AD374" i="5" s="1"/>
  <c r="Z236" i="5"/>
  <c r="AI236" i="5" s="1"/>
  <c r="S236" i="5"/>
  <c r="AB236" i="5" s="1"/>
  <c r="R236" i="5"/>
  <c r="AA236" i="5" s="1"/>
  <c r="X236" i="5"/>
  <c r="AG236" i="5" s="1"/>
  <c r="T236" i="5"/>
  <c r="AC236" i="5" s="1"/>
  <c r="T223" i="5"/>
  <c r="AC223" i="5" s="1"/>
  <c r="S176" i="5"/>
  <c r="AB176" i="5" s="1"/>
  <c r="S131" i="5"/>
  <c r="AB131" i="5" s="1"/>
  <c r="Z304" i="6"/>
  <c r="AI304" i="6" s="1"/>
  <c r="T148" i="6"/>
  <c r="AC148" i="6" s="1"/>
  <c r="Z148" i="6"/>
  <c r="AI148" i="6" s="1"/>
  <c r="U148" i="6"/>
  <c r="AD148" i="6" s="1"/>
  <c r="T485" i="5"/>
  <c r="AC485" i="5" s="1"/>
  <c r="U396" i="5"/>
  <c r="AD396" i="5" s="1"/>
  <c r="Z251" i="5"/>
  <c r="AI251" i="5" s="1"/>
  <c r="R251" i="5"/>
  <c r="AA251" i="5" s="1"/>
  <c r="U251" i="5"/>
  <c r="AD251" i="5" s="1"/>
  <c r="W251" i="5"/>
  <c r="AF251" i="5" s="1"/>
  <c r="W60" i="5"/>
  <c r="AF60" i="5" s="1"/>
  <c r="T60" i="5"/>
  <c r="AC60" i="5" s="1"/>
  <c r="V60" i="5"/>
  <c r="AE60" i="5" s="1"/>
  <c r="U60" i="5"/>
  <c r="AD60" i="5" s="1"/>
  <c r="Z60" i="5"/>
  <c r="AI60" i="5" s="1"/>
  <c r="Y60" i="5"/>
  <c r="AH60" i="5" s="1"/>
  <c r="W563" i="5"/>
  <c r="AF563" i="5" s="1"/>
  <c r="V563" i="5"/>
  <c r="AE563" i="5" s="1"/>
  <c r="U563" i="5"/>
  <c r="AD563" i="5" s="1"/>
  <c r="S563" i="5"/>
  <c r="AB563" i="5" s="1"/>
  <c r="T563" i="5"/>
  <c r="AC563" i="5" s="1"/>
  <c r="Z563" i="5"/>
  <c r="AI563" i="5" s="1"/>
  <c r="X547" i="4"/>
  <c r="V547" i="4"/>
  <c r="V186" i="4"/>
  <c r="X186" i="4"/>
  <c r="X370" i="6"/>
  <c r="AG370" i="6" s="1"/>
  <c r="U370" i="6"/>
  <c r="AD370" i="6" s="1"/>
  <c r="T370" i="6"/>
  <c r="AC370" i="6" s="1"/>
  <c r="W370" i="6"/>
  <c r="AF370" i="6" s="1"/>
  <c r="S370" i="6"/>
  <c r="AB370" i="6" s="1"/>
  <c r="V370" i="6"/>
  <c r="AE370" i="6" s="1"/>
  <c r="Z370" i="6"/>
  <c r="AI370" i="6" s="1"/>
  <c r="R370" i="6"/>
  <c r="AA370" i="6" s="1"/>
  <c r="Z101" i="6"/>
  <c r="AI101" i="6" s="1"/>
  <c r="R101" i="6"/>
  <c r="AA101" i="6" s="1"/>
  <c r="X101" i="6"/>
  <c r="AG101" i="6" s="1"/>
  <c r="W101" i="6"/>
  <c r="AF101" i="6" s="1"/>
  <c r="U101" i="6"/>
  <c r="AD101" i="6" s="1"/>
  <c r="Y101" i="6"/>
  <c r="AH101" i="6" s="1"/>
  <c r="T101" i="6"/>
  <c r="AC101" i="6" s="1"/>
  <c r="U37" i="6"/>
  <c r="AD37" i="6" s="1"/>
  <c r="Y37" i="6"/>
  <c r="AH37" i="6" s="1"/>
  <c r="W37" i="6"/>
  <c r="AF37" i="6" s="1"/>
  <c r="V37" i="6"/>
  <c r="AE37" i="6" s="1"/>
  <c r="T37" i="6"/>
  <c r="AC37" i="6" s="1"/>
  <c r="S37" i="6"/>
  <c r="AB37" i="6" s="1"/>
  <c r="R37" i="6"/>
  <c r="AA37" i="6" s="1"/>
  <c r="W493" i="5"/>
  <c r="AF493" i="5" s="1"/>
  <c r="V493" i="5"/>
  <c r="AE493" i="5" s="1"/>
  <c r="U493" i="5"/>
  <c r="AD493" i="5" s="1"/>
  <c r="T493" i="5"/>
  <c r="AC493" i="5" s="1"/>
  <c r="S493" i="5"/>
  <c r="AB493" i="5" s="1"/>
  <c r="Y493" i="5"/>
  <c r="AH493" i="5" s="1"/>
  <c r="Z493" i="5"/>
  <c r="AI493" i="5" s="1"/>
  <c r="W395" i="5"/>
  <c r="AF395" i="5" s="1"/>
  <c r="Z268" i="5"/>
  <c r="AI268" i="5" s="1"/>
  <c r="R268" i="5"/>
  <c r="AA268" i="5" s="1"/>
  <c r="W268" i="5"/>
  <c r="AF268" i="5" s="1"/>
  <c r="V268" i="5"/>
  <c r="AE268" i="5" s="1"/>
  <c r="U268" i="5"/>
  <c r="AD268" i="5" s="1"/>
  <c r="S167" i="5"/>
  <c r="AB167" i="5" s="1"/>
  <c r="V494" i="4"/>
  <c r="V296" i="4"/>
  <c r="X296" i="4"/>
  <c r="W484" i="5"/>
  <c r="AF484" i="5" s="1"/>
  <c r="U434" i="5"/>
  <c r="AD434" i="5" s="1"/>
  <c r="X434" i="5"/>
  <c r="AG434" i="5" s="1"/>
  <c r="T434" i="5"/>
  <c r="AC434" i="5" s="1"/>
  <c r="S434" i="5"/>
  <c r="AB434" i="5" s="1"/>
  <c r="Z434" i="5"/>
  <c r="AI434" i="5" s="1"/>
  <c r="R434" i="5"/>
  <c r="AA434" i="5" s="1"/>
  <c r="Y434" i="5"/>
  <c r="AH434" i="5" s="1"/>
  <c r="T268" i="5"/>
  <c r="AC268" i="5" s="1"/>
  <c r="Z126" i="6"/>
  <c r="AI126" i="6" s="1"/>
  <c r="W126" i="6"/>
  <c r="AF126" i="6" s="1"/>
  <c r="V126" i="6"/>
  <c r="AE126" i="6" s="1"/>
  <c r="T126" i="6"/>
  <c r="AC126" i="6" s="1"/>
  <c r="X126" i="6"/>
  <c r="AG126" i="6" s="1"/>
  <c r="S126" i="6"/>
  <c r="AB126" i="6" s="1"/>
  <c r="U126" i="6"/>
  <c r="AD126" i="6" s="1"/>
  <c r="R126" i="6"/>
  <c r="AA126" i="6" s="1"/>
  <c r="W558" i="5"/>
  <c r="AF558" i="5" s="1"/>
  <c r="U558" i="5"/>
  <c r="AD558" i="5" s="1"/>
  <c r="T558" i="5"/>
  <c r="AC558" i="5" s="1"/>
  <c r="S558" i="5"/>
  <c r="AB558" i="5" s="1"/>
  <c r="R558" i="5"/>
  <c r="AA558" i="5" s="1"/>
  <c r="Z558" i="5"/>
  <c r="AI558" i="5" s="1"/>
  <c r="X366" i="5"/>
  <c r="AG366" i="5" s="1"/>
  <c r="W366" i="5"/>
  <c r="AF366" i="5" s="1"/>
  <c r="V366" i="5"/>
  <c r="AE366" i="5" s="1"/>
  <c r="U366" i="5"/>
  <c r="AD366" i="5" s="1"/>
  <c r="T366" i="5"/>
  <c r="AC366" i="5" s="1"/>
  <c r="X111" i="5"/>
  <c r="AG111" i="5" s="1"/>
  <c r="W111" i="5"/>
  <c r="AF111" i="5" s="1"/>
  <c r="V111" i="5"/>
  <c r="AE111" i="5" s="1"/>
  <c r="U111" i="5"/>
  <c r="AD111" i="5" s="1"/>
  <c r="T111" i="5"/>
  <c r="AC111" i="5" s="1"/>
  <c r="X33" i="5"/>
  <c r="AG33" i="5" s="1"/>
  <c r="S33" i="5"/>
  <c r="AB33" i="5" s="1"/>
  <c r="W33" i="5"/>
  <c r="AF33" i="5" s="1"/>
  <c r="V33" i="5"/>
  <c r="AE33" i="5" s="1"/>
  <c r="U33" i="5"/>
  <c r="AD33" i="5" s="1"/>
  <c r="T33" i="5"/>
  <c r="AC33" i="5" s="1"/>
  <c r="Y33" i="5"/>
  <c r="AH33" i="5" s="1"/>
  <c r="V628" i="4"/>
  <c r="V601" i="4"/>
  <c r="X215" i="6"/>
  <c r="AG215" i="6" s="1"/>
  <c r="W215" i="6"/>
  <c r="AF215" i="6" s="1"/>
  <c r="T215" i="6"/>
  <c r="AC215" i="6" s="1"/>
  <c r="S215" i="6"/>
  <c r="AB215" i="6" s="1"/>
  <c r="V215" i="6"/>
  <c r="AE215" i="6" s="1"/>
  <c r="Z215" i="6"/>
  <c r="AI215" i="6" s="1"/>
  <c r="U215" i="6"/>
  <c r="AD215" i="6" s="1"/>
  <c r="R215" i="6"/>
  <c r="AA215" i="6" s="1"/>
  <c r="Y62" i="5"/>
  <c r="AH62" i="5" s="1"/>
  <c r="R62" i="5"/>
  <c r="AA62" i="5" s="1"/>
  <c r="Z62" i="5"/>
  <c r="AI62" i="5" s="1"/>
  <c r="T62" i="5"/>
  <c r="AC62" i="5" s="1"/>
  <c r="X170" i="4"/>
  <c r="V170" i="4"/>
  <c r="R380" i="5"/>
  <c r="AA380" i="5" s="1"/>
  <c r="V84" i="5"/>
  <c r="AE84" i="5" s="1"/>
  <c r="U84" i="5"/>
  <c r="AD84" i="5" s="1"/>
  <c r="X84" i="5"/>
  <c r="AG84" i="5" s="1"/>
  <c r="T84" i="5"/>
  <c r="AC84" i="5" s="1"/>
  <c r="W84" i="5"/>
  <c r="AF84" i="5" s="1"/>
  <c r="S84" i="5"/>
  <c r="AB84" i="5" s="1"/>
  <c r="Z84" i="5"/>
  <c r="AI84" i="5" s="1"/>
  <c r="R84" i="5"/>
  <c r="AA84" i="5" s="1"/>
  <c r="G10" i="15"/>
  <c r="M10" i="15" s="1"/>
  <c r="X40" i="1"/>
  <c r="L10" i="15" s="1"/>
  <c r="W40" i="1"/>
  <c r="K10" i="15" s="1"/>
  <c r="X281" i="5"/>
  <c r="AG281" i="5" s="1"/>
  <c r="U281" i="5"/>
  <c r="AD281" i="5" s="1"/>
  <c r="T281" i="5"/>
  <c r="AC281" i="5" s="1"/>
  <c r="W281" i="5"/>
  <c r="AF281" i="5" s="1"/>
  <c r="S281" i="5"/>
  <c r="AB281" i="5" s="1"/>
  <c r="V281" i="5"/>
  <c r="AE281" i="5" s="1"/>
  <c r="Z281" i="5"/>
  <c r="AI281" i="5" s="1"/>
  <c r="R281" i="5"/>
  <c r="AA281" i="5" s="1"/>
  <c r="W223" i="5"/>
  <c r="AF223" i="5" s="1"/>
  <c r="V102" i="5"/>
  <c r="AE102" i="5" s="1"/>
  <c r="U409" i="5"/>
  <c r="AD409" i="5" s="1"/>
  <c r="T409" i="5"/>
  <c r="AC409" i="5" s="1"/>
  <c r="W409" i="5"/>
  <c r="AF409" i="5" s="1"/>
  <c r="S409" i="5"/>
  <c r="AB409" i="5" s="1"/>
  <c r="V409" i="5"/>
  <c r="AE409" i="5" s="1"/>
  <c r="Z409" i="5"/>
  <c r="AI409" i="5" s="1"/>
  <c r="R409" i="5"/>
  <c r="AA409" i="5" s="1"/>
  <c r="Y409" i="5"/>
  <c r="AH409" i="5" s="1"/>
  <c r="Y125" i="5"/>
  <c r="AH125" i="5" s="1"/>
  <c r="V74" i="4"/>
  <c r="V69" i="4"/>
  <c r="U562" i="9"/>
  <c r="AD562" i="9" s="1"/>
  <c r="Y558" i="9"/>
  <c r="AH558" i="9" s="1"/>
  <c r="W549" i="9"/>
  <c r="AF549" i="9" s="1"/>
  <c r="Z546" i="9"/>
  <c r="AI546" i="9" s="1"/>
  <c r="X544" i="9"/>
  <c r="AG544" i="9" s="1"/>
  <c r="W536" i="9"/>
  <c r="AF536" i="9" s="1"/>
  <c r="T522" i="9"/>
  <c r="AC522" i="9" s="1"/>
  <c r="Y494" i="9"/>
  <c r="AH494" i="9" s="1"/>
  <c r="T483" i="9"/>
  <c r="AC483" i="9" s="1"/>
  <c r="R458" i="9"/>
  <c r="AA458" i="9" s="1"/>
  <c r="Z450" i="9"/>
  <c r="AI450" i="9" s="1"/>
  <c r="V443" i="9"/>
  <c r="AE443" i="9" s="1"/>
  <c r="X427" i="9"/>
  <c r="AG427" i="9" s="1"/>
  <c r="T426" i="9"/>
  <c r="AC426" i="9" s="1"/>
  <c r="U425" i="9"/>
  <c r="AD425" i="9" s="1"/>
  <c r="V424" i="9"/>
  <c r="AE424" i="9" s="1"/>
  <c r="W423" i="9"/>
  <c r="AF423" i="9" s="1"/>
  <c r="Y415" i="9"/>
  <c r="AH415" i="9" s="1"/>
  <c r="R379" i="9"/>
  <c r="AA379" i="9" s="1"/>
  <c r="R349" i="9"/>
  <c r="AA349" i="9" s="1"/>
  <c r="R333" i="9"/>
  <c r="AA333" i="9" s="1"/>
  <c r="T319" i="9"/>
  <c r="AC319" i="9" s="1"/>
  <c r="R312" i="9"/>
  <c r="AA312" i="9" s="1"/>
  <c r="R308" i="9"/>
  <c r="AA308" i="9" s="1"/>
  <c r="X296" i="9"/>
  <c r="AG296" i="9" s="1"/>
  <c r="Q283" i="9"/>
  <c r="X283" i="9" s="1"/>
  <c r="AG283" i="9" s="1"/>
  <c r="Z260" i="9"/>
  <c r="AI260" i="9" s="1"/>
  <c r="Y253" i="9"/>
  <c r="AH253" i="9" s="1"/>
  <c r="T89" i="9"/>
  <c r="AC89" i="9" s="1"/>
  <c r="Y591" i="9"/>
  <c r="AH591" i="9" s="1"/>
  <c r="Y590" i="9"/>
  <c r="AH590" i="9" s="1"/>
  <c r="R581" i="9"/>
  <c r="AA581" i="9" s="1"/>
  <c r="R559" i="9"/>
  <c r="AA559" i="9" s="1"/>
  <c r="Z550" i="9"/>
  <c r="AI550" i="9" s="1"/>
  <c r="S528" i="9"/>
  <c r="AB528" i="9" s="1"/>
  <c r="U515" i="9"/>
  <c r="AD515" i="9" s="1"/>
  <c r="W491" i="9"/>
  <c r="AF491" i="9" s="1"/>
  <c r="R484" i="9"/>
  <c r="AA484" i="9" s="1"/>
  <c r="T475" i="9"/>
  <c r="AC475" i="9" s="1"/>
  <c r="Y474" i="9"/>
  <c r="AH474" i="9" s="1"/>
  <c r="X444" i="9"/>
  <c r="AG444" i="9" s="1"/>
  <c r="R437" i="9"/>
  <c r="AA437" i="9" s="1"/>
  <c r="R436" i="9"/>
  <c r="AA436" i="9" s="1"/>
  <c r="W422" i="9"/>
  <c r="AF422" i="9" s="1"/>
  <c r="R416" i="9"/>
  <c r="AA416" i="9" s="1"/>
  <c r="Z317" i="9"/>
  <c r="AI317" i="9" s="1"/>
  <c r="S289" i="9"/>
  <c r="AB289" i="9" s="1"/>
  <c r="R272" i="9"/>
  <c r="AA272" i="9" s="1"/>
  <c r="U578" i="9"/>
  <c r="AD578" i="9" s="1"/>
  <c r="Z561" i="9"/>
  <c r="AI561" i="9" s="1"/>
  <c r="Q545" i="9"/>
  <c r="W545" i="9" s="1"/>
  <c r="AF545" i="9" s="1"/>
  <c r="V540" i="9"/>
  <c r="AE540" i="9" s="1"/>
  <c r="W534" i="9"/>
  <c r="AF534" i="9" s="1"/>
  <c r="Y522" i="9"/>
  <c r="AH522" i="9" s="1"/>
  <c r="T508" i="9"/>
  <c r="AC508" i="9" s="1"/>
  <c r="T503" i="9"/>
  <c r="AC503" i="9" s="1"/>
  <c r="W494" i="9"/>
  <c r="AF494" i="9" s="1"/>
  <c r="Y487" i="9"/>
  <c r="AH487" i="9" s="1"/>
  <c r="W477" i="9"/>
  <c r="AF477" i="9" s="1"/>
  <c r="R454" i="9"/>
  <c r="AA454" i="9" s="1"/>
  <c r="R445" i="9"/>
  <c r="AA445" i="9" s="1"/>
  <c r="T440" i="9"/>
  <c r="AC440" i="9" s="1"/>
  <c r="T432" i="9"/>
  <c r="AC432" i="9" s="1"/>
  <c r="T431" i="9"/>
  <c r="AC431" i="9" s="1"/>
  <c r="T430" i="9"/>
  <c r="AC430" i="9" s="1"/>
  <c r="U395" i="9"/>
  <c r="AD395" i="9" s="1"/>
  <c r="Z388" i="9"/>
  <c r="AI388" i="9" s="1"/>
  <c r="V372" i="9"/>
  <c r="AE372" i="9" s="1"/>
  <c r="S348" i="9"/>
  <c r="AB348" i="9" s="1"/>
  <c r="V347" i="9"/>
  <c r="AE347" i="9" s="1"/>
  <c r="Z344" i="9"/>
  <c r="AI344" i="9" s="1"/>
  <c r="R340" i="9"/>
  <c r="AA340" i="9" s="1"/>
  <c r="Y336" i="9"/>
  <c r="AH336" i="9" s="1"/>
  <c r="X328" i="9"/>
  <c r="AG328" i="9" s="1"/>
  <c r="W324" i="9"/>
  <c r="AF324" i="9" s="1"/>
  <c r="X313" i="9"/>
  <c r="AG313" i="9" s="1"/>
  <c r="W313" i="9"/>
  <c r="AF313" i="9" s="1"/>
  <c r="Y313" i="9"/>
  <c r="AH313" i="9" s="1"/>
  <c r="Q313" i="9"/>
  <c r="U313" i="9" s="1"/>
  <c r="AD313" i="9" s="1"/>
  <c r="Z313" i="9"/>
  <c r="AI313" i="9" s="1"/>
  <c r="S313" i="9"/>
  <c r="AB313" i="9" s="1"/>
  <c r="R313" i="9"/>
  <c r="AA313" i="9" s="1"/>
  <c r="W294" i="9"/>
  <c r="AF294" i="9" s="1"/>
  <c r="V293" i="9"/>
  <c r="AE293" i="9" s="1"/>
  <c r="S270" i="9"/>
  <c r="AB270" i="9" s="1"/>
  <c r="S260" i="9"/>
  <c r="AB260" i="9" s="1"/>
  <c r="R130" i="9"/>
  <c r="AA130" i="9" s="1"/>
  <c r="T584" i="9"/>
  <c r="AC584" i="9" s="1"/>
  <c r="Y583" i="9"/>
  <c r="AH583" i="9" s="1"/>
  <c r="T565" i="9"/>
  <c r="AC565" i="9" s="1"/>
  <c r="X552" i="9"/>
  <c r="AG552" i="9" s="1"/>
  <c r="X539" i="9"/>
  <c r="AG539" i="9" s="1"/>
  <c r="X532" i="9"/>
  <c r="AG532" i="9" s="1"/>
  <c r="U531" i="9"/>
  <c r="AD531" i="9" s="1"/>
  <c r="R530" i="9"/>
  <c r="AA530" i="9" s="1"/>
  <c r="V525" i="9"/>
  <c r="AE525" i="9" s="1"/>
  <c r="R516" i="9"/>
  <c r="AA516" i="9" s="1"/>
  <c r="T502" i="9"/>
  <c r="AC502" i="9" s="1"/>
  <c r="T498" i="9"/>
  <c r="AC498" i="9" s="1"/>
  <c r="R493" i="9"/>
  <c r="AA493" i="9" s="1"/>
  <c r="S479" i="9"/>
  <c r="AB479" i="9" s="1"/>
  <c r="S458" i="9"/>
  <c r="AB458" i="9" s="1"/>
  <c r="U457" i="9"/>
  <c r="AD457" i="9" s="1"/>
  <c r="W456" i="9"/>
  <c r="AF456" i="9" s="1"/>
  <c r="Y446" i="9"/>
  <c r="AH446" i="9" s="1"/>
  <c r="V417" i="9"/>
  <c r="AE417" i="9" s="1"/>
  <c r="S390" i="9"/>
  <c r="AB390" i="9" s="1"/>
  <c r="Q377" i="9"/>
  <c r="V377" i="9" s="1"/>
  <c r="AE377" i="9" s="1"/>
  <c r="S377" i="9"/>
  <c r="AB377" i="9" s="1"/>
  <c r="T352" i="9"/>
  <c r="AC352" i="9" s="1"/>
  <c r="Y350" i="9"/>
  <c r="AH350" i="9" s="1"/>
  <c r="S321" i="9"/>
  <c r="AB321" i="9" s="1"/>
  <c r="X318" i="9"/>
  <c r="AG318" i="9" s="1"/>
  <c r="X302" i="9"/>
  <c r="AG302" i="9" s="1"/>
  <c r="V269" i="9"/>
  <c r="AE269" i="9" s="1"/>
  <c r="Z126" i="9"/>
  <c r="AI126" i="9" s="1"/>
  <c r="Z25" i="9"/>
  <c r="AI25" i="9" s="1"/>
  <c r="T592" i="9"/>
  <c r="AC592" i="9" s="1"/>
  <c r="T587" i="9"/>
  <c r="AC587" i="9" s="1"/>
  <c r="Z586" i="9"/>
  <c r="AI586" i="9" s="1"/>
  <c r="S575" i="9"/>
  <c r="AB575" i="9" s="1"/>
  <c r="Z571" i="9"/>
  <c r="AI571" i="9" s="1"/>
  <c r="Y567" i="9"/>
  <c r="AH567" i="9" s="1"/>
  <c r="W562" i="9"/>
  <c r="AF562" i="9" s="1"/>
  <c r="Z555" i="9"/>
  <c r="AI555" i="9" s="1"/>
  <c r="T553" i="9"/>
  <c r="AC553" i="9" s="1"/>
  <c r="R549" i="9"/>
  <c r="AA549" i="9" s="1"/>
  <c r="U524" i="9"/>
  <c r="AD524" i="9" s="1"/>
  <c r="W518" i="9"/>
  <c r="AF518" i="9" s="1"/>
  <c r="Y513" i="9"/>
  <c r="AH513" i="9" s="1"/>
  <c r="S509" i="9"/>
  <c r="AB509" i="9" s="1"/>
  <c r="X500" i="9"/>
  <c r="AG500" i="9" s="1"/>
  <c r="R492" i="9"/>
  <c r="AA492" i="9" s="1"/>
  <c r="Z489" i="9"/>
  <c r="AI489" i="9" s="1"/>
  <c r="S455" i="9"/>
  <c r="AB455" i="9" s="1"/>
  <c r="U454" i="9"/>
  <c r="AD454" i="9" s="1"/>
  <c r="V453" i="9"/>
  <c r="AE453" i="9" s="1"/>
  <c r="W452" i="9"/>
  <c r="AF452" i="9" s="1"/>
  <c r="X451" i="9"/>
  <c r="AG451" i="9" s="1"/>
  <c r="Z447" i="9"/>
  <c r="AI447" i="9" s="1"/>
  <c r="S439" i="9"/>
  <c r="AB439" i="9" s="1"/>
  <c r="W429" i="9"/>
  <c r="AF429" i="9" s="1"/>
  <c r="Z426" i="9"/>
  <c r="AI426" i="9" s="1"/>
  <c r="V412" i="9"/>
  <c r="AE412" i="9" s="1"/>
  <c r="R387" i="9"/>
  <c r="AA387" i="9" s="1"/>
  <c r="Y382" i="9"/>
  <c r="AH382" i="9" s="1"/>
  <c r="U379" i="9"/>
  <c r="AD379" i="9" s="1"/>
  <c r="R351" i="9"/>
  <c r="AA351" i="9" s="1"/>
  <c r="U349" i="9"/>
  <c r="AD349" i="9" s="1"/>
  <c r="R347" i="9"/>
  <c r="AA347" i="9" s="1"/>
  <c r="V345" i="9"/>
  <c r="AE345" i="9" s="1"/>
  <c r="Z343" i="9"/>
  <c r="AI343" i="9" s="1"/>
  <c r="W341" i="9"/>
  <c r="AF341" i="9" s="1"/>
  <c r="S339" i="9"/>
  <c r="AB339" i="9" s="1"/>
  <c r="X337" i="9"/>
  <c r="AG337" i="9" s="1"/>
  <c r="T335" i="9"/>
  <c r="AC335" i="9" s="1"/>
  <c r="U331" i="9"/>
  <c r="AD331" i="9" s="1"/>
  <c r="X327" i="9"/>
  <c r="AG327" i="9" s="1"/>
  <c r="Y325" i="9"/>
  <c r="AH325" i="9" s="1"/>
  <c r="T320" i="9"/>
  <c r="AC320" i="9" s="1"/>
  <c r="V319" i="9"/>
  <c r="AE319" i="9" s="1"/>
  <c r="S314" i="9"/>
  <c r="AB314" i="9" s="1"/>
  <c r="T310" i="9"/>
  <c r="AC310" i="9" s="1"/>
  <c r="U306" i="9"/>
  <c r="AD306" i="9" s="1"/>
  <c r="S304" i="9"/>
  <c r="AB304" i="9" s="1"/>
  <c r="T300" i="9"/>
  <c r="AC300" i="9" s="1"/>
  <c r="V278" i="9"/>
  <c r="AE278" i="9" s="1"/>
  <c r="Y277" i="9"/>
  <c r="AH277" i="9" s="1"/>
  <c r="V267" i="9"/>
  <c r="AE267" i="9" s="1"/>
  <c r="S256" i="9"/>
  <c r="AB256" i="9" s="1"/>
  <c r="W206" i="9"/>
  <c r="AF206" i="9" s="1"/>
  <c r="Z181" i="9"/>
  <c r="AI181" i="9" s="1"/>
  <c r="Y65" i="9"/>
  <c r="AH65" i="9" s="1"/>
  <c r="U574" i="9"/>
  <c r="AD574" i="9" s="1"/>
  <c r="S566" i="9"/>
  <c r="AB566" i="9" s="1"/>
  <c r="Y560" i="9"/>
  <c r="AH560" i="9" s="1"/>
  <c r="W541" i="9"/>
  <c r="AF541" i="9" s="1"/>
  <c r="Z534" i="9"/>
  <c r="AI534" i="9" s="1"/>
  <c r="T517" i="9"/>
  <c r="AC517" i="9" s="1"/>
  <c r="Z504" i="9"/>
  <c r="AI504" i="9" s="1"/>
  <c r="R483" i="9"/>
  <c r="AA483" i="9" s="1"/>
  <c r="Z480" i="9"/>
  <c r="AI480" i="9" s="1"/>
  <c r="Y471" i="9"/>
  <c r="AH471" i="9" s="1"/>
  <c r="Y470" i="9"/>
  <c r="AH470" i="9" s="1"/>
  <c r="Y469" i="9"/>
  <c r="AH469" i="9" s="1"/>
  <c r="Y468" i="9"/>
  <c r="AH468" i="9" s="1"/>
  <c r="V448" i="9"/>
  <c r="AE448" i="9" s="1"/>
  <c r="S418" i="9"/>
  <c r="AB418" i="9" s="1"/>
  <c r="T415" i="9"/>
  <c r="AC415" i="9" s="1"/>
  <c r="X394" i="9"/>
  <c r="AG394" i="9" s="1"/>
  <c r="T393" i="9"/>
  <c r="AC393" i="9" s="1"/>
  <c r="V392" i="9"/>
  <c r="AE392" i="9" s="1"/>
  <c r="W378" i="9"/>
  <c r="AF378" i="9" s="1"/>
  <c r="Z376" i="9"/>
  <c r="AI376" i="9" s="1"/>
  <c r="T372" i="9"/>
  <c r="AC372" i="9" s="1"/>
  <c r="X370" i="9"/>
  <c r="AG370" i="9" s="1"/>
  <c r="X368" i="9"/>
  <c r="AG368" i="9" s="1"/>
  <c r="T366" i="9"/>
  <c r="AC366" i="9" s="1"/>
  <c r="Y364" i="9"/>
  <c r="AH364" i="9" s="1"/>
  <c r="V361" i="9"/>
  <c r="AE361" i="9" s="1"/>
  <c r="W356" i="9"/>
  <c r="AF356" i="9" s="1"/>
  <c r="Z353" i="9"/>
  <c r="AI353" i="9" s="1"/>
  <c r="W280" i="9"/>
  <c r="AF280" i="9" s="1"/>
  <c r="W593" i="9"/>
  <c r="AF593" i="9" s="1"/>
  <c r="R578" i="9"/>
  <c r="AA578" i="9" s="1"/>
  <c r="R573" i="9"/>
  <c r="AA573" i="9" s="1"/>
  <c r="W572" i="9"/>
  <c r="AF572" i="9" s="1"/>
  <c r="Y570" i="9"/>
  <c r="AH570" i="9" s="1"/>
  <c r="U533" i="9"/>
  <c r="AD533" i="9" s="1"/>
  <c r="W525" i="9"/>
  <c r="AF525" i="9" s="1"/>
  <c r="S513" i="9"/>
  <c r="AB513" i="9" s="1"/>
  <c r="X512" i="9"/>
  <c r="AG512" i="9" s="1"/>
  <c r="U511" i="9"/>
  <c r="AD511" i="9" s="1"/>
  <c r="X482" i="9"/>
  <c r="AG482" i="9" s="1"/>
  <c r="X481" i="9"/>
  <c r="AG481" i="9" s="1"/>
  <c r="S472" i="9"/>
  <c r="AB472" i="9" s="1"/>
  <c r="U467" i="9"/>
  <c r="AD467" i="9" s="1"/>
  <c r="Z458" i="9"/>
  <c r="AI458" i="9" s="1"/>
  <c r="W441" i="9"/>
  <c r="AF441" i="9" s="1"/>
  <c r="W440" i="9"/>
  <c r="AF440" i="9" s="1"/>
  <c r="R422" i="9"/>
  <c r="AA422" i="9" s="1"/>
  <c r="Y390" i="9"/>
  <c r="AH390" i="9" s="1"/>
  <c r="T389" i="9"/>
  <c r="AC389" i="9" s="1"/>
  <c r="U388" i="9"/>
  <c r="AD388" i="9" s="1"/>
  <c r="V387" i="9"/>
  <c r="AE387" i="9" s="1"/>
  <c r="W386" i="9"/>
  <c r="AF386" i="9" s="1"/>
  <c r="R383" i="9"/>
  <c r="AA383" i="9" s="1"/>
  <c r="T360" i="9"/>
  <c r="AC360" i="9" s="1"/>
  <c r="T355" i="9"/>
  <c r="AC355" i="9" s="1"/>
  <c r="V354" i="9"/>
  <c r="AE354" i="9" s="1"/>
  <c r="S350" i="9"/>
  <c r="AB350" i="9" s="1"/>
  <c r="T346" i="9"/>
  <c r="AC346" i="9" s="1"/>
  <c r="U342" i="9"/>
  <c r="AD342" i="9" s="1"/>
  <c r="V338" i="9"/>
  <c r="AE338" i="9" s="1"/>
  <c r="W330" i="9"/>
  <c r="AF330" i="9" s="1"/>
  <c r="R326" i="9"/>
  <c r="AA326" i="9" s="1"/>
  <c r="T308" i="9"/>
  <c r="AC308" i="9" s="1"/>
  <c r="Y301" i="9"/>
  <c r="AH301" i="9" s="1"/>
  <c r="Y270" i="9"/>
  <c r="AH270" i="9" s="1"/>
  <c r="Y268" i="9"/>
  <c r="AH268" i="9" s="1"/>
  <c r="X253" i="9"/>
  <c r="AG253" i="9" s="1"/>
  <c r="V197" i="9"/>
  <c r="AE197" i="9" s="1"/>
  <c r="W34" i="9"/>
  <c r="AF34" i="9" s="1"/>
  <c r="S590" i="9"/>
  <c r="AB590" i="9" s="1"/>
  <c r="R580" i="9"/>
  <c r="AA580" i="9" s="1"/>
  <c r="Z565" i="9"/>
  <c r="AI565" i="9" s="1"/>
  <c r="U560" i="9"/>
  <c r="AD560" i="9" s="1"/>
  <c r="V548" i="9"/>
  <c r="AE548" i="9" s="1"/>
  <c r="R537" i="9"/>
  <c r="AA537" i="9" s="1"/>
  <c r="V535" i="9"/>
  <c r="AE535" i="9" s="1"/>
  <c r="W527" i="9"/>
  <c r="AF527" i="9" s="1"/>
  <c r="S520" i="9"/>
  <c r="AB520" i="9" s="1"/>
  <c r="X519" i="9"/>
  <c r="AG519" i="9" s="1"/>
  <c r="R477" i="9"/>
  <c r="AA477" i="9" s="1"/>
  <c r="Y476" i="9"/>
  <c r="AH476" i="9" s="1"/>
  <c r="Y473" i="9"/>
  <c r="AH473" i="9" s="1"/>
  <c r="W442" i="9"/>
  <c r="AF442" i="9" s="1"/>
  <c r="U420" i="9"/>
  <c r="AD420" i="9" s="1"/>
  <c r="U419" i="9"/>
  <c r="AD419" i="9" s="1"/>
  <c r="W414" i="9"/>
  <c r="AF414" i="9" s="1"/>
  <c r="W413" i="9"/>
  <c r="AF413" i="9" s="1"/>
  <c r="W412" i="9"/>
  <c r="AF412" i="9" s="1"/>
  <c r="W411" i="9"/>
  <c r="AF411" i="9" s="1"/>
  <c r="W410" i="9"/>
  <c r="AF410" i="9" s="1"/>
  <c r="W409" i="9"/>
  <c r="AF409" i="9" s="1"/>
  <c r="W408" i="9"/>
  <c r="AF408" i="9" s="1"/>
  <c r="Y385" i="9"/>
  <c r="AH385" i="9" s="1"/>
  <c r="U384" i="9"/>
  <c r="AD384" i="9" s="1"/>
  <c r="Z380" i="9"/>
  <c r="AI380" i="9" s="1"/>
  <c r="R357" i="9"/>
  <c r="AA357" i="9" s="1"/>
  <c r="V291" i="9"/>
  <c r="AE291" i="9" s="1"/>
  <c r="T287" i="9"/>
  <c r="AC287" i="9" s="1"/>
  <c r="T280" i="9"/>
  <c r="AC280" i="9" s="1"/>
  <c r="S568" i="9"/>
  <c r="AB568" i="9" s="1"/>
  <c r="W543" i="9"/>
  <c r="AF543" i="9" s="1"/>
  <c r="U514" i="9"/>
  <c r="AD514" i="9" s="1"/>
  <c r="S497" i="9"/>
  <c r="AB497" i="9" s="1"/>
  <c r="Z485" i="9"/>
  <c r="AI485" i="9" s="1"/>
  <c r="W407" i="9"/>
  <c r="AF407" i="9" s="1"/>
  <c r="T407" i="9"/>
  <c r="AC407" i="9" s="1"/>
  <c r="Z399" i="9"/>
  <c r="AI399" i="9" s="1"/>
  <c r="R234" i="9"/>
  <c r="AA234" i="9" s="1"/>
  <c r="U204" i="9"/>
  <c r="AD204" i="9" s="1"/>
  <c r="U203" i="9"/>
  <c r="AD203" i="9" s="1"/>
  <c r="V202" i="9"/>
  <c r="AE202" i="9" s="1"/>
  <c r="W201" i="9"/>
  <c r="AF201" i="9" s="1"/>
  <c r="U183" i="9"/>
  <c r="AD183" i="9" s="1"/>
  <c r="Y180" i="9"/>
  <c r="AH180" i="9" s="1"/>
  <c r="X158" i="9"/>
  <c r="AG158" i="9" s="1"/>
  <c r="T146" i="9"/>
  <c r="AC146" i="9" s="1"/>
  <c r="V140" i="9"/>
  <c r="AE140" i="9" s="1"/>
  <c r="X131" i="9"/>
  <c r="AG131" i="9" s="1"/>
  <c r="U123" i="9"/>
  <c r="AD123" i="9" s="1"/>
  <c r="T106" i="9"/>
  <c r="AC106" i="9" s="1"/>
  <c r="U96" i="9"/>
  <c r="AD96" i="9" s="1"/>
  <c r="X82" i="9"/>
  <c r="AG82" i="9" s="1"/>
  <c r="Y54" i="9"/>
  <c r="AH54" i="9" s="1"/>
  <c r="U39" i="9"/>
  <c r="AD39" i="9" s="1"/>
  <c r="R30" i="9"/>
  <c r="AA30" i="9" s="1"/>
  <c r="Z29" i="9"/>
  <c r="AI29" i="9" s="1"/>
  <c r="S337" i="9"/>
  <c r="AB337" i="9" s="1"/>
  <c r="S421" i="9"/>
  <c r="AB421" i="9" s="1"/>
  <c r="S544" i="9"/>
  <c r="AB544" i="9" s="1"/>
  <c r="S292" i="9"/>
  <c r="AB292" i="9" s="1"/>
  <c r="S451" i="9"/>
  <c r="AB451" i="9" s="1"/>
  <c r="S583" i="9"/>
  <c r="AB583" i="9" s="1"/>
  <c r="R531" i="8"/>
  <c r="AA531" i="8" s="1"/>
  <c r="S447" i="8"/>
  <c r="AB447" i="8" s="1"/>
  <c r="T422" i="8"/>
  <c r="AC422" i="8" s="1"/>
  <c r="R318" i="8"/>
  <c r="AA318" i="8" s="1"/>
  <c r="R146" i="8"/>
  <c r="AA146" i="8" s="1"/>
  <c r="W588" i="9"/>
  <c r="AF588" i="9" s="1"/>
  <c r="V490" i="9"/>
  <c r="AE490" i="9" s="1"/>
  <c r="W463" i="9"/>
  <c r="AF463" i="9" s="1"/>
  <c r="T463" i="9"/>
  <c r="AC463" i="9" s="1"/>
  <c r="Y404" i="9"/>
  <c r="AH404" i="9" s="1"/>
  <c r="X363" i="9"/>
  <c r="AG363" i="9" s="1"/>
  <c r="U363" i="9"/>
  <c r="AD363" i="9" s="1"/>
  <c r="Y281" i="9"/>
  <c r="AH281" i="9" s="1"/>
  <c r="S262" i="9"/>
  <c r="AB262" i="9" s="1"/>
  <c r="S251" i="9"/>
  <c r="AB251" i="9" s="1"/>
  <c r="S249" i="9"/>
  <c r="AB249" i="9" s="1"/>
  <c r="Z242" i="9"/>
  <c r="AI242" i="9" s="1"/>
  <c r="R235" i="9"/>
  <c r="AA235" i="9" s="1"/>
  <c r="X231" i="9"/>
  <c r="AG231" i="9" s="1"/>
  <c r="W199" i="9"/>
  <c r="AF199" i="9" s="1"/>
  <c r="V190" i="9"/>
  <c r="AE190" i="9" s="1"/>
  <c r="Z179" i="9"/>
  <c r="AI179" i="9" s="1"/>
  <c r="T170" i="9"/>
  <c r="AC170" i="9" s="1"/>
  <c r="X169" i="9"/>
  <c r="AG169" i="9" s="1"/>
  <c r="X167" i="9"/>
  <c r="AG167" i="9" s="1"/>
  <c r="V152" i="9"/>
  <c r="AE152" i="9" s="1"/>
  <c r="V147" i="9"/>
  <c r="AE147" i="9" s="1"/>
  <c r="R145" i="9"/>
  <c r="AA145" i="9" s="1"/>
  <c r="W144" i="9"/>
  <c r="AF144" i="9" s="1"/>
  <c r="U139" i="9"/>
  <c r="AD139" i="9" s="1"/>
  <c r="T127" i="9"/>
  <c r="AC127" i="9" s="1"/>
  <c r="R120" i="9"/>
  <c r="AA120" i="9" s="1"/>
  <c r="X109" i="9"/>
  <c r="AG109" i="9" s="1"/>
  <c r="U103" i="9"/>
  <c r="AD103" i="9" s="1"/>
  <c r="R86" i="9"/>
  <c r="AA86" i="9" s="1"/>
  <c r="T85" i="9"/>
  <c r="AC85" i="9" s="1"/>
  <c r="X75" i="9"/>
  <c r="AG75" i="9" s="1"/>
  <c r="U68" i="9"/>
  <c r="AD68" i="9" s="1"/>
  <c r="U59" i="9"/>
  <c r="AD59" i="9" s="1"/>
  <c r="W55" i="9"/>
  <c r="AF55" i="9" s="1"/>
  <c r="X49" i="9"/>
  <c r="AG49" i="9" s="1"/>
  <c r="X33" i="9"/>
  <c r="AG33" i="9" s="1"/>
  <c r="Z427" i="9"/>
  <c r="AI427" i="9" s="1"/>
  <c r="S577" i="8"/>
  <c r="AB577" i="8" s="1"/>
  <c r="Y564" i="8"/>
  <c r="AH564" i="8" s="1"/>
  <c r="Z560" i="8"/>
  <c r="AI560" i="8" s="1"/>
  <c r="Y544" i="8"/>
  <c r="AH544" i="8" s="1"/>
  <c r="Z532" i="8"/>
  <c r="AI532" i="8" s="1"/>
  <c r="Y495" i="8"/>
  <c r="AH495" i="8" s="1"/>
  <c r="Z492" i="8"/>
  <c r="AI492" i="8" s="1"/>
  <c r="T442" i="8"/>
  <c r="AC442" i="8" s="1"/>
  <c r="T380" i="8"/>
  <c r="AC380" i="8" s="1"/>
  <c r="X579" i="9"/>
  <c r="AG579" i="9" s="1"/>
  <c r="Z579" i="9"/>
  <c r="AI579" i="9" s="1"/>
  <c r="U510" i="9"/>
  <c r="AD510" i="9" s="1"/>
  <c r="U401" i="9"/>
  <c r="AD401" i="9" s="1"/>
  <c r="U322" i="9"/>
  <c r="AD322" i="9" s="1"/>
  <c r="R307" i="9"/>
  <c r="AA307" i="9" s="1"/>
  <c r="Y288" i="9"/>
  <c r="AH288" i="9" s="1"/>
  <c r="W276" i="9"/>
  <c r="AF276" i="9" s="1"/>
  <c r="U276" i="9"/>
  <c r="AD276" i="9" s="1"/>
  <c r="Z257" i="9"/>
  <c r="AI257" i="9" s="1"/>
  <c r="T248" i="9"/>
  <c r="AC248" i="9" s="1"/>
  <c r="Y241" i="9"/>
  <c r="AH241" i="9" s="1"/>
  <c r="V239" i="9"/>
  <c r="AE239" i="9" s="1"/>
  <c r="T237" i="9"/>
  <c r="AC237" i="9" s="1"/>
  <c r="R231" i="9"/>
  <c r="AA231" i="9" s="1"/>
  <c r="R229" i="9"/>
  <c r="AA229" i="9" s="1"/>
  <c r="Y229" i="9"/>
  <c r="AH229" i="9" s="1"/>
  <c r="T200" i="9"/>
  <c r="AC200" i="9" s="1"/>
  <c r="Z153" i="9"/>
  <c r="AI153" i="9" s="1"/>
  <c r="R148" i="9"/>
  <c r="AA148" i="9" s="1"/>
  <c r="W137" i="9"/>
  <c r="AF137" i="9" s="1"/>
  <c r="U129" i="9"/>
  <c r="AD129" i="9" s="1"/>
  <c r="W115" i="9"/>
  <c r="AF115" i="9" s="1"/>
  <c r="Y105" i="9"/>
  <c r="AH105" i="9" s="1"/>
  <c r="T97" i="9"/>
  <c r="AC97" i="9" s="1"/>
  <c r="R88" i="9"/>
  <c r="AA88" i="9" s="1"/>
  <c r="V82" i="9"/>
  <c r="AE82" i="9" s="1"/>
  <c r="W81" i="9"/>
  <c r="AF81" i="9" s="1"/>
  <c r="X80" i="9"/>
  <c r="AG80" i="9" s="1"/>
  <c r="Z78" i="9"/>
  <c r="AI78" i="9" s="1"/>
  <c r="W69" i="9"/>
  <c r="AF69" i="9" s="1"/>
  <c r="X60" i="9"/>
  <c r="AG60" i="9" s="1"/>
  <c r="T40" i="9"/>
  <c r="AC40" i="9" s="1"/>
  <c r="T39" i="9"/>
  <c r="AC39" i="9" s="1"/>
  <c r="V37" i="9"/>
  <c r="AE37" i="9" s="1"/>
  <c r="V28" i="9"/>
  <c r="AE28" i="9" s="1"/>
  <c r="T27" i="9"/>
  <c r="AC27" i="9" s="1"/>
  <c r="U579" i="8"/>
  <c r="AD579" i="8" s="1"/>
  <c r="R535" i="8"/>
  <c r="AA535" i="8" s="1"/>
  <c r="Y486" i="8"/>
  <c r="AH486" i="8" s="1"/>
  <c r="Z447" i="8"/>
  <c r="AI447" i="8" s="1"/>
  <c r="W422" i="8"/>
  <c r="AF422" i="8" s="1"/>
  <c r="V421" i="8"/>
  <c r="AE421" i="8" s="1"/>
  <c r="U406" i="8"/>
  <c r="AD406" i="8" s="1"/>
  <c r="Z318" i="8"/>
  <c r="AI318" i="8" s="1"/>
  <c r="T582" i="9"/>
  <c r="AC582" i="9" s="1"/>
  <c r="X547" i="9"/>
  <c r="AG547" i="9" s="1"/>
  <c r="T547" i="9"/>
  <c r="AC547" i="9" s="1"/>
  <c r="R465" i="9"/>
  <c r="AA465" i="9" s="1"/>
  <c r="Y428" i="9"/>
  <c r="AH428" i="9" s="1"/>
  <c r="V406" i="9"/>
  <c r="AE406" i="9" s="1"/>
  <c r="S406" i="9"/>
  <c r="AB406" i="9" s="1"/>
  <c r="Z381" i="9"/>
  <c r="AI381" i="9" s="1"/>
  <c r="V315" i="9"/>
  <c r="AE315" i="9" s="1"/>
  <c r="W299" i="9"/>
  <c r="AF299" i="9" s="1"/>
  <c r="S299" i="9"/>
  <c r="AB299" i="9" s="1"/>
  <c r="S298" i="9"/>
  <c r="AB298" i="9" s="1"/>
  <c r="S290" i="9"/>
  <c r="AB290" i="9" s="1"/>
  <c r="T263" i="9"/>
  <c r="AC263" i="9" s="1"/>
  <c r="T242" i="9"/>
  <c r="AC242" i="9" s="1"/>
  <c r="Z240" i="9"/>
  <c r="AI240" i="9" s="1"/>
  <c r="Y238" i="9"/>
  <c r="AH238" i="9" s="1"/>
  <c r="X234" i="9"/>
  <c r="AG234" i="9" s="1"/>
  <c r="Z230" i="9"/>
  <c r="AI230" i="9" s="1"/>
  <c r="U227" i="9"/>
  <c r="AD227" i="9" s="1"/>
  <c r="S216" i="9"/>
  <c r="AB216" i="9" s="1"/>
  <c r="V215" i="9"/>
  <c r="AE215" i="9" s="1"/>
  <c r="T194" i="9"/>
  <c r="AC194" i="9" s="1"/>
  <c r="S192" i="9"/>
  <c r="AB192" i="9" s="1"/>
  <c r="T188" i="9"/>
  <c r="AC188" i="9" s="1"/>
  <c r="R173" i="9"/>
  <c r="AA173" i="9" s="1"/>
  <c r="T156" i="9"/>
  <c r="AC156" i="9" s="1"/>
  <c r="S141" i="9"/>
  <c r="AB141" i="9" s="1"/>
  <c r="V133" i="9"/>
  <c r="AE133" i="9" s="1"/>
  <c r="W117" i="9"/>
  <c r="AF117" i="9" s="1"/>
  <c r="X111" i="9"/>
  <c r="AG111" i="9" s="1"/>
  <c r="V104" i="9"/>
  <c r="AE104" i="9" s="1"/>
  <c r="T63" i="9"/>
  <c r="AC63" i="9" s="1"/>
  <c r="Y52" i="9"/>
  <c r="AH52" i="9" s="1"/>
  <c r="S49" i="9"/>
  <c r="AB49" i="9" s="1"/>
  <c r="S26" i="9"/>
  <c r="AB26" i="9" s="1"/>
  <c r="W556" i="8"/>
  <c r="AF556" i="8" s="1"/>
  <c r="W502" i="8"/>
  <c r="AF502" i="8" s="1"/>
  <c r="Y494" i="8"/>
  <c r="AH494" i="8" s="1"/>
  <c r="V474" i="8"/>
  <c r="AE474" i="8" s="1"/>
  <c r="T440" i="8"/>
  <c r="AC440" i="8" s="1"/>
  <c r="Z554" i="9"/>
  <c r="AI554" i="9" s="1"/>
  <c r="Y521" i="9"/>
  <c r="AH521" i="9" s="1"/>
  <c r="Z521" i="9"/>
  <c r="AI521" i="9" s="1"/>
  <c r="Z462" i="9"/>
  <c r="AI462" i="9" s="1"/>
  <c r="R460" i="9"/>
  <c r="AA460" i="9" s="1"/>
  <c r="U403" i="9"/>
  <c r="AD403" i="9" s="1"/>
  <c r="W398" i="9"/>
  <c r="AF398" i="9" s="1"/>
  <c r="T398" i="9"/>
  <c r="AC398" i="9" s="1"/>
  <c r="S396" i="9"/>
  <c r="AB396" i="9" s="1"/>
  <c r="Y284" i="9"/>
  <c r="AH284" i="9" s="1"/>
  <c r="S266" i="9"/>
  <c r="AB266" i="9" s="1"/>
  <c r="Y266" i="9"/>
  <c r="AH266" i="9" s="1"/>
  <c r="Y245" i="9"/>
  <c r="AH245" i="9" s="1"/>
  <c r="S244" i="9"/>
  <c r="AB244" i="9" s="1"/>
  <c r="T221" i="9"/>
  <c r="AC221" i="9" s="1"/>
  <c r="X220" i="9"/>
  <c r="AG220" i="9" s="1"/>
  <c r="R219" i="9"/>
  <c r="AA219" i="9" s="1"/>
  <c r="U212" i="9"/>
  <c r="AD212" i="9" s="1"/>
  <c r="X209" i="9"/>
  <c r="AG209" i="9" s="1"/>
  <c r="X204" i="9"/>
  <c r="AG204" i="9" s="1"/>
  <c r="R186" i="9"/>
  <c r="AA186" i="9" s="1"/>
  <c r="Z175" i="9"/>
  <c r="AI175" i="9" s="1"/>
  <c r="W171" i="9"/>
  <c r="AF171" i="9" s="1"/>
  <c r="W154" i="9"/>
  <c r="AF154" i="9" s="1"/>
  <c r="Y146" i="9"/>
  <c r="AH146" i="9" s="1"/>
  <c r="U142" i="9"/>
  <c r="AD142" i="9" s="1"/>
  <c r="Y113" i="9"/>
  <c r="AH113" i="9" s="1"/>
  <c r="U102" i="9"/>
  <c r="AD102" i="9" s="1"/>
  <c r="W99" i="9"/>
  <c r="AF99" i="9" s="1"/>
  <c r="R92" i="9"/>
  <c r="AA92" i="9" s="1"/>
  <c r="R84" i="9"/>
  <c r="AA84" i="9" s="1"/>
  <c r="V77" i="9"/>
  <c r="AE77" i="9" s="1"/>
  <c r="T51" i="9"/>
  <c r="AC51" i="9" s="1"/>
  <c r="U47" i="9"/>
  <c r="AD47" i="9" s="1"/>
  <c r="T36" i="9"/>
  <c r="AC36" i="9" s="1"/>
  <c r="V587" i="8"/>
  <c r="AE587" i="8" s="1"/>
  <c r="W557" i="8"/>
  <c r="AF557" i="8" s="1"/>
  <c r="Y538" i="8"/>
  <c r="AH538" i="8" s="1"/>
  <c r="Y527" i="8"/>
  <c r="AH527" i="8" s="1"/>
  <c r="Y483" i="8"/>
  <c r="AH483" i="8" s="1"/>
  <c r="Z480" i="8"/>
  <c r="AI480" i="8" s="1"/>
  <c r="W447" i="8"/>
  <c r="AF447" i="8" s="1"/>
  <c r="T419" i="8"/>
  <c r="AC419" i="8" s="1"/>
  <c r="S380" i="8"/>
  <c r="AB380" i="8" s="1"/>
  <c r="S306" i="8"/>
  <c r="AB306" i="8" s="1"/>
  <c r="U557" i="9"/>
  <c r="AD557" i="9" s="1"/>
  <c r="U433" i="9"/>
  <c r="AD433" i="9" s="1"/>
  <c r="V400" i="9"/>
  <c r="AE400" i="9" s="1"/>
  <c r="S400" i="9"/>
  <c r="AB400" i="9" s="1"/>
  <c r="Z375" i="9"/>
  <c r="AI375" i="9" s="1"/>
  <c r="Y367" i="9"/>
  <c r="AH367" i="9" s="1"/>
  <c r="Y362" i="9"/>
  <c r="AH362" i="9" s="1"/>
  <c r="Z325" i="9"/>
  <c r="AI325" i="9" s="1"/>
  <c r="S252" i="9"/>
  <c r="AB252" i="9" s="1"/>
  <c r="S232" i="9"/>
  <c r="AB232" i="9" s="1"/>
  <c r="W225" i="9"/>
  <c r="AF225" i="9" s="1"/>
  <c r="X198" i="9"/>
  <c r="AG198" i="9" s="1"/>
  <c r="X196" i="9"/>
  <c r="AG196" i="9" s="1"/>
  <c r="Z193" i="9"/>
  <c r="AI193" i="9" s="1"/>
  <c r="S172" i="9"/>
  <c r="AB172" i="9" s="1"/>
  <c r="Y163" i="9"/>
  <c r="AH163" i="9" s="1"/>
  <c r="V161" i="9"/>
  <c r="AE161" i="9" s="1"/>
  <c r="T159" i="9"/>
  <c r="AC159" i="9" s="1"/>
  <c r="T157" i="9"/>
  <c r="AC157" i="9" s="1"/>
  <c r="Z155" i="9"/>
  <c r="AI155" i="9" s="1"/>
  <c r="W147" i="9"/>
  <c r="AF147" i="9" s="1"/>
  <c r="X136" i="9"/>
  <c r="AG136" i="9" s="1"/>
  <c r="Y122" i="9"/>
  <c r="AH122" i="9" s="1"/>
  <c r="V115" i="9"/>
  <c r="AE115" i="9" s="1"/>
  <c r="W111" i="9"/>
  <c r="AF111" i="9" s="1"/>
  <c r="Y100" i="9"/>
  <c r="AH100" i="9" s="1"/>
  <c r="X99" i="9"/>
  <c r="AG99" i="9" s="1"/>
  <c r="U91" i="9"/>
  <c r="AD91" i="9" s="1"/>
  <c r="Z73" i="9"/>
  <c r="AI73" i="9" s="1"/>
  <c r="W72" i="9"/>
  <c r="AF72" i="9" s="1"/>
  <c r="U52" i="9"/>
  <c r="AD52" i="9" s="1"/>
  <c r="Z45" i="9"/>
  <c r="AI45" i="9" s="1"/>
  <c r="S35" i="9"/>
  <c r="AB35" i="9" s="1"/>
  <c r="R587" i="8"/>
  <c r="AA587" i="8" s="1"/>
  <c r="S574" i="8"/>
  <c r="AB574" i="8" s="1"/>
  <c r="Y556" i="8"/>
  <c r="AH556" i="8" s="1"/>
  <c r="V549" i="8"/>
  <c r="AE549" i="8" s="1"/>
  <c r="S540" i="8"/>
  <c r="AB540" i="8" s="1"/>
  <c r="R501" i="8"/>
  <c r="AA501" i="8" s="1"/>
  <c r="Z500" i="8"/>
  <c r="AI500" i="8" s="1"/>
  <c r="R474" i="8"/>
  <c r="AA474" i="8" s="1"/>
  <c r="X594" i="9"/>
  <c r="AG594" i="9" s="1"/>
  <c r="W576" i="9"/>
  <c r="AF576" i="9" s="1"/>
  <c r="T551" i="9"/>
  <c r="AC551" i="9" s="1"/>
  <c r="R526" i="9"/>
  <c r="AA526" i="9" s="1"/>
  <c r="V523" i="9"/>
  <c r="AE523" i="9" s="1"/>
  <c r="W464" i="9"/>
  <c r="AF464" i="9" s="1"/>
  <c r="T464" i="9"/>
  <c r="AC464" i="9" s="1"/>
  <c r="Y405" i="9"/>
  <c r="AH405" i="9" s="1"/>
  <c r="V311" i="9"/>
  <c r="AE311" i="9" s="1"/>
  <c r="T311" i="9"/>
  <c r="AC311" i="9" s="1"/>
  <c r="Z295" i="9"/>
  <c r="AI295" i="9" s="1"/>
  <c r="Y254" i="9"/>
  <c r="AH254" i="9" s="1"/>
  <c r="R223" i="9"/>
  <c r="AA223" i="9" s="1"/>
  <c r="S217" i="9"/>
  <c r="AB217" i="9" s="1"/>
  <c r="W211" i="9"/>
  <c r="AF211" i="9" s="1"/>
  <c r="W197" i="9"/>
  <c r="AF197" i="9" s="1"/>
  <c r="Z190" i="9"/>
  <c r="AI190" i="9" s="1"/>
  <c r="X162" i="9"/>
  <c r="AG162" i="9" s="1"/>
  <c r="Z160" i="9"/>
  <c r="AI160" i="9" s="1"/>
  <c r="S110" i="9"/>
  <c r="AB110" i="9" s="1"/>
  <c r="Z103" i="9"/>
  <c r="AI103" i="9" s="1"/>
  <c r="Z90" i="9"/>
  <c r="AI90" i="9" s="1"/>
  <c r="Y76" i="9"/>
  <c r="AH76" i="9" s="1"/>
  <c r="T67" i="9"/>
  <c r="AC67" i="9" s="1"/>
  <c r="U64" i="9"/>
  <c r="AD64" i="9" s="1"/>
  <c r="Z58" i="9"/>
  <c r="AI58" i="9" s="1"/>
  <c r="S57" i="9"/>
  <c r="AB57" i="9" s="1"/>
  <c r="Z50" i="9"/>
  <c r="AI50" i="9" s="1"/>
  <c r="V46" i="9"/>
  <c r="AE46" i="9" s="1"/>
  <c r="U336" i="9"/>
  <c r="AD336" i="9" s="1"/>
  <c r="U312" i="9"/>
  <c r="AD312" i="9" s="1"/>
  <c r="U368" i="9"/>
  <c r="AD368" i="9" s="1"/>
  <c r="U566" i="9"/>
  <c r="AD566" i="9" s="1"/>
  <c r="U492" i="9"/>
  <c r="AD492" i="9" s="1"/>
  <c r="Z590" i="8"/>
  <c r="AI590" i="8" s="1"/>
  <c r="Y588" i="8"/>
  <c r="AH588" i="8" s="1"/>
  <c r="Y559" i="8"/>
  <c r="AH559" i="8" s="1"/>
  <c r="Y558" i="8"/>
  <c r="AH558" i="8" s="1"/>
  <c r="R557" i="8"/>
  <c r="AA557" i="8" s="1"/>
  <c r="Y541" i="8"/>
  <c r="AH541" i="8" s="1"/>
  <c r="Z537" i="8"/>
  <c r="AI537" i="8" s="1"/>
  <c r="Z529" i="8"/>
  <c r="AI529" i="8" s="1"/>
  <c r="W487" i="8"/>
  <c r="AF487" i="8" s="1"/>
  <c r="X486" i="8"/>
  <c r="AG486" i="8" s="1"/>
  <c r="Y484" i="8"/>
  <c r="AH484" i="8" s="1"/>
  <c r="X529" i="9"/>
  <c r="AG529" i="9" s="1"/>
  <c r="V505" i="9"/>
  <c r="AE505" i="9" s="1"/>
  <c r="R486" i="9"/>
  <c r="AA486" i="9" s="1"/>
  <c r="X461" i="9"/>
  <c r="AG461" i="9" s="1"/>
  <c r="U461" i="9"/>
  <c r="AD461" i="9" s="1"/>
  <c r="T459" i="9"/>
  <c r="AC459" i="9" s="1"/>
  <c r="X435" i="9"/>
  <c r="AG435" i="9" s="1"/>
  <c r="W402" i="9"/>
  <c r="AF402" i="9" s="1"/>
  <c r="T402" i="9"/>
  <c r="AC402" i="9" s="1"/>
  <c r="S397" i="9"/>
  <c r="AB397" i="9" s="1"/>
  <c r="W303" i="9"/>
  <c r="AF303" i="9" s="1"/>
  <c r="T303" i="9"/>
  <c r="AC303" i="9" s="1"/>
  <c r="R285" i="9"/>
  <c r="AA285" i="9" s="1"/>
  <c r="X273" i="9"/>
  <c r="AG273" i="9" s="1"/>
  <c r="W265" i="9"/>
  <c r="AF265" i="9" s="1"/>
  <c r="X255" i="9"/>
  <c r="AG255" i="9" s="1"/>
  <c r="U255" i="9"/>
  <c r="AD255" i="9" s="1"/>
  <c r="Z246" i="9"/>
  <c r="AI246" i="9" s="1"/>
  <c r="X243" i="9"/>
  <c r="AG243" i="9" s="1"/>
  <c r="X218" i="9"/>
  <c r="AG218" i="9" s="1"/>
  <c r="T216" i="9"/>
  <c r="AC216" i="9" s="1"/>
  <c r="X214" i="9"/>
  <c r="AG214" i="9" s="1"/>
  <c r="U195" i="9"/>
  <c r="AD195" i="9" s="1"/>
  <c r="X187" i="9"/>
  <c r="AG187" i="9" s="1"/>
  <c r="T174" i="9"/>
  <c r="AC174" i="9" s="1"/>
  <c r="R156" i="9"/>
  <c r="AA156" i="9" s="1"/>
  <c r="V154" i="9"/>
  <c r="AE154" i="9" s="1"/>
  <c r="S136" i="9"/>
  <c r="AB136" i="9" s="1"/>
  <c r="Z132" i="9"/>
  <c r="AI132" i="9" s="1"/>
  <c r="T125" i="9"/>
  <c r="AC125" i="9" s="1"/>
  <c r="Z121" i="9"/>
  <c r="AI121" i="9" s="1"/>
  <c r="T114" i="9"/>
  <c r="AC114" i="9" s="1"/>
  <c r="U108" i="9"/>
  <c r="AD108" i="9" s="1"/>
  <c r="U107" i="9"/>
  <c r="AD107" i="9" s="1"/>
  <c r="Y70" i="9"/>
  <c r="AH70" i="9" s="1"/>
  <c r="Y56" i="9"/>
  <c r="AH56" i="9" s="1"/>
  <c r="X51" i="9"/>
  <c r="AG51" i="9" s="1"/>
  <c r="S32" i="9"/>
  <c r="AB32" i="9" s="1"/>
  <c r="T561" i="8"/>
  <c r="AC561" i="8" s="1"/>
  <c r="T165" i="9"/>
  <c r="AC165" i="9" s="1"/>
  <c r="T93" i="9"/>
  <c r="AC93" i="9" s="1"/>
  <c r="U79" i="9"/>
  <c r="AD79" i="9" s="1"/>
  <c r="Y62" i="9"/>
  <c r="AH62" i="9" s="1"/>
  <c r="V62" i="9"/>
  <c r="AE62" i="9" s="1"/>
  <c r="Z519" i="8"/>
  <c r="AI519" i="8" s="1"/>
  <c r="Y511" i="8"/>
  <c r="AH511" i="8" s="1"/>
  <c r="Z467" i="8"/>
  <c r="AI467" i="8" s="1"/>
  <c r="R459" i="8"/>
  <c r="AA459" i="8" s="1"/>
  <c r="S459" i="8"/>
  <c r="AB459" i="8" s="1"/>
  <c r="R455" i="8"/>
  <c r="AA455" i="8" s="1"/>
  <c r="Y427" i="8"/>
  <c r="AH427" i="8" s="1"/>
  <c r="Z415" i="8"/>
  <c r="AI415" i="8" s="1"/>
  <c r="V408" i="8"/>
  <c r="AE408" i="8" s="1"/>
  <c r="Y398" i="8"/>
  <c r="AH398" i="8" s="1"/>
  <c r="R359" i="8"/>
  <c r="AA359" i="8" s="1"/>
  <c r="U344" i="8"/>
  <c r="AD344" i="8" s="1"/>
  <c r="Z333" i="8"/>
  <c r="AI333" i="8" s="1"/>
  <c r="R324" i="8"/>
  <c r="AA324" i="8" s="1"/>
  <c r="S320" i="8"/>
  <c r="AB320" i="8" s="1"/>
  <c r="S285" i="8"/>
  <c r="AB285" i="8" s="1"/>
  <c r="U267" i="8"/>
  <c r="AD267" i="8" s="1"/>
  <c r="Z262" i="8"/>
  <c r="AI262" i="8" s="1"/>
  <c r="U238" i="8"/>
  <c r="AD238" i="8" s="1"/>
  <c r="T215" i="8"/>
  <c r="AC215" i="8" s="1"/>
  <c r="V189" i="8"/>
  <c r="AE189" i="8" s="1"/>
  <c r="W181" i="8"/>
  <c r="AF181" i="8" s="1"/>
  <c r="X180" i="8"/>
  <c r="AG180" i="8" s="1"/>
  <c r="S160" i="8"/>
  <c r="AB160" i="8" s="1"/>
  <c r="S141" i="8"/>
  <c r="AB141" i="8" s="1"/>
  <c r="U138" i="8"/>
  <c r="AD138" i="8" s="1"/>
  <c r="Y129" i="8"/>
  <c r="AH129" i="8" s="1"/>
  <c r="V93" i="8"/>
  <c r="AE93" i="8" s="1"/>
  <c r="Y79" i="8"/>
  <c r="AH79" i="8" s="1"/>
  <c r="T76" i="8"/>
  <c r="AC76" i="8" s="1"/>
  <c r="Y588" i="7"/>
  <c r="AH588" i="7" s="1"/>
  <c r="Q588" i="7"/>
  <c r="W588" i="7" s="1"/>
  <c r="AF588" i="7" s="1"/>
  <c r="W528" i="7"/>
  <c r="AF528" i="7" s="1"/>
  <c r="V528" i="7"/>
  <c r="AE528" i="7" s="1"/>
  <c r="U528" i="7"/>
  <c r="AD528" i="7" s="1"/>
  <c r="T528" i="7"/>
  <c r="AC528" i="7" s="1"/>
  <c r="S528" i="7"/>
  <c r="AB528" i="7" s="1"/>
  <c r="Y528" i="7"/>
  <c r="AH528" i="7" s="1"/>
  <c r="Q528" i="7"/>
  <c r="Z528" i="7"/>
  <c r="AI528" i="7" s="1"/>
  <c r="X528" i="7"/>
  <c r="AG528" i="7" s="1"/>
  <c r="R528" i="7"/>
  <c r="AA528" i="7" s="1"/>
  <c r="U370" i="7"/>
  <c r="AD370" i="7" s="1"/>
  <c r="Z370" i="7"/>
  <c r="AI370" i="7" s="1"/>
  <c r="R370" i="7"/>
  <c r="AA370" i="7" s="1"/>
  <c r="Y370" i="7"/>
  <c r="AH370" i="7" s="1"/>
  <c r="Q370" i="7"/>
  <c r="W370" i="7"/>
  <c r="AF370" i="7" s="1"/>
  <c r="V370" i="7"/>
  <c r="AE370" i="7" s="1"/>
  <c r="T370" i="7"/>
  <c r="AC370" i="7" s="1"/>
  <c r="S370" i="7"/>
  <c r="AB370" i="7" s="1"/>
  <c r="X370" i="7"/>
  <c r="AG370" i="7" s="1"/>
  <c r="W151" i="7"/>
  <c r="AF151" i="7" s="1"/>
  <c r="Q151" i="7"/>
  <c r="R151" i="7" s="1"/>
  <c r="AA151" i="7" s="1"/>
  <c r="T151" i="7"/>
  <c r="AC151" i="7" s="1"/>
  <c r="V151" i="7"/>
  <c r="AE151" i="7" s="1"/>
  <c r="R150" i="9"/>
  <c r="AA150" i="9" s="1"/>
  <c r="S83" i="9"/>
  <c r="AB83" i="9" s="1"/>
  <c r="S516" i="8"/>
  <c r="AB516" i="8" s="1"/>
  <c r="R508" i="8"/>
  <c r="AA508" i="8" s="1"/>
  <c r="T479" i="8"/>
  <c r="AC479" i="8" s="1"/>
  <c r="S479" i="8"/>
  <c r="AB479" i="8" s="1"/>
  <c r="Z440" i="8"/>
  <c r="AI440" i="8" s="1"/>
  <c r="W431" i="8"/>
  <c r="AF431" i="8" s="1"/>
  <c r="W425" i="8"/>
  <c r="AF425" i="8" s="1"/>
  <c r="R415" i="8"/>
  <c r="AA415" i="8" s="1"/>
  <c r="W415" i="8"/>
  <c r="AF415" i="8" s="1"/>
  <c r="X384" i="8"/>
  <c r="AG384" i="8" s="1"/>
  <c r="Y374" i="8"/>
  <c r="AH374" i="8" s="1"/>
  <c r="Y373" i="8"/>
  <c r="AH373" i="8" s="1"/>
  <c r="V361" i="8"/>
  <c r="AE361" i="8" s="1"/>
  <c r="R342" i="8"/>
  <c r="AA342" i="8" s="1"/>
  <c r="S296" i="8"/>
  <c r="AB296" i="8" s="1"/>
  <c r="S283" i="8"/>
  <c r="AB283" i="8" s="1"/>
  <c r="R276" i="8"/>
  <c r="AA276" i="8" s="1"/>
  <c r="S266" i="8"/>
  <c r="AB266" i="8" s="1"/>
  <c r="Z261" i="8"/>
  <c r="AI261" i="8" s="1"/>
  <c r="T233" i="8"/>
  <c r="AC233" i="8" s="1"/>
  <c r="S232" i="8"/>
  <c r="AB232" i="8" s="1"/>
  <c r="T227" i="8"/>
  <c r="AC227" i="8" s="1"/>
  <c r="V213" i="8"/>
  <c r="AE213" i="8" s="1"/>
  <c r="R203" i="8"/>
  <c r="AA203" i="8" s="1"/>
  <c r="V191" i="8"/>
  <c r="AE191" i="8" s="1"/>
  <c r="V169" i="8"/>
  <c r="AE169" i="8" s="1"/>
  <c r="T168" i="8"/>
  <c r="AC168" i="8" s="1"/>
  <c r="S157" i="8"/>
  <c r="AB157" i="8" s="1"/>
  <c r="T148" i="8"/>
  <c r="AC148" i="8" s="1"/>
  <c r="Y139" i="8"/>
  <c r="AH139" i="8" s="1"/>
  <c r="R138" i="8"/>
  <c r="AA138" i="8" s="1"/>
  <c r="R105" i="8"/>
  <c r="AA105" i="8" s="1"/>
  <c r="V102" i="8"/>
  <c r="AE102" i="8" s="1"/>
  <c r="S26" i="8"/>
  <c r="AB26" i="8" s="1"/>
  <c r="Z467" i="7"/>
  <c r="AI467" i="7" s="1"/>
  <c r="R467" i="7"/>
  <c r="AA467" i="7" s="1"/>
  <c r="Y467" i="7"/>
  <c r="AH467" i="7" s="1"/>
  <c r="Q467" i="7"/>
  <c r="X467" i="7" s="1"/>
  <c r="AG467" i="7" s="1"/>
  <c r="V467" i="7"/>
  <c r="AE467" i="7" s="1"/>
  <c r="T467" i="7"/>
  <c r="AC467" i="7" s="1"/>
  <c r="U467" i="7"/>
  <c r="AD467" i="7" s="1"/>
  <c r="S467" i="7"/>
  <c r="AB467" i="7" s="1"/>
  <c r="W146" i="7"/>
  <c r="AF146" i="7" s="1"/>
  <c r="R146" i="7"/>
  <c r="AA146" i="7" s="1"/>
  <c r="Z146" i="7"/>
  <c r="AI146" i="7" s="1"/>
  <c r="Q146" i="7"/>
  <c r="T146" i="7" s="1"/>
  <c r="AC146" i="7" s="1"/>
  <c r="V146" i="7"/>
  <c r="AE146" i="7" s="1"/>
  <c r="Y146" i="7"/>
  <c r="AH146" i="7" s="1"/>
  <c r="Z135" i="9"/>
  <c r="AI135" i="9" s="1"/>
  <c r="W128" i="9"/>
  <c r="AF128" i="9" s="1"/>
  <c r="X128" i="9"/>
  <c r="AG128" i="9" s="1"/>
  <c r="X87" i="9"/>
  <c r="AG87" i="9" s="1"/>
  <c r="S42" i="9"/>
  <c r="AB42" i="9" s="1"/>
  <c r="Z41" i="9"/>
  <c r="AI41" i="9" s="1"/>
  <c r="X521" i="8"/>
  <c r="AG521" i="8" s="1"/>
  <c r="Z490" i="8"/>
  <c r="AI490" i="8" s="1"/>
  <c r="Y475" i="8"/>
  <c r="AH475" i="8" s="1"/>
  <c r="R456" i="8"/>
  <c r="AA456" i="8" s="1"/>
  <c r="W450" i="8"/>
  <c r="AF450" i="8" s="1"/>
  <c r="W446" i="8"/>
  <c r="AF446" i="8" s="1"/>
  <c r="R435" i="8"/>
  <c r="AA435" i="8" s="1"/>
  <c r="V380" i="8"/>
  <c r="AE380" i="8" s="1"/>
  <c r="R370" i="8"/>
  <c r="AA370" i="8" s="1"/>
  <c r="S369" i="8"/>
  <c r="AB369" i="8" s="1"/>
  <c r="V318" i="8"/>
  <c r="AE318" i="8" s="1"/>
  <c r="V302" i="8"/>
  <c r="AE302" i="8" s="1"/>
  <c r="Z275" i="8"/>
  <c r="AI275" i="8" s="1"/>
  <c r="S246" i="8"/>
  <c r="AB246" i="8" s="1"/>
  <c r="X239" i="8"/>
  <c r="AG239" i="8" s="1"/>
  <c r="V238" i="8"/>
  <c r="AE238" i="8" s="1"/>
  <c r="Z237" i="8"/>
  <c r="AI237" i="8" s="1"/>
  <c r="R226" i="8"/>
  <c r="AA226" i="8" s="1"/>
  <c r="Y220" i="8"/>
  <c r="AH220" i="8" s="1"/>
  <c r="Z214" i="8"/>
  <c r="AI214" i="8" s="1"/>
  <c r="S146" i="8"/>
  <c r="AB146" i="8" s="1"/>
  <c r="W122" i="8"/>
  <c r="AF122" i="8" s="1"/>
  <c r="S118" i="8"/>
  <c r="AB118" i="8" s="1"/>
  <c r="Y111" i="8"/>
  <c r="AH111" i="8" s="1"/>
  <c r="U108" i="8"/>
  <c r="AD108" i="8" s="1"/>
  <c r="T81" i="8"/>
  <c r="AC81" i="8" s="1"/>
  <c r="X77" i="8"/>
  <c r="AG77" i="8" s="1"/>
  <c r="S70" i="8"/>
  <c r="AB70" i="8" s="1"/>
  <c r="X52" i="8"/>
  <c r="AG52" i="8" s="1"/>
  <c r="T45" i="8"/>
  <c r="AC45" i="8" s="1"/>
  <c r="T573" i="7"/>
  <c r="AC573" i="7" s="1"/>
  <c r="S573" i="7"/>
  <c r="AB573" i="7" s="1"/>
  <c r="Q573" i="7"/>
  <c r="R573" i="7" s="1"/>
  <c r="AA573" i="7" s="1"/>
  <c r="V573" i="7"/>
  <c r="AE573" i="7" s="1"/>
  <c r="U321" i="7"/>
  <c r="AD321" i="7" s="1"/>
  <c r="Y321" i="7"/>
  <c r="AH321" i="7" s="1"/>
  <c r="X321" i="7"/>
  <c r="AG321" i="7" s="1"/>
  <c r="V321" i="7"/>
  <c r="AE321" i="7" s="1"/>
  <c r="T321" i="7"/>
  <c r="AC321" i="7" s="1"/>
  <c r="S321" i="7"/>
  <c r="AB321" i="7" s="1"/>
  <c r="Q321" i="7"/>
  <c r="R321" i="7" s="1"/>
  <c r="AA321" i="7" s="1"/>
  <c r="W264" i="9"/>
  <c r="AF264" i="9" s="1"/>
  <c r="S264" i="9"/>
  <c r="AB264" i="9" s="1"/>
  <c r="W247" i="9"/>
  <c r="AF247" i="9" s="1"/>
  <c r="Z61" i="9"/>
  <c r="AI61" i="9" s="1"/>
  <c r="V534" i="8"/>
  <c r="AE534" i="8" s="1"/>
  <c r="S534" i="8"/>
  <c r="AB534" i="8" s="1"/>
  <c r="S518" i="8"/>
  <c r="AB518" i="8" s="1"/>
  <c r="R510" i="8"/>
  <c r="AA510" i="8" s="1"/>
  <c r="S481" i="8"/>
  <c r="AB481" i="8" s="1"/>
  <c r="Z481" i="8"/>
  <c r="AI481" i="8" s="1"/>
  <c r="R462" i="8"/>
  <c r="AA462" i="8" s="1"/>
  <c r="U430" i="8"/>
  <c r="AD430" i="8" s="1"/>
  <c r="R382" i="8"/>
  <c r="AA382" i="8" s="1"/>
  <c r="U367" i="8"/>
  <c r="AD367" i="8" s="1"/>
  <c r="U365" i="8"/>
  <c r="AD365" i="8" s="1"/>
  <c r="Z350" i="8"/>
  <c r="AI350" i="8" s="1"/>
  <c r="T329" i="8"/>
  <c r="AC329" i="8" s="1"/>
  <c r="T327" i="8"/>
  <c r="AC327" i="8" s="1"/>
  <c r="S318" i="8"/>
  <c r="AB318" i="8" s="1"/>
  <c r="W315" i="8"/>
  <c r="AF315" i="8" s="1"/>
  <c r="U300" i="8"/>
  <c r="AD300" i="8" s="1"/>
  <c r="Y291" i="8"/>
  <c r="AH291" i="8" s="1"/>
  <c r="R278" i="8"/>
  <c r="AA278" i="8" s="1"/>
  <c r="S271" i="8"/>
  <c r="AB271" i="8" s="1"/>
  <c r="S264" i="8"/>
  <c r="AB264" i="8" s="1"/>
  <c r="T260" i="8"/>
  <c r="AC260" i="8" s="1"/>
  <c r="X254" i="8"/>
  <c r="AG254" i="8" s="1"/>
  <c r="U241" i="8"/>
  <c r="AD241" i="8" s="1"/>
  <c r="V212" i="8"/>
  <c r="AE212" i="8" s="1"/>
  <c r="W208" i="8"/>
  <c r="AF208" i="8" s="1"/>
  <c r="X193" i="8"/>
  <c r="AG193" i="8" s="1"/>
  <c r="S176" i="8"/>
  <c r="AB176" i="8" s="1"/>
  <c r="V156" i="8"/>
  <c r="AE156" i="8" s="1"/>
  <c r="Z147" i="8"/>
  <c r="AI147" i="8" s="1"/>
  <c r="T140" i="8"/>
  <c r="AC140" i="8" s="1"/>
  <c r="T98" i="8"/>
  <c r="AC98" i="8" s="1"/>
  <c r="Z93" i="8"/>
  <c r="AI93" i="8" s="1"/>
  <c r="U62" i="8"/>
  <c r="AD62" i="8" s="1"/>
  <c r="Y57" i="8"/>
  <c r="AH57" i="8" s="1"/>
  <c r="U27" i="8"/>
  <c r="AD27" i="8" s="1"/>
  <c r="Q488" i="7"/>
  <c r="Z488" i="7" s="1"/>
  <c r="AI488" i="7" s="1"/>
  <c r="W488" i="7"/>
  <c r="AF488" i="7" s="1"/>
  <c r="V488" i="7"/>
  <c r="AE488" i="7" s="1"/>
  <c r="W420" i="7"/>
  <c r="AF420" i="7" s="1"/>
  <c r="V420" i="7"/>
  <c r="AE420" i="7" s="1"/>
  <c r="U420" i="7"/>
  <c r="AD420" i="7" s="1"/>
  <c r="T420" i="7"/>
  <c r="AC420" i="7" s="1"/>
  <c r="S420" i="7"/>
  <c r="AB420" i="7" s="1"/>
  <c r="Y420" i="7"/>
  <c r="AH420" i="7" s="1"/>
  <c r="Q420" i="7"/>
  <c r="R420" i="7"/>
  <c r="AA420" i="7" s="1"/>
  <c r="Z420" i="7"/>
  <c r="AI420" i="7" s="1"/>
  <c r="X420" i="7"/>
  <c r="AG420" i="7" s="1"/>
  <c r="W282" i="7"/>
  <c r="AF282" i="7" s="1"/>
  <c r="T282" i="7"/>
  <c r="AC282" i="7" s="1"/>
  <c r="Y282" i="7"/>
  <c r="AH282" i="7" s="1"/>
  <c r="Q282" i="7"/>
  <c r="Z282" i="7" s="1"/>
  <c r="AI282" i="7" s="1"/>
  <c r="V282" i="7"/>
  <c r="AE282" i="7" s="1"/>
  <c r="U282" i="7"/>
  <c r="AD282" i="7" s="1"/>
  <c r="S282" i="7"/>
  <c r="AB282" i="7" s="1"/>
  <c r="R282" i="7"/>
  <c r="AA282" i="7" s="1"/>
  <c r="V250" i="9"/>
  <c r="AE250" i="9" s="1"/>
  <c r="R178" i="9"/>
  <c r="AA178" i="9" s="1"/>
  <c r="W178" i="9"/>
  <c r="AF178" i="9" s="1"/>
  <c r="V149" i="9"/>
  <c r="AE149" i="9" s="1"/>
  <c r="U116" i="9"/>
  <c r="AD116" i="9" s="1"/>
  <c r="T94" i="9"/>
  <c r="AC94" i="9" s="1"/>
  <c r="Y48" i="9"/>
  <c r="AH48" i="9" s="1"/>
  <c r="T48" i="9"/>
  <c r="AC48" i="9" s="1"/>
  <c r="S570" i="8"/>
  <c r="AB570" i="8" s="1"/>
  <c r="Y523" i="8"/>
  <c r="AH523" i="8" s="1"/>
  <c r="X515" i="8"/>
  <c r="AG515" i="8" s="1"/>
  <c r="Z505" i="8"/>
  <c r="AI505" i="8" s="1"/>
  <c r="Z451" i="8"/>
  <c r="AI451" i="8" s="1"/>
  <c r="Z435" i="8"/>
  <c r="AI435" i="8" s="1"/>
  <c r="T426" i="8"/>
  <c r="AC426" i="8" s="1"/>
  <c r="U426" i="8"/>
  <c r="AD426" i="8" s="1"/>
  <c r="T416" i="8"/>
  <c r="AC416" i="8" s="1"/>
  <c r="X407" i="8"/>
  <c r="AG407" i="8" s="1"/>
  <c r="R396" i="8"/>
  <c r="AA396" i="8" s="1"/>
  <c r="S396" i="8"/>
  <c r="AB396" i="8" s="1"/>
  <c r="T383" i="8"/>
  <c r="AC383" i="8" s="1"/>
  <c r="S357" i="8"/>
  <c r="AB357" i="8" s="1"/>
  <c r="X354" i="8"/>
  <c r="AG354" i="8" s="1"/>
  <c r="S344" i="8"/>
  <c r="AB344" i="8" s="1"/>
  <c r="S337" i="8"/>
  <c r="AB337" i="8" s="1"/>
  <c r="R319" i="8"/>
  <c r="AA319" i="8" s="1"/>
  <c r="Z313" i="8"/>
  <c r="AI313" i="8" s="1"/>
  <c r="V298" i="8"/>
  <c r="AE298" i="8" s="1"/>
  <c r="X285" i="8"/>
  <c r="AG285" i="8" s="1"/>
  <c r="Z284" i="8"/>
  <c r="AI284" i="8" s="1"/>
  <c r="T270" i="8"/>
  <c r="AC270" i="8" s="1"/>
  <c r="W235" i="8"/>
  <c r="AF235" i="8" s="1"/>
  <c r="U207" i="8"/>
  <c r="AD207" i="8" s="1"/>
  <c r="U199" i="8"/>
  <c r="AD199" i="8" s="1"/>
  <c r="W184" i="8"/>
  <c r="AF184" i="8" s="1"/>
  <c r="T173" i="8"/>
  <c r="AC173" i="8" s="1"/>
  <c r="X158" i="8"/>
  <c r="AG158" i="8" s="1"/>
  <c r="S155" i="8"/>
  <c r="AB155" i="8" s="1"/>
  <c r="V122" i="8"/>
  <c r="AE122" i="8" s="1"/>
  <c r="S119" i="8"/>
  <c r="AB119" i="8" s="1"/>
  <c r="R115" i="8"/>
  <c r="AA115" i="8" s="1"/>
  <c r="Z112" i="8"/>
  <c r="AI112" i="8" s="1"/>
  <c r="Y60" i="8"/>
  <c r="AH60" i="8" s="1"/>
  <c r="R59" i="8"/>
  <c r="AA59" i="8" s="1"/>
  <c r="S49" i="8"/>
  <c r="AB49" i="8" s="1"/>
  <c r="T40" i="8"/>
  <c r="AC40" i="8" s="1"/>
  <c r="Z32" i="8"/>
  <c r="AI32" i="8" s="1"/>
  <c r="S31" i="8"/>
  <c r="AB31" i="8" s="1"/>
  <c r="Y25" i="8"/>
  <c r="AH25" i="8" s="1"/>
  <c r="T543" i="8"/>
  <c r="AC543" i="8" s="1"/>
  <c r="W472" i="7"/>
  <c r="AF472" i="7" s="1"/>
  <c r="V472" i="7"/>
  <c r="AE472" i="7" s="1"/>
  <c r="U472" i="7"/>
  <c r="AD472" i="7" s="1"/>
  <c r="T472" i="7"/>
  <c r="AC472" i="7" s="1"/>
  <c r="Z472" i="7"/>
  <c r="AI472" i="7" s="1"/>
  <c r="R472" i="7"/>
  <c r="AA472" i="7" s="1"/>
  <c r="S472" i="7"/>
  <c r="AB472" i="7" s="1"/>
  <c r="Q472" i="7"/>
  <c r="X472" i="7" s="1"/>
  <c r="AG472" i="7" s="1"/>
  <c r="Y472" i="7"/>
  <c r="AH472" i="7" s="1"/>
  <c r="Y374" i="7"/>
  <c r="AH374" i="7" s="1"/>
  <c r="Q374" i="7"/>
  <c r="X374" i="7" s="1"/>
  <c r="AG374" i="7" s="1"/>
  <c r="Y199" i="7"/>
  <c r="AH199" i="7" s="1"/>
  <c r="X199" i="7"/>
  <c r="AG199" i="7" s="1"/>
  <c r="Q199" i="7"/>
  <c r="U199" i="7" s="1"/>
  <c r="AD199" i="7" s="1"/>
  <c r="S199" i="7"/>
  <c r="AB199" i="7" s="1"/>
  <c r="R199" i="7"/>
  <c r="AA199" i="7" s="1"/>
  <c r="V166" i="9"/>
  <c r="AE166" i="9" s="1"/>
  <c r="U101" i="9"/>
  <c r="AD101" i="9" s="1"/>
  <c r="Z63" i="9"/>
  <c r="AI63" i="9" s="1"/>
  <c r="X43" i="9"/>
  <c r="AG43" i="9" s="1"/>
  <c r="Z520" i="8"/>
  <c r="AI520" i="8" s="1"/>
  <c r="Y512" i="8"/>
  <c r="AH512" i="8" s="1"/>
  <c r="Y469" i="8"/>
  <c r="AH469" i="8" s="1"/>
  <c r="Y460" i="8"/>
  <c r="AH460" i="8" s="1"/>
  <c r="Z444" i="8"/>
  <c r="AI444" i="8" s="1"/>
  <c r="X413" i="8"/>
  <c r="AG413" i="8" s="1"/>
  <c r="V390" i="8"/>
  <c r="AE390" i="8" s="1"/>
  <c r="S372" i="8"/>
  <c r="AB372" i="8" s="1"/>
  <c r="T365" i="8"/>
  <c r="AC365" i="8" s="1"/>
  <c r="V360" i="8"/>
  <c r="AE360" i="8" s="1"/>
  <c r="S352" i="8"/>
  <c r="AB352" i="8" s="1"/>
  <c r="R350" i="8"/>
  <c r="AA350" i="8" s="1"/>
  <c r="S342" i="8"/>
  <c r="AB342" i="8" s="1"/>
  <c r="R337" i="8"/>
  <c r="AA337" i="8" s="1"/>
  <c r="U323" i="8"/>
  <c r="AD323" i="8" s="1"/>
  <c r="U317" i="8"/>
  <c r="AD317" i="8" s="1"/>
  <c r="S291" i="8"/>
  <c r="AB291" i="8" s="1"/>
  <c r="U289" i="8"/>
  <c r="AD289" i="8" s="1"/>
  <c r="W281" i="8"/>
  <c r="AF281" i="8" s="1"/>
  <c r="S277" i="8"/>
  <c r="AB277" i="8" s="1"/>
  <c r="Z244" i="8"/>
  <c r="AI244" i="8" s="1"/>
  <c r="S236" i="8"/>
  <c r="AB236" i="8" s="1"/>
  <c r="R235" i="8"/>
  <c r="AA235" i="8" s="1"/>
  <c r="U227" i="8"/>
  <c r="AD227" i="8" s="1"/>
  <c r="S224" i="8"/>
  <c r="AB224" i="8" s="1"/>
  <c r="Y217" i="8"/>
  <c r="AH217" i="8" s="1"/>
  <c r="W215" i="8"/>
  <c r="AF215" i="8" s="1"/>
  <c r="W213" i="8"/>
  <c r="AF213" i="8" s="1"/>
  <c r="S199" i="8"/>
  <c r="AB199" i="8" s="1"/>
  <c r="X189" i="8"/>
  <c r="AG189" i="8" s="1"/>
  <c r="T181" i="8"/>
  <c r="AC181" i="8" s="1"/>
  <c r="U174" i="8"/>
  <c r="AD174" i="8" s="1"/>
  <c r="R164" i="8"/>
  <c r="AA164" i="8" s="1"/>
  <c r="T157" i="8"/>
  <c r="AC157" i="8" s="1"/>
  <c r="V152" i="8"/>
  <c r="AE152" i="8" s="1"/>
  <c r="Y144" i="8"/>
  <c r="AH144" i="8" s="1"/>
  <c r="S114" i="8"/>
  <c r="AB114" i="8" s="1"/>
  <c r="U105" i="8"/>
  <c r="AD105" i="8" s="1"/>
  <c r="R98" i="8"/>
  <c r="AA98" i="8" s="1"/>
  <c r="Z97" i="8"/>
  <c r="AI97" i="8" s="1"/>
  <c r="S69" i="8"/>
  <c r="AB69" i="8" s="1"/>
  <c r="W63" i="8"/>
  <c r="AF63" i="8" s="1"/>
  <c r="T560" i="7"/>
  <c r="AC560" i="7" s="1"/>
  <c r="S560" i="7"/>
  <c r="AB560" i="7" s="1"/>
  <c r="Q560" i="7"/>
  <c r="R560" i="7" s="1"/>
  <c r="AA560" i="7" s="1"/>
  <c r="W560" i="7"/>
  <c r="AF560" i="7" s="1"/>
  <c r="X560" i="7"/>
  <c r="AG560" i="7" s="1"/>
  <c r="W442" i="7"/>
  <c r="AF442" i="7" s="1"/>
  <c r="S442" i="7"/>
  <c r="AB442" i="7" s="1"/>
  <c r="Y442" i="7"/>
  <c r="AH442" i="7" s="1"/>
  <c r="Q442" i="7"/>
  <c r="U442" i="7" s="1"/>
  <c r="AD442" i="7" s="1"/>
  <c r="Z442" i="7"/>
  <c r="AI442" i="7" s="1"/>
  <c r="X442" i="7"/>
  <c r="AG442" i="7" s="1"/>
  <c r="X189" i="9"/>
  <c r="AG189" i="9" s="1"/>
  <c r="S168" i="9"/>
  <c r="AB168" i="9" s="1"/>
  <c r="Y134" i="9"/>
  <c r="AH134" i="9" s="1"/>
  <c r="X134" i="9"/>
  <c r="AG134" i="9" s="1"/>
  <c r="W38" i="9"/>
  <c r="AF38" i="9" s="1"/>
  <c r="T536" i="8"/>
  <c r="AC536" i="8" s="1"/>
  <c r="S536" i="8"/>
  <c r="AB536" i="8" s="1"/>
  <c r="R533" i="8"/>
  <c r="AA533" i="8" s="1"/>
  <c r="R525" i="8"/>
  <c r="AA525" i="8" s="1"/>
  <c r="V509" i="8"/>
  <c r="AE509" i="8" s="1"/>
  <c r="U509" i="8"/>
  <c r="AD509" i="8" s="1"/>
  <c r="S503" i="8"/>
  <c r="AB503" i="8" s="1"/>
  <c r="T485" i="8"/>
  <c r="AC485" i="8" s="1"/>
  <c r="W465" i="8"/>
  <c r="AF465" i="8" s="1"/>
  <c r="Y461" i="8"/>
  <c r="AH461" i="8" s="1"/>
  <c r="S448" i="8"/>
  <c r="AB448" i="8" s="1"/>
  <c r="Y368" i="8"/>
  <c r="AH368" i="8" s="1"/>
  <c r="R364" i="8"/>
  <c r="AA364" i="8" s="1"/>
  <c r="W362" i="8"/>
  <c r="AF362" i="8" s="1"/>
  <c r="R357" i="8"/>
  <c r="AA357" i="8" s="1"/>
  <c r="Y356" i="8"/>
  <c r="AH356" i="8" s="1"/>
  <c r="Z349" i="8"/>
  <c r="AI349" i="8" s="1"/>
  <c r="T348" i="8"/>
  <c r="AC348" i="8" s="1"/>
  <c r="R340" i="8"/>
  <c r="AA340" i="8" s="1"/>
  <c r="U336" i="8"/>
  <c r="AD336" i="8" s="1"/>
  <c r="T307" i="8"/>
  <c r="AC307" i="8" s="1"/>
  <c r="W283" i="8"/>
  <c r="AF283" i="8" s="1"/>
  <c r="U280" i="8"/>
  <c r="AD280" i="8" s="1"/>
  <c r="R269" i="8"/>
  <c r="AA269" i="8" s="1"/>
  <c r="T248" i="8"/>
  <c r="AC248" i="8" s="1"/>
  <c r="W234" i="8"/>
  <c r="AF234" i="8" s="1"/>
  <c r="S226" i="8"/>
  <c r="AB226" i="8" s="1"/>
  <c r="U225" i="8"/>
  <c r="AD225" i="8" s="1"/>
  <c r="R208" i="8"/>
  <c r="AA208" i="8" s="1"/>
  <c r="Z193" i="8"/>
  <c r="AI193" i="8" s="1"/>
  <c r="Z188" i="8"/>
  <c r="AI188" i="8" s="1"/>
  <c r="Z187" i="8"/>
  <c r="AI187" i="8" s="1"/>
  <c r="V182" i="8"/>
  <c r="AE182" i="8" s="1"/>
  <c r="U173" i="8"/>
  <c r="AD173" i="8" s="1"/>
  <c r="Z150" i="8"/>
  <c r="AI150" i="8" s="1"/>
  <c r="T141" i="8"/>
  <c r="AC141" i="8" s="1"/>
  <c r="Z128" i="8"/>
  <c r="AI128" i="8" s="1"/>
  <c r="S127" i="8"/>
  <c r="AB127" i="8" s="1"/>
  <c r="X100" i="8"/>
  <c r="AG100" i="8" s="1"/>
  <c r="V67" i="8"/>
  <c r="AE67" i="8" s="1"/>
  <c r="Z61" i="8"/>
  <c r="AI61" i="8" s="1"/>
  <c r="Y55" i="8"/>
  <c r="AH55" i="8" s="1"/>
  <c r="Y40" i="8"/>
  <c r="AH40" i="8" s="1"/>
  <c r="R39" i="8"/>
  <c r="AA39" i="8" s="1"/>
  <c r="S29" i="8"/>
  <c r="AB29" i="8" s="1"/>
  <c r="U531" i="8"/>
  <c r="AD531" i="8" s="1"/>
  <c r="W556" i="7"/>
  <c r="AF556" i="7" s="1"/>
  <c r="V556" i="7"/>
  <c r="AE556" i="7" s="1"/>
  <c r="U556" i="7"/>
  <c r="AD556" i="7" s="1"/>
  <c r="T556" i="7"/>
  <c r="AC556" i="7" s="1"/>
  <c r="S556" i="7"/>
  <c r="AB556" i="7" s="1"/>
  <c r="Q556" i="7"/>
  <c r="Y556" i="7" s="1"/>
  <c r="AH556" i="7" s="1"/>
  <c r="Z556" i="7"/>
  <c r="AI556" i="7" s="1"/>
  <c r="X556" i="7"/>
  <c r="AG556" i="7" s="1"/>
  <c r="R556" i="7"/>
  <c r="AA556" i="7" s="1"/>
  <c r="U392" i="7"/>
  <c r="AD392" i="7" s="1"/>
  <c r="Z392" i="7"/>
  <c r="AI392" i="7" s="1"/>
  <c r="R392" i="7"/>
  <c r="AA392" i="7" s="1"/>
  <c r="Q392" i="7"/>
  <c r="Y392" i="7" s="1"/>
  <c r="AH392" i="7" s="1"/>
  <c r="W392" i="7"/>
  <c r="AF392" i="7" s="1"/>
  <c r="V392" i="7"/>
  <c r="AE392" i="7" s="1"/>
  <c r="T392" i="7"/>
  <c r="AC392" i="7" s="1"/>
  <c r="S392" i="7"/>
  <c r="AB392" i="7" s="1"/>
  <c r="X392" i="7"/>
  <c r="AG392" i="7" s="1"/>
  <c r="S584" i="8"/>
  <c r="AB584" i="8" s="1"/>
  <c r="V522" i="8"/>
  <c r="AE522" i="8" s="1"/>
  <c r="U522" i="8"/>
  <c r="AD522" i="8" s="1"/>
  <c r="S514" i="8"/>
  <c r="AB514" i="8" s="1"/>
  <c r="R471" i="8"/>
  <c r="AA471" i="8" s="1"/>
  <c r="W469" i="8"/>
  <c r="AF469" i="8" s="1"/>
  <c r="S463" i="8"/>
  <c r="AB463" i="8" s="1"/>
  <c r="Z463" i="8"/>
  <c r="AI463" i="8" s="1"/>
  <c r="U454" i="8"/>
  <c r="AD454" i="8" s="1"/>
  <c r="S452" i="8"/>
  <c r="AB452" i="8" s="1"/>
  <c r="T430" i="8"/>
  <c r="AC430" i="8" s="1"/>
  <c r="U428" i="8"/>
  <c r="AD428" i="8" s="1"/>
  <c r="U420" i="8"/>
  <c r="AD420" i="8" s="1"/>
  <c r="Y391" i="8"/>
  <c r="AH391" i="8" s="1"/>
  <c r="Y363" i="8"/>
  <c r="AH363" i="8" s="1"/>
  <c r="S362" i="8"/>
  <c r="AB362" i="8" s="1"/>
  <c r="R316" i="8"/>
  <c r="AA316" i="8" s="1"/>
  <c r="Y290" i="8"/>
  <c r="AH290" i="8" s="1"/>
  <c r="T268" i="8"/>
  <c r="AC268" i="8" s="1"/>
  <c r="Z257" i="8"/>
  <c r="AI257" i="8" s="1"/>
  <c r="U204" i="8"/>
  <c r="AD204" i="8" s="1"/>
  <c r="U148" i="8"/>
  <c r="AD148" i="8" s="1"/>
  <c r="T139" i="8"/>
  <c r="AC139" i="8" s="1"/>
  <c r="Z133" i="8"/>
  <c r="AI133" i="8" s="1"/>
  <c r="S104" i="8"/>
  <c r="AB104" i="8" s="1"/>
  <c r="V73" i="8"/>
  <c r="AE73" i="8" s="1"/>
  <c r="R70" i="8"/>
  <c r="AA70" i="8" s="1"/>
  <c r="S46" i="8"/>
  <c r="AB46" i="8" s="1"/>
  <c r="Y487" i="8"/>
  <c r="AH487" i="8" s="1"/>
  <c r="Q438" i="7"/>
  <c r="T438" i="7" s="1"/>
  <c r="AC438" i="7" s="1"/>
  <c r="W73" i="7"/>
  <c r="AF73" i="7" s="1"/>
  <c r="Q73" i="7"/>
  <c r="R73" i="7" s="1"/>
  <c r="AA73" i="7" s="1"/>
  <c r="T73" i="7"/>
  <c r="AC73" i="7" s="1"/>
  <c r="V73" i="7"/>
  <c r="AE73" i="7" s="1"/>
  <c r="U304" i="8"/>
  <c r="AD304" i="8" s="1"/>
  <c r="Z279" i="8"/>
  <c r="AI279" i="8" s="1"/>
  <c r="R192" i="8"/>
  <c r="AA192" i="8" s="1"/>
  <c r="X192" i="8"/>
  <c r="AG192" i="8" s="1"/>
  <c r="T170" i="8"/>
  <c r="AC170" i="8" s="1"/>
  <c r="Z316" i="7"/>
  <c r="AI316" i="7" s="1"/>
  <c r="R316" i="7"/>
  <c r="AA316" i="7" s="1"/>
  <c r="W316" i="7"/>
  <c r="AF316" i="7" s="1"/>
  <c r="Q316" i="7"/>
  <c r="T316" i="7" s="1"/>
  <c r="AC316" i="7" s="1"/>
  <c r="Y316" i="7"/>
  <c r="AH316" i="7" s="1"/>
  <c r="X316" i="7"/>
  <c r="AG316" i="7" s="1"/>
  <c r="S316" i="7"/>
  <c r="AB316" i="7" s="1"/>
  <c r="V316" i="7"/>
  <c r="AE316" i="7" s="1"/>
  <c r="U316" i="7"/>
  <c r="AD316" i="7" s="1"/>
  <c r="X181" i="7"/>
  <c r="AG181" i="7" s="1"/>
  <c r="V181" i="7"/>
  <c r="AE181" i="7" s="1"/>
  <c r="U181" i="7"/>
  <c r="AD181" i="7" s="1"/>
  <c r="T181" i="7"/>
  <c r="AC181" i="7" s="1"/>
  <c r="S181" i="7"/>
  <c r="AB181" i="7" s="1"/>
  <c r="Y181" i="7"/>
  <c r="AH181" i="7" s="1"/>
  <c r="Z181" i="7"/>
  <c r="AI181" i="7" s="1"/>
  <c r="R181" i="7"/>
  <c r="AA181" i="7" s="1"/>
  <c r="Q181" i="7"/>
  <c r="W181" i="7" s="1"/>
  <c r="AF181" i="7" s="1"/>
  <c r="Y33" i="7"/>
  <c r="AH33" i="7" s="1"/>
  <c r="Q33" i="7"/>
  <c r="U33" i="7" s="1"/>
  <c r="AD33" i="7" s="1"/>
  <c r="U448" i="6"/>
  <c r="AD448" i="6" s="1"/>
  <c r="T448" i="6"/>
  <c r="AC448" i="6" s="1"/>
  <c r="S448" i="6"/>
  <c r="AB448" i="6" s="1"/>
  <c r="Z448" i="6"/>
  <c r="AI448" i="6" s="1"/>
  <c r="R448" i="6"/>
  <c r="AA448" i="6" s="1"/>
  <c r="Q448" i="6"/>
  <c r="Y448" i="6" s="1"/>
  <c r="AH448" i="6" s="1"/>
  <c r="V448" i="6"/>
  <c r="AE448" i="6" s="1"/>
  <c r="X448" i="6"/>
  <c r="AG448" i="6" s="1"/>
  <c r="W448" i="6"/>
  <c r="AF448" i="6" s="1"/>
  <c r="X372" i="6"/>
  <c r="AG372" i="6" s="1"/>
  <c r="W372" i="6"/>
  <c r="AF372" i="6" s="1"/>
  <c r="Q372" i="6"/>
  <c r="U372" i="6" s="1"/>
  <c r="AD372" i="6" s="1"/>
  <c r="S372" i="6"/>
  <c r="AB372" i="6" s="1"/>
  <c r="R372" i="6"/>
  <c r="AA372" i="6" s="1"/>
  <c r="W324" i="6"/>
  <c r="AF324" i="6" s="1"/>
  <c r="U324" i="6"/>
  <c r="AD324" i="6" s="1"/>
  <c r="T324" i="6"/>
  <c r="AC324" i="6" s="1"/>
  <c r="S324" i="6"/>
  <c r="AB324" i="6" s="1"/>
  <c r="X324" i="6"/>
  <c r="AG324" i="6" s="1"/>
  <c r="Z324" i="6"/>
  <c r="AI324" i="6" s="1"/>
  <c r="Y324" i="6"/>
  <c r="AH324" i="6" s="1"/>
  <c r="R324" i="6"/>
  <c r="AA324" i="6" s="1"/>
  <c r="Q324" i="6"/>
  <c r="V324" i="6" s="1"/>
  <c r="AE324" i="6" s="1"/>
  <c r="Y275" i="6"/>
  <c r="AH275" i="6" s="1"/>
  <c r="Q275" i="6"/>
  <c r="U275" i="6" s="1"/>
  <c r="AD275" i="6" s="1"/>
  <c r="Y189" i="6"/>
  <c r="AH189" i="6" s="1"/>
  <c r="Q189" i="6"/>
  <c r="X189" i="6" s="1"/>
  <c r="AG189" i="6" s="1"/>
  <c r="V189" i="6"/>
  <c r="AE189" i="6" s="1"/>
  <c r="Z189" i="6"/>
  <c r="AI189" i="6" s="1"/>
  <c r="U189" i="6"/>
  <c r="AD189" i="6" s="1"/>
  <c r="T189" i="6"/>
  <c r="AC189" i="6" s="1"/>
  <c r="S189" i="6"/>
  <c r="AB189" i="6" s="1"/>
  <c r="Z35" i="6"/>
  <c r="AI35" i="6" s="1"/>
  <c r="R35" i="6"/>
  <c r="AA35" i="6" s="1"/>
  <c r="Q35" i="6"/>
  <c r="U35" i="6" s="1"/>
  <c r="AD35" i="6" s="1"/>
  <c r="X35" i="6"/>
  <c r="AG35" i="6" s="1"/>
  <c r="V35" i="6"/>
  <c r="AE35" i="6" s="1"/>
  <c r="V287" i="8"/>
  <c r="AE287" i="8" s="1"/>
  <c r="T125" i="8"/>
  <c r="AC125" i="8" s="1"/>
  <c r="Y92" i="8"/>
  <c r="AH92" i="8" s="1"/>
  <c r="R56" i="8"/>
  <c r="AA56" i="8" s="1"/>
  <c r="Q237" i="7"/>
  <c r="X237" i="7" s="1"/>
  <c r="AG237" i="7" s="1"/>
  <c r="X190" i="7"/>
  <c r="AG190" i="7" s="1"/>
  <c r="Y190" i="7"/>
  <c r="AH190" i="7" s="1"/>
  <c r="T190" i="7"/>
  <c r="AC190" i="7" s="1"/>
  <c r="Z190" i="7"/>
  <c r="AI190" i="7" s="1"/>
  <c r="Q190" i="7"/>
  <c r="V190" i="7" s="1"/>
  <c r="AE190" i="7" s="1"/>
  <c r="S190" i="7"/>
  <c r="AB190" i="7" s="1"/>
  <c r="R190" i="7"/>
  <c r="AA190" i="7" s="1"/>
  <c r="Q559" i="6"/>
  <c r="T559" i="6" s="1"/>
  <c r="AC559" i="6" s="1"/>
  <c r="Z528" i="6"/>
  <c r="AI528" i="6" s="1"/>
  <c r="R528" i="6"/>
  <c r="AA528" i="6" s="1"/>
  <c r="Q528" i="6"/>
  <c r="Y528" i="6" s="1"/>
  <c r="AH528" i="6" s="1"/>
  <c r="Z437" i="6"/>
  <c r="AI437" i="6" s="1"/>
  <c r="S159" i="6"/>
  <c r="AB159" i="6" s="1"/>
  <c r="X159" i="6"/>
  <c r="AG159" i="6" s="1"/>
  <c r="T159" i="6"/>
  <c r="AC159" i="6" s="1"/>
  <c r="Q159" i="6"/>
  <c r="Z159" i="6" s="1"/>
  <c r="AI159" i="6" s="1"/>
  <c r="W159" i="6"/>
  <c r="AF159" i="6" s="1"/>
  <c r="V159" i="6"/>
  <c r="AE159" i="6" s="1"/>
  <c r="U159" i="6"/>
  <c r="AD159" i="6" s="1"/>
  <c r="R159" i="6"/>
  <c r="AA159" i="6" s="1"/>
  <c r="V67" i="6"/>
  <c r="AE67" i="6" s="1"/>
  <c r="X67" i="6"/>
  <c r="AG67" i="6" s="1"/>
  <c r="W67" i="6"/>
  <c r="AF67" i="6" s="1"/>
  <c r="U67" i="6"/>
  <c r="AD67" i="6" s="1"/>
  <c r="T67" i="6"/>
  <c r="AC67" i="6" s="1"/>
  <c r="R67" i="6"/>
  <c r="AA67" i="6" s="1"/>
  <c r="Q67" i="6"/>
  <c r="Z67" i="6" s="1"/>
  <c r="AI67" i="6" s="1"/>
  <c r="R395" i="8"/>
  <c r="AA395" i="8" s="1"/>
  <c r="U285" i="8"/>
  <c r="AD285" i="8" s="1"/>
  <c r="Y205" i="8"/>
  <c r="AH205" i="8" s="1"/>
  <c r="R177" i="8"/>
  <c r="AA177" i="8" s="1"/>
  <c r="V30" i="8"/>
  <c r="AE30" i="8" s="1"/>
  <c r="S272" i="7"/>
  <c r="AB272" i="7" s="1"/>
  <c r="R272" i="7"/>
  <c r="AA272" i="7" s="1"/>
  <c r="Q272" i="7"/>
  <c r="Z272" i="7" s="1"/>
  <c r="AI272" i="7" s="1"/>
  <c r="Q156" i="7"/>
  <c r="R156" i="7" s="1"/>
  <c r="AA156" i="7" s="1"/>
  <c r="V156" i="7"/>
  <c r="AE156" i="7" s="1"/>
  <c r="S156" i="7"/>
  <c r="AB156" i="7" s="1"/>
  <c r="Q48" i="7"/>
  <c r="R48" i="7" s="1"/>
  <c r="AA48" i="7" s="1"/>
  <c r="V48" i="7"/>
  <c r="AE48" i="7" s="1"/>
  <c r="U48" i="7"/>
  <c r="AD48" i="7" s="1"/>
  <c r="S48" i="7"/>
  <c r="AB48" i="7" s="1"/>
  <c r="S546" i="6"/>
  <c r="AB546" i="6" s="1"/>
  <c r="V519" i="6"/>
  <c r="AE519" i="6" s="1"/>
  <c r="U519" i="6"/>
  <c r="AD519" i="6" s="1"/>
  <c r="Q519" i="6"/>
  <c r="S519" i="6" s="1"/>
  <c r="AB519" i="6" s="1"/>
  <c r="Z519" i="6"/>
  <c r="AI519" i="6" s="1"/>
  <c r="R519" i="6"/>
  <c r="AA519" i="6" s="1"/>
  <c r="W511" i="6"/>
  <c r="AF511" i="6" s="1"/>
  <c r="S511" i="6"/>
  <c r="AB511" i="6" s="1"/>
  <c r="X511" i="6"/>
  <c r="AG511" i="6" s="1"/>
  <c r="Q511" i="6"/>
  <c r="U511" i="6" s="1"/>
  <c r="AD511" i="6" s="1"/>
  <c r="Z511" i="6"/>
  <c r="AI511" i="6" s="1"/>
  <c r="Y511" i="6"/>
  <c r="AH511" i="6" s="1"/>
  <c r="Q498" i="6"/>
  <c r="Z498" i="6" s="1"/>
  <c r="AI498" i="6" s="1"/>
  <c r="W498" i="6"/>
  <c r="AF498" i="6" s="1"/>
  <c r="V498" i="6"/>
  <c r="AE498" i="6" s="1"/>
  <c r="X412" i="6"/>
  <c r="AG412" i="6" s="1"/>
  <c r="W412" i="6"/>
  <c r="AF412" i="6" s="1"/>
  <c r="V412" i="6"/>
  <c r="AE412" i="6" s="1"/>
  <c r="U412" i="6"/>
  <c r="AD412" i="6" s="1"/>
  <c r="T412" i="6"/>
  <c r="AC412" i="6" s="1"/>
  <c r="Y412" i="6"/>
  <c r="AH412" i="6" s="1"/>
  <c r="Q412" i="6"/>
  <c r="R412" i="6"/>
  <c r="AA412" i="6" s="1"/>
  <c r="Z412" i="6"/>
  <c r="AI412" i="6" s="1"/>
  <c r="S412" i="6"/>
  <c r="AB412" i="6" s="1"/>
  <c r="R368" i="6"/>
  <c r="AA368" i="6" s="1"/>
  <c r="W328" i="6"/>
  <c r="AF328" i="6" s="1"/>
  <c r="R328" i="6"/>
  <c r="AA328" i="6" s="1"/>
  <c r="Q328" i="6"/>
  <c r="T328" i="6" s="1"/>
  <c r="AC328" i="6" s="1"/>
  <c r="W296" i="6"/>
  <c r="AF296" i="6" s="1"/>
  <c r="U296" i="6"/>
  <c r="AD296" i="6" s="1"/>
  <c r="T296" i="6"/>
  <c r="AC296" i="6" s="1"/>
  <c r="S296" i="6"/>
  <c r="AB296" i="6" s="1"/>
  <c r="X296" i="6"/>
  <c r="AG296" i="6" s="1"/>
  <c r="Z296" i="6"/>
  <c r="AI296" i="6" s="1"/>
  <c r="Y296" i="6"/>
  <c r="AH296" i="6" s="1"/>
  <c r="R296" i="6"/>
  <c r="AA296" i="6" s="1"/>
  <c r="Q296" i="6"/>
  <c r="V296" i="6" s="1"/>
  <c r="AE296" i="6" s="1"/>
  <c r="Q194" i="6"/>
  <c r="W194" i="6" s="1"/>
  <c r="AF194" i="6" s="1"/>
  <c r="U90" i="6"/>
  <c r="AD90" i="6" s="1"/>
  <c r="X587" i="5"/>
  <c r="AG587" i="5" s="1"/>
  <c r="V587" i="5"/>
  <c r="AE587" i="5" s="1"/>
  <c r="R587" i="5"/>
  <c r="AA587" i="5" s="1"/>
  <c r="Z587" i="5"/>
  <c r="AI587" i="5" s="1"/>
  <c r="Q587" i="5"/>
  <c r="T587" i="5" s="1"/>
  <c r="AC587" i="5" s="1"/>
  <c r="Y587" i="5"/>
  <c r="AH587" i="5" s="1"/>
  <c r="Y325" i="5"/>
  <c r="AH325" i="5" s="1"/>
  <c r="Q325" i="5"/>
  <c r="X325" i="5" s="1"/>
  <c r="AG325" i="5" s="1"/>
  <c r="V325" i="5"/>
  <c r="AE325" i="5" s="1"/>
  <c r="U325" i="5"/>
  <c r="AD325" i="5" s="1"/>
  <c r="Z325" i="5"/>
  <c r="AI325" i="5" s="1"/>
  <c r="R325" i="5"/>
  <c r="AA325" i="5" s="1"/>
  <c r="T325" i="5"/>
  <c r="AC325" i="5" s="1"/>
  <c r="S325" i="5"/>
  <c r="AB325" i="5" s="1"/>
  <c r="Q218" i="5"/>
  <c r="Y218" i="5" s="1"/>
  <c r="AH218" i="5" s="1"/>
  <c r="X218" i="5"/>
  <c r="AG218" i="5" s="1"/>
  <c r="W218" i="5"/>
  <c r="AF218" i="5" s="1"/>
  <c r="V218" i="5"/>
  <c r="AE218" i="5" s="1"/>
  <c r="U218" i="5"/>
  <c r="AD218" i="5" s="1"/>
  <c r="Z218" i="5"/>
  <c r="AI218" i="5" s="1"/>
  <c r="R218" i="5"/>
  <c r="AA218" i="5" s="1"/>
  <c r="S218" i="5"/>
  <c r="AB218" i="5" s="1"/>
  <c r="T388" i="8"/>
  <c r="AC388" i="8" s="1"/>
  <c r="Y386" i="8"/>
  <c r="AH386" i="8" s="1"/>
  <c r="S386" i="8"/>
  <c r="AB386" i="8" s="1"/>
  <c r="R240" i="8"/>
  <c r="AA240" i="8" s="1"/>
  <c r="W210" i="8"/>
  <c r="AF210" i="8" s="1"/>
  <c r="U149" i="8"/>
  <c r="AD149" i="8" s="1"/>
  <c r="Y132" i="8"/>
  <c r="AH132" i="8" s="1"/>
  <c r="X107" i="8"/>
  <c r="AG107" i="8" s="1"/>
  <c r="W107" i="8"/>
  <c r="AF107" i="8" s="1"/>
  <c r="S78" i="8"/>
  <c r="AB78" i="8" s="1"/>
  <c r="S64" i="8"/>
  <c r="AB64" i="8" s="1"/>
  <c r="T330" i="7"/>
  <c r="AC330" i="7" s="1"/>
  <c r="Y330" i="7"/>
  <c r="AH330" i="7" s="1"/>
  <c r="Q330" i="7"/>
  <c r="X330" i="7" s="1"/>
  <c r="AG330" i="7" s="1"/>
  <c r="S330" i="7"/>
  <c r="AB330" i="7" s="1"/>
  <c r="R330" i="7"/>
  <c r="AA330" i="7" s="1"/>
  <c r="U330" i="7"/>
  <c r="AD330" i="7" s="1"/>
  <c r="Z330" i="7"/>
  <c r="AI330" i="7" s="1"/>
  <c r="W330" i="7"/>
  <c r="AF330" i="7" s="1"/>
  <c r="U209" i="7"/>
  <c r="AD209" i="7" s="1"/>
  <c r="Q209" i="7"/>
  <c r="Z209" i="7" s="1"/>
  <c r="AI209" i="7" s="1"/>
  <c r="Y209" i="7"/>
  <c r="AH209" i="7" s="1"/>
  <c r="X209" i="7"/>
  <c r="AG209" i="7" s="1"/>
  <c r="W209" i="7"/>
  <c r="AF209" i="7" s="1"/>
  <c r="V209" i="7"/>
  <c r="AE209" i="7" s="1"/>
  <c r="R209" i="7"/>
  <c r="AA209" i="7" s="1"/>
  <c r="S209" i="7"/>
  <c r="AB209" i="7" s="1"/>
  <c r="W119" i="7"/>
  <c r="AF119" i="7" s="1"/>
  <c r="U119" i="7"/>
  <c r="AD119" i="7" s="1"/>
  <c r="S119" i="7"/>
  <c r="AB119" i="7" s="1"/>
  <c r="Q119" i="7"/>
  <c r="Z119" i="7" s="1"/>
  <c r="AI119" i="7" s="1"/>
  <c r="V492" i="6"/>
  <c r="AE492" i="6" s="1"/>
  <c r="T492" i="6"/>
  <c r="AC492" i="6" s="1"/>
  <c r="S492" i="6"/>
  <c r="AB492" i="6" s="1"/>
  <c r="Q492" i="6"/>
  <c r="R492" i="6" s="1"/>
  <c r="AA492" i="6" s="1"/>
  <c r="Y492" i="6"/>
  <c r="AH492" i="6" s="1"/>
  <c r="X492" i="6"/>
  <c r="AG492" i="6" s="1"/>
  <c r="T463" i="6"/>
  <c r="AC463" i="6" s="1"/>
  <c r="Q441" i="6"/>
  <c r="T441" i="6" s="1"/>
  <c r="AC441" i="6" s="1"/>
  <c r="Q400" i="6"/>
  <c r="Y400" i="6" s="1"/>
  <c r="AH400" i="6" s="1"/>
  <c r="X400" i="6"/>
  <c r="AG400" i="6" s="1"/>
  <c r="W400" i="6"/>
  <c r="AF400" i="6" s="1"/>
  <c r="V400" i="6"/>
  <c r="AE400" i="6" s="1"/>
  <c r="U400" i="6"/>
  <c r="AD400" i="6" s="1"/>
  <c r="Z400" i="6"/>
  <c r="AI400" i="6" s="1"/>
  <c r="R400" i="6"/>
  <c r="AA400" i="6" s="1"/>
  <c r="S400" i="6"/>
  <c r="AB400" i="6" s="1"/>
  <c r="S316" i="6"/>
  <c r="AB316" i="6" s="1"/>
  <c r="S167" i="6"/>
  <c r="AB167" i="6" s="1"/>
  <c r="X167" i="6"/>
  <c r="AG167" i="6" s="1"/>
  <c r="T167" i="6"/>
  <c r="AC167" i="6" s="1"/>
  <c r="U167" i="6"/>
  <c r="AD167" i="6" s="1"/>
  <c r="R167" i="6"/>
  <c r="AA167" i="6" s="1"/>
  <c r="Q167" i="6"/>
  <c r="Z167" i="6"/>
  <c r="AI167" i="6" s="1"/>
  <c r="Y167" i="6"/>
  <c r="AH167" i="6" s="1"/>
  <c r="W167" i="6"/>
  <c r="AF167" i="6" s="1"/>
  <c r="V167" i="6"/>
  <c r="AE167" i="6" s="1"/>
  <c r="R90" i="6"/>
  <c r="AA90" i="6" s="1"/>
  <c r="U572" i="5"/>
  <c r="AD572" i="5" s="1"/>
  <c r="R572" i="5"/>
  <c r="AA572" i="5" s="1"/>
  <c r="Q572" i="5"/>
  <c r="Z572" i="5" s="1"/>
  <c r="AI572" i="5" s="1"/>
  <c r="Y572" i="5"/>
  <c r="AH572" i="5" s="1"/>
  <c r="X572" i="5"/>
  <c r="AG572" i="5" s="1"/>
  <c r="W572" i="5"/>
  <c r="AF572" i="5" s="1"/>
  <c r="V572" i="5"/>
  <c r="AE572" i="5" s="1"/>
  <c r="T572" i="5"/>
  <c r="AC572" i="5" s="1"/>
  <c r="S572" i="5"/>
  <c r="AB572" i="5" s="1"/>
  <c r="Q384" i="5"/>
  <c r="Z384" i="5" s="1"/>
  <c r="AI384" i="5" s="1"/>
  <c r="W384" i="5"/>
  <c r="AF384" i="5" s="1"/>
  <c r="V384" i="5"/>
  <c r="AE384" i="5" s="1"/>
  <c r="Q278" i="5"/>
  <c r="V278" i="5" s="1"/>
  <c r="AE278" i="5" s="1"/>
  <c r="Z109" i="5"/>
  <c r="AI109" i="5" s="1"/>
  <c r="R109" i="5"/>
  <c r="AA109" i="5" s="1"/>
  <c r="Y109" i="5"/>
  <c r="AH109" i="5" s="1"/>
  <c r="Q109" i="5"/>
  <c r="X109" i="5" s="1"/>
  <c r="AG109" i="5" s="1"/>
  <c r="V109" i="5"/>
  <c r="AE109" i="5" s="1"/>
  <c r="S109" i="5"/>
  <c r="AB109" i="5" s="1"/>
  <c r="U109" i="5"/>
  <c r="AD109" i="5" s="1"/>
  <c r="T109" i="5"/>
  <c r="AC109" i="5" s="1"/>
  <c r="X309" i="8"/>
  <c r="AG309" i="8" s="1"/>
  <c r="Z309" i="8"/>
  <c r="AI309" i="8" s="1"/>
  <c r="T231" i="8"/>
  <c r="AC231" i="8" s="1"/>
  <c r="S158" i="8"/>
  <c r="AB158" i="8" s="1"/>
  <c r="S137" i="8"/>
  <c r="AB137" i="8" s="1"/>
  <c r="S101" i="8"/>
  <c r="AB101" i="8" s="1"/>
  <c r="V66" i="8"/>
  <c r="AE66" i="8" s="1"/>
  <c r="S28" i="8"/>
  <c r="AB28" i="8" s="1"/>
  <c r="V301" i="7"/>
  <c r="AE301" i="7" s="1"/>
  <c r="Q301" i="7"/>
  <c r="X301" i="7" s="1"/>
  <c r="AG301" i="7" s="1"/>
  <c r="Z301" i="7"/>
  <c r="AI301" i="7" s="1"/>
  <c r="Y301" i="7"/>
  <c r="AH301" i="7" s="1"/>
  <c r="T301" i="7"/>
  <c r="AC301" i="7" s="1"/>
  <c r="U301" i="7"/>
  <c r="AD301" i="7" s="1"/>
  <c r="V153" i="7"/>
  <c r="AE153" i="7" s="1"/>
  <c r="T153" i="7"/>
  <c r="AC153" i="7" s="1"/>
  <c r="S153" i="7"/>
  <c r="AB153" i="7" s="1"/>
  <c r="R153" i="7"/>
  <c r="AA153" i="7" s="1"/>
  <c r="X153" i="7"/>
  <c r="AG153" i="7" s="1"/>
  <c r="Q153" i="7"/>
  <c r="U153" i="7" s="1"/>
  <c r="AD153" i="7" s="1"/>
  <c r="S70" i="7"/>
  <c r="AB70" i="7" s="1"/>
  <c r="V70" i="7"/>
  <c r="AE70" i="7" s="1"/>
  <c r="U70" i="7"/>
  <c r="AD70" i="7" s="1"/>
  <c r="T70" i="7"/>
  <c r="AC70" i="7" s="1"/>
  <c r="R70" i="7"/>
  <c r="AA70" i="7" s="1"/>
  <c r="Z70" i="7"/>
  <c r="AI70" i="7" s="1"/>
  <c r="Q70" i="7"/>
  <c r="W70" i="7"/>
  <c r="AF70" i="7" s="1"/>
  <c r="Y70" i="7"/>
  <c r="AH70" i="7" s="1"/>
  <c r="X70" i="7"/>
  <c r="AG70" i="7" s="1"/>
  <c r="U555" i="6"/>
  <c r="AD555" i="6" s="1"/>
  <c r="T555" i="6"/>
  <c r="AC555" i="6" s="1"/>
  <c r="X555" i="6"/>
  <c r="AG555" i="6" s="1"/>
  <c r="Q555" i="6"/>
  <c r="Z555" i="6" s="1"/>
  <c r="AI555" i="6" s="1"/>
  <c r="Y555" i="6"/>
  <c r="AH555" i="6" s="1"/>
  <c r="Y499" i="6"/>
  <c r="AH499" i="6" s="1"/>
  <c r="Q499" i="6"/>
  <c r="X499" i="6" s="1"/>
  <c r="AG499" i="6" s="1"/>
  <c r="V499" i="6"/>
  <c r="AE499" i="6" s="1"/>
  <c r="U499" i="6"/>
  <c r="AD499" i="6" s="1"/>
  <c r="Z499" i="6"/>
  <c r="AI499" i="6" s="1"/>
  <c r="R499" i="6"/>
  <c r="AA499" i="6" s="1"/>
  <c r="T499" i="6"/>
  <c r="AC499" i="6" s="1"/>
  <c r="S499" i="6"/>
  <c r="AB499" i="6" s="1"/>
  <c r="V439" i="6"/>
  <c r="AE439" i="6" s="1"/>
  <c r="U439" i="6"/>
  <c r="AD439" i="6" s="1"/>
  <c r="T439" i="6"/>
  <c r="AC439" i="6" s="1"/>
  <c r="S439" i="6"/>
  <c r="AB439" i="6" s="1"/>
  <c r="X439" i="6"/>
  <c r="AG439" i="6" s="1"/>
  <c r="Y439" i="6"/>
  <c r="AH439" i="6" s="1"/>
  <c r="R439" i="6"/>
  <c r="AA439" i="6" s="1"/>
  <c r="Q439" i="6"/>
  <c r="W439" i="6" s="1"/>
  <c r="AF439" i="6" s="1"/>
  <c r="Z439" i="6"/>
  <c r="AI439" i="6" s="1"/>
  <c r="T391" i="6"/>
  <c r="AC391" i="6" s="1"/>
  <c r="S391" i="6"/>
  <c r="AB391" i="6" s="1"/>
  <c r="Z391" i="6"/>
  <c r="AI391" i="6" s="1"/>
  <c r="R391" i="6"/>
  <c r="AA391" i="6" s="1"/>
  <c r="Y391" i="6"/>
  <c r="AH391" i="6" s="1"/>
  <c r="Q391" i="6"/>
  <c r="X391" i="6" s="1"/>
  <c r="AG391" i="6" s="1"/>
  <c r="W391" i="6"/>
  <c r="AF391" i="6" s="1"/>
  <c r="V391" i="6"/>
  <c r="AE391" i="6" s="1"/>
  <c r="T329" i="6"/>
  <c r="AC329" i="6" s="1"/>
  <c r="S329" i="6"/>
  <c r="AB329" i="6" s="1"/>
  <c r="Q329" i="6"/>
  <c r="R329" i="6" s="1"/>
  <c r="AA329" i="6" s="1"/>
  <c r="V329" i="6"/>
  <c r="AE329" i="6" s="1"/>
  <c r="W329" i="6"/>
  <c r="AF329" i="6" s="1"/>
  <c r="Y264" i="6"/>
  <c r="AH264" i="6" s="1"/>
  <c r="Q264" i="6"/>
  <c r="X264" i="6" s="1"/>
  <c r="AG264" i="6" s="1"/>
  <c r="V264" i="6"/>
  <c r="AE264" i="6" s="1"/>
  <c r="U264" i="6"/>
  <c r="AD264" i="6" s="1"/>
  <c r="Z264" i="6"/>
  <c r="AI264" i="6" s="1"/>
  <c r="R264" i="6"/>
  <c r="AA264" i="6" s="1"/>
  <c r="T264" i="6"/>
  <c r="AC264" i="6" s="1"/>
  <c r="S264" i="6"/>
  <c r="AB264" i="6" s="1"/>
  <c r="X217" i="6"/>
  <c r="AG217" i="6" s="1"/>
  <c r="Q217" i="6"/>
  <c r="W217" i="6" s="1"/>
  <c r="AF217" i="6" s="1"/>
  <c r="T193" i="6"/>
  <c r="AC193" i="6" s="1"/>
  <c r="Y193" i="6"/>
  <c r="AH193" i="6" s="1"/>
  <c r="Q193" i="6"/>
  <c r="R193" i="6" s="1"/>
  <c r="AA193" i="6" s="1"/>
  <c r="U193" i="6"/>
  <c r="AD193" i="6" s="1"/>
  <c r="V193" i="6"/>
  <c r="AE193" i="6" s="1"/>
  <c r="X193" i="6"/>
  <c r="AG193" i="6" s="1"/>
  <c r="W193" i="6"/>
  <c r="AF193" i="6" s="1"/>
  <c r="W137" i="6"/>
  <c r="AF137" i="6" s="1"/>
  <c r="T137" i="6"/>
  <c r="AC137" i="6" s="1"/>
  <c r="X137" i="6"/>
  <c r="AG137" i="6" s="1"/>
  <c r="Q137" i="6"/>
  <c r="Z137" i="6" s="1"/>
  <c r="AI137" i="6" s="1"/>
  <c r="V137" i="6"/>
  <c r="AE137" i="6" s="1"/>
  <c r="U137" i="6"/>
  <c r="AD137" i="6" s="1"/>
  <c r="S137" i="6"/>
  <c r="AB137" i="6" s="1"/>
  <c r="R137" i="6"/>
  <c r="AA137" i="6" s="1"/>
  <c r="X96" i="6"/>
  <c r="AG96" i="6" s="1"/>
  <c r="U96" i="6"/>
  <c r="AD96" i="6" s="1"/>
  <c r="Q96" i="6"/>
  <c r="Y96" i="6" s="1"/>
  <c r="AH96" i="6" s="1"/>
  <c r="V96" i="6"/>
  <c r="AE96" i="6" s="1"/>
  <c r="T96" i="6"/>
  <c r="AC96" i="6" s="1"/>
  <c r="S96" i="6"/>
  <c r="AB96" i="6" s="1"/>
  <c r="R96" i="6"/>
  <c r="AA96" i="6" s="1"/>
  <c r="Z96" i="6"/>
  <c r="AI96" i="6" s="1"/>
  <c r="W96" i="6"/>
  <c r="AF96" i="6" s="1"/>
  <c r="T27" i="6"/>
  <c r="AC27" i="6" s="1"/>
  <c r="S27" i="6"/>
  <c r="AB27" i="6" s="1"/>
  <c r="Q27" i="6"/>
  <c r="Z27" i="6" s="1"/>
  <c r="AI27" i="6" s="1"/>
  <c r="Y27" i="6"/>
  <c r="AH27" i="6" s="1"/>
  <c r="X27" i="6"/>
  <c r="AG27" i="6" s="1"/>
  <c r="Q172" i="6"/>
  <c r="X172" i="6" s="1"/>
  <c r="AG172" i="6" s="1"/>
  <c r="Q259" i="6"/>
  <c r="Z259" i="6" s="1"/>
  <c r="AI259" i="6" s="1"/>
  <c r="S248" i="6"/>
  <c r="AB248" i="6" s="1"/>
  <c r="Q248" i="6"/>
  <c r="R248" i="6" s="1"/>
  <c r="AA248" i="6" s="1"/>
  <c r="X248" i="6"/>
  <c r="AG248" i="6" s="1"/>
  <c r="T248" i="6"/>
  <c r="AC248" i="6" s="1"/>
  <c r="V248" i="6"/>
  <c r="AE248" i="6" s="1"/>
  <c r="R314" i="6"/>
  <c r="AA314" i="6" s="1"/>
  <c r="Y314" i="6"/>
  <c r="AH314" i="6" s="1"/>
  <c r="Q314" i="6"/>
  <c r="S314" i="6" s="1"/>
  <c r="AB314" i="6" s="1"/>
  <c r="X314" i="6"/>
  <c r="AG314" i="6" s="1"/>
  <c r="W314" i="6"/>
  <c r="AF314" i="6" s="1"/>
  <c r="Y350" i="6"/>
  <c r="AH350" i="6" s="1"/>
  <c r="Q350" i="6"/>
  <c r="W350" i="6" s="1"/>
  <c r="AF350" i="6" s="1"/>
  <c r="S460" i="6"/>
  <c r="AB460" i="6" s="1"/>
  <c r="Z460" i="6"/>
  <c r="AI460" i="6" s="1"/>
  <c r="R460" i="6"/>
  <c r="AA460" i="6" s="1"/>
  <c r="Y460" i="6"/>
  <c r="AH460" i="6" s="1"/>
  <c r="Q460" i="6"/>
  <c r="X460" i="6"/>
  <c r="AG460" i="6" s="1"/>
  <c r="W460" i="6"/>
  <c r="AF460" i="6" s="1"/>
  <c r="T460" i="6"/>
  <c r="AC460" i="6" s="1"/>
  <c r="V460" i="6"/>
  <c r="AE460" i="6" s="1"/>
  <c r="U460" i="6"/>
  <c r="AD460" i="6" s="1"/>
  <c r="S543" i="6"/>
  <c r="AB543" i="6" s="1"/>
  <c r="Q543" i="6"/>
  <c r="R543" i="6" s="1"/>
  <c r="AA543" i="6" s="1"/>
  <c r="X543" i="6"/>
  <c r="AG543" i="6" s="1"/>
  <c r="T543" i="6"/>
  <c r="AC543" i="6" s="1"/>
  <c r="V543" i="6"/>
  <c r="AE543" i="6" s="1"/>
  <c r="W76" i="6"/>
  <c r="AF76" i="6" s="1"/>
  <c r="V76" i="6"/>
  <c r="AE76" i="6" s="1"/>
  <c r="U76" i="6"/>
  <c r="AD76" i="6" s="1"/>
  <c r="T76" i="6"/>
  <c r="AC76" i="6" s="1"/>
  <c r="S76" i="6"/>
  <c r="AB76" i="6" s="1"/>
  <c r="Q76" i="6"/>
  <c r="Z76" i="6" s="1"/>
  <c r="AI76" i="6" s="1"/>
  <c r="Q280" i="6"/>
  <c r="V280" i="6" s="1"/>
  <c r="AE280" i="6" s="1"/>
  <c r="Z375" i="6"/>
  <c r="AI375" i="6" s="1"/>
  <c r="R375" i="6"/>
  <c r="AA375" i="6" s="1"/>
  <c r="Y375" i="6"/>
  <c r="AH375" i="6" s="1"/>
  <c r="Q375" i="6"/>
  <c r="X375" i="6" s="1"/>
  <c r="AG375" i="6" s="1"/>
  <c r="V375" i="6"/>
  <c r="AE375" i="6" s="1"/>
  <c r="S375" i="6"/>
  <c r="AB375" i="6" s="1"/>
  <c r="U375" i="6"/>
  <c r="AD375" i="6" s="1"/>
  <c r="T375" i="6"/>
  <c r="AC375" i="6" s="1"/>
  <c r="Z565" i="6"/>
  <c r="AI565" i="6" s="1"/>
  <c r="R565" i="6"/>
  <c r="AA565" i="6" s="1"/>
  <c r="Q565" i="6"/>
  <c r="Y565" i="6" s="1"/>
  <c r="AH565" i="6" s="1"/>
  <c r="X565" i="6"/>
  <c r="AG565" i="6" s="1"/>
  <c r="W565" i="6"/>
  <c r="AF565" i="6" s="1"/>
  <c r="V565" i="6"/>
  <c r="AE565" i="6" s="1"/>
  <c r="S565" i="6"/>
  <c r="AB565" i="6" s="1"/>
  <c r="U565" i="6"/>
  <c r="AD565" i="6" s="1"/>
  <c r="T565" i="6"/>
  <c r="AC565" i="6" s="1"/>
  <c r="Q295" i="6"/>
  <c r="Y295" i="6" s="1"/>
  <c r="AH295" i="6" s="1"/>
  <c r="X295" i="6"/>
  <c r="AG295" i="6" s="1"/>
  <c r="W295" i="6"/>
  <c r="AF295" i="6" s="1"/>
  <c r="V295" i="6"/>
  <c r="AE295" i="6" s="1"/>
  <c r="U295" i="6"/>
  <c r="AD295" i="6" s="1"/>
  <c r="Z295" i="6"/>
  <c r="AI295" i="6" s="1"/>
  <c r="R295" i="6"/>
  <c r="AA295" i="6" s="1"/>
  <c r="S295" i="6"/>
  <c r="AB295" i="6" s="1"/>
  <c r="Q335" i="6"/>
  <c r="Z335" i="6" s="1"/>
  <c r="AI335" i="6" s="1"/>
  <c r="W335" i="6"/>
  <c r="AF335" i="6" s="1"/>
  <c r="V335" i="6"/>
  <c r="AE335" i="6" s="1"/>
  <c r="T335" i="6"/>
  <c r="AC335" i="6" s="1"/>
  <c r="S335" i="6"/>
  <c r="AB335" i="6" s="1"/>
  <c r="U560" i="5"/>
  <c r="AD560" i="5" s="1"/>
  <c r="S560" i="5"/>
  <c r="AB560" i="5" s="1"/>
  <c r="R560" i="5"/>
  <c r="AA560" i="5" s="1"/>
  <c r="Z560" i="5"/>
  <c r="AI560" i="5" s="1"/>
  <c r="Q560" i="5"/>
  <c r="Y560" i="5"/>
  <c r="AH560" i="5" s="1"/>
  <c r="X560" i="5"/>
  <c r="AG560" i="5" s="1"/>
  <c r="W560" i="5"/>
  <c r="AF560" i="5" s="1"/>
  <c r="V560" i="5"/>
  <c r="AE560" i="5" s="1"/>
  <c r="T560" i="5"/>
  <c r="AC560" i="5" s="1"/>
  <c r="S518" i="5"/>
  <c r="AB518" i="5" s="1"/>
  <c r="Q518" i="5"/>
  <c r="R518" i="5" s="1"/>
  <c r="AA518" i="5" s="1"/>
  <c r="W518" i="5"/>
  <c r="AF518" i="5" s="1"/>
  <c r="V518" i="5"/>
  <c r="AE518" i="5" s="1"/>
  <c r="U518" i="5"/>
  <c r="AD518" i="5" s="1"/>
  <c r="Q510" i="5"/>
  <c r="S510" i="5" s="1"/>
  <c r="AB510" i="5" s="1"/>
  <c r="X510" i="5"/>
  <c r="AG510" i="5" s="1"/>
  <c r="W510" i="5"/>
  <c r="AF510" i="5" s="1"/>
  <c r="Y490" i="5"/>
  <c r="AH490" i="5" s="1"/>
  <c r="Q490" i="5"/>
  <c r="W490" i="5" s="1"/>
  <c r="AF490" i="5" s="1"/>
  <c r="S417" i="5"/>
  <c r="AB417" i="5" s="1"/>
  <c r="Z417" i="5"/>
  <c r="AI417" i="5" s="1"/>
  <c r="R417" i="5"/>
  <c r="AA417" i="5" s="1"/>
  <c r="Y417" i="5"/>
  <c r="AH417" i="5" s="1"/>
  <c r="Q417" i="5"/>
  <c r="X417" i="5"/>
  <c r="AG417" i="5" s="1"/>
  <c r="W417" i="5"/>
  <c r="AF417" i="5" s="1"/>
  <c r="T417" i="5"/>
  <c r="AC417" i="5" s="1"/>
  <c r="V417" i="5"/>
  <c r="AE417" i="5" s="1"/>
  <c r="U417" i="5"/>
  <c r="AD417" i="5" s="1"/>
  <c r="S336" i="5"/>
  <c r="AB336" i="5" s="1"/>
  <c r="Q336" i="5"/>
  <c r="R336" i="5" s="1"/>
  <c r="AA336" i="5" s="1"/>
  <c r="W336" i="5"/>
  <c r="AF336" i="5" s="1"/>
  <c r="T336" i="5"/>
  <c r="AC336" i="5" s="1"/>
  <c r="V336" i="5"/>
  <c r="AE336" i="5" s="1"/>
  <c r="Q300" i="5"/>
  <c r="S300" i="5" s="1"/>
  <c r="AB300" i="5" s="1"/>
  <c r="X300" i="5"/>
  <c r="AG300" i="5" s="1"/>
  <c r="W300" i="5"/>
  <c r="AF300" i="5" s="1"/>
  <c r="Y224" i="5"/>
  <c r="AH224" i="5" s="1"/>
  <c r="Q224" i="5"/>
  <c r="W224" i="5" s="1"/>
  <c r="AF224" i="5" s="1"/>
  <c r="S171" i="5"/>
  <c r="AB171" i="5" s="1"/>
  <c r="Z171" i="5"/>
  <c r="AI171" i="5" s="1"/>
  <c r="R171" i="5"/>
  <c r="AA171" i="5" s="1"/>
  <c r="Y171" i="5"/>
  <c r="AH171" i="5" s="1"/>
  <c r="Q171" i="5"/>
  <c r="X171" i="5"/>
  <c r="AG171" i="5" s="1"/>
  <c r="W171" i="5"/>
  <c r="AF171" i="5" s="1"/>
  <c r="T171" i="5"/>
  <c r="AC171" i="5" s="1"/>
  <c r="V171" i="5"/>
  <c r="AE171" i="5" s="1"/>
  <c r="U171" i="5"/>
  <c r="AD171" i="5" s="1"/>
  <c r="S92" i="5"/>
  <c r="AB92" i="5" s="1"/>
  <c r="Q92" i="5"/>
  <c r="R92" i="5" s="1"/>
  <c r="AA92" i="5" s="1"/>
  <c r="W92" i="5"/>
  <c r="AF92" i="5" s="1"/>
  <c r="T92" i="5"/>
  <c r="AC92" i="5" s="1"/>
  <c r="V92" i="5"/>
  <c r="AE92" i="5" s="1"/>
  <c r="S398" i="8"/>
  <c r="AB398" i="8" s="1"/>
  <c r="V325" i="8"/>
  <c r="AE325" i="8" s="1"/>
  <c r="W239" i="8"/>
  <c r="AF239" i="8" s="1"/>
  <c r="X72" i="8"/>
  <c r="AG72" i="8" s="1"/>
  <c r="U72" i="8"/>
  <c r="AD72" i="8" s="1"/>
  <c r="Y180" i="7"/>
  <c r="AH180" i="7" s="1"/>
  <c r="Q180" i="7"/>
  <c r="T180" i="7" s="1"/>
  <c r="AC180" i="7" s="1"/>
  <c r="X180" i="7"/>
  <c r="AG180" i="7" s="1"/>
  <c r="W180" i="7"/>
  <c r="AF180" i="7" s="1"/>
  <c r="U81" i="7"/>
  <c r="AD81" i="7" s="1"/>
  <c r="W81" i="7"/>
  <c r="AF81" i="7" s="1"/>
  <c r="V81" i="7"/>
  <c r="AE81" i="7" s="1"/>
  <c r="T81" i="7"/>
  <c r="AC81" i="7" s="1"/>
  <c r="S81" i="7"/>
  <c r="AB81" i="7" s="1"/>
  <c r="Y81" i="7"/>
  <c r="AH81" i="7" s="1"/>
  <c r="Z81" i="7"/>
  <c r="AI81" i="7" s="1"/>
  <c r="R81" i="7"/>
  <c r="AA81" i="7" s="1"/>
  <c r="Q81" i="7"/>
  <c r="X81" i="7" s="1"/>
  <c r="AG81" i="7" s="1"/>
  <c r="V189" i="7"/>
  <c r="AE189" i="7" s="1"/>
  <c r="U189" i="7"/>
  <c r="AD189" i="7" s="1"/>
  <c r="T189" i="7"/>
  <c r="AC189" i="7" s="1"/>
  <c r="Q189" i="7"/>
  <c r="X189" i="7" s="1"/>
  <c r="AG189" i="7" s="1"/>
  <c r="T429" i="7"/>
  <c r="AC429" i="7" s="1"/>
  <c r="S429" i="7"/>
  <c r="AB429" i="7" s="1"/>
  <c r="Z429" i="7"/>
  <c r="AI429" i="7" s="1"/>
  <c r="R429" i="7"/>
  <c r="AA429" i="7" s="1"/>
  <c r="Y429" i="7"/>
  <c r="AH429" i="7" s="1"/>
  <c r="Q429" i="7"/>
  <c r="X429" i="7"/>
  <c r="AG429" i="7" s="1"/>
  <c r="V429" i="7"/>
  <c r="AE429" i="7" s="1"/>
  <c r="W429" i="7"/>
  <c r="AF429" i="7" s="1"/>
  <c r="U429" i="7"/>
  <c r="AD429" i="7" s="1"/>
  <c r="X383" i="7"/>
  <c r="AG383" i="7" s="1"/>
  <c r="S383" i="7"/>
  <c r="AB383" i="7" s="1"/>
  <c r="Q383" i="7"/>
  <c r="Z383" i="7" s="1"/>
  <c r="AI383" i="7" s="1"/>
  <c r="V378" i="7"/>
  <c r="AE378" i="7" s="1"/>
  <c r="Z378" i="7"/>
  <c r="AI378" i="7" s="1"/>
  <c r="R378" i="7"/>
  <c r="AA378" i="7" s="1"/>
  <c r="X378" i="7"/>
  <c r="AG378" i="7" s="1"/>
  <c r="Y378" i="7"/>
  <c r="AH378" i="7" s="1"/>
  <c r="W378" i="7"/>
  <c r="AF378" i="7" s="1"/>
  <c r="U378" i="7"/>
  <c r="AD378" i="7" s="1"/>
  <c r="T378" i="7"/>
  <c r="AC378" i="7" s="1"/>
  <c r="Q378" i="7"/>
  <c r="S378" i="7" s="1"/>
  <c r="AB378" i="7" s="1"/>
  <c r="S589" i="7"/>
  <c r="AB589" i="7" s="1"/>
  <c r="Z589" i="7"/>
  <c r="AI589" i="7" s="1"/>
  <c r="R589" i="7"/>
  <c r="AA589" i="7" s="1"/>
  <c r="Q589" i="7"/>
  <c r="Y589" i="7" s="1"/>
  <c r="AH589" i="7" s="1"/>
  <c r="S55" i="7"/>
  <c r="AB55" i="7" s="1"/>
  <c r="T55" i="7"/>
  <c r="AC55" i="7" s="1"/>
  <c r="R55" i="7"/>
  <c r="AA55" i="7" s="1"/>
  <c r="Z55" i="7"/>
  <c r="AI55" i="7" s="1"/>
  <c r="Q55" i="7"/>
  <c r="Y55" i="7" s="1"/>
  <c r="AH55" i="7" s="1"/>
  <c r="U55" i="7"/>
  <c r="AD55" i="7" s="1"/>
  <c r="W55" i="7"/>
  <c r="AF55" i="7" s="1"/>
  <c r="V55" i="7"/>
  <c r="AE55" i="7" s="1"/>
  <c r="T167" i="7"/>
  <c r="AC167" i="7" s="1"/>
  <c r="S167" i="7"/>
  <c r="AB167" i="7" s="1"/>
  <c r="R167" i="7"/>
  <c r="AA167" i="7" s="1"/>
  <c r="Q167" i="7"/>
  <c r="Z167" i="7" s="1"/>
  <c r="AI167" i="7" s="1"/>
  <c r="Y167" i="7"/>
  <c r="AH167" i="7" s="1"/>
  <c r="X167" i="7"/>
  <c r="AG167" i="7" s="1"/>
  <c r="U167" i="7"/>
  <c r="AD167" i="7" s="1"/>
  <c r="W167" i="7"/>
  <c r="AF167" i="7" s="1"/>
  <c r="V167" i="7"/>
  <c r="AE167" i="7" s="1"/>
  <c r="Q206" i="7"/>
  <c r="T206" i="7" s="1"/>
  <c r="AC206" i="7" s="1"/>
  <c r="Y206" i="7"/>
  <c r="AH206" i="7" s="1"/>
  <c r="U206" i="7"/>
  <c r="AD206" i="7" s="1"/>
  <c r="S309" i="7"/>
  <c r="AB309" i="7" s="1"/>
  <c r="X309" i="7"/>
  <c r="AG309" i="7" s="1"/>
  <c r="U309" i="7"/>
  <c r="AD309" i="7" s="1"/>
  <c r="T309" i="7"/>
  <c r="AC309" i="7" s="1"/>
  <c r="R309" i="7"/>
  <c r="AA309" i="7" s="1"/>
  <c r="Q309" i="7"/>
  <c r="W309" i="7" s="1"/>
  <c r="AF309" i="7" s="1"/>
  <c r="Y309" i="7"/>
  <c r="AH309" i="7" s="1"/>
  <c r="Y27" i="7"/>
  <c r="AH27" i="7" s="1"/>
  <c r="Q27" i="7"/>
  <c r="W27" i="7" s="1"/>
  <c r="AF27" i="7" s="1"/>
  <c r="U140" i="7"/>
  <c r="AD140" i="7" s="1"/>
  <c r="R140" i="7"/>
  <c r="AA140" i="7" s="1"/>
  <c r="Z140" i="7"/>
  <c r="AI140" i="7" s="1"/>
  <c r="Q140" i="7"/>
  <c r="Y140" i="7"/>
  <c r="AH140" i="7" s="1"/>
  <c r="X140" i="7"/>
  <c r="AG140" i="7" s="1"/>
  <c r="W140" i="7"/>
  <c r="AF140" i="7" s="1"/>
  <c r="S140" i="7"/>
  <c r="AB140" i="7" s="1"/>
  <c r="V140" i="7"/>
  <c r="AE140" i="7" s="1"/>
  <c r="T140" i="7"/>
  <c r="AC140" i="7" s="1"/>
  <c r="Q233" i="7"/>
  <c r="U233" i="7" s="1"/>
  <c r="AD233" i="7" s="1"/>
  <c r="X340" i="7"/>
  <c r="AG340" i="7" s="1"/>
  <c r="U340" i="7"/>
  <c r="AD340" i="7" s="1"/>
  <c r="T340" i="7"/>
  <c r="AC340" i="7" s="1"/>
  <c r="Z340" i="7"/>
  <c r="AI340" i="7" s="1"/>
  <c r="R340" i="7"/>
  <c r="AA340" i="7" s="1"/>
  <c r="V340" i="7"/>
  <c r="AE340" i="7" s="1"/>
  <c r="S340" i="7"/>
  <c r="AB340" i="7" s="1"/>
  <c r="Q340" i="7"/>
  <c r="W340" i="7"/>
  <c r="AF340" i="7" s="1"/>
  <c r="Y340" i="7"/>
  <c r="AH340" i="7" s="1"/>
  <c r="Q42" i="7"/>
  <c r="U42" i="7" s="1"/>
  <c r="AD42" i="7" s="1"/>
  <c r="X42" i="7"/>
  <c r="AG42" i="7" s="1"/>
  <c r="W42" i="7"/>
  <c r="AF42" i="7" s="1"/>
  <c r="S42" i="7"/>
  <c r="AB42" i="7" s="1"/>
  <c r="S221" i="7"/>
  <c r="AB221" i="7" s="1"/>
  <c r="X221" i="7"/>
  <c r="AG221" i="7" s="1"/>
  <c r="U221" i="7"/>
  <c r="AD221" i="7" s="1"/>
  <c r="Q221" i="7"/>
  <c r="R221" i="7" s="1"/>
  <c r="AA221" i="7" s="1"/>
  <c r="Z221" i="7"/>
  <c r="AI221" i="7" s="1"/>
  <c r="Y221" i="7"/>
  <c r="AH221" i="7" s="1"/>
  <c r="T221" i="7"/>
  <c r="AC221" i="7" s="1"/>
  <c r="W221" i="7"/>
  <c r="AF221" i="7" s="1"/>
  <c r="V221" i="7"/>
  <c r="AE221" i="7" s="1"/>
  <c r="S449" i="7"/>
  <c r="AB449" i="7" s="1"/>
  <c r="Z449" i="7"/>
  <c r="AI449" i="7" s="1"/>
  <c r="R449" i="7"/>
  <c r="AA449" i="7" s="1"/>
  <c r="X449" i="7"/>
  <c r="AG449" i="7" s="1"/>
  <c r="W449" i="7"/>
  <c r="AF449" i="7" s="1"/>
  <c r="Q449" i="7"/>
  <c r="U449" i="7" s="1"/>
  <c r="AD449" i="7" s="1"/>
  <c r="Z135" i="7"/>
  <c r="AI135" i="7" s="1"/>
  <c r="R135" i="7"/>
  <c r="AA135" i="7" s="1"/>
  <c r="Y135" i="7"/>
  <c r="AH135" i="7" s="1"/>
  <c r="X135" i="7"/>
  <c r="AG135" i="7" s="1"/>
  <c r="W135" i="7"/>
  <c r="AF135" i="7" s="1"/>
  <c r="V135" i="7"/>
  <c r="AE135" i="7" s="1"/>
  <c r="U135" i="7"/>
  <c r="AD135" i="7" s="1"/>
  <c r="Q135" i="7"/>
  <c r="T135" i="7"/>
  <c r="AC135" i="7" s="1"/>
  <c r="S135" i="7"/>
  <c r="AB135" i="7" s="1"/>
  <c r="T562" i="7"/>
  <c r="AC562" i="7" s="1"/>
  <c r="S562" i="7"/>
  <c r="AB562" i="7" s="1"/>
  <c r="Z562" i="7"/>
  <c r="AI562" i="7" s="1"/>
  <c r="R562" i="7"/>
  <c r="AA562" i="7" s="1"/>
  <c r="Y562" i="7"/>
  <c r="AH562" i="7" s="1"/>
  <c r="Q562" i="7"/>
  <c r="X562" i="7"/>
  <c r="AG562" i="7" s="1"/>
  <c r="V562" i="7"/>
  <c r="AE562" i="7" s="1"/>
  <c r="U562" i="7"/>
  <c r="AD562" i="7" s="1"/>
  <c r="W562" i="7"/>
  <c r="AF562" i="7" s="1"/>
  <c r="V345" i="7"/>
  <c r="AE345" i="7" s="1"/>
  <c r="S345" i="7"/>
  <c r="AB345" i="7" s="1"/>
  <c r="Q345" i="7"/>
  <c r="R345" i="7" s="1"/>
  <c r="AA345" i="7" s="1"/>
  <c r="U345" i="7"/>
  <c r="AD345" i="7" s="1"/>
  <c r="T345" i="7"/>
  <c r="AC345" i="7" s="1"/>
  <c r="Q279" i="7"/>
  <c r="Z279" i="7" s="1"/>
  <c r="AI279" i="7" s="1"/>
  <c r="Q497" i="7"/>
  <c r="U497" i="7" s="1"/>
  <c r="AD497" i="7" s="1"/>
  <c r="R245" i="7"/>
  <c r="AA245" i="7" s="1"/>
  <c r="W245" i="7"/>
  <c r="AF245" i="7" s="1"/>
  <c r="T245" i="7"/>
  <c r="AC245" i="7" s="1"/>
  <c r="Q245" i="7"/>
  <c r="X245" i="7" s="1"/>
  <c r="AG245" i="7" s="1"/>
  <c r="S245" i="7"/>
  <c r="AB245" i="7" s="1"/>
  <c r="U245" i="7"/>
  <c r="AD245" i="7" s="1"/>
  <c r="Z327" i="7"/>
  <c r="AI327" i="7" s="1"/>
  <c r="S327" i="7"/>
  <c r="AB327" i="7" s="1"/>
  <c r="Q327" i="7"/>
  <c r="V327" i="7" s="1"/>
  <c r="AE327" i="7" s="1"/>
  <c r="V401" i="7"/>
  <c r="AE401" i="7" s="1"/>
  <c r="T401" i="7"/>
  <c r="AC401" i="7" s="1"/>
  <c r="X401" i="7"/>
  <c r="AG401" i="7" s="1"/>
  <c r="U401" i="7"/>
  <c r="AD401" i="7" s="1"/>
  <c r="S401" i="7"/>
  <c r="AB401" i="7" s="1"/>
  <c r="Q401" i="7"/>
  <c r="R401" i="7" s="1"/>
  <c r="AA401" i="7" s="1"/>
  <c r="Q435" i="7"/>
  <c r="T435" i="7" s="1"/>
  <c r="AC435" i="7" s="1"/>
  <c r="X435" i="7"/>
  <c r="AG435" i="7" s="1"/>
  <c r="W435" i="7"/>
  <c r="AF435" i="7" s="1"/>
  <c r="Q549" i="7"/>
  <c r="U549" i="7" s="1"/>
  <c r="AD549" i="7" s="1"/>
  <c r="X549" i="7"/>
  <c r="AG549" i="7" s="1"/>
  <c r="W549" i="7"/>
  <c r="AF549" i="7" s="1"/>
  <c r="R549" i="7"/>
  <c r="AA549" i="7" s="1"/>
  <c r="X474" i="7"/>
  <c r="AG474" i="7" s="1"/>
  <c r="Q474" i="7"/>
  <c r="U474" i="7" s="1"/>
  <c r="AD474" i="7" s="1"/>
  <c r="X510" i="7"/>
  <c r="AG510" i="7" s="1"/>
  <c r="V510" i="7"/>
  <c r="AE510" i="7" s="1"/>
  <c r="U510" i="7"/>
  <c r="AD510" i="7" s="1"/>
  <c r="T510" i="7"/>
  <c r="AC510" i="7" s="1"/>
  <c r="Z510" i="7"/>
  <c r="AI510" i="7" s="1"/>
  <c r="R510" i="7"/>
  <c r="AA510" i="7" s="1"/>
  <c r="Y510" i="7"/>
  <c r="AH510" i="7" s="1"/>
  <c r="S510" i="7"/>
  <c r="AB510" i="7" s="1"/>
  <c r="Q510" i="7"/>
  <c r="W510" i="7" s="1"/>
  <c r="AF510" i="7" s="1"/>
  <c r="U518" i="7"/>
  <c r="AD518" i="7" s="1"/>
  <c r="T518" i="7"/>
  <c r="AC518" i="7" s="1"/>
  <c r="Z518" i="7"/>
  <c r="AI518" i="7" s="1"/>
  <c r="Q518" i="7"/>
  <c r="Y518" i="7" s="1"/>
  <c r="AH518" i="7" s="1"/>
  <c r="V569" i="7"/>
  <c r="AE569" i="7" s="1"/>
  <c r="U569" i="7"/>
  <c r="AD569" i="7" s="1"/>
  <c r="Q569" i="7"/>
  <c r="Z569" i="7" s="1"/>
  <c r="AI569" i="7" s="1"/>
  <c r="X567" i="6"/>
  <c r="AG567" i="6" s="1"/>
  <c r="W567" i="6"/>
  <c r="AF567" i="6" s="1"/>
  <c r="Q567" i="6"/>
  <c r="U567" i="6" s="1"/>
  <c r="AD567" i="6" s="1"/>
  <c r="Z567" i="6"/>
  <c r="AI567" i="6" s="1"/>
  <c r="S567" i="6"/>
  <c r="AB567" i="6" s="1"/>
  <c r="R567" i="6"/>
  <c r="AA567" i="6" s="1"/>
  <c r="Y547" i="6"/>
  <c r="AH547" i="6" s="1"/>
  <c r="U468" i="6"/>
  <c r="AD468" i="6" s="1"/>
  <c r="Z463" i="6"/>
  <c r="AI463" i="6" s="1"/>
  <c r="T437" i="6"/>
  <c r="AC437" i="6" s="1"/>
  <c r="W435" i="6"/>
  <c r="AF435" i="6" s="1"/>
  <c r="X402" i="6"/>
  <c r="AG402" i="6" s="1"/>
  <c r="T390" i="6"/>
  <c r="AC390" i="6" s="1"/>
  <c r="T318" i="6"/>
  <c r="AC318" i="6" s="1"/>
  <c r="X281" i="6"/>
  <c r="AG281" i="6" s="1"/>
  <c r="Z569" i="5"/>
  <c r="AI569" i="5" s="1"/>
  <c r="Q569" i="5"/>
  <c r="X569" i="5" s="1"/>
  <c r="AG569" i="5" s="1"/>
  <c r="Y453" i="8"/>
  <c r="AH453" i="8" s="1"/>
  <c r="Z332" i="8"/>
  <c r="AI332" i="8" s="1"/>
  <c r="T284" i="8"/>
  <c r="AC284" i="8" s="1"/>
  <c r="V178" i="8"/>
  <c r="AE178" i="8" s="1"/>
  <c r="S95" i="8"/>
  <c r="AB95" i="8" s="1"/>
  <c r="T459" i="8"/>
  <c r="AC459" i="8" s="1"/>
  <c r="Z159" i="7"/>
  <c r="AI159" i="7" s="1"/>
  <c r="Q159" i="7"/>
  <c r="T159" i="7" s="1"/>
  <c r="AC159" i="7" s="1"/>
  <c r="U69" i="7"/>
  <c r="AD69" i="7" s="1"/>
  <c r="V69" i="7"/>
  <c r="AE69" i="7" s="1"/>
  <c r="T69" i="7"/>
  <c r="AC69" i="7" s="1"/>
  <c r="S69" i="7"/>
  <c r="AB69" i="7" s="1"/>
  <c r="R69" i="7"/>
  <c r="AA69" i="7" s="1"/>
  <c r="Z69" i="7"/>
  <c r="AI69" i="7" s="1"/>
  <c r="Q69" i="7"/>
  <c r="W69" i="7"/>
  <c r="AF69" i="7" s="1"/>
  <c r="Y69" i="7"/>
  <c r="AH69" i="7" s="1"/>
  <c r="X69" i="7"/>
  <c r="AG69" i="7" s="1"/>
  <c r="U31" i="7"/>
  <c r="AD31" i="7" s="1"/>
  <c r="Q31" i="7"/>
  <c r="Z31" i="7" s="1"/>
  <c r="AI31" i="7" s="1"/>
  <c r="V553" i="6"/>
  <c r="AE553" i="6" s="1"/>
  <c r="T550" i="6"/>
  <c r="AC550" i="6" s="1"/>
  <c r="W548" i="6"/>
  <c r="AF548" i="6" s="1"/>
  <c r="W489" i="6"/>
  <c r="AF489" i="6" s="1"/>
  <c r="Y488" i="6"/>
  <c r="AH488" i="6" s="1"/>
  <c r="Z403" i="6"/>
  <c r="AI403" i="6" s="1"/>
  <c r="T368" i="6"/>
  <c r="AC368" i="6" s="1"/>
  <c r="V352" i="6"/>
  <c r="AE352" i="6" s="1"/>
  <c r="U316" i="6"/>
  <c r="AD316" i="6" s="1"/>
  <c r="U304" i="6"/>
  <c r="AD304" i="6" s="1"/>
  <c r="X90" i="6"/>
  <c r="AG90" i="6" s="1"/>
  <c r="R566" i="5"/>
  <c r="AA566" i="5" s="1"/>
  <c r="V566" i="5"/>
  <c r="AE566" i="5" s="1"/>
  <c r="U566" i="5"/>
  <c r="AD566" i="5" s="1"/>
  <c r="T566" i="5"/>
  <c r="AC566" i="5" s="1"/>
  <c r="S566" i="5"/>
  <c r="AB566" i="5" s="1"/>
  <c r="Q566" i="5"/>
  <c r="Y566" i="5" s="1"/>
  <c r="AH566" i="5" s="1"/>
  <c r="W566" i="5"/>
  <c r="AF566" i="5" s="1"/>
  <c r="T438" i="8"/>
  <c r="AC438" i="8" s="1"/>
  <c r="Z412" i="8"/>
  <c r="AI412" i="8" s="1"/>
  <c r="X389" i="8"/>
  <c r="AG389" i="8" s="1"/>
  <c r="W387" i="8"/>
  <c r="AF387" i="8" s="1"/>
  <c r="W385" i="8"/>
  <c r="AF385" i="8" s="1"/>
  <c r="S343" i="8"/>
  <c r="AB343" i="8" s="1"/>
  <c r="R230" i="8"/>
  <c r="AA230" i="8" s="1"/>
  <c r="U230" i="8"/>
  <c r="AD230" i="8" s="1"/>
  <c r="V161" i="8"/>
  <c r="AE161" i="8" s="1"/>
  <c r="Z121" i="8"/>
  <c r="AI121" i="8" s="1"/>
  <c r="S120" i="8"/>
  <c r="AB120" i="8" s="1"/>
  <c r="R116" i="8"/>
  <c r="AA116" i="8" s="1"/>
  <c r="U58" i="8"/>
  <c r="AD58" i="8" s="1"/>
  <c r="X58" i="8"/>
  <c r="AG58" i="8" s="1"/>
  <c r="W50" i="8"/>
  <c r="AF50" i="8" s="1"/>
  <c r="X38" i="8"/>
  <c r="AG38" i="8" s="1"/>
  <c r="S27" i="8"/>
  <c r="AB27" i="8" s="1"/>
  <c r="U267" i="7"/>
  <c r="AD267" i="7" s="1"/>
  <c r="Z267" i="7"/>
  <c r="AI267" i="7" s="1"/>
  <c r="R267" i="7"/>
  <c r="AA267" i="7" s="1"/>
  <c r="V267" i="7"/>
  <c r="AE267" i="7" s="1"/>
  <c r="Q267" i="7"/>
  <c r="Y267" i="7" s="1"/>
  <c r="AH267" i="7" s="1"/>
  <c r="T267" i="7"/>
  <c r="AC267" i="7" s="1"/>
  <c r="S267" i="7"/>
  <c r="AB267" i="7" s="1"/>
  <c r="V192" i="7"/>
  <c r="AE192" i="7" s="1"/>
  <c r="Z192" i="7"/>
  <c r="AI192" i="7" s="1"/>
  <c r="Q192" i="7"/>
  <c r="S192" i="7" s="1"/>
  <c r="AB192" i="7" s="1"/>
  <c r="Y192" i="7"/>
  <c r="AH192" i="7" s="1"/>
  <c r="U192" i="7"/>
  <c r="AD192" i="7" s="1"/>
  <c r="X192" i="7"/>
  <c r="AG192" i="7" s="1"/>
  <c r="W66" i="7"/>
  <c r="AF66" i="7" s="1"/>
  <c r="V66" i="7"/>
  <c r="AE66" i="7" s="1"/>
  <c r="U66" i="7"/>
  <c r="AD66" i="7" s="1"/>
  <c r="T66" i="7"/>
  <c r="AC66" i="7" s="1"/>
  <c r="Z66" i="7"/>
  <c r="AI66" i="7" s="1"/>
  <c r="Q66" i="7"/>
  <c r="X66" i="7" s="1"/>
  <c r="AG66" i="7" s="1"/>
  <c r="W580" i="6"/>
  <c r="AF580" i="6" s="1"/>
  <c r="U580" i="6"/>
  <c r="AD580" i="6" s="1"/>
  <c r="T580" i="6"/>
  <c r="AC580" i="6" s="1"/>
  <c r="S580" i="6"/>
  <c r="AB580" i="6" s="1"/>
  <c r="R580" i="6"/>
  <c r="AA580" i="6" s="1"/>
  <c r="Q580" i="6"/>
  <c r="Z580" i="6" s="1"/>
  <c r="AI580" i="6" s="1"/>
  <c r="U478" i="6"/>
  <c r="AD478" i="6" s="1"/>
  <c r="T478" i="6"/>
  <c r="AC478" i="6" s="1"/>
  <c r="S478" i="6"/>
  <c r="AB478" i="6" s="1"/>
  <c r="Q478" i="6"/>
  <c r="R478" i="6" s="1"/>
  <c r="AA478" i="6" s="1"/>
  <c r="X478" i="6"/>
  <c r="AG478" i="6" s="1"/>
  <c r="W478" i="6"/>
  <c r="AF478" i="6" s="1"/>
  <c r="V274" i="6"/>
  <c r="AE274" i="6" s="1"/>
  <c r="Z274" i="6"/>
  <c r="AI274" i="6" s="1"/>
  <c r="R274" i="6"/>
  <c r="AA274" i="6" s="1"/>
  <c r="W274" i="6"/>
  <c r="AF274" i="6" s="1"/>
  <c r="Y274" i="6"/>
  <c r="AH274" i="6" s="1"/>
  <c r="X274" i="6"/>
  <c r="AG274" i="6" s="1"/>
  <c r="Q274" i="6"/>
  <c r="T274" i="6" s="1"/>
  <c r="AC274" i="6" s="1"/>
  <c r="S206" i="6"/>
  <c r="AB206" i="6" s="1"/>
  <c r="X206" i="6"/>
  <c r="AG206" i="6" s="1"/>
  <c r="V206" i="6"/>
  <c r="AE206" i="6" s="1"/>
  <c r="U206" i="6"/>
  <c r="AD206" i="6" s="1"/>
  <c r="R206" i="6"/>
  <c r="AA206" i="6" s="1"/>
  <c r="Q206" i="6"/>
  <c r="W206" i="6" s="1"/>
  <c r="AF206" i="6" s="1"/>
  <c r="V39" i="6"/>
  <c r="AE39" i="6" s="1"/>
  <c r="S39" i="6"/>
  <c r="AB39" i="6" s="1"/>
  <c r="X39" i="6"/>
  <c r="AG39" i="6" s="1"/>
  <c r="W39" i="6"/>
  <c r="AF39" i="6" s="1"/>
  <c r="U39" i="6"/>
  <c r="AD39" i="6" s="1"/>
  <c r="T39" i="6"/>
  <c r="AC39" i="6" s="1"/>
  <c r="Q39" i="6"/>
  <c r="R39" i="6" s="1"/>
  <c r="AA39" i="6" s="1"/>
  <c r="Z39" i="6"/>
  <c r="AI39" i="6" s="1"/>
  <c r="Y39" i="6"/>
  <c r="AH39" i="6" s="1"/>
  <c r="Q263" i="5"/>
  <c r="Z263" i="5" s="1"/>
  <c r="AI263" i="5" s="1"/>
  <c r="V160" i="5"/>
  <c r="AE160" i="5" s="1"/>
  <c r="Z160" i="5"/>
  <c r="AI160" i="5" s="1"/>
  <c r="R160" i="5"/>
  <c r="AA160" i="5" s="1"/>
  <c r="W160" i="5"/>
  <c r="AF160" i="5" s="1"/>
  <c r="Y160" i="5"/>
  <c r="AH160" i="5" s="1"/>
  <c r="X160" i="5"/>
  <c r="AG160" i="5" s="1"/>
  <c r="Q160" i="5"/>
  <c r="T160" i="5" s="1"/>
  <c r="AC160" i="5" s="1"/>
  <c r="T47" i="5"/>
  <c r="AC47" i="5" s="1"/>
  <c r="S47" i="5"/>
  <c r="AB47" i="5" s="1"/>
  <c r="Z47" i="5"/>
  <c r="AI47" i="5" s="1"/>
  <c r="R47" i="5"/>
  <c r="AA47" i="5" s="1"/>
  <c r="W47" i="5"/>
  <c r="AF47" i="5" s="1"/>
  <c r="Y47" i="5"/>
  <c r="AH47" i="5" s="1"/>
  <c r="Q47" i="5"/>
  <c r="V47" i="5" s="1"/>
  <c r="AE47" i="5" s="1"/>
  <c r="S554" i="6"/>
  <c r="AB554" i="6" s="1"/>
  <c r="R387" i="6"/>
  <c r="AA387" i="6" s="1"/>
  <c r="T197" i="6"/>
  <c r="AC197" i="6" s="1"/>
  <c r="T177" i="6"/>
  <c r="AC177" i="6" s="1"/>
  <c r="V177" i="6"/>
  <c r="AE177" i="6" s="1"/>
  <c r="U162" i="6"/>
  <c r="AD162" i="6" s="1"/>
  <c r="X136" i="6"/>
  <c r="AG136" i="6" s="1"/>
  <c r="T136" i="6"/>
  <c r="AC136" i="6" s="1"/>
  <c r="Y80" i="6"/>
  <c r="AH80" i="6" s="1"/>
  <c r="S68" i="6"/>
  <c r="AB68" i="6" s="1"/>
  <c r="T29" i="6"/>
  <c r="AC29" i="6" s="1"/>
  <c r="U550" i="5"/>
  <c r="AD550" i="5" s="1"/>
  <c r="Z533" i="5"/>
  <c r="AI533" i="5" s="1"/>
  <c r="S529" i="5"/>
  <c r="AB529" i="5" s="1"/>
  <c r="Z529" i="5"/>
  <c r="AI529" i="5" s="1"/>
  <c r="U486" i="5"/>
  <c r="AD486" i="5" s="1"/>
  <c r="V483" i="5"/>
  <c r="AE483" i="5" s="1"/>
  <c r="S467" i="5"/>
  <c r="AB467" i="5" s="1"/>
  <c r="S461" i="5"/>
  <c r="AB461" i="5" s="1"/>
  <c r="Z429" i="5"/>
  <c r="AI429" i="5" s="1"/>
  <c r="Y429" i="5"/>
  <c r="AH429" i="5" s="1"/>
  <c r="V429" i="5"/>
  <c r="AE429" i="5" s="1"/>
  <c r="U429" i="5"/>
  <c r="AD429" i="5" s="1"/>
  <c r="R429" i="5"/>
  <c r="AA429" i="5" s="1"/>
  <c r="S379" i="5"/>
  <c r="AB379" i="5" s="1"/>
  <c r="T261" i="5"/>
  <c r="AC261" i="5" s="1"/>
  <c r="Y216" i="5"/>
  <c r="AH216" i="5" s="1"/>
  <c r="Y199" i="5"/>
  <c r="AH199" i="5" s="1"/>
  <c r="Y185" i="5"/>
  <c r="AH185" i="5" s="1"/>
  <c r="U172" i="5"/>
  <c r="AD172" i="5" s="1"/>
  <c r="T172" i="5"/>
  <c r="AC172" i="5" s="1"/>
  <c r="X172" i="5"/>
  <c r="AG172" i="5" s="1"/>
  <c r="W172" i="5"/>
  <c r="AF172" i="5" s="1"/>
  <c r="X161" i="5"/>
  <c r="AG161" i="5" s="1"/>
  <c r="S104" i="5"/>
  <c r="AB104" i="5" s="1"/>
  <c r="Z98" i="5"/>
  <c r="AI98" i="5" s="1"/>
  <c r="Y57" i="5"/>
  <c r="AH57" i="5" s="1"/>
  <c r="U39" i="5"/>
  <c r="AD39" i="5" s="1"/>
  <c r="T39" i="5"/>
  <c r="AC39" i="5" s="1"/>
  <c r="W39" i="5"/>
  <c r="AF39" i="5" s="1"/>
  <c r="V39" i="5"/>
  <c r="AE39" i="5" s="1"/>
  <c r="X629" i="4"/>
  <c r="V629" i="4"/>
  <c r="V611" i="4"/>
  <c r="V592" i="4"/>
  <c r="X449" i="4"/>
  <c r="V449" i="4"/>
  <c r="V256" i="4"/>
  <c r="X256" i="4"/>
  <c r="V426" i="6"/>
  <c r="AE426" i="6" s="1"/>
  <c r="U426" i="6"/>
  <c r="AD426" i="6" s="1"/>
  <c r="X426" i="6"/>
  <c r="AG426" i="6" s="1"/>
  <c r="R426" i="6"/>
  <c r="AA426" i="6" s="1"/>
  <c r="Y356" i="6"/>
  <c r="AH356" i="6" s="1"/>
  <c r="T349" i="6"/>
  <c r="AC349" i="6" s="1"/>
  <c r="T271" i="6"/>
  <c r="AC271" i="6" s="1"/>
  <c r="S252" i="6"/>
  <c r="AB252" i="6" s="1"/>
  <c r="Z252" i="6"/>
  <c r="AI252" i="6" s="1"/>
  <c r="V252" i="6"/>
  <c r="AE252" i="6" s="1"/>
  <c r="Y166" i="6"/>
  <c r="AH166" i="6" s="1"/>
  <c r="R133" i="6"/>
  <c r="AA133" i="6" s="1"/>
  <c r="V133" i="6"/>
  <c r="AE133" i="6" s="1"/>
  <c r="S133" i="6"/>
  <c r="AB133" i="6" s="1"/>
  <c r="W119" i="6"/>
  <c r="AF119" i="6" s="1"/>
  <c r="X102" i="6"/>
  <c r="AG102" i="6" s="1"/>
  <c r="S102" i="6"/>
  <c r="AB102" i="6" s="1"/>
  <c r="U102" i="6"/>
  <c r="AD102" i="6" s="1"/>
  <c r="R102" i="6"/>
  <c r="AA102" i="6" s="1"/>
  <c r="W102" i="6"/>
  <c r="AF102" i="6" s="1"/>
  <c r="U543" i="5"/>
  <c r="AD543" i="5" s="1"/>
  <c r="T499" i="5"/>
  <c r="AC499" i="5" s="1"/>
  <c r="Z494" i="5"/>
  <c r="AI494" i="5" s="1"/>
  <c r="R494" i="5"/>
  <c r="AA494" i="5" s="1"/>
  <c r="U494" i="5"/>
  <c r="AD494" i="5" s="1"/>
  <c r="U488" i="5"/>
  <c r="AD488" i="5" s="1"/>
  <c r="W488" i="5"/>
  <c r="AF488" i="5" s="1"/>
  <c r="T488" i="5"/>
  <c r="AC488" i="5" s="1"/>
  <c r="V488" i="5"/>
  <c r="AE488" i="5" s="1"/>
  <c r="Y488" i="5"/>
  <c r="AH488" i="5" s="1"/>
  <c r="U451" i="5"/>
  <c r="AD451" i="5" s="1"/>
  <c r="Z445" i="5"/>
  <c r="AI445" i="5" s="1"/>
  <c r="Z424" i="5"/>
  <c r="AI424" i="5" s="1"/>
  <c r="Z219" i="5"/>
  <c r="AI219" i="5" s="1"/>
  <c r="S219" i="5"/>
  <c r="AB219" i="5" s="1"/>
  <c r="R219" i="5"/>
  <c r="AA219" i="5" s="1"/>
  <c r="U219" i="5"/>
  <c r="AD219" i="5" s="1"/>
  <c r="T219" i="5"/>
  <c r="AC219" i="5" s="1"/>
  <c r="X219" i="5"/>
  <c r="AG219" i="5" s="1"/>
  <c r="T128" i="5"/>
  <c r="AC128" i="5" s="1"/>
  <c r="S128" i="5"/>
  <c r="AB128" i="5" s="1"/>
  <c r="Z128" i="5"/>
  <c r="AI128" i="5" s="1"/>
  <c r="R128" i="5"/>
  <c r="AA128" i="5" s="1"/>
  <c r="W128" i="5"/>
  <c r="AF128" i="5" s="1"/>
  <c r="S94" i="5"/>
  <c r="AB94" i="5" s="1"/>
  <c r="X94" i="5"/>
  <c r="AG94" i="5" s="1"/>
  <c r="W94" i="5"/>
  <c r="AF94" i="5" s="1"/>
  <c r="V94" i="5"/>
  <c r="AE94" i="5" s="1"/>
  <c r="Z94" i="5"/>
  <c r="AI94" i="5" s="1"/>
  <c r="X513" i="4"/>
  <c r="V513" i="4"/>
  <c r="X452" i="4"/>
  <c r="V452" i="4"/>
  <c r="X84" i="4"/>
  <c r="V84" i="4"/>
  <c r="W456" i="6"/>
  <c r="AF456" i="6" s="1"/>
  <c r="R423" i="6"/>
  <c r="AA423" i="6" s="1"/>
  <c r="Y423" i="6"/>
  <c r="AH423" i="6" s="1"/>
  <c r="T423" i="6"/>
  <c r="AC423" i="6" s="1"/>
  <c r="W423" i="6"/>
  <c r="AF423" i="6" s="1"/>
  <c r="R333" i="6"/>
  <c r="AA333" i="6" s="1"/>
  <c r="S321" i="6"/>
  <c r="AB321" i="6" s="1"/>
  <c r="S169" i="6"/>
  <c r="AB169" i="6" s="1"/>
  <c r="X169" i="6"/>
  <c r="AG169" i="6" s="1"/>
  <c r="Z169" i="6"/>
  <c r="AI169" i="6" s="1"/>
  <c r="U84" i="6"/>
  <c r="AD84" i="6" s="1"/>
  <c r="R81" i="6"/>
  <c r="AA81" i="6" s="1"/>
  <c r="R74" i="6"/>
  <c r="AA74" i="6" s="1"/>
  <c r="Z546" i="5"/>
  <c r="AI546" i="5" s="1"/>
  <c r="Y546" i="5"/>
  <c r="AH546" i="5" s="1"/>
  <c r="R546" i="5"/>
  <c r="AA546" i="5" s="1"/>
  <c r="X546" i="5"/>
  <c r="AG546" i="5" s="1"/>
  <c r="T546" i="5"/>
  <c r="AC546" i="5" s="1"/>
  <c r="Z539" i="5"/>
  <c r="AI539" i="5" s="1"/>
  <c r="Y532" i="5"/>
  <c r="AH532" i="5" s="1"/>
  <c r="V482" i="5"/>
  <c r="AE482" i="5" s="1"/>
  <c r="U482" i="5"/>
  <c r="AD482" i="5" s="1"/>
  <c r="R482" i="5"/>
  <c r="AA482" i="5" s="1"/>
  <c r="Y460" i="5"/>
  <c r="AH460" i="5" s="1"/>
  <c r="U452" i="5"/>
  <c r="AD452" i="5" s="1"/>
  <c r="S429" i="5"/>
  <c r="AB429" i="5" s="1"/>
  <c r="Z388" i="5"/>
  <c r="AI388" i="5" s="1"/>
  <c r="V374" i="5"/>
  <c r="AE374" i="5" s="1"/>
  <c r="Y236" i="5"/>
  <c r="AH236" i="5" s="1"/>
  <c r="T235" i="5"/>
  <c r="AC235" i="5" s="1"/>
  <c r="R235" i="5"/>
  <c r="AA235" i="5" s="1"/>
  <c r="Y235" i="5"/>
  <c r="AH235" i="5" s="1"/>
  <c r="S235" i="5"/>
  <c r="AB235" i="5" s="1"/>
  <c r="V235" i="5"/>
  <c r="AE235" i="5" s="1"/>
  <c r="U205" i="5"/>
  <c r="AD205" i="5" s="1"/>
  <c r="S204" i="5"/>
  <c r="AB204" i="5" s="1"/>
  <c r="T176" i="5"/>
  <c r="AC176" i="5" s="1"/>
  <c r="U158" i="5"/>
  <c r="AD158" i="5" s="1"/>
  <c r="U146" i="5"/>
  <c r="AD146" i="5" s="1"/>
  <c r="R146" i="5"/>
  <c r="AA146" i="5" s="1"/>
  <c r="Y146" i="5"/>
  <c r="AH146" i="5" s="1"/>
  <c r="V146" i="5"/>
  <c r="AE146" i="5" s="1"/>
  <c r="T146" i="5"/>
  <c r="AC146" i="5" s="1"/>
  <c r="T131" i="5"/>
  <c r="AC131" i="5" s="1"/>
  <c r="S112" i="5"/>
  <c r="AB112" i="5" s="1"/>
  <c r="X112" i="5"/>
  <c r="AG112" i="5" s="1"/>
  <c r="Z112" i="5"/>
  <c r="AI112" i="5" s="1"/>
  <c r="W112" i="5"/>
  <c r="AF112" i="5" s="1"/>
  <c r="V112" i="5"/>
  <c r="AE112" i="5" s="1"/>
  <c r="V640" i="4"/>
  <c r="X261" i="4"/>
  <c r="V261" i="4"/>
  <c r="X246" i="4"/>
  <c r="V246" i="4"/>
  <c r="R174" i="6"/>
  <c r="AA174" i="6" s="1"/>
  <c r="R148" i="6"/>
  <c r="AA148" i="6" s="1"/>
  <c r="W94" i="6"/>
  <c r="AF94" i="6" s="1"/>
  <c r="T89" i="6"/>
  <c r="AC89" i="6" s="1"/>
  <c r="S89" i="6"/>
  <c r="AB89" i="6" s="1"/>
  <c r="Y89" i="6"/>
  <c r="AH89" i="6" s="1"/>
  <c r="R89" i="6"/>
  <c r="AA89" i="6" s="1"/>
  <c r="X89" i="6"/>
  <c r="AG89" i="6" s="1"/>
  <c r="U38" i="6"/>
  <c r="AD38" i="6" s="1"/>
  <c r="U580" i="5"/>
  <c r="AD580" i="5" s="1"/>
  <c r="V485" i="5"/>
  <c r="AE485" i="5" s="1"/>
  <c r="Z442" i="5"/>
  <c r="AI442" i="5" s="1"/>
  <c r="Z426" i="5"/>
  <c r="AI426" i="5" s="1"/>
  <c r="V396" i="5"/>
  <c r="AE396" i="5" s="1"/>
  <c r="S380" i="5"/>
  <c r="AB380" i="5" s="1"/>
  <c r="Y251" i="5"/>
  <c r="AH251" i="5" s="1"/>
  <c r="V104" i="5"/>
  <c r="AE104" i="5" s="1"/>
  <c r="V54" i="5"/>
  <c r="AE54" i="5" s="1"/>
  <c r="Y54" i="5"/>
  <c r="AH54" i="5" s="1"/>
  <c r="U54" i="5"/>
  <c r="AD54" i="5" s="1"/>
  <c r="R54" i="5"/>
  <c r="AA54" i="5" s="1"/>
  <c r="T54" i="5"/>
  <c r="AC54" i="5" s="1"/>
  <c r="S54" i="5"/>
  <c r="AB54" i="5" s="1"/>
  <c r="X54" i="5"/>
  <c r="AG54" i="5" s="1"/>
  <c r="R563" i="5"/>
  <c r="AA563" i="5" s="1"/>
  <c r="V201" i="4"/>
  <c r="X201" i="4"/>
  <c r="Y370" i="6"/>
  <c r="AH370" i="6" s="1"/>
  <c r="Z86" i="6"/>
  <c r="AI86" i="6" s="1"/>
  <c r="Y86" i="6"/>
  <c r="AH86" i="6" s="1"/>
  <c r="V86" i="6"/>
  <c r="AE86" i="6" s="1"/>
  <c r="W86" i="6"/>
  <c r="AF86" i="6" s="1"/>
  <c r="U86" i="6"/>
  <c r="AD86" i="6" s="1"/>
  <c r="T86" i="6"/>
  <c r="AC86" i="6" s="1"/>
  <c r="S86" i="6"/>
  <c r="AB86" i="6" s="1"/>
  <c r="X86" i="6"/>
  <c r="AG86" i="6" s="1"/>
  <c r="X37" i="6"/>
  <c r="AG37" i="6" s="1"/>
  <c r="X210" i="5"/>
  <c r="AG210" i="5" s="1"/>
  <c r="V150" i="5"/>
  <c r="AE150" i="5" s="1"/>
  <c r="U150" i="5"/>
  <c r="AD150" i="5" s="1"/>
  <c r="T150" i="5"/>
  <c r="AC150" i="5" s="1"/>
  <c r="S150" i="5"/>
  <c r="AB150" i="5" s="1"/>
  <c r="Z150" i="5"/>
  <c r="AI150" i="5" s="1"/>
  <c r="R150" i="5"/>
  <c r="AA150" i="5" s="1"/>
  <c r="Y150" i="5"/>
  <c r="AH150" i="5" s="1"/>
  <c r="V77" i="5"/>
  <c r="AE77" i="5" s="1"/>
  <c r="X77" i="5"/>
  <c r="AG77" i="5" s="1"/>
  <c r="U77" i="5"/>
  <c r="AD77" i="5" s="1"/>
  <c r="T77" i="5"/>
  <c r="AC77" i="5" s="1"/>
  <c r="S77" i="5"/>
  <c r="AB77" i="5" s="1"/>
  <c r="Z77" i="5"/>
  <c r="AI77" i="5" s="1"/>
  <c r="R77" i="5"/>
  <c r="AA77" i="5" s="1"/>
  <c r="X481" i="6"/>
  <c r="AG481" i="6" s="1"/>
  <c r="U481" i="6"/>
  <c r="AD481" i="6" s="1"/>
  <c r="T481" i="6"/>
  <c r="AC481" i="6" s="1"/>
  <c r="W481" i="6"/>
  <c r="AF481" i="6" s="1"/>
  <c r="S481" i="6"/>
  <c r="AB481" i="6" s="1"/>
  <c r="V481" i="6"/>
  <c r="AE481" i="6" s="1"/>
  <c r="Z481" i="6"/>
  <c r="AI481" i="6" s="1"/>
  <c r="R481" i="6"/>
  <c r="AA481" i="6" s="1"/>
  <c r="Z438" i="6"/>
  <c r="AI438" i="6" s="1"/>
  <c r="X83" i="6"/>
  <c r="AG83" i="6" s="1"/>
  <c r="Z83" i="6"/>
  <c r="AI83" i="6" s="1"/>
  <c r="V83" i="6"/>
  <c r="AE83" i="6" s="1"/>
  <c r="R83" i="6"/>
  <c r="AA83" i="6" s="1"/>
  <c r="U83" i="6"/>
  <c r="AD83" i="6" s="1"/>
  <c r="W83" i="6"/>
  <c r="AF83" i="6" s="1"/>
  <c r="S83" i="6"/>
  <c r="AB83" i="6" s="1"/>
  <c r="T83" i="6"/>
  <c r="AC83" i="6" s="1"/>
  <c r="W534" i="5"/>
  <c r="AF534" i="5" s="1"/>
  <c r="V534" i="5"/>
  <c r="AE534" i="5" s="1"/>
  <c r="U534" i="5"/>
  <c r="AD534" i="5" s="1"/>
  <c r="T534" i="5"/>
  <c r="AC534" i="5" s="1"/>
  <c r="S534" i="5"/>
  <c r="AB534" i="5" s="1"/>
  <c r="Y534" i="5"/>
  <c r="AH534" i="5" s="1"/>
  <c r="Z534" i="5"/>
  <c r="AI534" i="5" s="1"/>
  <c r="U481" i="5"/>
  <c r="AD481" i="5" s="1"/>
  <c r="T481" i="5"/>
  <c r="AC481" i="5" s="1"/>
  <c r="S481" i="5"/>
  <c r="AB481" i="5" s="1"/>
  <c r="Z481" i="5"/>
  <c r="AI481" i="5" s="1"/>
  <c r="R481" i="5"/>
  <c r="AA481" i="5" s="1"/>
  <c r="X481" i="5"/>
  <c r="AG481" i="5" s="1"/>
  <c r="Y481" i="5"/>
  <c r="AH481" i="5" s="1"/>
  <c r="V96" i="4"/>
  <c r="X96" i="4"/>
  <c r="Y126" i="6"/>
  <c r="AH126" i="6" s="1"/>
  <c r="X558" i="5"/>
  <c r="AG558" i="5" s="1"/>
  <c r="U406" i="5"/>
  <c r="AD406" i="5" s="1"/>
  <c r="T406" i="5"/>
  <c r="AC406" i="5" s="1"/>
  <c r="S406" i="5"/>
  <c r="AB406" i="5" s="1"/>
  <c r="Z406" i="5"/>
  <c r="AI406" i="5" s="1"/>
  <c r="X406" i="5"/>
  <c r="AG406" i="5" s="1"/>
  <c r="R406" i="5"/>
  <c r="AA406" i="5" s="1"/>
  <c r="Y406" i="5"/>
  <c r="AH406" i="5" s="1"/>
  <c r="U402" i="5"/>
  <c r="AD402" i="5" s="1"/>
  <c r="T402" i="5"/>
  <c r="AC402" i="5" s="1"/>
  <c r="S402" i="5"/>
  <c r="AB402" i="5" s="1"/>
  <c r="W402" i="5"/>
  <c r="AF402" i="5" s="1"/>
  <c r="Z402" i="5"/>
  <c r="AI402" i="5" s="1"/>
  <c r="R402" i="5"/>
  <c r="AA402" i="5" s="1"/>
  <c r="Y402" i="5"/>
  <c r="AH402" i="5" s="1"/>
  <c r="Y366" i="5"/>
  <c r="AH366" i="5" s="1"/>
  <c r="Y111" i="5"/>
  <c r="AH111" i="5" s="1"/>
  <c r="Y215" i="6"/>
  <c r="AH215" i="6" s="1"/>
  <c r="X80" i="5"/>
  <c r="AG80" i="5" s="1"/>
  <c r="T80" i="5"/>
  <c r="AC80" i="5" s="1"/>
  <c r="W80" i="5"/>
  <c r="AF80" i="5" s="1"/>
  <c r="V80" i="5"/>
  <c r="AE80" i="5" s="1"/>
  <c r="S80" i="5"/>
  <c r="AB80" i="5" s="1"/>
  <c r="U80" i="5"/>
  <c r="AD80" i="5" s="1"/>
  <c r="Z80" i="5"/>
  <c r="AI80" i="5" s="1"/>
  <c r="R80" i="5"/>
  <c r="AA80" i="5" s="1"/>
  <c r="X596" i="4"/>
  <c r="V596" i="4"/>
  <c r="U269" i="5"/>
  <c r="AD269" i="5" s="1"/>
  <c r="T269" i="5"/>
  <c r="AC269" i="5" s="1"/>
  <c r="W269" i="5"/>
  <c r="AF269" i="5" s="1"/>
  <c r="S269" i="5"/>
  <c r="AB269" i="5" s="1"/>
  <c r="V269" i="5"/>
  <c r="AE269" i="5" s="1"/>
  <c r="Z269" i="5"/>
  <c r="AI269" i="5" s="1"/>
  <c r="R269" i="5"/>
  <c r="AA269" i="5" s="1"/>
  <c r="Y269" i="5"/>
  <c r="AH269" i="5" s="1"/>
  <c r="Y84" i="5"/>
  <c r="AH84" i="5" s="1"/>
  <c r="T360" i="5"/>
  <c r="AC360" i="5" s="1"/>
  <c r="Y281" i="5"/>
  <c r="AH281" i="5" s="1"/>
  <c r="Z158" i="5"/>
  <c r="AI158" i="5" s="1"/>
  <c r="V307" i="5"/>
  <c r="AE307" i="5" s="1"/>
  <c r="U307" i="5"/>
  <c r="AD307" i="5" s="1"/>
  <c r="X307" i="5"/>
  <c r="AG307" i="5" s="1"/>
  <c r="T307" i="5"/>
  <c r="AC307" i="5" s="1"/>
  <c r="W307" i="5"/>
  <c r="AF307" i="5" s="1"/>
  <c r="S307" i="5"/>
  <c r="AB307" i="5" s="1"/>
  <c r="Z307" i="5"/>
  <c r="AI307" i="5" s="1"/>
  <c r="R307" i="5"/>
  <c r="AA307" i="5" s="1"/>
  <c r="R561" i="9"/>
  <c r="AA561" i="9" s="1"/>
  <c r="X558" i="9"/>
  <c r="AG558" i="9" s="1"/>
  <c r="X549" i="9"/>
  <c r="AG549" i="9" s="1"/>
  <c r="R546" i="9"/>
  <c r="AA546" i="9" s="1"/>
  <c r="Y544" i="9"/>
  <c r="AH544" i="9" s="1"/>
  <c r="Y536" i="9"/>
  <c r="AH536" i="9" s="1"/>
  <c r="S516" i="9"/>
  <c r="AB516" i="9" s="1"/>
  <c r="R506" i="9"/>
  <c r="AA506" i="9" s="1"/>
  <c r="W493" i="9"/>
  <c r="AF493" i="9" s="1"/>
  <c r="U483" i="9"/>
  <c r="AD483" i="9" s="1"/>
  <c r="R457" i="9"/>
  <c r="AA457" i="9" s="1"/>
  <c r="Z449" i="9"/>
  <c r="AI449" i="9" s="1"/>
  <c r="W443" i="9"/>
  <c r="AF443" i="9" s="1"/>
  <c r="S427" i="9"/>
  <c r="AB427" i="9" s="1"/>
  <c r="U426" i="9"/>
  <c r="AD426" i="9" s="1"/>
  <c r="V425" i="9"/>
  <c r="AE425" i="9" s="1"/>
  <c r="W424" i="9"/>
  <c r="AF424" i="9" s="1"/>
  <c r="X423" i="9"/>
  <c r="AG423" i="9" s="1"/>
  <c r="Y421" i="9"/>
  <c r="AH421" i="9" s="1"/>
  <c r="R415" i="9"/>
  <c r="AA415" i="9" s="1"/>
  <c r="Z378" i="9"/>
  <c r="AI378" i="9" s="1"/>
  <c r="T348" i="9"/>
  <c r="AC348" i="9" s="1"/>
  <c r="T332" i="9"/>
  <c r="AC332" i="9" s="1"/>
  <c r="T318" i="9"/>
  <c r="AC318" i="9" s="1"/>
  <c r="Z312" i="9"/>
  <c r="AI312" i="9" s="1"/>
  <c r="Z308" i="9"/>
  <c r="AI308" i="9" s="1"/>
  <c r="S278" i="9"/>
  <c r="AB278" i="9" s="1"/>
  <c r="R259" i="9"/>
  <c r="AA259" i="9" s="1"/>
  <c r="T228" i="9"/>
  <c r="AC228" i="9" s="1"/>
  <c r="U65" i="9"/>
  <c r="AD65" i="9" s="1"/>
  <c r="Z591" i="9"/>
  <c r="AI591" i="9" s="1"/>
  <c r="X591" i="9"/>
  <c r="AG591" i="9" s="1"/>
  <c r="X590" i="9"/>
  <c r="AG590" i="9" s="1"/>
  <c r="Y585" i="9"/>
  <c r="AH585" i="9" s="1"/>
  <c r="Z581" i="9"/>
  <c r="AI581" i="9" s="1"/>
  <c r="S559" i="9"/>
  <c r="AB559" i="9" s="1"/>
  <c r="R550" i="9"/>
  <c r="AA550" i="9" s="1"/>
  <c r="R515" i="9"/>
  <c r="AA515" i="9" s="1"/>
  <c r="R514" i="9"/>
  <c r="AA514" i="9" s="1"/>
  <c r="S484" i="9"/>
  <c r="AB484" i="9" s="1"/>
  <c r="R475" i="9"/>
  <c r="AA475" i="9" s="1"/>
  <c r="R474" i="9"/>
  <c r="AA474" i="9" s="1"/>
  <c r="Z437" i="9"/>
  <c r="AI437" i="9" s="1"/>
  <c r="Z436" i="9"/>
  <c r="AI436" i="9" s="1"/>
  <c r="X422" i="9"/>
  <c r="AG422" i="9" s="1"/>
  <c r="Z416" i="9"/>
  <c r="AI416" i="9" s="1"/>
  <c r="S317" i="9"/>
  <c r="AB317" i="9" s="1"/>
  <c r="Z279" i="9"/>
  <c r="AI279" i="9" s="1"/>
  <c r="Z272" i="9"/>
  <c r="AI272" i="9" s="1"/>
  <c r="Y575" i="9"/>
  <c r="AH575" i="9" s="1"/>
  <c r="T561" i="9"/>
  <c r="AC561" i="9" s="1"/>
  <c r="U540" i="9"/>
  <c r="AD540" i="9" s="1"/>
  <c r="Y538" i="9"/>
  <c r="AH538" i="9" s="1"/>
  <c r="T533" i="9"/>
  <c r="AC533" i="9" s="1"/>
  <c r="U508" i="9"/>
  <c r="AD508" i="9" s="1"/>
  <c r="S495" i="9"/>
  <c r="AB495" i="9" s="1"/>
  <c r="T492" i="9"/>
  <c r="AC492" i="9" s="1"/>
  <c r="U487" i="9"/>
  <c r="AD487" i="9" s="1"/>
  <c r="Y477" i="9"/>
  <c r="AH477" i="9" s="1"/>
  <c r="R453" i="9"/>
  <c r="AA453" i="9" s="1"/>
  <c r="Z445" i="9"/>
  <c r="AI445" i="9" s="1"/>
  <c r="T439" i="9"/>
  <c r="AC439" i="9" s="1"/>
  <c r="U432" i="9"/>
  <c r="AD432" i="9" s="1"/>
  <c r="U431" i="9"/>
  <c r="AD431" i="9" s="1"/>
  <c r="U430" i="9"/>
  <c r="AD430" i="9" s="1"/>
  <c r="V395" i="9"/>
  <c r="AE395" i="9" s="1"/>
  <c r="Z387" i="9"/>
  <c r="AI387" i="9" s="1"/>
  <c r="V368" i="9"/>
  <c r="AE368" i="9" s="1"/>
  <c r="V348" i="9"/>
  <c r="AE348" i="9" s="1"/>
  <c r="S344" i="9"/>
  <c r="AB344" i="9" s="1"/>
  <c r="V343" i="9"/>
  <c r="AE343" i="9" s="1"/>
  <c r="Z340" i="9"/>
  <c r="AI340" i="9" s="1"/>
  <c r="R336" i="9"/>
  <c r="AA336" i="9" s="1"/>
  <c r="Y332" i="9"/>
  <c r="AH332" i="9" s="1"/>
  <c r="X324" i="9"/>
  <c r="AG324" i="9" s="1"/>
  <c r="X310" i="9"/>
  <c r="AG310" i="9" s="1"/>
  <c r="S294" i="9"/>
  <c r="AB294" i="9" s="1"/>
  <c r="W293" i="9"/>
  <c r="AF293" i="9" s="1"/>
  <c r="W269" i="9"/>
  <c r="AF269" i="9" s="1"/>
  <c r="W256" i="9"/>
  <c r="AF256" i="9" s="1"/>
  <c r="R126" i="9"/>
  <c r="AA126" i="9" s="1"/>
  <c r="R584" i="9"/>
  <c r="AA584" i="9" s="1"/>
  <c r="R583" i="9"/>
  <c r="AA583" i="9" s="1"/>
  <c r="R564" i="9"/>
  <c r="AA564" i="9" s="1"/>
  <c r="Y552" i="9"/>
  <c r="AH552" i="9" s="1"/>
  <c r="Y539" i="9"/>
  <c r="AH539" i="9" s="1"/>
  <c r="S532" i="9"/>
  <c r="AB532" i="9" s="1"/>
  <c r="X531" i="9"/>
  <c r="AG531" i="9" s="1"/>
  <c r="U530" i="9"/>
  <c r="AD530" i="9" s="1"/>
  <c r="X518" i="9"/>
  <c r="AG518" i="9" s="1"/>
  <c r="Z516" i="9"/>
  <c r="AI516" i="9" s="1"/>
  <c r="U502" i="9"/>
  <c r="AD502" i="9" s="1"/>
  <c r="Z501" i="9"/>
  <c r="AI501" i="9" s="1"/>
  <c r="V498" i="9"/>
  <c r="AE498" i="9" s="1"/>
  <c r="S493" i="9"/>
  <c r="AB493" i="9" s="1"/>
  <c r="T479" i="9"/>
  <c r="AC479" i="9" s="1"/>
  <c r="Z478" i="9"/>
  <c r="AI478" i="9" s="1"/>
  <c r="T458" i="9"/>
  <c r="AC458" i="9" s="1"/>
  <c r="V457" i="9"/>
  <c r="AE457" i="9" s="1"/>
  <c r="R446" i="9"/>
  <c r="AA446" i="9" s="1"/>
  <c r="T441" i="9"/>
  <c r="AC441" i="9" s="1"/>
  <c r="W417" i="9"/>
  <c r="AF417" i="9" s="1"/>
  <c r="S389" i="9"/>
  <c r="AB389" i="9" s="1"/>
  <c r="Q373" i="9"/>
  <c r="W373" i="9" s="1"/>
  <c r="AF373" i="9" s="1"/>
  <c r="S373" i="9"/>
  <c r="AB373" i="9" s="1"/>
  <c r="W352" i="9"/>
  <c r="AF352" i="9" s="1"/>
  <c r="Y346" i="9"/>
  <c r="AH346" i="9" s="1"/>
  <c r="T321" i="9"/>
  <c r="AC321" i="9" s="1"/>
  <c r="U300" i="9"/>
  <c r="AD300" i="9" s="1"/>
  <c r="X261" i="9"/>
  <c r="AG261" i="9" s="1"/>
  <c r="Z228" i="9"/>
  <c r="AI228" i="9" s="1"/>
  <c r="X592" i="9"/>
  <c r="AG592" i="9" s="1"/>
  <c r="T575" i="9"/>
  <c r="AC575" i="9" s="1"/>
  <c r="R571" i="9"/>
  <c r="AA571" i="9" s="1"/>
  <c r="X562" i="9"/>
  <c r="AG562" i="9" s="1"/>
  <c r="T555" i="9"/>
  <c r="AC555" i="9" s="1"/>
  <c r="W553" i="9"/>
  <c r="AF553" i="9" s="1"/>
  <c r="Z548" i="9"/>
  <c r="AI548" i="9" s="1"/>
  <c r="V524" i="9"/>
  <c r="AE524" i="9" s="1"/>
  <c r="V512" i="9"/>
  <c r="AE512" i="9" s="1"/>
  <c r="R509" i="9"/>
  <c r="AA509" i="9" s="1"/>
  <c r="Y500" i="9"/>
  <c r="AH500" i="9" s="1"/>
  <c r="Z495" i="9"/>
  <c r="AI495" i="9" s="1"/>
  <c r="R489" i="9"/>
  <c r="AA489" i="9" s="1"/>
  <c r="Z488" i="9"/>
  <c r="AI488" i="9" s="1"/>
  <c r="T455" i="9"/>
  <c r="AC455" i="9" s="1"/>
  <c r="V454" i="9"/>
  <c r="AE454" i="9" s="1"/>
  <c r="W453" i="9"/>
  <c r="AF453" i="9" s="1"/>
  <c r="X452" i="9"/>
  <c r="AG452" i="9" s="1"/>
  <c r="Y449" i="9"/>
  <c r="AH449" i="9" s="1"/>
  <c r="U447" i="9"/>
  <c r="AD447" i="9" s="1"/>
  <c r="V439" i="9"/>
  <c r="AE439" i="9" s="1"/>
  <c r="R429" i="9"/>
  <c r="AA429" i="9" s="1"/>
  <c r="Z425" i="9"/>
  <c r="AI425" i="9" s="1"/>
  <c r="V411" i="9"/>
  <c r="AE411" i="9" s="1"/>
  <c r="R386" i="9"/>
  <c r="AA386" i="9" s="1"/>
  <c r="R382" i="9"/>
  <c r="AA382" i="9" s="1"/>
  <c r="V379" i="9"/>
  <c r="AE379" i="9" s="1"/>
  <c r="Z351" i="9"/>
  <c r="AI351" i="9" s="1"/>
  <c r="V349" i="9"/>
  <c r="AE349" i="9" s="1"/>
  <c r="Z347" i="9"/>
  <c r="AI347" i="9" s="1"/>
  <c r="W345" i="9"/>
  <c r="AF345" i="9" s="1"/>
  <c r="S343" i="9"/>
  <c r="AB343" i="9" s="1"/>
  <c r="X341" i="9"/>
  <c r="AG341" i="9" s="1"/>
  <c r="T339" i="9"/>
  <c r="AC339" i="9" s="1"/>
  <c r="U335" i="9"/>
  <c r="AD335" i="9" s="1"/>
  <c r="X331" i="9"/>
  <c r="AG331" i="9" s="1"/>
  <c r="Y329" i="9"/>
  <c r="AH329" i="9" s="1"/>
  <c r="T325" i="9"/>
  <c r="AC325" i="9" s="1"/>
  <c r="Y323" i="9"/>
  <c r="AH323" i="9" s="1"/>
  <c r="U320" i="9"/>
  <c r="AD320" i="9" s="1"/>
  <c r="W319" i="9"/>
  <c r="AF319" i="9" s="1"/>
  <c r="T314" i="9"/>
  <c r="AC314" i="9" s="1"/>
  <c r="U310" i="9"/>
  <c r="AD310" i="9" s="1"/>
  <c r="V306" i="9"/>
  <c r="AE306" i="9" s="1"/>
  <c r="W304" i="9"/>
  <c r="AF304" i="9" s="1"/>
  <c r="V296" i="9"/>
  <c r="AE296" i="9" s="1"/>
  <c r="W278" i="9"/>
  <c r="AF278" i="9" s="1"/>
  <c r="R277" i="9"/>
  <c r="AA277" i="9" s="1"/>
  <c r="W267" i="9"/>
  <c r="AF267" i="9" s="1"/>
  <c r="T256" i="9"/>
  <c r="AC256" i="9" s="1"/>
  <c r="R206" i="9"/>
  <c r="AA206" i="9" s="1"/>
  <c r="Y130" i="9"/>
  <c r="AH130" i="9" s="1"/>
  <c r="S65" i="9"/>
  <c r="AB65" i="9" s="1"/>
  <c r="Y577" i="9"/>
  <c r="AH577" i="9" s="1"/>
  <c r="Y574" i="9"/>
  <c r="AH574" i="9" s="1"/>
  <c r="U569" i="9"/>
  <c r="AD569" i="9" s="1"/>
  <c r="W566" i="9"/>
  <c r="AF566" i="9" s="1"/>
  <c r="Z564" i="9"/>
  <c r="AI564" i="9" s="1"/>
  <c r="R558" i="9"/>
  <c r="AA558" i="9" s="1"/>
  <c r="X541" i="9"/>
  <c r="AG541" i="9" s="1"/>
  <c r="R534" i="9"/>
  <c r="AA534" i="9" s="1"/>
  <c r="W517" i="9"/>
  <c r="AF517" i="9" s="1"/>
  <c r="U504" i="9"/>
  <c r="AD504" i="9" s="1"/>
  <c r="Y499" i="9"/>
  <c r="AH499" i="9" s="1"/>
  <c r="X480" i="9"/>
  <c r="AG480" i="9" s="1"/>
  <c r="R471" i="9"/>
  <c r="AA471" i="9" s="1"/>
  <c r="R470" i="9"/>
  <c r="AA470" i="9" s="1"/>
  <c r="R469" i="9"/>
  <c r="AA469" i="9" s="1"/>
  <c r="R468" i="9"/>
  <c r="AA468" i="9" s="1"/>
  <c r="W448" i="9"/>
  <c r="AF448" i="9" s="1"/>
  <c r="V418" i="9"/>
  <c r="AE418" i="9" s="1"/>
  <c r="U414" i="9"/>
  <c r="AD414" i="9" s="1"/>
  <c r="S394" i="9"/>
  <c r="AB394" i="9" s="1"/>
  <c r="U393" i="9"/>
  <c r="AD393" i="9" s="1"/>
  <c r="W392" i="9"/>
  <c r="AF392" i="9" s="1"/>
  <c r="X378" i="9"/>
  <c r="AG378" i="9" s="1"/>
  <c r="S376" i="9"/>
  <c r="AB376" i="9" s="1"/>
  <c r="W372" i="9"/>
  <c r="AF372" i="9" s="1"/>
  <c r="S370" i="9"/>
  <c r="AB370" i="9" s="1"/>
  <c r="U366" i="9"/>
  <c r="AD366" i="9" s="1"/>
  <c r="R364" i="9"/>
  <c r="AA364" i="9" s="1"/>
  <c r="W361" i="9"/>
  <c r="AF361" i="9" s="1"/>
  <c r="S353" i="9"/>
  <c r="AB353" i="9" s="1"/>
  <c r="S293" i="9"/>
  <c r="AB293" i="9" s="1"/>
  <c r="V593" i="9"/>
  <c r="AE593" i="9" s="1"/>
  <c r="Z578" i="9"/>
  <c r="AI578" i="9" s="1"/>
  <c r="W573" i="9"/>
  <c r="AF573" i="9" s="1"/>
  <c r="T570" i="9"/>
  <c r="AC570" i="9" s="1"/>
  <c r="X560" i="9"/>
  <c r="AG560" i="9" s="1"/>
  <c r="Y556" i="9"/>
  <c r="AH556" i="9" s="1"/>
  <c r="Z542" i="9"/>
  <c r="AI542" i="9" s="1"/>
  <c r="V533" i="9"/>
  <c r="AE533" i="9" s="1"/>
  <c r="X525" i="9"/>
  <c r="AG525" i="9" s="1"/>
  <c r="T513" i="9"/>
  <c r="AC513" i="9" s="1"/>
  <c r="Y512" i="9"/>
  <c r="AH512" i="9" s="1"/>
  <c r="V511" i="9"/>
  <c r="AE511" i="9" s="1"/>
  <c r="U503" i="9"/>
  <c r="AD503" i="9" s="1"/>
  <c r="R482" i="9"/>
  <c r="AA482" i="9" s="1"/>
  <c r="Y481" i="9"/>
  <c r="AH481" i="9" s="1"/>
  <c r="V472" i="9"/>
  <c r="AE472" i="9" s="1"/>
  <c r="X467" i="9"/>
  <c r="AG467" i="9" s="1"/>
  <c r="Z457" i="9"/>
  <c r="AI457" i="9" s="1"/>
  <c r="X441" i="9"/>
  <c r="AG441" i="9" s="1"/>
  <c r="X440" i="9"/>
  <c r="AG440" i="9" s="1"/>
  <c r="X391" i="9"/>
  <c r="AG391" i="9" s="1"/>
  <c r="T390" i="9"/>
  <c r="AC390" i="9" s="1"/>
  <c r="U389" i="9"/>
  <c r="AD389" i="9" s="1"/>
  <c r="V388" i="9"/>
  <c r="AE388" i="9" s="1"/>
  <c r="W387" i="9"/>
  <c r="AF387" i="9" s="1"/>
  <c r="X386" i="9"/>
  <c r="AG386" i="9" s="1"/>
  <c r="Z383" i="9"/>
  <c r="AI383" i="9" s="1"/>
  <c r="U360" i="9"/>
  <c r="AD360" i="9" s="1"/>
  <c r="Y358" i="9"/>
  <c r="AH358" i="9" s="1"/>
  <c r="U355" i="9"/>
  <c r="AD355" i="9" s="1"/>
  <c r="W354" i="9"/>
  <c r="AF354" i="9" s="1"/>
  <c r="T350" i="9"/>
  <c r="AC350" i="9" s="1"/>
  <c r="U346" i="9"/>
  <c r="AD346" i="9" s="1"/>
  <c r="V342" i="9"/>
  <c r="AE342" i="9" s="1"/>
  <c r="W334" i="9"/>
  <c r="AF334" i="9" s="1"/>
  <c r="R330" i="9"/>
  <c r="AA330" i="9" s="1"/>
  <c r="Z326" i="9"/>
  <c r="AI326" i="9" s="1"/>
  <c r="T305" i="9"/>
  <c r="AC305" i="9" s="1"/>
  <c r="U301" i="9"/>
  <c r="AD301" i="9" s="1"/>
  <c r="Y300" i="9"/>
  <c r="AH300" i="9" s="1"/>
  <c r="X272" i="9"/>
  <c r="AG272" i="9" s="1"/>
  <c r="T269" i="9"/>
  <c r="AC269" i="9" s="1"/>
  <c r="S267" i="9"/>
  <c r="AB267" i="9" s="1"/>
  <c r="T253" i="9"/>
  <c r="AC253" i="9" s="1"/>
  <c r="X181" i="9"/>
  <c r="AG181" i="9" s="1"/>
  <c r="V25" i="9"/>
  <c r="AE25" i="9" s="1"/>
  <c r="U581" i="9"/>
  <c r="AD581" i="9" s="1"/>
  <c r="Z580" i="9"/>
  <c r="AI580" i="9" s="1"/>
  <c r="U565" i="9"/>
  <c r="AD565" i="9" s="1"/>
  <c r="W560" i="9"/>
  <c r="AF560" i="9" s="1"/>
  <c r="W548" i="9"/>
  <c r="AF548" i="9" s="1"/>
  <c r="S537" i="9"/>
  <c r="AB537" i="9" s="1"/>
  <c r="W535" i="9"/>
  <c r="AF535" i="9" s="1"/>
  <c r="X527" i="9"/>
  <c r="AG527" i="9" s="1"/>
  <c r="T520" i="9"/>
  <c r="AC520" i="9" s="1"/>
  <c r="Y519" i="9"/>
  <c r="AH519" i="9" s="1"/>
  <c r="W476" i="9"/>
  <c r="AF476" i="9" s="1"/>
  <c r="V475" i="9"/>
  <c r="AE475" i="9" s="1"/>
  <c r="R473" i="9"/>
  <c r="AA473" i="9" s="1"/>
  <c r="X442" i="9"/>
  <c r="AG442" i="9" s="1"/>
  <c r="V420" i="9"/>
  <c r="AE420" i="9" s="1"/>
  <c r="V419" i="9"/>
  <c r="AE419" i="9" s="1"/>
  <c r="X414" i="9"/>
  <c r="AG414" i="9" s="1"/>
  <c r="X413" i="9"/>
  <c r="AG413" i="9" s="1"/>
  <c r="X412" i="9"/>
  <c r="AG412" i="9" s="1"/>
  <c r="X411" i="9"/>
  <c r="AG411" i="9" s="1"/>
  <c r="X410" i="9"/>
  <c r="AG410" i="9" s="1"/>
  <c r="X409" i="9"/>
  <c r="AG409" i="9" s="1"/>
  <c r="X408" i="9"/>
  <c r="AG408" i="9" s="1"/>
  <c r="T385" i="9"/>
  <c r="AC385" i="9" s="1"/>
  <c r="V384" i="9"/>
  <c r="AE384" i="9" s="1"/>
  <c r="S380" i="9"/>
  <c r="AB380" i="9" s="1"/>
  <c r="Z357" i="9"/>
  <c r="AI357" i="9" s="1"/>
  <c r="W291" i="9"/>
  <c r="AF291" i="9" s="1"/>
  <c r="U287" i="9"/>
  <c r="AD287" i="9" s="1"/>
  <c r="U280" i="9"/>
  <c r="AD280" i="9" s="1"/>
  <c r="T568" i="9"/>
  <c r="AC568" i="9" s="1"/>
  <c r="W497" i="9"/>
  <c r="AF497" i="9" s="1"/>
  <c r="T497" i="9"/>
  <c r="AC497" i="9" s="1"/>
  <c r="R485" i="9"/>
  <c r="AA485" i="9" s="1"/>
  <c r="Y466" i="9"/>
  <c r="AH466" i="9" s="1"/>
  <c r="U407" i="9"/>
  <c r="AD407" i="9" s="1"/>
  <c r="V399" i="9"/>
  <c r="AE399" i="9" s="1"/>
  <c r="S399" i="9"/>
  <c r="AB399" i="9" s="1"/>
  <c r="U232" i="9"/>
  <c r="AD232" i="9" s="1"/>
  <c r="Y222" i="9"/>
  <c r="AH222" i="9" s="1"/>
  <c r="U202" i="9"/>
  <c r="AD202" i="9" s="1"/>
  <c r="Z201" i="9"/>
  <c r="AI201" i="9" s="1"/>
  <c r="Y192" i="9"/>
  <c r="AH192" i="9" s="1"/>
  <c r="X183" i="9"/>
  <c r="AG183" i="9" s="1"/>
  <c r="X180" i="9"/>
  <c r="AG180" i="9" s="1"/>
  <c r="Y158" i="9"/>
  <c r="AH158" i="9" s="1"/>
  <c r="X140" i="9"/>
  <c r="AG140" i="9" s="1"/>
  <c r="Y131" i="9"/>
  <c r="AH131" i="9" s="1"/>
  <c r="V123" i="9"/>
  <c r="AE123" i="9" s="1"/>
  <c r="V106" i="9"/>
  <c r="AE106" i="9" s="1"/>
  <c r="V96" i="9"/>
  <c r="AE96" i="9" s="1"/>
  <c r="X81" i="9"/>
  <c r="AG81" i="9" s="1"/>
  <c r="Z74" i="9"/>
  <c r="AI74" i="9" s="1"/>
  <c r="Z64" i="9"/>
  <c r="AI64" i="9" s="1"/>
  <c r="Y37" i="9"/>
  <c r="AH37" i="9" s="1"/>
  <c r="Y31" i="9"/>
  <c r="AH31" i="9" s="1"/>
  <c r="Z30" i="9"/>
  <c r="AI30" i="9" s="1"/>
  <c r="S29" i="9"/>
  <c r="AB29" i="9" s="1"/>
  <c r="S341" i="9"/>
  <c r="AB341" i="9" s="1"/>
  <c r="S443" i="9"/>
  <c r="AB443" i="9" s="1"/>
  <c r="S441" i="9"/>
  <c r="AB441" i="9" s="1"/>
  <c r="S301" i="9"/>
  <c r="AB301" i="9" s="1"/>
  <c r="S452" i="9"/>
  <c r="AB452" i="9" s="1"/>
  <c r="R588" i="9"/>
  <c r="AA588" i="9" s="1"/>
  <c r="S507" i="9"/>
  <c r="AB507" i="9" s="1"/>
  <c r="Y490" i="9"/>
  <c r="AH490" i="9" s="1"/>
  <c r="X463" i="9"/>
  <c r="AG463" i="9" s="1"/>
  <c r="U463" i="9"/>
  <c r="AD463" i="9" s="1"/>
  <c r="R404" i="9"/>
  <c r="AA404" i="9" s="1"/>
  <c r="Y371" i="9"/>
  <c r="AH371" i="9" s="1"/>
  <c r="V363" i="9"/>
  <c r="AE363" i="9" s="1"/>
  <c r="Z341" i="9"/>
  <c r="AI341" i="9" s="1"/>
  <c r="R281" i="9"/>
  <c r="AA281" i="9" s="1"/>
  <c r="T262" i="9"/>
  <c r="AC262" i="9" s="1"/>
  <c r="T251" i="9"/>
  <c r="AC251" i="9" s="1"/>
  <c r="U249" i="9"/>
  <c r="AD249" i="9" s="1"/>
  <c r="S241" i="9"/>
  <c r="AB241" i="9" s="1"/>
  <c r="S235" i="9"/>
  <c r="AB235" i="9" s="1"/>
  <c r="S233" i="9"/>
  <c r="AB233" i="9" s="1"/>
  <c r="V230" i="9"/>
  <c r="AE230" i="9" s="1"/>
  <c r="T207" i="9"/>
  <c r="AC207" i="9" s="1"/>
  <c r="Y207" i="9"/>
  <c r="AH207" i="9" s="1"/>
  <c r="V199" i="9"/>
  <c r="AE199" i="9" s="1"/>
  <c r="Y188" i="9"/>
  <c r="AH188" i="9" s="1"/>
  <c r="U179" i="9"/>
  <c r="AD179" i="9" s="1"/>
  <c r="U170" i="9"/>
  <c r="AD170" i="9" s="1"/>
  <c r="Z169" i="9"/>
  <c r="AI169" i="9" s="1"/>
  <c r="Y167" i="9"/>
  <c r="AH167" i="9" s="1"/>
  <c r="W152" i="9"/>
  <c r="AF152" i="9" s="1"/>
  <c r="R146" i="9"/>
  <c r="AA146" i="9" s="1"/>
  <c r="Z145" i="9"/>
  <c r="AI145" i="9" s="1"/>
  <c r="S144" i="9"/>
  <c r="AB144" i="9" s="1"/>
  <c r="W139" i="9"/>
  <c r="AF139" i="9" s="1"/>
  <c r="V127" i="9"/>
  <c r="AE127" i="9" s="1"/>
  <c r="S120" i="9"/>
  <c r="AB120" i="9" s="1"/>
  <c r="Z109" i="9"/>
  <c r="AI109" i="9" s="1"/>
  <c r="T102" i="9"/>
  <c r="AC102" i="9" s="1"/>
  <c r="Z86" i="9"/>
  <c r="AI86" i="9" s="1"/>
  <c r="S85" i="9"/>
  <c r="AB85" i="9" s="1"/>
  <c r="Y75" i="9"/>
  <c r="AH75" i="9" s="1"/>
  <c r="V68" i="9"/>
  <c r="AE68" i="9" s="1"/>
  <c r="V59" i="9"/>
  <c r="AE59" i="9" s="1"/>
  <c r="X55" i="9"/>
  <c r="AG55" i="9" s="1"/>
  <c r="T45" i="9"/>
  <c r="AC45" i="9" s="1"/>
  <c r="Y33" i="9"/>
  <c r="AH33" i="9" s="1"/>
  <c r="R541" i="9"/>
  <c r="AA541" i="9" s="1"/>
  <c r="Y581" i="8"/>
  <c r="AH581" i="8" s="1"/>
  <c r="S532" i="8"/>
  <c r="AB532" i="8" s="1"/>
  <c r="U419" i="8"/>
  <c r="AD419" i="8" s="1"/>
  <c r="V579" i="9"/>
  <c r="AE579" i="9" s="1"/>
  <c r="V550" i="9"/>
  <c r="AE550" i="9" s="1"/>
  <c r="V510" i="9"/>
  <c r="AE510" i="9" s="1"/>
  <c r="Y434" i="9"/>
  <c r="AH434" i="9" s="1"/>
  <c r="X401" i="9"/>
  <c r="AG401" i="9" s="1"/>
  <c r="X322" i="9"/>
  <c r="AG322" i="9" s="1"/>
  <c r="V322" i="9"/>
  <c r="AE322" i="9" s="1"/>
  <c r="Z307" i="9"/>
  <c r="AI307" i="9" s="1"/>
  <c r="V288" i="9"/>
  <c r="AE288" i="9" s="1"/>
  <c r="X276" i="9"/>
  <c r="AG276" i="9" s="1"/>
  <c r="W257" i="9"/>
  <c r="AF257" i="9" s="1"/>
  <c r="S257" i="9"/>
  <c r="AB257" i="9" s="1"/>
  <c r="S248" i="9"/>
  <c r="AB248" i="9" s="1"/>
  <c r="W239" i="9"/>
  <c r="AF239" i="9" s="1"/>
  <c r="U237" i="9"/>
  <c r="AD237" i="9" s="1"/>
  <c r="T231" i="9"/>
  <c r="AC231" i="9" s="1"/>
  <c r="S229" i="9"/>
  <c r="AB229" i="9" s="1"/>
  <c r="W227" i="9"/>
  <c r="AF227" i="9" s="1"/>
  <c r="R210" i="9"/>
  <c r="AA210" i="9" s="1"/>
  <c r="R208" i="9"/>
  <c r="AA208" i="9" s="1"/>
  <c r="R205" i="9"/>
  <c r="AA205" i="9" s="1"/>
  <c r="V200" i="9"/>
  <c r="AE200" i="9" s="1"/>
  <c r="T191" i="9"/>
  <c r="AC191" i="9" s="1"/>
  <c r="Y191" i="9"/>
  <c r="AH191" i="9" s="1"/>
  <c r="Y185" i="9"/>
  <c r="AH185" i="9" s="1"/>
  <c r="X176" i="9"/>
  <c r="AG176" i="9" s="1"/>
  <c r="S165" i="9"/>
  <c r="AB165" i="9" s="1"/>
  <c r="R153" i="9"/>
  <c r="AA153" i="9" s="1"/>
  <c r="S148" i="9"/>
  <c r="AB148" i="9" s="1"/>
  <c r="Z143" i="9"/>
  <c r="AI143" i="9" s="1"/>
  <c r="X137" i="9"/>
  <c r="AG137" i="9" s="1"/>
  <c r="V129" i="9"/>
  <c r="AE129" i="9" s="1"/>
  <c r="Z112" i="9"/>
  <c r="AI112" i="9" s="1"/>
  <c r="W105" i="9"/>
  <c r="AF105" i="9" s="1"/>
  <c r="X88" i="9"/>
  <c r="AG88" i="9" s="1"/>
  <c r="Y81" i="9"/>
  <c r="AH81" i="9" s="1"/>
  <c r="V80" i="9"/>
  <c r="AE80" i="9" s="1"/>
  <c r="X69" i="9"/>
  <c r="AG69" i="9" s="1"/>
  <c r="W60" i="9"/>
  <c r="AF60" i="9" s="1"/>
  <c r="X47" i="9"/>
  <c r="AG47" i="9" s="1"/>
  <c r="Z44" i="9"/>
  <c r="AI44" i="9" s="1"/>
  <c r="V40" i="9"/>
  <c r="AE40" i="9" s="1"/>
  <c r="X37" i="9"/>
  <c r="AG37" i="9" s="1"/>
  <c r="W28" i="9"/>
  <c r="AF28" i="9" s="1"/>
  <c r="V27" i="9"/>
  <c r="AE27" i="9" s="1"/>
  <c r="Y549" i="8"/>
  <c r="AH549" i="8" s="1"/>
  <c r="Z484" i="8"/>
  <c r="AI484" i="8" s="1"/>
  <c r="R419" i="8"/>
  <c r="AA419" i="8" s="1"/>
  <c r="R363" i="8"/>
  <c r="AA363" i="8" s="1"/>
  <c r="Y207" i="8"/>
  <c r="AH207" i="8" s="1"/>
  <c r="Y146" i="8"/>
  <c r="AH146" i="8" s="1"/>
  <c r="U582" i="9"/>
  <c r="AD582" i="9" s="1"/>
  <c r="Z563" i="9"/>
  <c r="AI563" i="9" s="1"/>
  <c r="V547" i="9"/>
  <c r="AE547" i="9" s="1"/>
  <c r="V528" i="9"/>
  <c r="AE528" i="9" s="1"/>
  <c r="Z465" i="9"/>
  <c r="AI465" i="9" s="1"/>
  <c r="W428" i="9"/>
  <c r="AF428" i="9" s="1"/>
  <c r="W406" i="9"/>
  <c r="AF406" i="9" s="1"/>
  <c r="T406" i="9"/>
  <c r="AC406" i="9" s="1"/>
  <c r="S381" i="9"/>
  <c r="AB381" i="9" s="1"/>
  <c r="X299" i="9"/>
  <c r="AG299" i="9" s="1"/>
  <c r="T299" i="9"/>
  <c r="AC299" i="9" s="1"/>
  <c r="T298" i="9"/>
  <c r="AC298" i="9" s="1"/>
  <c r="W290" i="9"/>
  <c r="AF290" i="9" s="1"/>
  <c r="W263" i="9"/>
  <c r="AF263" i="9" s="1"/>
  <c r="U263" i="9"/>
  <c r="AD263" i="9" s="1"/>
  <c r="U242" i="9"/>
  <c r="AD242" i="9" s="1"/>
  <c r="Z234" i="9"/>
  <c r="AI234" i="9" s="1"/>
  <c r="V227" i="9"/>
  <c r="AE227" i="9" s="1"/>
  <c r="R215" i="9"/>
  <c r="AA215" i="9" s="1"/>
  <c r="T214" i="9"/>
  <c r="AC214" i="9" s="1"/>
  <c r="U194" i="9"/>
  <c r="AD194" i="9" s="1"/>
  <c r="T192" i="9"/>
  <c r="AC192" i="9" s="1"/>
  <c r="U188" i="9"/>
  <c r="AD188" i="9" s="1"/>
  <c r="S173" i="9"/>
  <c r="AB173" i="9" s="1"/>
  <c r="U155" i="9"/>
  <c r="AD155" i="9" s="1"/>
  <c r="V141" i="9"/>
  <c r="AE141" i="9" s="1"/>
  <c r="Y138" i="9"/>
  <c r="AH138" i="9" s="1"/>
  <c r="X133" i="9"/>
  <c r="AG133" i="9" s="1"/>
  <c r="Z118" i="9"/>
  <c r="AI118" i="9" s="1"/>
  <c r="X117" i="9"/>
  <c r="AG117" i="9" s="1"/>
  <c r="Z108" i="9"/>
  <c r="AI108" i="9" s="1"/>
  <c r="X104" i="9"/>
  <c r="AG104" i="9" s="1"/>
  <c r="V63" i="9"/>
  <c r="AE63" i="9" s="1"/>
  <c r="V51" i="9"/>
  <c r="AE51" i="9" s="1"/>
  <c r="V47" i="9"/>
  <c r="AE47" i="9" s="1"/>
  <c r="T26" i="9"/>
  <c r="AC26" i="9" s="1"/>
  <c r="Z542" i="8"/>
  <c r="AI542" i="8" s="1"/>
  <c r="W501" i="8"/>
  <c r="AF501" i="8" s="1"/>
  <c r="W375" i="8"/>
  <c r="AF375" i="8" s="1"/>
  <c r="R554" i="9"/>
  <c r="AA554" i="9" s="1"/>
  <c r="X521" i="9"/>
  <c r="AG521" i="9" s="1"/>
  <c r="X515" i="9"/>
  <c r="AG515" i="9" s="1"/>
  <c r="S462" i="9"/>
  <c r="AB462" i="9" s="1"/>
  <c r="Z460" i="9"/>
  <c r="AI460" i="9" s="1"/>
  <c r="X403" i="9"/>
  <c r="AG403" i="9" s="1"/>
  <c r="X398" i="9"/>
  <c r="AG398" i="9" s="1"/>
  <c r="U398" i="9"/>
  <c r="AD398" i="9" s="1"/>
  <c r="T396" i="9"/>
  <c r="AC396" i="9" s="1"/>
  <c r="V284" i="9"/>
  <c r="AE284" i="9" s="1"/>
  <c r="T266" i="9"/>
  <c r="AC266" i="9" s="1"/>
  <c r="U245" i="9"/>
  <c r="AD245" i="9" s="1"/>
  <c r="T245" i="9"/>
  <c r="AC245" i="9" s="1"/>
  <c r="V244" i="9"/>
  <c r="AE244" i="9" s="1"/>
  <c r="T226" i="9"/>
  <c r="AC226" i="9" s="1"/>
  <c r="V221" i="9"/>
  <c r="AE221" i="9" s="1"/>
  <c r="Y220" i="9"/>
  <c r="AH220" i="9" s="1"/>
  <c r="S219" i="9"/>
  <c r="AB219" i="9" s="1"/>
  <c r="V212" i="9"/>
  <c r="AE212" i="9" s="1"/>
  <c r="Y209" i="9"/>
  <c r="AH209" i="9" s="1"/>
  <c r="Z204" i="9"/>
  <c r="AI204" i="9" s="1"/>
  <c r="Z186" i="9"/>
  <c r="AI186" i="9" s="1"/>
  <c r="U175" i="9"/>
  <c r="AD175" i="9" s="1"/>
  <c r="R171" i="9"/>
  <c r="AA171" i="9" s="1"/>
  <c r="U146" i="9"/>
  <c r="AD146" i="9" s="1"/>
  <c r="W142" i="9"/>
  <c r="AF142" i="9" s="1"/>
  <c r="Z136" i="9"/>
  <c r="AI136" i="9" s="1"/>
  <c r="V102" i="9"/>
  <c r="AE102" i="9" s="1"/>
  <c r="W98" i="9"/>
  <c r="AF98" i="9" s="1"/>
  <c r="Z92" i="9"/>
  <c r="AI92" i="9" s="1"/>
  <c r="T84" i="9"/>
  <c r="AC84" i="9" s="1"/>
  <c r="S77" i="9"/>
  <c r="AB77" i="9" s="1"/>
  <c r="Y47" i="9"/>
  <c r="AH47" i="9" s="1"/>
  <c r="Y36" i="9"/>
  <c r="AH36" i="9" s="1"/>
  <c r="Z32" i="9"/>
  <c r="AI32" i="9" s="1"/>
  <c r="U556" i="8"/>
  <c r="AD556" i="8" s="1"/>
  <c r="S474" i="8"/>
  <c r="AB474" i="8" s="1"/>
  <c r="V419" i="8"/>
  <c r="AE419" i="8" s="1"/>
  <c r="Q331" i="8"/>
  <c r="T331" i="8" s="1"/>
  <c r="AC331" i="8" s="1"/>
  <c r="X331" i="8"/>
  <c r="AG331" i="8" s="1"/>
  <c r="Y299" i="8"/>
  <c r="AH299" i="8" s="1"/>
  <c r="Q299" i="8"/>
  <c r="V299" i="8"/>
  <c r="AE299" i="8" s="1"/>
  <c r="T299" i="8"/>
  <c r="AC299" i="8" s="1"/>
  <c r="S299" i="8"/>
  <c r="AB299" i="8" s="1"/>
  <c r="R299" i="8"/>
  <c r="AA299" i="8" s="1"/>
  <c r="Z299" i="8"/>
  <c r="AI299" i="8" s="1"/>
  <c r="W299" i="8"/>
  <c r="AF299" i="8" s="1"/>
  <c r="X299" i="8"/>
  <c r="AG299" i="8" s="1"/>
  <c r="U299" i="8"/>
  <c r="AD299" i="8" s="1"/>
  <c r="V557" i="9"/>
  <c r="AE557" i="9" s="1"/>
  <c r="X433" i="9"/>
  <c r="AG433" i="9" s="1"/>
  <c r="W400" i="9"/>
  <c r="AF400" i="9" s="1"/>
  <c r="T400" i="9"/>
  <c r="AC400" i="9" s="1"/>
  <c r="S375" i="9"/>
  <c r="AB375" i="9" s="1"/>
  <c r="R367" i="9"/>
  <c r="AA367" i="9" s="1"/>
  <c r="W362" i="9"/>
  <c r="AF362" i="9" s="1"/>
  <c r="W289" i="9"/>
  <c r="AF289" i="9" s="1"/>
  <c r="Y258" i="9"/>
  <c r="AH258" i="9" s="1"/>
  <c r="Y252" i="9"/>
  <c r="AH252" i="9" s="1"/>
  <c r="S236" i="9"/>
  <c r="AB236" i="9" s="1"/>
  <c r="Z225" i="9"/>
  <c r="AI225" i="9" s="1"/>
  <c r="W198" i="9"/>
  <c r="AF198" i="9" s="1"/>
  <c r="R193" i="9"/>
  <c r="AA193" i="9" s="1"/>
  <c r="V172" i="9"/>
  <c r="AE172" i="9" s="1"/>
  <c r="W161" i="9"/>
  <c r="AF161" i="9" s="1"/>
  <c r="U159" i="9"/>
  <c r="AD159" i="9" s="1"/>
  <c r="U157" i="9"/>
  <c r="AD157" i="9" s="1"/>
  <c r="Y147" i="9"/>
  <c r="AH147" i="9" s="1"/>
  <c r="R122" i="9"/>
  <c r="AA122" i="9" s="1"/>
  <c r="U121" i="9"/>
  <c r="AD121" i="9" s="1"/>
  <c r="S115" i="9"/>
  <c r="AB115" i="9" s="1"/>
  <c r="U100" i="9"/>
  <c r="AD100" i="9" s="1"/>
  <c r="V99" i="9"/>
  <c r="AE99" i="9" s="1"/>
  <c r="W91" i="9"/>
  <c r="AF91" i="9" s="1"/>
  <c r="R72" i="9"/>
  <c r="AA72" i="9" s="1"/>
  <c r="Z53" i="9"/>
  <c r="AI53" i="9" s="1"/>
  <c r="W52" i="9"/>
  <c r="AF52" i="9" s="1"/>
  <c r="S45" i="9"/>
  <c r="AB45" i="9" s="1"/>
  <c r="V35" i="9"/>
  <c r="AE35" i="9" s="1"/>
  <c r="Y576" i="9"/>
  <c r="AH576" i="9" s="1"/>
  <c r="T576" i="9"/>
  <c r="AC576" i="9" s="1"/>
  <c r="U551" i="9"/>
  <c r="AD551" i="9" s="1"/>
  <c r="S526" i="9"/>
  <c r="AB526" i="9" s="1"/>
  <c r="Y523" i="9"/>
  <c r="AH523" i="9" s="1"/>
  <c r="X464" i="9"/>
  <c r="AG464" i="9" s="1"/>
  <c r="U464" i="9"/>
  <c r="AD464" i="9" s="1"/>
  <c r="R405" i="9"/>
  <c r="AA405" i="9" s="1"/>
  <c r="U311" i="9"/>
  <c r="AD311" i="9" s="1"/>
  <c r="V295" i="9"/>
  <c r="AE295" i="9" s="1"/>
  <c r="S295" i="9"/>
  <c r="AB295" i="9" s="1"/>
  <c r="W254" i="9"/>
  <c r="AF254" i="9" s="1"/>
  <c r="T223" i="9"/>
  <c r="AC223" i="9" s="1"/>
  <c r="T217" i="9"/>
  <c r="AC217" i="9" s="1"/>
  <c r="X211" i="9"/>
  <c r="AG211" i="9" s="1"/>
  <c r="X190" i="9"/>
  <c r="AG190" i="9" s="1"/>
  <c r="S182" i="9"/>
  <c r="AB182" i="9" s="1"/>
  <c r="Y164" i="9"/>
  <c r="AH164" i="9" s="1"/>
  <c r="S162" i="9"/>
  <c r="AB162" i="9" s="1"/>
  <c r="U160" i="9"/>
  <c r="AD160" i="9" s="1"/>
  <c r="Y151" i="9"/>
  <c r="AH151" i="9" s="1"/>
  <c r="T110" i="9"/>
  <c r="AC110" i="9" s="1"/>
  <c r="R103" i="9"/>
  <c r="AA103" i="9" s="1"/>
  <c r="R90" i="9"/>
  <c r="AA90" i="9" s="1"/>
  <c r="Z71" i="9"/>
  <c r="AI71" i="9" s="1"/>
  <c r="U67" i="9"/>
  <c r="AD67" i="9" s="1"/>
  <c r="S66" i="9"/>
  <c r="AB66" i="9" s="1"/>
  <c r="S58" i="9"/>
  <c r="AB58" i="9" s="1"/>
  <c r="Y57" i="9"/>
  <c r="AH57" i="9" s="1"/>
  <c r="U50" i="9"/>
  <c r="AD50" i="9" s="1"/>
  <c r="X46" i="9"/>
  <c r="AG46" i="9" s="1"/>
  <c r="U340" i="9"/>
  <c r="AD340" i="9" s="1"/>
  <c r="U506" i="9"/>
  <c r="AD506" i="9" s="1"/>
  <c r="U372" i="9"/>
  <c r="AD372" i="9" s="1"/>
  <c r="U418" i="9"/>
  <c r="AD418" i="9" s="1"/>
  <c r="U553" i="9"/>
  <c r="AD553" i="9" s="1"/>
  <c r="R559" i="8"/>
  <c r="AA559" i="8" s="1"/>
  <c r="Z557" i="8"/>
  <c r="AI557" i="8" s="1"/>
  <c r="S529" i="8"/>
  <c r="AB529" i="8" s="1"/>
  <c r="Z529" i="9"/>
  <c r="AI529" i="9" s="1"/>
  <c r="Y529" i="9"/>
  <c r="AH529" i="9" s="1"/>
  <c r="W505" i="9"/>
  <c r="AF505" i="9" s="1"/>
  <c r="S486" i="9"/>
  <c r="AB486" i="9" s="1"/>
  <c r="V461" i="9"/>
  <c r="AE461" i="9" s="1"/>
  <c r="U459" i="9"/>
  <c r="AD459" i="9" s="1"/>
  <c r="U402" i="9"/>
  <c r="AD402" i="9" s="1"/>
  <c r="W397" i="9"/>
  <c r="AF397" i="9" s="1"/>
  <c r="T397" i="9"/>
  <c r="AC397" i="9" s="1"/>
  <c r="Y316" i="9"/>
  <c r="AH316" i="9" s="1"/>
  <c r="X303" i="9"/>
  <c r="AG303" i="9" s="1"/>
  <c r="V285" i="9"/>
  <c r="AE285" i="9" s="1"/>
  <c r="Z285" i="9"/>
  <c r="AI285" i="9" s="1"/>
  <c r="T265" i="9"/>
  <c r="AC265" i="9" s="1"/>
  <c r="Y255" i="9"/>
  <c r="AH255" i="9" s="1"/>
  <c r="X246" i="9"/>
  <c r="AG246" i="9" s="1"/>
  <c r="V243" i="9"/>
  <c r="AE243" i="9" s="1"/>
  <c r="T218" i="9"/>
  <c r="AC218" i="9" s="1"/>
  <c r="W216" i="9"/>
  <c r="AF216" i="9" s="1"/>
  <c r="Y214" i="9"/>
  <c r="AH214" i="9" s="1"/>
  <c r="V195" i="9"/>
  <c r="AE195" i="9" s="1"/>
  <c r="V187" i="9"/>
  <c r="AE187" i="9" s="1"/>
  <c r="T182" i="9"/>
  <c r="AC182" i="9" s="1"/>
  <c r="Y182" i="9"/>
  <c r="AH182" i="9" s="1"/>
  <c r="W174" i="9"/>
  <c r="AF174" i="9" s="1"/>
  <c r="Z156" i="9"/>
  <c r="AI156" i="9" s="1"/>
  <c r="U154" i="9"/>
  <c r="AD154" i="9" s="1"/>
  <c r="W132" i="9"/>
  <c r="AF132" i="9" s="1"/>
  <c r="V125" i="9"/>
  <c r="AE125" i="9" s="1"/>
  <c r="X121" i="9"/>
  <c r="AG121" i="9" s="1"/>
  <c r="W114" i="9"/>
  <c r="AF114" i="9" s="1"/>
  <c r="T112" i="9"/>
  <c r="AC112" i="9" s="1"/>
  <c r="V108" i="9"/>
  <c r="AE108" i="9" s="1"/>
  <c r="V107" i="9"/>
  <c r="AE107" i="9" s="1"/>
  <c r="Z98" i="9"/>
  <c r="AI98" i="9" s="1"/>
  <c r="Z51" i="9"/>
  <c r="AI51" i="9" s="1"/>
  <c r="T32" i="9"/>
  <c r="AC32" i="9" s="1"/>
  <c r="R95" i="9"/>
  <c r="AA95" i="9" s="1"/>
  <c r="Z95" i="9"/>
  <c r="AI95" i="9" s="1"/>
  <c r="U93" i="9"/>
  <c r="AD93" i="9" s="1"/>
  <c r="V79" i="9"/>
  <c r="AE79" i="9" s="1"/>
  <c r="S62" i="9"/>
  <c r="AB62" i="9" s="1"/>
  <c r="S467" i="8"/>
  <c r="AB467" i="8" s="1"/>
  <c r="S455" i="8"/>
  <c r="AB455" i="8" s="1"/>
  <c r="U342" i="8"/>
  <c r="AD342" i="8" s="1"/>
  <c r="R320" i="8"/>
  <c r="AA320" i="8" s="1"/>
  <c r="R262" i="8"/>
  <c r="AA262" i="8" s="1"/>
  <c r="Y237" i="8"/>
  <c r="AH237" i="8" s="1"/>
  <c r="U141" i="8"/>
  <c r="AD141" i="8" s="1"/>
  <c r="Q587" i="7"/>
  <c r="V587" i="7" s="1"/>
  <c r="AE587" i="7" s="1"/>
  <c r="Z587" i="7"/>
  <c r="AI587" i="7" s="1"/>
  <c r="V527" i="7"/>
  <c r="AE527" i="7" s="1"/>
  <c r="U527" i="7"/>
  <c r="AD527" i="7" s="1"/>
  <c r="T527" i="7"/>
  <c r="AC527" i="7" s="1"/>
  <c r="S527" i="7"/>
  <c r="AB527" i="7" s="1"/>
  <c r="Y527" i="7"/>
  <c r="AH527" i="7" s="1"/>
  <c r="Q527" i="7"/>
  <c r="Z527" i="7" s="1"/>
  <c r="AI527" i="7" s="1"/>
  <c r="R527" i="7"/>
  <c r="AA527" i="7" s="1"/>
  <c r="W359" i="7"/>
  <c r="AF359" i="7" s="1"/>
  <c r="T359" i="7"/>
  <c r="AC359" i="7" s="1"/>
  <c r="S359" i="7"/>
  <c r="AB359" i="7" s="1"/>
  <c r="Y359" i="7"/>
  <c r="AH359" i="7" s="1"/>
  <c r="Q359" i="7"/>
  <c r="V359" i="7" s="1"/>
  <c r="AE359" i="7" s="1"/>
  <c r="R359" i="7"/>
  <c r="AA359" i="7" s="1"/>
  <c r="X359" i="7"/>
  <c r="AG359" i="7" s="1"/>
  <c r="Z359" i="7"/>
  <c r="AI359" i="7" s="1"/>
  <c r="W79" i="7"/>
  <c r="AF79" i="7" s="1"/>
  <c r="T79" i="7"/>
  <c r="AC79" i="7" s="1"/>
  <c r="Q79" i="7"/>
  <c r="R79" i="7" s="1"/>
  <c r="AA79" i="7" s="1"/>
  <c r="X79" i="7"/>
  <c r="AG79" i="7" s="1"/>
  <c r="V79" i="7"/>
  <c r="AE79" i="7" s="1"/>
  <c r="T150" i="9"/>
  <c r="AC150" i="9" s="1"/>
  <c r="T83" i="9"/>
  <c r="AC83" i="9" s="1"/>
  <c r="V479" i="8"/>
  <c r="AE479" i="8" s="1"/>
  <c r="R406" i="8"/>
  <c r="AA406" i="8" s="1"/>
  <c r="W361" i="8"/>
  <c r="AF361" i="8" s="1"/>
  <c r="V329" i="8"/>
  <c r="AE329" i="8" s="1"/>
  <c r="V296" i="8"/>
  <c r="AE296" i="8" s="1"/>
  <c r="Y278" i="8"/>
  <c r="AH278" i="8" s="1"/>
  <c r="U226" i="8"/>
  <c r="AD226" i="8" s="1"/>
  <c r="U212" i="8"/>
  <c r="AD212" i="8" s="1"/>
  <c r="Z203" i="8"/>
  <c r="AI203" i="8" s="1"/>
  <c r="T189" i="8"/>
  <c r="AC189" i="8" s="1"/>
  <c r="X156" i="8"/>
  <c r="AG156" i="8" s="1"/>
  <c r="R139" i="8"/>
  <c r="AA139" i="8" s="1"/>
  <c r="Z138" i="8"/>
  <c r="AI138" i="8" s="1"/>
  <c r="T62" i="8"/>
  <c r="AC62" i="8" s="1"/>
  <c r="Q585" i="7"/>
  <c r="V585" i="7" s="1"/>
  <c r="AE585" i="7" s="1"/>
  <c r="Z585" i="7"/>
  <c r="AI585" i="7" s="1"/>
  <c r="Q411" i="7"/>
  <c r="Z411" i="7" s="1"/>
  <c r="AI411" i="7" s="1"/>
  <c r="V411" i="7"/>
  <c r="AE411" i="7" s="1"/>
  <c r="U411" i="7"/>
  <c r="AD411" i="7" s="1"/>
  <c r="R411" i="7"/>
  <c r="AA411" i="7" s="1"/>
  <c r="W117" i="7"/>
  <c r="AF117" i="7" s="1"/>
  <c r="U117" i="7"/>
  <c r="AD117" i="7" s="1"/>
  <c r="T117" i="7"/>
  <c r="AC117" i="7" s="1"/>
  <c r="S117" i="7"/>
  <c r="AB117" i="7" s="1"/>
  <c r="R117" i="7"/>
  <c r="AA117" i="7" s="1"/>
  <c r="Q117" i="7"/>
  <c r="Z117" i="7" s="1"/>
  <c r="AI117" i="7" s="1"/>
  <c r="V117" i="7"/>
  <c r="AE117" i="7" s="1"/>
  <c r="Y117" i="7"/>
  <c r="AH117" i="7" s="1"/>
  <c r="X117" i="7"/>
  <c r="AG117" i="7" s="1"/>
  <c r="W213" i="9"/>
  <c r="AF213" i="9" s="1"/>
  <c r="R135" i="9"/>
  <c r="AA135" i="9" s="1"/>
  <c r="Z128" i="9"/>
  <c r="AI128" i="9" s="1"/>
  <c r="W87" i="9"/>
  <c r="AF87" i="9" s="1"/>
  <c r="U42" i="9"/>
  <c r="AD42" i="9" s="1"/>
  <c r="R41" i="9"/>
  <c r="AA41" i="9" s="1"/>
  <c r="Z460" i="8"/>
  <c r="AI460" i="8" s="1"/>
  <c r="X340" i="8"/>
  <c r="AG340" i="8" s="1"/>
  <c r="V315" i="8"/>
  <c r="AE315" i="8" s="1"/>
  <c r="W278" i="8"/>
  <c r="AF278" i="8" s="1"/>
  <c r="R225" i="8"/>
  <c r="AA225" i="8" s="1"/>
  <c r="S220" i="8"/>
  <c r="AB220" i="8" s="1"/>
  <c r="Z41" i="8"/>
  <c r="AI41" i="8" s="1"/>
  <c r="V559" i="8"/>
  <c r="AE559" i="8" s="1"/>
  <c r="V503" i="7"/>
  <c r="AE503" i="7" s="1"/>
  <c r="U503" i="7"/>
  <c r="AD503" i="7" s="1"/>
  <c r="Y503" i="7"/>
  <c r="AH503" i="7" s="1"/>
  <c r="Q503" i="7"/>
  <c r="Z503" i="7" s="1"/>
  <c r="AI503" i="7" s="1"/>
  <c r="Z287" i="7"/>
  <c r="AI287" i="7" s="1"/>
  <c r="Q287" i="7"/>
  <c r="W287" i="7" s="1"/>
  <c r="AF287" i="7" s="1"/>
  <c r="Y287" i="7"/>
  <c r="AH287" i="7" s="1"/>
  <c r="X264" i="9"/>
  <c r="AG264" i="9" s="1"/>
  <c r="T264" i="9"/>
  <c r="AC264" i="9" s="1"/>
  <c r="Z247" i="9"/>
  <c r="AI247" i="9" s="1"/>
  <c r="R61" i="9"/>
  <c r="AA61" i="9" s="1"/>
  <c r="T534" i="8"/>
  <c r="AC534" i="8" s="1"/>
  <c r="U481" i="8"/>
  <c r="AD481" i="8" s="1"/>
  <c r="S407" i="8"/>
  <c r="AB407" i="8" s="1"/>
  <c r="S382" i="8"/>
  <c r="AB382" i="8" s="1"/>
  <c r="Y360" i="8"/>
  <c r="AH360" i="8" s="1"/>
  <c r="U340" i="8"/>
  <c r="AD340" i="8" s="1"/>
  <c r="S290" i="8"/>
  <c r="AB290" i="8" s="1"/>
  <c r="X164" i="8"/>
  <c r="AG164" i="8" s="1"/>
  <c r="V128" i="8"/>
  <c r="AE128" i="8" s="1"/>
  <c r="W97" i="8"/>
  <c r="AF97" i="8" s="1"/>
  <c r="W476" i="7"/>
  <c r="AF476" i="7" s="1"/>
  <c r="V476" i="7"/>
  <c r="AE476" i="7" s="1"/>
  <c r="Y476" i="7"/>
  <c r="AH476" i="7" s="1"/>
  <c r="Q476" i="7"/>
  <c r="T476" i="7" s="1"/>
  <c r="AC476" i="7" s="1"/>
  <c r="X476" i="7"/>
  <c r="AG476" i="7" s="1"/>
  <c r="R476" i="7"/>
  <c r="AA476" i="7" s="1"/>
  <c r="Y413" i="7"/>
  <c r="AH413" i="7" s="1"/>
  <c r="Q413" i="7"/>
  <c r="X413" i="7"/>
  <c r="AG413" i="7" s="1"/>
  <c r="W413" i="7"/>
  <c r="AF413" i="7" s="1"/>
  <c r="V413" i="7"/>
  <c r="AE413" i="7" s="1"/>
  <c r="U413" i="7"/>
  <c r="AD413" i="7" s="1"/>
  <c r="S413" i="7"/>
  <c r="AB413" i="7" s="1"/>
  <c r="T413" i="7"/>
  <c r="AC413" i="7" s="1"/>
  <c r="R413" i="7"/>
  <c r="AA413" i="7" s="1"/>
  <c r="Z413" i="7"/>
  <c r="AI413" i="7" s="1"/>
  <c r="Y261" i="7"/>
  <c r="AH261" i="7" s="1"/>
  <c r="X261" i="7"/>
  <c r="AG261" i="7" s="1"/>
  <c r="Q261" i="7"/>
  <c r="T261" i="7" s="1"/>
  <c r="AC261" i="7" s="1"/>
  <c r="X250" i="9"/>
  <c r="AG250" i="9" s="1"/>
  <c r="S178" i="9"/>
  <c r="AB178" i="9" s="1"/>
  <c r="Y149" i="9"/>
  <c r="AH149" i="9" s="1"/>
  <c r="X149" i="9"/>
  <c r="AG149" i="9" s="1"/>
  <c r="V116" i="9"/>
  <c r="AE116" i="9" s="1"/>
  <c r="U94" i="9"/>
  <c r="AD94" i="9" s="1"/>
  <c r="Z356" i="8"/>
  <c r="AI356" i="8" s="1"/>
  <c r="Z336" i="8"/>
  <c r="AI336" i="8" s="1"/>
  <c r="S316" i="8"/>
  <c r="AB316" i="8" s="1"/>
  <c r="X234" i="8"/>
  <c r="AG234" i="8" s="1"/>
  <c r="U172" i="8"/>
  <c r="AD172" i="8" s="1"/>
  <c r="U164" i="8"/>
  <c r="AD164" i="8" s="1"/>
  <c r="W39" i="8"/>
  <c r="AF39" i="8" s="1"/>
  <c r="Q462" i="7"/>
  <c r="S462" i="7" s="1"/>
  <c r="AB462" i="7" s="1"/>
  <c r="X462" i="7"/>
  <c r="AG462" i="7" s="1"/>
  <c r="W462" i="7"/>
  <c r="AF462" i="7" s="1"/>
  <c r="Q366" i="7"/>
  <c r="X366" i="7" s="1"/>
  <c r="AG366" i="7" s="1"/>
  <c r="V109" i="7"/>
  <c r="AE109" i="7" s="1"/>
  <c r="Q109" i="7"/>
  <c r="T109" i="7" s="1"/>
  <c r="AC109" i="7" s="1"/>
  <c r="Y166" i="9"/>
  <c r="AH166" i="9" s="1"/>
  <c r="V101" i="9"/>
  <c r="AE101" i="9" s="1"/>
  <c r="W43" i="9"/>
  <c r="AF43" i="9" s="1"/>
  <c r="R43" i="9"/>
  <c r="AA43" i="9" s="1"/>
  <c r="Z141" i="8"/>
  <c r="AI141" i="8" s="1"/>
  <c r="T104" i="8"/>
  <c r="AC104" i="8" s="1"/>
  <c r="U67" i="8"/>
  <c r="AD67" i="8" s="1"/>
  <c r="Q550" i="7"/>
  <c r="W550" i="7" s="1"/>
  <c r="AF550" i="7" s="1"/>
  <c r="R550" i="7"/>
  <c r="AA550" i="7" s="1"/>
  <c r="Q441" i="7"/>
  <c r="V441" i="7" s="1"/>
  <c r="AE441" i="7" s="1"/>
  <c r="Z441" i="7"/>
  <c r="AI441" i="7" s="1"/>
  <c r="Z189" i="9"/>
  <c r="AI189" i="9" s="1"/>
  <c r="T168" i="9"/>
  <c r="AC168" i="9" s="1"/>
  <c r="W134" i="9"/>
  <c r="AF134" i="9" s="1"/>
  <c r="V134" i="9"/>
  <c r="AE134" i="9" s="1"/>
  <c r="X38" i="9"/>
  <c r="AG38" i="9" s="1"/>
  <c r="V536" i="8"/>
  <c r="AE536" i="8" s="1"/>
  <c r="X509" i="8"/>
  <c r="AG509" i="8" s="1"/>
  <c r="Z220" i="8"/>
  <c r="AI220" i="8" s="1"/>
  <c r="Y102" i="8"/>
  <c r="AH102" i="8" s="1"/>
  <c r="W555" i="7"/>
  <c r="AF555" i="7" s="1"/>
  <c r="V555" i="7"/>
  <c r="AE555" i="7" s="1"/>
  <c r="U555" i="7"/>
  <c r="AD555" i="7" s="1"/>
  <c r="T555" i="7"/>
  <c r="AC555" i="7" s="1"/>
  <c r="S555" i="7"/>
  <c r="AB555" i="7" s="1"/>
  <c r="Y555" i="7"/>
  <c r="AH555" i="7" s="1"/>
  <c r="Q555" i="7"/>
  <c r="Z555" i="7"/>
  <c r="AI555" i="7" s="1"/>
  <c r="X555" i="7"/>
  <c r="AG555" i="7" s="1"/>
  <c r="R555" i="7"/>
  <c r="AA555" i="7" s="1"/>
  <c r="R184" i="9"/>
  <c r="AA184" i="9" s="1"/>
  <c r="S184" i="9"/>
  <c r="AB184" i="9" s="1"/>
  <c r="X522" i="8"/>
  <c r="AG522" i="8" s="1"/>
  <c r="Q592" i="7"/>
  <c r="T592" i="7" s="1"/>
  <c r="AC592" i="7" s="1"/>
  <c r="W592" i="7"/>
  <c r="AF592" i="7" s="1"/>
  <c r="Q409" i="7"/>
  <c r="Z409" i="7" s="1"/>
  <c r="AI409" i="7" s="1"/>
  <c r="V409" i="7"/>
  <c r="AE409" i="7" s="1"/>
  <c r="U409" i="7"/>
  <c r="AD409" i="7" s="1"/>
  <c r="R409" i="7"/>
  <c r="AA409" i="7" s="1"/>
  <c r="Y192" i="8"/>
  <c r="AH192" i="8" s="1"/>
  <c r="Q306" i="7"/>
  <c r="R306" i="7" s="1"/>
  <c r="AA306" i="7" s="1"/>
  <c r="Z161" i="7"/>
  <c r="AI161" i="7" s="1"/>
  <c r="Q161" i="7"/>
  <c r="Y161" i="7" s="1"/>
  <c r="AH161" i="7" s="1"/>
  <c r="T161" i="7"/>
  <c r="AC161" i="7" s="1"/>
  <c r="Q29" i="7"/>
  <c r="X29" i="7" s="1"/>
  <c r="AG29" i="7" s="1"/>
  <c r="Z468" i="6"/>
  <c r="AI468" i="6" s="1"/>
  <c r="Z368" i="6"/>
  <c r="AI368" i="6" s="1"/>
  <c r="T320" i="6"/>
  <c r="AC320" i="6" s="1"/>
  <c r="S320" i="6"/>
  <c r="AB320" i="6" s="1"/>
  <c r="Q320" i="6"/>
  <c r="R320" i="6" s="1"/>
  <c r="AA320" i="6" s="1"/>
  <c r="W320" i="6"/>
  <c r="AF320" i="6" s="1"/>
  <c r="T261" i="6"/>
  <c r="AC261" i="6" s="1"/>
  <c r="Y261" i="6"/>
  <c r="AH261" i="6" s="1"/>
  <c r="Q261" i="6"/>
  <c r="Z261" i="6" s="1"/>
  <c r="AI261" i="6" s="1"/>
  <c r="U261" i="6"/>
  <c r="AD261" i="6" s="1"/>
  <c r="W261" i="6"/>
  <c r="AF261" i="6" s="1"/>
  <c r="Q151" i="6"/>
  <c r="V151" i="6" s="1"/>
  <c r="AE151" i="6" s="1"/>
  <c r="W557" i="5"/>
  <c r="AF557" i="5" s="1"/>
  <c r="U557" i="5"/>
  <c r="AD557" i="5" s="1"/>
  <c r="T557" i="5"/>
  <c r="AC557" i="5" s="1"/>
  <c r="S557" i="5"/>
  <c r="AB557" i="5" s="1"/>
  <c r="R557" i="5"/>
  <c r="AA557" i="5" s="1"/>
  <c r="Z557" i="5"/>
  <c r="AI557" i="5" s="1"/>
  <c r="Q557" i="5"/>
  <c r="Y557" i="5"/>
  <c r="AH557" i="5" s="1"/>
  <c r="X557" i="5"/>
  <c r="AG557" i="5" s="1"/>
  <c r="V557" i="5"/>
  <c r="AE557" i="5" s="1"/>
  <c r="W229" i="7"/>
  <c r="AF229" i="7" s="1"/>
  <c r="T229" i="7"/>
  <c r="AC229" i="7" s="1"/>
  <c r="Y229" i="7"/>
  <c r="AH229" i="7" s="1"/>
  <c r="Q229" i="7"/>
  <c r="R229" i="7" s="1"/>
  <c r="AA229" i="7" s="1"/>
  <c r="X229" i="7"/>
  <c r="AG229" i="7" s="1"/>
  <c r="S229" i="7"/>
  <c r="AB229" i="7" s="1"/>
  <c r="V229" i="7"/>
  <c r="AE229" i="7" s="1"/>
  <c r="U229" i="7"/>
  <c r="AD229" i="7" s="1"/>
  <c r="V165" i="7"/>
  <c r="AE165" i="7" s="1"/>
  <c r="Z165" i="7"/>
  <c r="AI165" i="7" s="1"/>
  <c r="Q165" i="7"/>
  <c r="Y165" i="7"/>
  <c r="AH165" i="7" s="1"/>
  <c r="X165" i="7"/>
  <c r="AG165" i="7" s="1"/>
  <c r="W165" i="7"/>
  <c r="AF165" i="7" s="1"/>
  <c r="U165" i="7"/>
  <c r="AD165" i="7" s="1"/>
  <c r="R165" i="7"/>
  <c r="AA165" i="7" s="1"/>
  <c r="T165" i="7"/>
  <c r="AC165" i="7" s="1"/>
  <c r="S165" i="7"/>
  <c r="AB165" i="7" s="1"/>
  <c r="Q558" i="6"/>
  <c r="U558" i="6" s="1"/>
  <c r="AD558" i="6" s="1"/>
  <c r="V527" i="6"/>
  <c r="AE527" i="6" s="1"/>
  <c r="S527" i="6"/>
  <c r="AB527" i="6" s="1"/>
  <c r="Z527" i="6"/>
  <c r="AI527" i="6" s="1"/>
  <c r="X527" i="6"/>
  <c r="AG527" i="6" s="1"/>
  <c r="Q527" i="6"/>
  <c r="W527" i="6" s="1"/>
  <c r="AF527" i="6" s="1"/>
  <c r="T379" i="6"/>
  <c r="AC379" i="6" s="1"/>
  <c r="S379" i="6"/>
  <c r="AB379" i="6" s="1"/>
  <c r="Z379" i="6"/>
  <c r="AI379" i="6" s="1"/>
  <c r="R379" i="6"/>
  <c r="AA379" i="6" s="1"/>
  <c r="Q379" i="6"/>
  <c r="Y379" i="6" s="1"/>
  <c r="AH379" i="6" s="1"/>
  <c r="X379" i="6"/>
  <c r="AG379" i="6" s="1"/>
  <c r="U379" i="6"/>
  <c r="AD379" i="6" s="1"/>
  <c r="V379" i="6"/>
  <c r="AE379" i="6" s="1"/>
  <c r="W379" i="6"/>
  <c r="AF379" i="6" s="1"/>
  <c r="R304" i="6"/>
  <c r="AA304" i="6" s="1"/>
  <c r="Y156" i="6"/>
  <c r="AH156" i="6" s="1"/>
  <c r="V156" i="6"/>
  <c r="AE156" i="6" s="1"/>
  <c r="U156" i="6"/>
  <c r="AD156" i="6" s="1"/>
  <c r="S156" i="6"/>
  <c r="AB156" i="6" s="1"/>
  <c r="R156" i="6"/>
  <c r="AA156" i="6" s="1"/>
  <c r="Q156" i="6"/>
  <c r="T156" i="6" s="1"/>
  <c r="AC156" i="6" s="1"/>
  <c r="X62" i="6"/>
  <c r="AG62" i="6" s="1"/>
  <c r="Q62" i="6"/>
  <c r="U62" i="6" s="1"/>
  <c r="AD62" i="6" s="1"/>
  <c r="Z62" i="6"/>
  <c r="AI62" i="6" s="1"/>
  <c r="Y62" i="6"/>
  <c r="AH62" i="6" s="1"/>
  <c r="W62" i="6"/>
  <c r="AF62" i="6" s="1"/>
  <c r="R62" i="6"/>
  <c r="AA62" i="6" s="1"/>
  <c r="U271" i="7"/>
  <c r="AD271" i="7" s="1"/>
  <c r="Z271" i="7"/>
  <c r="AI271" i="7" s="1"/>
  <c r="R271" i="7"/>
  <c r="AA271" i="7" s="1"/>
  <c r="W271" i="7"/>
  <c r="AF271" i="7" s="1"/>
  <c r="Q271" i="7"/>
  <c r="Y271" i="7" s="1"/>
  <c r="AH271" i="7" s="1"/>
  <c r="S271" i="7"/>
  <c r="AB271" i="7" s="1"/>
  <c r="V271" i="7"/>
  <c r="AE271" i="7" s="1"/>
  <c r="T271" i="7"/>
  <c r="AC271" i="7" s="1"/>
  <c r="Q155" i="7"/>
  <c r="W155" i="7" s="1"/>
  <c r="AF155" i="7" s="1"/>
  <c r="R155" i="7"/>
  <c r="AA155" i="7" s="1"/>
  <c r="V39" i="7"/>
  <c r="AE39" i="7" s="1"/>
  <c r="T39" i="7"/>
  <c r="AC39" i="7" s="1"/>
  <c r="S39" i="7"/>
  <c r="AB39" i="7" s="1"/>
  <c r="Z39" i="7"/>
  <c r="AI39" i="7" s="1"/>
  <c r="R39" i="7"/>
  <c r="AA39" i="7" s="1"/>
  <c r="W39" i="7"/>
  <c r="AF39" i="7" s="1"/>
  <c r="Y39" i="7"/>
  <c r="AH39" i="7" s="1"/>
  <c r="X39" i="7"/>
  <c r="AG39" i="7" s="1"/>
  <c r="Q39" i="7"/>
  <c r="U39" i="7" s="1"/>
  <c r="AD39" i="7" s="1"/>
  <c r="Z526" i="6"/>
  <c r="AI526" i="6" s="1"/>
  <c r="R526" i="6"/>
  <c r="AA526" i="6" s="1"/>
  <c r="Q526" i="6"/>
  <c r="Y526" i="6" s="1"/>
  <c r="AH526" i="6" s="1"/>
  <c r="W518" i="6"/>
  <c r="AF518" i="6" s="1"/>
  <c r="V518" i="6"/>
  <c r="AE518" i="6" s="1"/>
  <c r="U518" i="6"/>
  <c r="AD518" i="6" s="1"/>
  <c r="T518" i="6"/>
  <c r="AC518" i="6" s="1"/>
  <c r="S518" i="6"/>
  <c r="AB518" i="6" s="1"/>
  <c r="Q518" i="6"/>
  <c r="X518" i="6" s="1"/>
  <c r="AG518" i="6" s="1"/>
  <c r="Z518" i="6"/>
  <c r="AI518" i="6" s="1"/>
  <c r="Y518" i="6"/>
  <c r="AH518" i="6" s="1"/>
  <c r="R518" i="6"/>
  <c r="AA518" i="6" s="1"/>
  <c r="W510" i="6"/>
  <c r="AF510" i="6" s="1"/>
  <c r="V510" i="6"/>
  <c r="AE510" i="6" s="1"/>
  <c r="X510" i="6"/>
  <c r="AG510" i="6" s="1"/>
  <c r="Q510" i="6"/>
  <c r="T510" i="6" s="1"/>
  <c r="AC510" i="6" s="1"/>
  <c r="Z510" i="6"/>
  <c r="AI510" i="6" s="1"/>
  <c r="Y510" i="6"/>
  <c r="AH510" i="6" s="1"/>
  <c r="R510" i="6"/>
  <c r="AA510" i="6" s="1"/>
  <c r="T490" i="6"/>
  <c r="AC490" i="6" s="1"/>
  <c r="Z490" i="6"/>
  <c r="AI490" i="6" s="1"/>
  <c r="S437" i="6"/>
  <c r="AB437" i="6" s="1"/>
  <c r="X411" i="6"/>
  <c r="AG411" i="6" s="1"/>
  <c r="W411" i="6"/>
  <c r="AF411" i="6" s="1"/>
  <c r="V411" i="6"/>
  <c r="AE411" i="6" s="1"/>
  <c r="U411" i="6"/>
  <c r="AD411" i="6" s="1"/>
  <c r="T411" i="6"/>
  <c r="AC411" i="6" s="1"/>
  <c r="Y411" i="6"/>
  <c r="AH411" i="6" s="1"/>
  <c r="Q411" i="6"/>
  <c r="R411" i="6"/>
  <c r="AA411" i="6" s="1"/>
  <c r="Z411" i="6"/>
  <c r="AI411" i="6" s="1"/>
  <c r="S411" i="6"/>
  <c r="AB411" i="6" s="1"/>
  <c r="T365" i="6"/>
  <c r="AC365" i="6" s="1"/>
  <c r="Q365" i="6"/>
  <c r="Z365" i="6" s="1"/>
  <c r="AI365" i="6" s="1"/>
  <c r="U325" i="6"/>
  <c r="AD325" i="6" s="1"/>
  <c r="R325" i="6"/>
  <c r="AA325" i="6" s="1"/>
  <c r="Y325" i="6"/>
  <c r="AH325" i="6" s="1"/>
  <c r="Q325" i="6"/>
  <c r="S325" i="6" s="1"/>
  <c r="AB325" i="6" s="1"/>
  <c r="V325" i="6"/>
  <c r="AE325" i="6" s="1"/>
  <c r="W325" i="6"/>
  <c r="AF325" i="6" s="1"/>
  <c r="Q292" i="6"/>
  <c r="U292" i="6" s="1"/>
  <c r="AD292" i="6" s="1"/>
  <c r="Y186" i="6"/>
  <c r="AH186" i="6" s="1"/>
  <c r="V186" i="6"/>
  <c r="AE186" i="6" s="1"/>
  <c r="Q186" i="6"/>
  <c r="S186" i="6" s="1"/>
  <c r="AB186" i="6" s="1"/>
  <c r="Q79" i="6"/>
  <c r="Y79" i="6" s="1"/>
  <c r="AH79" i="6" s="1"/>
  <c r="Q555" i="5"/>
  <c r="V555" i="5" s="1"/>
  <c r="AE555" i="5" s="1"/>
  <c r="Q313" i="5"/>
  <c r="Y313" i="5" s="1"/>
  <c r="AH313" i="5" s="1"/>
  <c r="X313" i="5"/>
  <c r="AG313" i="5" s="1"/>
  <c r="W313" i="5"/>
  <c r="AF313" i="5" s="1"/>
  <c r="V313" i="5"/>
  <c r="AE313" i="5" s="1"/>
  <c r="U313" i="5"/>
  <c r="AD313" i="5" s="1"/>
  <c r="Z313" i="5"/>
  <c r="AI313" i="5" s="1"/>
  <c r="R313" i="5"/>
  <c r="AA313" i="5" s="1"/>
  <c r="S313" i="5"/>
  <c r="AB313" i="5" s="1"/>
  <c r="Y214" i="5"/>
  <c r="AH214" i="5" s="1"/>
  <c r="Q214" i="5"/>
  <c r="Z214" i="5" s="1"/>
  <c r="AI214" i="5" s="1"/>
  <c r="X214" i="5"/>
  <c r="AG214" i="5" s="1"/>
  <c r="W214" i="5"/>
  <c r="AF214" i="5" s="1"/>
  <c r="V214" i="5"/>
  <c r="AE214" i="5" s="1"/>
  <c r="T214" i="5"/>
  <c r="AC214" i="5" s="1"/>
  <c r="S214" i="5"/>
  <c r="AB214" i="5" s="1"/>
  <c r="V78" i="8"/>
  <c r="AE78" i="8" s="1"/>
  <c r="T322" i="7"/>
  <c r="AC322" i="7" s="1"/>
  <c r="Y322" i="7"/>
  <c r="AH322" i="7" s="1"/>
  <c r="Q322" i="7"/>
  <c r="V322" i="7" s="1"/>
  <c r="AE322" i="7" s="1"/>
  <c r="W322" i="7"/>
  <c r="AF322" i="7" s="1"/>
  <c r="U322" i="7"/>
  <c r="AD322" i="7" s="1"/>
  <c r="S322" i="7"/>
  <c r="AB322" i="7" s="1"/>
  <c r="R322" i="7"/>
  <c r="AA322" i="7" s="1"/>
  <c r="Z322" i="7"/>
  <c r="AI322" i="7" s="1"/>
  <c r="Q186" i="7"/>
  <c r="U186" i="7" s="1"/>
  <c r="AD186" i="7" s="1"/>
  <c r="V186" i="7"/>
  <c r="AE186" i="7" s="1"/>
  <c r="V118" i="7"/>
  <c r="AE118" i="7" s="1"/>
  <c r="X118" i="7"/>
  <c r="AG118" i="7" s="1"/>
  <c r="W118" i="7"/>
  <c r="AF118" i="7" s="1"/>
  <c r="U118" i="7"/>
  <c r="AD118" i="7" s="1"/>
  <c r="T118" i="7"/>
  <c r="AC118" i="7" s="1"/>
  <c r="S118" i="7"/>
  <c r="AB118" i="7" s="1"/>
  <c r="Y118" i="7"/>
  <c r="AH118" i="7" s="1"/>
  <c r="Q118" i="7"/>
  <c r="Z118" i="7"/>
  <c r="AI118" i="7" s="1"/>
  <c r="R118" i="7"/>
  <c r="AA118" i="7" s="1"/>
  <c r="R489" i="6"/>
  <c r="AA489" i="6" s="1"/>
  <c r="Z462" i="6"/>
  <c r="AI462" i="6" s="1"/>
  <c r="R462" i="6"/>
  <c r="AA462" i="6" s="1"/>
  <c r="Y462" i="6"/>
  <c r="AH462" i="6" s="1"/>
  <c r="Q462" i="6"/>
  <c r="X462" i="6" s="1"/>
  <c r="AG462" i="6" s="1"/>
  <c r="V462" i="6"/>
  <c r="AE462" i="6" s="1"/>
  <c r="S462" i="6"/>
  <c r="AB462" i="6" s="1"/>
  <c r="U462" i="6"/>
  <c r="AD462" i="6" s="1"/>
  <c r="T462" i="6"/>
  <c r="AC462" i="6" s="1"/>
  <c r="R437" i="6"/>
  <c r="AA437" i="6" s="1"/>
  <c r="Y399" i="6"/>
  <c r="AH399" i="6" s="1"/>
  <c r="Q399" i="6"/>
  <c r="X399" i="6"/>
  <c r="AG399" i="6" s="1"/>
  <c r="W399" i="6"/>
  <c r="AF399" i="6" s="1"/>
  <c r="V399" i="6"/>
  <c r="AE399" i="6" s="1"/>
  <c r="U399" i="6"/>
  <c r="AD399" i="6" s="1"/>
  <c r="Z399" i="6"/>
  <c r="AI399" i="6" s="1"/>
  <c r="R399" i="6"/>
  <c r="AA399" i="6" s="1"/>
  <c r="S399" i="6"/>
  <c r="AB399" i="6" s="1"/>
  <c r="T399" i="6"/>
  <c r="AC399" i="6" s="1"/>
  <c r="Z282" i="6"/>
  <c r="AI282" i="6" s="1"/>
  <c r="R282" i="6"/>
  <c r="AA282" i="6" s="1"/>
  <c r="Q282" i="6"/>
  <c r="Y282" i="6" s="1"/>
  <c r="AH282" i="6" s="1"/>
  <c r="X163" i="6"/>
  <c r="AG163" i="6" s="1"/>
  <c r="Z163" i="6"/>
  <c r="AI163" i="6" s="1"/>
  <c r="Q163" i="6"/>
  <c r="V163" i="6" s="1"/>
  <c r="AE163" i="6" s="1"/>
  <c r="S82" i="6"/>
  <c r="AB82" i="6" s="1"/>
  <c r="X82" i="6"/>
  <c r="AG82" i="6" s="1"/>
  <c r="Q82" i="6"/>
  <c r="U82" i="6" s="1"/>
  <c r="AD82" i="6" s="1"/>
  <c r="Z82" i="6"/>
  <c r="AI82" i="6" s="1"/>
  <c r="Y82" i="6"/>
  <c r="AH82" i="6" s="1"/>
  <c r="W82" i="6"/>
  <c r="AF82" i="6" s="1"/>
  <c r="V82" i="6"/>
  <c r="AE82" i="6" s="1"/>
  <c r="U570" i="5"/>
  <c r="AD570" i="5" s="1"/>
  <c r="T570" i="5"/>
  <c r="AC570" i="5" s="1"/>
  <c r="S570" i="5"/>
  <c r="AB570" i="5" s="1"/>
  <c r="R570" i="5"/>
  <c r="AA570" i="5" s="1"/>
  <c r="Z570" i="5"/>
  <c r="AI570" i="5" s="1"/>
  <c r="Q570" i="5"/>
  <c r="X570" i="5" s="1"/>
  <c r="AG570" i="5" s="1"/>
  <c r="Y377" i="5"/>
  <c r="AH377" i="5" s="1"/>
  <c r="Q377" i="5"/>
  <c r="S377" i="5" s="1"/>
  <c r="AB377" i="5" s="1"/>
  <c r="X377" i="5"/>
  <c r="AG377" i="5" s="1"/>
  <c r="W377" i="5"/>
  <c r="AF377" i="5" s="1"/>
  <c r="U377" i="5"/>
  <c r="AD377" i="5" s="1"/>
  <c r="Q274" i="5"/>
  <c r="W274" i="5" s="1"/>
  <c r="AF274" i="5" s="1"/>
  <c r="Z103" i="5"/>
  <c r="AI103" i="5" s="1"/>
  <c r="R103" i="5"/>
  <c r="AA103" i="5" s="1"/>
  <c r="Y103" i="5"/>
  <c r="AH103" i="5" s="1"/>
  <c r="Q103" i="5"/>
  <c r="X103" i="5"/>
  <c r="AG103" i="5" s="1"/>
  <c r="W103" i="5"/>
  <c r="AF103" i="5" s="1"/>
  <c r="V103" i="5"/>
  <c r="AE103" i="5" s="1"/>
  <c r="S103" i="5"/>
  <c r="AB103" i="5" s="1"/>
  <c r="U103" i="5"/>
  <c r="AD103" i="5" s="1"/>
  <c r="T103" i="5"/>
  <c r="AC103" i="5" s="1"/>
  <c r="Y309" i="8"/>
  <c r="AH309" i="8" s="1"/>
  <c r="X137" i="8"/>
  <c r="AG137" i="8" s="1"/>
  <c r="Q277" i="7"/>
  <c r="U277" i="7" s="1"/>
  <c r="AD277" i="7" s="1"/>
  <c r="V277" i="7"/>
  <c r="AE277" i="7" s="1"/>
  <c r="S277" i="7"/>
  <c r="AB277" i="7" s="1"/>
  <c r="Z277" i="7"/>
  <c r="AI277" i="7" s="1"/>
  <c r="X277" i="7"/>
  <c r="AG277" i="7" s="1"/>
  <c r="R277" i="7"/>
  <c r="AA277" i="7" s="1"/>
  <c r="Y144" i="7"/>
  <c r="AH144" i="7" s="1"/>
  <c r="Q144" i="7"/>
  <c r="V144" i="7" s="1"/>
  <c r="AE144" i="7" s="1"/>
  <c r="Z144" i="7"/>
  <c r="AI144" i="7" s="1"/>
  <c r="X144" i="7"/>
  <c r="AG144" i="7" s="1"/>
  <c r="R144" i="7"/>
  <c r="AA144" i="7" s="1"/>
  <c r="T144" i="7"/>
  <c r="AC144" i="7" s="1"/>
  <c r="S144" i="7"/>
  <c r="AB144" i="7" s="1"/>
  <c r="U53" i="7"/>
  <c r="AD53" i="7" s="1"/>
  <c r="Z53" i="7"/>
  <c r="AI53" i="7" s="1"/>
  <c r="Q53" i="7"/>
  <c r="Y53" i="7" s="1"/>
  <c r="AH53" i="7" s="1"/>
  <c r="W53" i="7"/>
  <c r="AF53" i="7" s="1"/>
  <c r="V53" i="7"/>
  <c r="AE53" i="7" s="1"/>
  <c r="R53" i="7"/>
  <c r="AA53" i="7" s="1"/>
  <c r="T53" i="7"/>
  <c r="AC53" i="7" s="1"/>
  <c r="S53" i="7"/>
  <c r="AB53" i="7" s="1"/>
  <c r="Q491" i="6"/>
  <c r="U491" i="6" s="1"/>
  <c r="AD491" i="6" s="1"/>
  <c r="Q434" i="6"/>
  <c r="R434" i="6" s="1"/>
  <c r="AA434" i="6" s="1"/>
  <c r="X434" i="6"/>
  <c r="AG434" i="6" s="1"/>
  <c r="W434" i="6"/>
  <c r="AF434" i="6" s="1"/>
  <c r="V434" i="6"/>
  <c r="AE434" i="6" s="1"/>
  <c r="U434" i="6"/>
  <c r="AD434" i="6" s="1"/>
  <c r="S434" i="6"/>
  <c r="AB434" i="6" s="1"/>
  <c r="V319" i="6"/>
  <c r="AE319" i="6" s="1"/>
  <c r="T319" i="6"/>
  <c r="AC319" i="6" s="1"/>
  <c r="S319" i="6"/>
  <c r="AB319" i="6" s="1"/>
  <c r="Q319" i="6"/>
  <c r="R319" i="6" s="1"/>
  <c r="AA319" i="6" s="1"/>
  <c r="Y319" i="6"/>
  <c r="AH319" i="6" s="1"/>
  <c r="X319" i="6"/>
  <c r="AG319" i="6" s="1"/>
  <c r="T253" i="6"/>
  <c r="AC253" i="6" s="1"/>
  <c r="S253" i="6"/>
  <c r="AB253" i="6" s="1"/>
  <c r="Q253" i="6"/>
  <c r="R253" i="6" s="1"/>
  <c r="AA253" i="6" s="1"/>
  <c r="X253" i="6"/>
  <c r="AG253" i="6" s="1"/>
  <c r="U253" i="6"/>
  <c r="AD253" i="6" s="1"/>
  <c r="W253" i="6"/>
  <c r="AF253" i="6" s="1"/>
  <c r="V253" i="6"/>
  <c r="AE253" i="6" s="1"/>
  <c r="Q214" i="6"/>
  <c r="T214" i="6" s="1"/>
  <c r="AC214" i="6" s="1"/>
  <c r="V214" i="6"/>
  <c r="AE214" i="6" s="1"/>
  <c r="Z187" i="6"/>
  <c r="AI187" i="6" s="1"/>
  <c r="R187" i="6"/>
  <c r="AA187" i="6" s="1"/>
  <c r="V187" i="6"/>
  <c r="AE187" i="6" s="1"/>
  <c r="T187" i="6"/>
  <c r="AC187" i="6" s="1"/>
  <c r="S187" i="6"/>
  <c r="AB187" i="6" s="1"/>
  <c r="Q187" i="6"/>
  <c r="Y187" i="6" s="1"/>
  <c r="AH187" i="6" s="1"/>
  <c r="W187" i="6"/>
  <c r="AF187" i="6" s="1"/>
  <c r="W132" i="6"/>
  <c r="AF132" i="6" s="1"/>
  <c r="X132" i="6"/>
  <c r="AG132" i="6" s="1"/>
  <c r="Z132" i="6"/>
  <c r="AI132" i="6" s="1"/>
  <c r="R132" i="6"/>
  <c r="AA132" i="6" s="1"/>
  <c r="Q132" i="6"/>
  <c r="V132" i="6" s="1"/>
  <c r="AE132" i="6" s="1"/>
  <c r="Q91" i="6"/>
  <c r="Z91" i="6" s="1"/>
  <c r="AI91" i="6" s="1"/>
  <c r="W91" i="6"/>
  <c r="AF91" i="6" s="1"/>
  <c r="Q87" i="6"/>
  <c r="S87" i="6" s="1"/>
  <c r="AB87" i="6" s="1"/>
  <c r="Z87" i="6"/>
  <c r="AI87" i="6" s="1"/>
  <c r="Y87" i="6"/>
  <c r="AH87" i="6" s="1"/>
  <c r="X87" i="6"/>
  <c r="AG87" i="6" s="1"/>
  <c r="U87" i="6"/>
  <c r="AD87" i="6" s="1"/>
  <c r="Q182" i="6"/>
  <c r="Y182" i="6" s="1"/>
  <c r="AH182" i="6" s="1"/>
  <c r="V291" i="6"/>
  <c r="AE291" i="6" s="1"/>
  <c r="T291" i="6"/>
  <c r="AC291" i="6" s="1"/>
  <c r="S291" i="6"/>
  <c r="AB291" i="6" s="1"/>
  <c r="X291" i="6"/>
  <c r="AG291" i="6" s="1"/>
  <c r="Q291" i="6"/>
  <c r="R291" i="6" s="1"/>
  <c r="AA291" i="6" s="1"/>
  <c r="S254" i="6"/>
  <c r="AB254" i="6" s="1"/>
  <c r="Z254" i="6"/>
  <c r="AI254" i="6" s="1"/>
  <c r="R254" i="6"/>
  <c r="AA254" i="6" s="1"/>
  <c r="Q254" i="6"/>
  <c r="Y254" i="6" s="1"/>
  <c r="AH254" i="6" s="1"/>
  <c r="X254" i="6"/>
  <c r="AG254" i="6" s="1"/>
  <c r="W254" i="6"/>
  <c r="AF254" i="6" s="1"/>
  <c r="T254" i="6"/>
  <c r="AC254" i="6" s="1"/>
  <c r="V254" i="6"/>
  <c r="AE254" i="6" s="1"/>
  <c r="U254" i="6"/>
  <c r="AD254" i="6" s="1"/>
  <c r="Q322" i="6"/>
  <c r="Z322" i="6" s="1"/>
  <c r="AI322" i="6" s="1"/>
  <c r="W322" i="6"/>
  <c r="AF322" i="6" s="1"/>
  <c r="T322" i="6"/>
  <c r="AC322" i="6" s="1"/>
  <c r="Q362" i="6"/>
  <c r="T362" i="6" s="1"/>
  <c r="AC362" i="6" s="1"/>
  <c r="X362" i="6"/>
  <c r="AG362" i="6" s="1"/>
  <c r="S483" i="6"/>
  <c r="AB483" i="6" s="1"/>
  <c r="Z483" i="6"/>
  <c r="AI483" i="6" s="1"/>
  <c r="R483" i="6"/>
  <c r="AA483" i="6" s="1"/>
  <c r="Y483" i="6"/>
  <c r="AH483" i="6" s="1"/>
  <c r="Q483" i="6"/>
  <c r="X483" i="6" s="1"/>
  <c r="AG483" i="6" s="1"/>
  <c r="T483" i="6"/>
  <c r="AC483" i="6" s="1"/>
  <c r="V483" i="6"/>
  <c r="AE483" i="6" s="1"/>
  <c r="U483" i="6"/>
  <c r="AD483" i="6" s="1"/>
  <c r="S544" i="6"/>
  <c r="AB544" i="6" s="1"/>
  <c r="Z544" i="6"/>
  <c r="AI544" i="6" s="1"/>
  <c r="R544" i="6"/>
  <c r="AA544" i="6" s="1"/>
  <c r="Q544" i="6"/>
  <c r="Y544" i="6" s="1"/>
  <c r="AH544" i="6" s="1"/>
  <c r="X544" i="6"/>
  <c r="AG544" i="6" s="1"/>
  <c r="W544" i="6"/>
  <c r="AF544" i="6" s="1"/>
  <c r="T544" i="6"/>
  <c r="AC544" i="6" s="1"/>
  <c r="U544" i="6"/>
  <c r="AD544" i="6" s="1"/>
  <c r="V544" i="6"/>
  <c r="AE544" i="6" s="1"/>
  <c r="Q106" i="6"/>
  <c r="R106" i="6" s="1"/>
  <c r="AA106" i="6" s="1"/>
  <c r="X106" i="6"/>
  <c r="AG106" i="6" s="1"/>
  <c r="V106" i="6"/>
  <c r="AE106" i="6" s="1"/>
  <c r="Y284" i="6"/>
  <c r="AH284" i="6" s="1"/>
  <c r="Q284" i="6"/>
  <c r="S284" i="6" s="1"/>
  <c r="AB284" i="6" s="1"/>
  <c r="X284" i="6"/>
  <c r="AG284" i="6" s="1"/>
  <c r="W284" i="6"/>
  <c r="AF284" i="6" s="1"/>
  <c r="T284" i="6"/>
  <c r="AC284" i="6" s="1"/>
  <c r="Q381" i="6"/>
  <c r="W381" i="6" s="1"/>
  <c r="AF381" i="6" s="1"/>
  <c r="Z575" i="6"/>
  <c r="AI575" i="6" s="1"/>
  <c r="R575" i="6"/>
  <c r="AA575" i="6" s="1"/>
  <c r="Y575" i="6"/>
  <c r="AH575" i="6" s="1"/>
  <c r="Q575" i="6"/>
  <c r="X575" i="6"/>
  <c r="AG575" i="6" s="1"/>
  <c r="W575" i="6"/>
  <c r="AF575" i="6" s="1"/>
  <c r="V575" i="6"/>
  <c r="AE575" i="6" s="1"/>
  <c r="S575" i="6"/>
  <c r="AB575" i="6" s="1"/>
  <c r="U575" i="6"/>
  <c r="AD575" i="6" s="1"/>
  <c r="T575" i="6"/>
  <c r="AC575" i="6" s="1"/>
  <c r="Y299" i="6"/>
  <c r="AH299" i="6" s="1"/>
  <c r="Q299" i="6"/>
  <c r="X299" i="6"/>
  <c r="AG299" i="6" s="1"/>
  <c r="W299" i="6"/>
  <c r="AF299" i="6" s="1"/>
  <c r="V299" i="6"/>
  <c r="AE299" i="6" s="1"/>
  <c r="U299" i="6"/>
  <c r="AD299" i="6" s="1"/>
  <c r="Z299" i="6"/>
  <c r="AI299" i="6" s="1"/>
  <c r="R299" i="6"/>
  <c r="AA299" i="6" s="1"/>
  <c r="T299" i="6"/>
  <c r="AC299" i="6" s="1"/>
  <c r="S299" i="6"/>
  <c r="AB299" i="6" s="1"/>
  <c r="Q339" i="6"/>
  <c r="R339" i="6" s="1"/>
  <c r="AA339" i="6" s="1"/>
  <c r="X339" i="6"/>
  <c r="AG339" i="6" s="1"/>
  <c r="V339" i="6"/>
  <c r="AE339" i="6" s="1"/>
  <c r="U339" i="6"/>
  <c r="AD339" i="6" s="1"/>
  <c r="S339" i="6"/>
  <c r="AB339" i="6" s="1"/>
  <c r="S525" i="5"/>
  <c r="AB525" i="5" s="1"/>
  <c r="Z525" i="5"/>
  <c r="AI525" i="5" s="1"/>
  <c r="R525" i="5"/>
  <c r="AA525" i="5" s="1"/>
  <c r="Y525" i="5"/>
  <c r="AH525" i="5" s="1"/>
  <c r="Q525" i="5"/>
  <c r="X525" i="5" s="1"/>
  <c r="AG525" i="5" s="1"/>
  <c r="V525" i="5"/>
  <c r="AE525" i="5" s="1"/>
  <c r="U525" i="5"/>
  <c r="AD525" i="5" s="1"/>
  <c r="T525" i="5"/>
  <c r="AC525" i="5" s="1"/>
  <c r="S517" i="5"/>
  <c r="AB517" i="5" s="1"/>
  <c r="Z517" i="5"/>
  <c r="AI517" i="5" s="1"/>
  <c r="R517" i="5"/>
  <c r="AA517" i="5" s="1"/>
  <c r="Q517" i="5"/>
  <c r="Y517" i="5" s="1"/>
  <c r="AH517" i="5" s="1"/>
  <c r="X517" i="5"/>
  <c r="AG517" i="5" s="1"/>
  <c r="W517" i="5"/>
  <c r="AF517" i="5" s="1"/>
  <c r="V517" i="5"/>
  <c r="AE517" i="5" s="1"/>
  <c r="U517" i="5"/>
  <c r="AD517" i="5" s="1"/>
  <c r="T517" i="5"/>
  <c r="AC517" i="5" s="1"/>
  <c r="Q509" i="5"/>
  <c r="Z509" i="5" s="1"/>
  <c r="AI509" i="5" s="1"/>
  <c r="W509" i="5"/>
  <c r="AF509" i="5" s="1"/>
  <c r="V509" i="5"/>
  <c r="AE509" i="5" s="1"/>
  <c r="Q475" i="5"/>
  <c r="V475" i="5" s="1"/>
  <c r="AE475" i="5" s="1"/>
  <c r="X475" i="5"/>
  <c r="AG475" i="5" s="1"/>
  <c r="S416" i="5"/>
  <c r="AB416" i="5" s="1"/>
  <c r="Z416" i="5"/>
  <c r="AI416" i="5" s="1"/>
  <c r="R416" i="5"/>
  <c r="AA416" i="5" s="1"/>
  <c r="Y416" i="5"/>
  <c r="AH416" i="5" s="1"/>
  <c r="Q416" i="5"/>
  <c r="X416" i="5" s="1"/>
  <c r="AG416" i="5" s="1"/>
  <c r="T416" i="5"/>
  <c r="AC416" i="5" s="1"/>
  <c r="V416" i="5"/>
  <c r="AE416" i="5" s="1"/>
  <c r="U416" i="5"/>
  <c r="AD416" i="5" s="1"/>
  <c r="S332" i="5"/>
  <c r="AB332" i="5" s="1"/>
  <c r="Z332" i="5"/>
  <c r="AI332" i="5" s="1"/>
  <c r="R332" i="5"/>
  <c r="AA332" i="5" s="1"/>
  <c r="Q332" i="5"/>
  <c r="Y332" i="5" s="1"/>
  <c r="AH332" i="5" s="1"/>
  <c r="X332" i="5"/>
  <c r="AG332" i="5" s="1"/>
  <c r="W332" i="5"/>
  <c r="AF332" i="5" s="1"/>
  <c r="T332" i="5"/>
  <c r="AC332" i="5" s="1"/>
  <c r="V332" i="5"/>
  <c r="AE332" i="5" s="1"/>
  <c r="U332" i="5"/>
  <c r="AD332" i="5" s="1"/>
  <c r="Q296" i="5"/>
  <c r="Z296" i="5" s="1"/>
  <c r="AI296" i="5" s="1"/>
  <c r="W296" i="5"/>
  <c r="AF296" i="5" s="1"/>
  <c r="T296" i="5"/>
  <c r="AC296" i="5" s="1"/>
  <c r="Q217" i="5"/>
  <c r="T217" i="5" s="1"/>
  <c r="AC217" i="5" s="1"/>
  <c r="X217" i="5"/>
  <c r="AG217" i="5" s="1"/>
  <c r="S163" i="5"/>
  <c r="AB163" i="5" s="1"/>
  <c r="Z163" i="5"/>
  <c r="AI163" i="5" s="1"/>
  <c r="R163" i="5"/>
  <c r="AA163" i="5" s="1"/>
  <c r="Y163" i="5"/>
  <c r="AH163" i="5" s="1"/>
  <c r="Q163" i="5"/>
  <c r="X163" i="5" s="1"/>
  <c r="AG163" i="5" s="1"/>
  <c r="T163" i="5"/>
  <c r="AC163" i="5" s="1"/>
  <c r="U163" i="5"/>
  <c r="AD163" i="5" s="1"/>
  <c r="V163" i="5"/>
  <c r="AE163" i="5" s="1"/>
  <c r="S86" i="5"/>
  <c r="AB86" i="5" s="1"/>
  <c r="Z86" i="5"/>
  <c r="AI86" i="5" s="1"/>
  <c r="R86" i="5"/>
  <c r="AA86" i="5" s="1"/>
  <c r="Q86" i="5"/>
  <c r="Y86" i="5" s="1"/>
  <c r="AH86" i="5" s="1"/>
  <c r="X86" i="5"/>
  <c r="AG86" i="5" s="1"/>
  <c r="W86" i="5"/>
  <c r="AF86" i="5" s="1"/>
  <c r="T86" i="5"/>
  <c r="AC86" i="5" s="1"/>
  <c r="V86" i="5"/>
  <c r="AE86" i="5" s="1"/>
  <c r="U86" i="5"/>
  <c r="AD86" i="5" s="1"/>
  <c r="V148" i="7"/>
  <c r="AE148" i="7" s="1"/>
  <c r="U148" i="7"/>
  <c r="AD148" i="7" s="1"/>
  <c r="S148" i="7"/>
  <c r="AB148" i="7" s="1"/>
  <c r="Y148" i="7"/>
  <c r="AH148" i="7" s="1"/>
  <c r="R148" i="7"/>
  <c r="AA148" i="7" s="1"/>
  <c r="Q148" i="7"/>
  <c r="X148" i="7" s="1"/>
  <c r="AG148" i="7" s="1"/>
  <c r="R78" i="7"/>
  <c r="AA78" i="7" s="1"/>
  <c r="Z78" i="7"/>
  <c r="AI78" i="7" s="1"/>
  <c r="Q78" i="7"/>
  <c r="S78" i="7" s="1"/>
  <c r="AB78" i="7" s="1"/>
  <c r="Y78" i="7"/>
  <c r="AH78" i="7" s="1"/>
  <c r="W78" i="7"/>
  <c r="AF78" i="7" s="1"/>
  <c r="T78" i="7"/>
  <c r="AC78" i="7" s="1"/>
  <c r="S238" i="7"/>
  <c r="AB238" i="7" s="1"/>
  <c r="U238" i="7"/>
  <c r="AD238" i="7" s="1"/>
  <c r="Z238" i="7"/>
  <c r="AI238" i="7" s="1"/>
  <c r="T238" i="7"/>
  <c r="AC238" i="7" s="1"/>
  <c r="R238" i="7"/>
  <c r="AA238" i="7" s="1"/>
  <c r="Q238" i="7"/>
  <c r="W238" i="7" s="1"/>
  <c r="AF238" i="7" s="1"/>
  <c r="Q477" i="7"/>
  <c r="S477" i="7" s="1"/>
  <c r="AB477" i="7" s="1"/>
  <c r="V386" i="7"/>
  <c r="AE386" i="7" s="1"/>
  <c r="Z386" i="7"/>
  <c r="AI386" i="7" s="1"/>
  <c r="R386" i="7"/>
  <c r="AA386" i="7" s="1"/>
  <c r="X386" i="7"/>
  <c r="AG386" i="7" s="1"/>
  <c r="Y386" i="7"/>
  <c r="AH386" i="7" s="1"/>
  <c r="W386" i="7"/>
  <c r="AF386" i="7" s="1"/>
  <c r="U386" i="7"/>
  <c r="AD386" i="7" s="1"/>
  <c r="T386" i="7"/>
  <c r="AC386" i="7" s="1"/>
  <c r="Q386" i="7"/>
  <c r="S386" i="7" s="1"/>
  <c r="AB386" i="7" s="1"/>
  <c r="Q382" i="7"/>
  <c r="T382" i="7" s="1"/>
  <c r="AC382" i="7" s="1"/>
  <c r="V382" i="7"/>
  <c r="AE382" i="7" s="1"/>
  <c r="S382" i="7"/>
  <c r="AB382" i="7" s="1"/>
  <c r="X382" i="7"/>
  <c r="AG382" i="7" s="1"/>
  <c r="Z382" i="7"/>
  <c r="AI382" i="7" s="1"/>
  <c r="V590" i="7"/>
  <c r="AE590" i="7" s="1"/>
  <c r="T590" i="7"/>
  <c r="AC590" i="7" s="1"/>
  <c r="S590" i="7"/>
  <c r="AB590" i="7" s="1"/>
  <c r="Y590" i="7"/>
  <c r="AH590" i="7" s="1"/>
  <c r="W590" i="7"/>
  <c r="AF590" i="7" s="1"/>
  <c r="Q590" i="7"/>
  <c r="R590" i="7" s="1"/>
  <c r="AA590" i="7" s="1"/>
  <c r="Z64" i="7"/>
  <c r="AI64" i="7" s="1"/>
  <c r="R64" i="7"/>
  <c r="AA64" i="7" s="1"/>
  <c r="T64" i="7"/>
  <c r="AC64" i="7" s="1"/>
  <c r="Q64" i="7"/>
  <c r="S64" i="7" s="1"/>
  <c r="AB64" i="7" s="1"/>
  <c r="Y64" i="7"/>
  <c r="AH64" i="7" s="1"/>
  <c r="X64" i="7"/>
  <c r="AG64" i="7" s="1"/>
  <c r="U64" i="7"/>
  <c r="AD64" i="7" s="1"/>
  <c r="W64" i="7"/>
  <c r="AF64" i="7" s="1"/>
  <c r="V64" i="7"/>
  <c r="AE64" i="7" s="1"/>
  <c r="Q178" i="7"/>
  <c r="S178" i="7" s="1"/>
  <c r="AB178" i="7" s="1"/>
  <c r="X178" i="7"/>
  <c r="AG178" i="7" s="1"/>
  <c r="T178" i="7"/>
  <c r="AC178" i="7" s="1"/>
  <c r="Q211" i="7"/>
  <c r="U211" i="7" s="1"/>
  <c r="AD211" i="7" s="1"/>
  <c r="Z211" i="7"/>
  <c r="AI211" i="7" s="1"/>
  <c r="Q314" i="7"/>
  <c r="S314" i="7" s="1"/>
  <c r="AB314" i="7" s="1"/>
  <c r="V314" i="7"/>
  <c r="AE314" i="7" s="1"/>
  <c r="Z35" i="7"/>
  <c r="AI35" i="7" s="1"/>
  <c r="R35" i="7"/>
  <c r="AA35" i="7" s="1"/>
  <c r="Y35" i="7"/>
  <c r="AH35" i="7" s="1"/>
  <c r="Q35" i="7"/>
  <c r="X35" i="7"/>
  <c r="AG35" i="7" s="1"/>
  <c r="W35" i="7"/>
  <c r="AF35" i="7" s="1"/>
  <c r="V35" i="7"/>
  <c r="AE35" i="7" s="1"/>
  <c r="S35" i="7"/>
  <c r="AB35" i="7" s="1"/>
  <c r="T35" i="7"/>
  <c r="AC35" i="7" s="1"/>
  <c r="U35" i="7"/>
  <c r="AD35" i="7" s="1"/>
  <c r="Q145" i="7"/>
  <c r="S145" i="7" s="1"/>
  <c r="AB145" i="7" s="1"/>
  <c r="W145" i="7"/>
  <c r="AF145" i="7" s="1"/>
  <c r="T145" i="7"/>
  <c r="AC145" i="7" s="1"/>
  <c r="Y244" i="7"/>
  <c r="AH244" i="7" s="1"/>
  <c r="Q244" i="7"/>
  <c r="U244" i="7" s="1"/>
  <c r="AD244" i="7" s="1"/>
  <c r="S244" i="7"/>
  <c r="AB244" i="7" s="1"/>
  <c r="R244" i="7"/>
  <c r="AA244" i="7" s="1"/>
  <c r="W244" i="7"/>
  <c r="AF244" i="7" s="1"/>
  <c r="T348" i="7"/>
  <c r="AC348" i="7" s="1"/>
  <c r="Z348" i="7"/>
  <c r="AI348" i="7" s="1"/>
  <c r="Q348" i="7"/>
  <c r="V348" i="7" s="1"/>
  <c r="AE348" i="7" s="1"/>
  <c r="S63" i="7"/>
  <c r="AB63" i="7" s="1"/>
  <c r="Z63" i="7"/>
  <c r="AI63" i="7" s="1"/>
  <c r="Q63" i="7"/>
  <c r="Y63" i="7" s="1"/>
  <c r="AH63" i="7" s="1"/>
  <c r="W63" i="7"/>
  <c r="AF63" i="7" s="1"/>
  <c r="V63" i="7"/>
  <c r="AE63" i="7" s="1"/>
  <c r="R63" i="7"/>
  <c r="AA63" i="7" s="1"/>
  <c r="U63" i="7"/>
  <c r="AD63" i="7" s="1"/>
  <c r="T63" i="7"/>
  <c r="AC63" i="7" s="1"/>
  <c r="R235" i="7"/>
  <c r="AA235" i="7" s="1"/>
  <c r="Q235" i="7"/>
  <c r="S235" i="7" s="1"/>
  <c r="AB235" i="7" s="1"/>
  <c r="Y235" i="7"/>
  <c r="AH235" i="7" s="1"/>
  <c r="T235" i="7"/>
  <c r="AC235" i="7" s="1"/>
  <c r="U450" i="7"/>
  <c r="AD450" i="7" s="1"/>
  <c r="T450" i="7"/>
  <c r="AC450" i="7" s="1"/>
  <c r="S450" i="7"/>
  <c r="AB450" i="7" s="1"/>
  <c r="Z450" i="7"/>
  <c r="AI450" i="7" s="1"/>
  <c r="R450" i="7"/>
  <c r="AA450" i="7" s="1"/>
  <c r="X450" i="7"/>
  <c r="AG450" i="7" s="1"/>
  <c r="Q450" i="7"/>
  <c r="W450" i="7" s="1"/>
  <c r="AF450" i="7" s="1"/>
  <c r="Y450" i="7"/>
  <c r="AH450" i="7" s="1"/>
  <c r="X149" i="7"/>
  <c r="AG149" i="7" s="1"/>
  <c r="W149" i="7"/>
  <c r="AF149" i="7" s="1"/>
  <c r="Q149" i="7"/>
  <c r="U149" i="7" s="1"/>
  <c r="AD149" i="7" s="1"/>
  <c r="V571" i="7"/>
  <c r="AE571" i="7" s="1"/>
  <c r="U571" i="7"/>
  <c r="AD571" i="7" s="1"/>
  <c r="R571" i="7"/>
  <c r="AA571" i="7" s="1"/>
  <c r="X571" i="7"/>
  <c r="AG571" i="7" s="1"/>
  <c r="Q571" i="7"/>
  <c r="S571" i="7" s="1"/>
  <c r="AB571" i="7" s="1"/>
  <c r="Y571" i="7"/>
  <c r="AH571" i="7" s="1"/>
  <c r="W571" i="7"/>
  <c r="AF571" i="7" s="1"/>
  <c r="V422" i="7"/>
  <c r="AE422" i="7" s="1"/>
  <c r="T422" i="7"/>
  <c r="AC422" i="7" s="1"/>
  <c r="S422" i="7"/>
  <c r="AB422" i="7" s="1"/>
  <c r="Z422" i="7"/>
  <c r="AI422" i="7" s="1"/>
  <c r="R422" i="7"/>
  <c r="AA422" i="7" s="1"/>
  <c r="X422" i="7"/>
  <c r="AG422" i="7" s="1"/>
  <c r="Y422" i="7"/>
  <c r="AH422" i="7" s="1"/>
  <c r="W422" i="7"/>
  <c r="AF422" i="7" s="1"/>
  <c r="Q422" i="7"/>
  <c r="U422" i="7" s="1"/>
  <c r="AD422" i="7" s="1"/>
  <c r="U283" i="7"/>
  <c r="AD283" i="7" s="1"/>
  <c r="Z283" i="7"/>
  <c r="AI283" i="7" s="1"/>
  <c r="R283" i="7"/>
  <c r="AA283" i="7" s="1"/>
  <c r="W283" i="7"/>
  <c r="AF283" i="7" s="1"/>
  <c r="V283" i="7"/>
  <c r="AE283" i="7" s="1"/>
  <c r="T283" i="7"/>
  <c r="AC283" i="7" s="1"/>
  <c r="S283" i="7"/>
  <c r="AB283" i="7" s="1"/>
  <c r="Q283" i="7"/>
  <c r="X283" i="7"/>
  <c r="AG283" i="7" s="1"/>
  <c r="Y283" i="7"/>
  <c r="AH283" i="7" s="1"/>
  <c r="S545" i="7"/>
  <c r="AB545" i="7" s="1"/>
  <c r="Z545" i="7"/>
  <c r="AI545" i="7" s="1"/>
  <c r="R545" i="7"/>
  <c r="AA545" i="7" s="1"/>
  <c r="Y545" i="7"/>
  <c r="AH545" i="7" s="1"/>
  <c r="Q545" i="7"/>
  <c r="X545" i="7" s="1"/>
  <c r="AG545" i="7" s="1"/>
  <c r="U545" i="7"/>
  <c r="AD545" i="7" s="1"/>
  <c r="V545" i="7"/>
  <c r="AE545" i="7" s="1"/>
  <c r="T545" i="7"/>
  <c r="AC545" i="7" s="1"/>
  <c r="Z249" i="7"/>
  <c r="AI249" i="7" s="1"/>
  <c r="R249" i="7"/>
  <c r="AA249" i="7" s="1"/>
  <c r="W249" i="7"/>
  <c r="AF249" i="7" s="1"/>
  <c r="Q249" i="7"/>
  <c r="T249" i="7" s="1"/>
  <c r="AC249" i="7" s="1"/>
  <c r="Y249" i="7"/>
  <c r="AH249" i="7" s="1"/>
  <c r="X249" i="7"/>
  <c r="AG249" i="7" s="1"/>
  <c r="S249" i="7"/>
  <c r="AB249" i="7" s="1"/>
  <c r="V249" i="7"/>
  <c r="AE249" i="7" s="1"/>
  <c r="U249" i="7"/>
  <c r="AD249" i="7" s="1"/>
  <c r="Q331" i="7"/>
  <c r="R331" i="7" s="1"/>
  <c r="AA331" i="7" s="1"/>
  <c r="T402" i="7"/>
  <c r="AC402" i="7" s="1"/>
  <c r="Y402" i="7"/>
  <c r="AH402" i="7" s="1"/>
  <c r="Q402" i="7"/>
  <c r="U402" i="7" s="1"/>
  <c r="AD402" i="7" s="1"/>
  <c r="Q547" i="7"/>
  <c r="W547" i="7" s="1"/>
  <c r="AF547" i="7" s="1"/>
  <c r="Q567" i="7"/>
  <c r="W567" i="7" s="1"/>
  <c r="AF567" i="7" s="1"/>
  <c r="R567" i="7"/>
  <c r="AA567" i="7" s="1"/>
  <c r="U475" i="7"/>
  <c r="AD475" i="7" s="1"/>
  <c r="T475" i="7"/>
  <c r="AC475" i="7" s="1"/>
  <c r="Z475" i="7"/>
  <c r="AI475" i="7" s="1"/>
  <c r="R475" i="7"/>
  <c r="AA475" i="7" s="1"/>
  <c r="S475" i="7"/>
  <c r="AB475" i="7" s="1"/>
  <c r="Q475" i="7"/>
  <c r="W475" i="7" s="1"/>
  <c r="AF475" i="7" s="1"/>
  <c r="T511" i="7"/>
  <c r="AC511" i="7" s="1"/>
  <c r="Z511" i="7"/>
  <c r="AI511" i="7" s="1"/>
  <c r="Q511" i="7"/>
  <c r="Y511" i="7" s="1"/>
  <c r="AH511" i="7" s="1"/>
  <c r="X519" i="7"/>
  <c r="AG519" i="7" s="1"/>
  <c r="V519" i="7"/>
  <c r="AE519" i="7" s="1"/>
  <c r="U519" i="7"/>
  <c r="AD519" i="7" s="1"/>
  <c r="Y519" i="7"/>
  <c r="AH519" i="7" s="1"/>
  <c r="S519" i="7"/>
  <c r="AB519" i="7" s="1"/>
  <c r="Q519" i="7"/>
  <c r="Z519" i="7" s="1"/>
  <c r="AI519" i="7" s="1"/>
  <c r="Q579" i="7"/>
  <c r="U579" i="7" s="1"/>
  <c r="AD579" i="7" s="1"/>
  <c r="Y566" i="6"/>
  <c r="AH566" i="6" s="1"/>
  <c r="Q566" i="6"/>
  <c r="X566" i="6"/>
  <c r="AG566" i="6" s="1"/>
  <c r="W566" i="6"/>
  <c r="AF566" i="6" s="1"/>
  <c r="V566" i="6"/>
  <c r="AE566" i="6" s="1"/>
  <c r="U566" i="6"/>
  <c r="AD566" i="6" s="1"/>
  <c r="Z566" i="6"/>
  <c r="AI566" i="6" s="1"/>
  <c r="R566" i="6"/>
  <c r="AA566" i="6" s="1"/>
  <c r="T566" i="6"/>
  <c r="AC566" i="6" s="1"/>
  <c r="S566" i="6"/>
  <c r="AB566" i="6" s="1"/>
  <c r="R546" i="6"/>
  <c r="AA546" i="6" s="1"/>
  <c r="S490" i="6"/>
  <c r="AB490" i="6" s="1"/>
  <c r="W468" i="6"/>
  <c r="AF468" i="6" s="1"/>
  <c r="X438" i="6"/>
  <c r="AG438" i="6" s="1"/>
  <c r="X435" i="6"/>
  <c r="AG435" i="6" s="1"/>
  <c r="X353" i="6"/>
  <c r="AG353" i="6" s="1"/>
  <c r="V318" i="6"/>
  <c r="AE318" i="6" s="1"/>
  <c r="Z54" i="6"/>
  <c r="AI54" i="6" s="1"/>
  <c r="R556" i="5"/>
  <c r="AA556" i="5" s="1"/>
  <c r="Z556" i="5"/>
  <c r="AI556" i="5" s="1"/>
  <c r="Q556" i="5"/>
  <c r="U556" i="5" s="1"/>
  <c r="AD556" i="5" s="1"/>
  <c r="Y556" i="5"/>
  <c r="AH556" i="5" s="1"/>
  <c r="X556" i="5"/>
  <c r="AG556" i="5" s="1"/>
  <c r="S556" i="5"/>
  <c r="AB556" i="5" s="1"/>
  <c r="W453" i="8"/>
  <c r="AF453" i="8" s="1"/>
  <c r="W178" i="8"/>
  <c r="AF178" i="8" s="1"/>
  <c r="T95" i="8"/>
  <c r="AC95" i="8" s="1"/>
  <c r="U550" i="6"/>
  <c r="AD550" i="6" s="1"/>
  <c r="X548" i="6"/>
  <c r="AG548" i="6" s="1"/>
  <c r="X489" i="6"/>
  <c r="AG489" i="6" s="1"/>
  <c r="U403" i="6"/>
  <c r="AD403" i="6" s="1"/>
  <c r="U368" i="6"/>
  <c r="AD368" i="6" s="1"/>
  <c r="X352" i="6"/>
  <c r="AG352" i="6" s="1"/>
  <c r="V316" i="6"/>
  <c r="AE316" i="6" s="1"/>
  <c r="V304" i="6"/>
  <c r="AE304" i="6" s="1"/>
  <c r="S90" i="6"/>
  <c r="AB90" i="6" s="1"/>
  <c r="Q561" i="5"/>
  <c r="V561" i="5" s="1"/>
  <c r="AE561" i="5" s="1"/>
  <c r="Y561" i="5"/>
  <c r="AH561" i="5" s="1"/>
  <c r="U438" i="8"/>
  <c r="AD438" i="8" s="1"/>
  <c r="R389" i="8"/>
  <c r="AA389" i="8" s="1"/>
  <c r="R387" i="8"/>
  <c r="AA387" i="8" s="1"/>
  <c r="X385" i="8"/>
  <c r="AG385" i="8" s="1"/>
  <c r="T343" i="8"/>
  <c r="AC343" i="8" s="1"/>
  <c r="Y230" i="8"/>
  <c r="AH230" i="8" s="1"/>
  <c r="S121" i="8"/>
  <c r="AB121" i="8" s="1"/>
  <c r="U120" i="8"/>
  <c r="AD120" i="8" s="1"/>
  <c r="Z116" i="8"/>
  <c r="AI116" i="8" s="1"/>
  <c r="W38" i="8"/>
  <c r="AF38" i="8" s="1"/>
  <c r="Q364" i="7"/>
  <c r="Z364" i="7" s="1"/>
  <c r="AI364" i="7" s="1"/>
  <c r="V364" i="7"/>
  <c r="AE364" i="7" s="1"/>
  <c r="U364" i="7"/>
  <c r="AD364" i="7" s="1"/>
  <c r="W364" i="7"/>
  <c r="AF364" i="7" s="1"/>
  <c r="T364" i="7"/>
  <c r="AC364" i="7" s="1"/>
  <c r="R364" i="7"/>
  <c r="AA364" i="7" s="1"/>
  <c r="T262" i="7"/>
  <c r="AC262" i="7" s="1"/>
  <c r="Y262" i="7"/>
  <c r="AH262" i="7" s="1"/>
  <c r="Q262" i="7"/>
  <c r="V262" i="7" s="1"/>
  <c r="AE262" i="7" s="1"/>
  <c r="X262" i="7"/>
  <c r="AG262" i="7" s="1"/>
  <c r="W262" i="7"/>
  <c r="AF262" i="7" s="1"/>
  <c r="U262" i="7"/>
  <c r="AD262" i="7" s="1"/>
  <c r="S262" i="7"/>
  <c r="AB262" i="7" s="1"/>
  <c r="R262" i="7"/>
  <c r="AA262" i="7" s="1"/>
  <c r="R168" i="7"/>
  <c r="AA168" i="7" s="1"/>
  <c r="Z168" i="7"/>
  <c r="AI168" i="7" s="1"/>
  <c r="Q168" i="7"/>
  <c r="U168" i="7" s="1"/>
  <c r="AD168" i="7" s="1"/>
  <c r="Y168" i="7"/>
  <c r="AH168" i="7" s="1"/>
  <c r="V168" i="7"/>
  <c r="AE168" i="7" s="1"/>
  <c r="S60" i="7"/>
  <c r="AB60" i="7" s="1"/>
  <c r="R60" i="7"/>
  <c r="AA60" i="7" s="1"/>
  <c r="Q60" i="7"/>
  <c r="Z60" i="7" s="1"/>
  <c r="AI60" i="7" s="1"/>
  <c r="U579" i="6"/>
  <c r="AD579" i="6" s="1"/>
  <c r="T579" i="6"/>
  <c r="AC579" i="6" s="1"/>
  <c r="Y579" i="6"/>
  <c r="AH579" i="6" s="1"/>
  <c r="R579" i="6"/>
  <c r="AA579" i="6" s="1"/>
  <c r="Q579" i="6"/>
  <c r="X579" i="6" s="1"/>
  <c r="AG579" i="6" s="1"/>
  <c r="U477" i="6"/>
  <c r="AD477" i="6" s="1"/>
  <c r="T477" i="6"/>
  <c r="AC477" i="6" s="1"/>
  <c r="Y477" i="6"/>
  <c r="AH477" i="6" s="1"/>
  <c r="Q477" i="6"/>
  <c r="Z477" i="6" s="1"/>
  <c r="AI477" i="6" s="1"/>
  <c r="X477" i="6"/>
  <c r="AG477" i="6" s="1"/>
  <c r="W477" i="6"/>
  <c r="AF477" i="6" s="1"/>
  <c r="Q269" i="6"/>
  <c r="W269" i="6" s="1"/>
  <c r="AF269" i="6" s="1"/>
  <c r="Z269" i="6"/>
  <c r="AI269" i="6" s="1"/>
  <c r="R203" i="6"/>
  <c r="AA203" i="6" s="1"/>
  <c r="W203" i="6"/>
  <c r="AF203" i="6" s="1"/>
  <c r="S203" i="6"/>
  <c r="AB203" i="6" s="1"/>
  <c r="U203" i="6"/>
  <c r="AD203" i="6" s="1"/>
  <c r="T203" i="6"/>
  <c r="AC203" i="6" s="1"/>
  <c r="Q203" i="6"/>
  <c r="Y203" i="6" s="1"/>
  <c r="AH203" i="6" s="1"/>
  <c r="V203" i="6"/>
  <c r="AE203" i="6" s="1"/>
  <c r="Y34" i="6"/>
  <c r="AH34" i="6" s="1"/>
  <c r="W34" i="6"/>
  <c r="AF34" i="6" s="1"/>
  <c r="R34" i="6"/>
  <c r="AA34" i="6" s="1"/>
  <c r="Q34" i="6"/>
  <c r="U34" i="6" s="1"/>
  <c r="AD34" i="6" s="1"/>
  <c r="Q255" i="5"/>
  <c r="S255" i="5" s="1"/>
  <c r="AB255" i="5" s="1"/>
  <c r="V149" i="5"/>
  <c r="AE149" i="5" s="1"/>
  <c r="T149" i="5"/>
  <c r="AC149" i="5" s="1"/>
  <c r="S149" i="5"/>
  <c r="AB149" i="5" s="1"/>
  <c r="Z149" i="5"/>
  <c r="AI149" i="5" s="1"/>
  <c r="R149" i="5"/>
  <c r="AA149" i="5" s="1"/>
  <c r="W149" i="5"/>
  <c r="AF149" i="5" s="1"/>
  <c r="Y149" i="5"/>
  <c r="AH149" i="5" s="1"/>
  <c r="X149" i="5"/>
  <c r="AG149" i="5" s="1"/>
  <c r="Q149" i="5"/>
  <c r="U149" i="5" s="1"/>
  <c r="AD149" i="5" s="1"/>
  <c r="V35" i="5"/>
  <c r="AE35" i="5" s="1"/>
  <c r="U35" i="5"/>
  <c r="AD35" i="5" s="1"/>
  <c r="T35" i="5"/>
  <c r="AC35" i="5" s="1"/>
  <c r="S35" i="5"/>
  <c r="AB35" i="5" s="1"/>
  <c r="Z35" i="5"/>
  <c r="AI35" i="5" s="1"/>
  <c r="R35" i="5"/>
  <c r="AA35" i="5" s="1"/>
  <c r="W35" i="5"/>
  <c r="AF35" i="5" s="1"/>
  <c r="Q35" i="5"/>
  <c r="Y35" i="5"/>
  <c r="AH35" i="5" s="1"/>
  <c r="X35" i="5"/>
  <c r="AG35" i="5" s="1"/>
  <c r="S387" i="6"/>
  <c r="AB387" i="6" s="1"/>
  <c r="V197" i="6"/>
  <c r="AE197" i="6" s="1"/>
  <c r="U177" i="6"/>
  <c r="AD177" i="6" s="1"/>
  <c r="R162" i="6"/>
  <c r="AA162" i="6" s="1"/>
  <c r="X162" i="6"/>
  <c r="AG162" i="6" s="1"/>
  <c r="V68" i="6"/>
  <c r="AE68" i="6" s="1"/>
  <c r="U29" i="6"/>
  <c r="AD29" i="6" s="1"/>
  <c r="T573" i="6"/>
  <c r="AC573" i="6" s="1"/>
  <c r="W573" i="6"/>
  <c r="AF573" i="6" s="1"/>
  <c r="V550" i="5"/>
  <c r="AE550" i="5" s="1"/>
  <c r="S533" i="5"/>
  <c r="AB533" i="5" s="1"/>
  <c r="T529" i="5"/>
  <c r="AC529" i="5" s="1"/>
  <c r="W486" i="5"/>
  <c r="AF486" i="5" s="1"/>
  <c r="X483" i="5"/>
  <c r="AG483" i="5" s="1"/>
  <c r="W483" i="5"/>
  <c r="AF483" i="5" s="1"/>
  <c r="T467" i="5"/>
  <c r="AC467" i="5" s="1"/>
  <c r="T461" i="5"/>
  <c r="AC461" i="5" s="1"/>
  <c r="Z428" i="5"/>
  <c r="AI428" i="5" s="1"/>
  <c r="Y428" i="5"/>
  <c r="AH428" i="5" s="1"/>
  <c r="W428" i="5"/>
  <c r="AF428" i="5" s="1"/>
  <c r="S428" i="5"/>
  <c r="AB428" i="5" s="1"/>
  <c r="R428" i="5"/>
  <c r="AA428" i="5" s="1"/>
  <c r="U355" i="5"/>
  <c r="AD355" i="5" s="1"/>
  <c r="S292" i="5"/>
  <c r="AB292" i="5" s="1"/>
  <c r="U292" i="5"/>
  <c r="AD292" i="5" s="1"/>
  <c r="T292" i="5"/>
  <c r="AC292" i="5" s="1"/>
  <c r="Z292" i="5"/>
  <c r="AI292" i="5" s="1"/>
  <c r="U261" i="5"/>
  <c r="AD261" i="5" s="1"/>
  <c r="S260" i="5"/>
  <c r="AB260" i="5" s="1"/>
  <c r="R260" i="5"/>
  <c r="AA260" i="5" s="1"/>
  <c r="Y260" i="5"/>
  <c r="AH260" i="5" s="1"/>
  <c r="T260" i="5"/>
  <c r="AC260" i="5" s="1"/>
  <c r="S216" i="5"/>
  <c r="AB216" i="5" s="1"/>
  <c r="R199" i="5"/>
  <c r="AA199" i="5" s="1"/>
  <c r="R185" i="5"/>
  <c r="AA185" i="5" s="1"/>
  <c r="W144" i="5"/>
  <c r="AF144" i="5" s="1"/>
  <c r="V144" i="5"/>
  <c r="AE144" i="5" s="1"/>
  <c r="T144" i="5"/>
  <c r="AC144" i="5" s="1"/>
  <c r="S144" i="5"/>
  <c r="AB144" i="5" s="1"/>
  <c r="S57" i="5"/>
  <c r="AB57" i="5" s="1"/>
  <c r="V627" i="4"/>
  <c r="X562" i="4"/>
  <c r="V562" i="4"/>
  <c r="V313" i="4"/>
  <c r="X313" i="4"/>
  <c r="Z536" i="6"/>
  <c r="AI536" i="6" s="1"/>
  <c r="R536" i="6"/>
  <c r="AA536" i="6" s="1"/>
  <c r="U536" i="6"/>
  <c r="AD536" i="6" s="1"/>
  <c r="X536" i="6"/>
  <c r="AG536" i="6" s="1"/>
  <c r="R356" i="6"/>
  <c r="AA356" i="6" s="1"/>
  <c r="V270" i="6"/>
  <c r="AE270" i="6" s="1"/>
  <c r="Y270" i="6"/>
  <c r="AH270" i="6" s="1"/>
  <c r="U270" i="6"/>
  <c r="AD270" i="6" s="1"/>
  <c r="X270" i="6"/>
  <c r="AG270" i="6" s="1"/>
  <c r="R270" i="6"/>
  <c r="AA270" i="6" s="1"/>
  <c r="X201" i="6"/>
  <c r="AG201" i="6" s="1"/>
  <c r="W201" i="6"/>
  <c r="AF201" i="6" s="1"/>
  <c r="Y201" i="6"/>
  <c r="AH201" i="6" s="1"/>
  <c r="Z201" i="6"/>
  <c r="AI201" i="6" s="1"/>
  <c r="T166" i="6"/>
  <c r="AC166" i="6" s="1"/>
  <c r="Y119" i="6"/>
  <c r="AH119" i="6" s="1"/>
  <c r="V543" i="5"/>
  <c r="AE543" i="5" s="1"/>
  <c r="U499" i="5"/>
  <c r="AD499" i="5" s="1"/>
  <c r="X479" i="5"/>
  <c r="AG479" i="5" s="1"/>
  <c r="W479" i="5"/>
  <c r="AF479" i="5" s="1"/>
  <c r="S479" i="5"/>
  <c r="AB479" i="5" s="1"/>
  <c r="X451" i="5"/>
  <c r="AG451" i="5" s="1"/>
  <c r="U424" i="5"/>
  <c r="AD424" i="5" s="1"/>
  <c r="S234" i="5"/>
  <c r="AB234" i="5" s="1"/>
  <c r="W204" i="5"/>
  <c r="AF204" i="5" s="1"/>
  <c r="R173" i="5"/>
  <c r="AA173" i="5" s="1"/>
  <c r="X318" i="4"/>
  <c r="V318" i="4"/>
  <c r="X456" i="6"/>
  <c r="AG456" i="6" s="1"/>
  <c r="Z333" i="6"/>
  <c r="AI333" i="6" s="1"/>
  <c r="T321" i="6"/>
  <c r="AC321" i="6" s="1"/>
  <c r="W84" i="6"/>
  <c r="AF84" i="6" s="1"/>
  <c r="V77" i="6"/>
  <c r="AE77" i="6" s="1"/>
  <c r="T77" i="6"/>
  <c r="AC77" i="6" s="1"/>
  <c r="Z77" i="6"/>
  <c r="AI77" i="6" s="1"/>
  <c r="R56" i="6"/>
  <c r="AA56" i="6" s="1"/>
  <c r="S539" i="5"/>
  <c r="AB539" i="5" s="1"/>
  <c r="Z532" i="5"/>
  <c r="AI532" i="5" s="1"/>
  <c r="R460" i="5"/>
  <c r="AA460" i="5" s="1"/>
  <c r="T429" i="5"/>
  <c r="AC429" i="5" s="1"/>
  <c r="U388" i="5"/>
  <c r="AD388" i="5" s="1"/>
  <c r="Z357" i="5"/>
  <c r="AI357" i="5" s="1"/>
  <c r="R357" i="5"/>
  <c r="AA357" i="5" s="1"/>
  <c r="Y357" i="5"/>
  <c r="AH357" i="5" s="1"/>
  <c r="U357" i="5"/>
  <c r="AD357" i="5" s="1"/>
  <c r="X338" i="5"/>
  <c r="AG338" i="5" s="1"/>
  <c r="Z338" i="5"/>
  <c r="AI338" i="5" s="1"/>
  <c r="R338" i="5"/>
  <c r="AA338" i="5" s="1"/>
  <c r="W338" i="5"/>
  <c r="AF338" i="5" s="1"/>
  <c r="V338" i="5"/>
  <c r="AE338" i="5" s="1"/>
  <c r="U338" i="5"/>
  <c r="AD338" i="5" s="1"/>
  <c r="U236" i="5"/>
  <c r="AD236" i="5" s="1"/>
  <c r="X205" i="5"/>
  <c r="AG205" i="5" s="1"/>
  <c r="T204" i="5"/>
  <c r="AC204" i="5" s="1"/>
  <c r="V161" i="5"/>
  <c r="AE161" i="5" s="1"/>
  <c r="V158" i="5"/>
  <c r="AE158" i="5" s="1"/>
  <c r="Z124" i="5"/>
  <c r="AI124" i="5" s="1"/>
  <c r="W124" i="5"/>
  <c r="AF124" i="5" s="1"/>
  <c r="V124" i="5"/>
  <c r="AE124" i="5" s="1"/>
  <c r="R124" i="5"/>
  <c r="AA124" i="5" s="1"/>
  <c r="U124" i="5"/>
  <c r="AD124" i="5" s="1"/>
  <c r="T124" i="5"/>
  <c r="AC124" i="5" s="1"/>
  <c r="S124" i="5"/>
  <c r="AB124" i="5" s="1"/>
  <c r="X124" i="5"/>
  <c r="AG124" i="5" s="1"/>
  <c r="S87" i="5"/>
  <c r="AB87" i="5" s="1"/>
  <c r="U73" i="5"/>
  <c r="AD73" i="5" s="1"/>
  <c r="S73" i="5"/>
  <c r="AB73" i="5" s="1"/>
  <c r="Z73" i="5"/>
  <c r="AI73" i="5" s="1"/>
  <c r="T73" i="5"/>
  <c r="AC73" i="5" s="1"/>
  <c r="X73" i="5"/>
  <c r="AG73" i="5" s="1"/>
  <c r="X70" i="4"/>
  <c r="V70" i="4"/>
  <c r="U373" i="6"/>
  <c r="AD373" i="6" s="1"/>
  <c r="Y373" i="6"/>
  <c r="AH373" i="6" s="1"/>
  <c r="T373" i="6"/>
  <c r="AC373" i="6" s="1"/>
  <c r="W373" i="6"/>
  <c r="AF373" i="6" s="1"/>
  <c r="S174" i="6"/>
  <c r="AB174" i="6" s="1"/>
  <c r="V148" i="6"/>
  <c r="AE148" i="6" s="1"/>
  <c r="T94" i="6"/>
  <c r="AC94" i="6" s="1"/>
  <c r="Z49" i="6"/>
  <c r="AI49" i="6" s="1"/>
  <c r="Y49" i="6"/>
  <c r="AH49" i="6" s="1"/>
  <c r="S49" i="6"/>
  <c r="AB49" i="6" s="1"/>
  <c r="Y559" i="5"/>
  <c r="AH559" i="5" s="1"/>
  <c r="X559" i="5"/>
  <c r="AG559" i="5" s="1"/>
  <c r="R559" i="5"/>
  <c r="AA559" i="5" s="1"/>
  <c r="S559" i="5"/>
  <c r="AB559" i="5" s="1"/>
  <c r="S549" i="5"/>
  <c r="AB549" i="5" s="1"/>
  <c r="R549" i="5"/>
  <c r="AA549" i="5" s="1"/>
  <c r="V549" i="5"/>
  <c r="AE549" i="5" s="1"/>
  <c r="X535" i="5"/>
  <c r="AG535" i="5" s="1"/>
  <c r="W535" i="5"/>
  <c r="AF535" i="5" s="1"/>
  <c r="S535" i="5"/>
  <c r="AB535" i="5" s="1"/>
  <c r="R478" i="5"/>
  <c r="AA478" i="5" s="1"/>
  <c r="X453" i="5"/>
  <c r="AG453" i="5" s="1"/>
  <c r="T453" i="5"/>
  <c r="AC453" i="5" s="1"/>
  <c r="W453" i="5"/>
  <c r="AF453" i="5" s="1"/>
  <c r="R453" i="5"/>
  <c r="AA453" i="5" s="1"/>
  <c r="S453" i="5"/>
  <c r="AB453" i="5" s="1"/>
  <c r="U426" i="5"/>
  <c r="AD426" i="5" s="1"/>
  <c r="W396" i="5"/>
  <c r="AF396" i="5" s="1"/>
  <c r="T380" i="5"/>
  <c r="AC380" i="5" s="1"/>
  <c r="S357" i="5"/>
  <c r="AB357" i="5" s="1"/>
  <c r="W104" i="5"/>
  <c r="AF104" i="5" s="1"/>
  <c r="X563" i="5"/>
  <c r="AG563" i="5" s="1"/>
  <c r="V586" i="4"/>
  <c r="V535" i="6"/>
  <c r="AE535" i="6" s="1"/>
  <c r="V301" i="6"/>
  <c r="AE301" i="6" s="1"/>
  <c r="R571" i="5"/>
  <c r="AA571" i="5" s="1"/>
  <c r="S210" i="5"/>
  <c r="AB210" i="5" s="1"/>
  <c r="X153" i="4"/>
  <c r="V153" i="4"/>
  <c r="V122" i="4"/>
  <c r="X122" i="4"/>
  <c r="U433" i="5"/>
  <c r="AD433" i="5" s="1"/>
  <c r="T433" i="5"/>
  <c r="AC433" i="5" s="1"/>
  <c r="S433" i="5"/>
  <c r="AB433" i="5" s="1"/>
  <c r="Z433" i="5"/>
  <c r="AI433" i="5" s="1"/>
  <c r="R433" i="5"/>
  <c r="AA433" i="5" s="1"/>
  <c r="Y433" i="5"/>
  <c r="AH433" i="5" s="1"/>
  <c r="X93" i="4"/>
  <c r="V93" i="4"/>
  <c r="X195" i="6"/>
  <c r="AG195" i="6" s="1"/>
  <c r="V195" i="6"/>
  <c r="AE195" i="6" s="1"/>
  <c r="Z195" i="6"/>
  <c r="AI195" i="6" s="1"/>
  <c r="U195" i="6"/>
  <c r="AD195" i="6" s="1"/>
  <c r="R195" i="6"/>
  <c r="AA195" i="6" s="1"/>
  <c r="T195" i="6"/>
  <c r="AC195" i="6" s="1"/>
  <c r="W195" i="6"/>
  <c r="AF195" i="6" s="1"/>
  <c r="S195" i="6"/>
  <c r="AB195" i="6" s="1"/>
  <c r="V95" i="6"/>
  <c r="AE95" i="6" s="1"/>
  <c r="Z95" i="6"/>
  <c r="AI95" i="6" s="1"/>
  <c r="R95" i="6"/>
  <c r="AA95" i="6" s="1"/>
  <c r="W95" i="6"/>
  <c r="AF95" i="6" s="1"/>
  <c r="U95" i="6"/>
  <c r="AD95" i="6" s="1"/>
  <c r="T95" i="6"/>
  <c r="AC95" i="6" s="1"/>
  <c r="V558" i="5"/>
  <c r="AE558" i="5" s="1"/>
  <c r="V405" i="5"/>
  <c r="AE405" i="5" s="1"/>
  <c r="V401" i="5"/>
  <c r="AE401" i="5" s="1"/>
  <c r="S338" i="5"/>
  <c r="AB338" i="5" s="1"/>
  <c r="X79" i="5"/>
  <c r="AG79" i="5" s="1"/>
  <c r="W79" i="5"/>
  <c r="AF79" i="5" s="1"/>
  <c r="U79" i="5"/>
  <c r="AD79" i="5" s="1"/>
  <c r="V79" i="5"/>
  <c r="AE79" i="5" s="1"/>
  <c r="S79" i="5"/>
  <c r="AB79" i="5" s="1"/>
  <c r="Z79" i="5"/>
  <c r="AI79" i="5" s="1"/>
  <c r="R79" i="5"/>
  <c r="AA79" i="5" s="1"/>
  <c r="X109" i="4"/>
  <c r="V109" i="4"/>
  <c r="U457" i="6"/>
  <c r="AD457" i="6" s="1"/>
  <c r="T457" i="6"/>
  <c r="AC457" i="6" s="1"/>
  <c r="W457" i="6"/>
  <c r="AF457" i="6" s="1"/>
  <c r="S457" i="6"/>
  <c r="AB457" i="6" s="1"/>
  <c r="V457" i="6"/>
  <c r="AE457" i="6" s="1"/>
  <c r="Z457" i="6"/>
  <c r="AI457" i="6" s="1"/>
  <c r="R457" i="6"/>
  <c r="AA457" i="6" s="1"/>
  <c r="Y457" i="6"/>
  <c r="AH457" i="6" s="1"/>
  <c r="Y448" i="5"/>
  <c r="AH448" i="5" s="1"/>
  <c r="Q448" i="5"/>
  <c r="Z448" i="5" s="1"/>
  <c r="AI448" i="5" s="1"/>
  <c r="W448" i="5"/>
  <c r="AF448" i="5" s="1"/>
  <c r="V448" i="5"/>
  <c r="AE448" i="5" s="1"/>
  <c r="T448" i="5"/>
  <c r="AC448" i="5" s="1"/>
  <c r="S448" i="5"/>
  <c r="AB448" i="5" s="1"/>
  <c r="T445" i="5"/>
  <c r="AC445" i="5" s="1"/>
  <c r="V249" i="5"/>
  <c r="AE249" i="5" s="1"/>
  <c r="I11" i="16"/>
  <c r="V276" i="5"/>
  <c r="AE276" i="5" s="1"/>
  <c r="V114" i="5"/>
  <c r="AE114" i="5" s="1"/>
  <c r="V371" i="5"/>
  <c r="AE371" i="5" s="1"/>
  <c r="I14" i="16"/>
  <c r="R254" i="5"/>
  <c r="AA254" i="5" s="1"/>
  <c r="Y107" i="5"/>
  <c r="AH107" i="5" s="1"/>
  <c r="X72" i="4"/>
  <c r="Y413" i="5"/>
  <c r="AH413" i="5" s="1"/>
  <c r="X371" i="5"/>
  <c r="AG371" i="5" s="1"/>
  <c r="S361" i="5"/>
  <c r="AB361" i="5" s="1"/>
  <c r="U272" i="5"/>
  <c r="AD272" i="5" s="1"/>
  <c r="Y143" i="5"/>
  <c r="AH143" i="5" s="1"/>
  <c r="X78" i="4"/>
  <c r="V78" i="4"/>
  <c r="X471" i="4"/>
  <c r="V471" i="4"/>
  <c r="V444" i="4"/>
  <c r="X444" i="4"/>
  <c r="X280" i="4"/>
  <c r="V280" i="4"/>
  <c r="X166" i="4"/>
  <c r="V166" i="4"/>
  <c r="X99" i="6"/>
  <c r="AG99" i="6" s="1"/>
  <c r="T447" i="5"/>
  <c r="AC447" i="5" s="1"/>
  <c r="X254" i="5"/>
  <c r="AG254" i="5" s="1"/>
  <c r="V147" i="5"/>
  <c r="AE147" i="5" s="1"/>
  <c r="X61" i="5"/>
  <c r="AG61" i="5" s="1"/>
  <c r="T30" i="5"/>
  <c r="AC30" i="5" s="1"/>
  <c r="X401" i="4"/>
  <c r="V401" i="4"/>
  <c r="V354" i="4"/>
  <c r="X354" i="4"/>
  <c r="V183" i="4"/>
  <c r="X183" i="4"/>
  <c r="U458" i="6"/>
  <c r="AD458" i="6" s="1"/>
  <c r="W425" i="6"/>
  <c r="AF425" i="6" s="1"/>
  <c r="T425" i="6"/>
  <c r="AC425" i="6" s="1"/>
  <c r="X235" i="6"/>
  <c r="AG235" i="6" s="1"/>
  <c r="U235" i="6"/>
  <c r="AD235" i="6" s="1"/>
  <c r="V155" i="6"/>
  <c r="AE155" i="6" s="1"/>
  <c r="V145" i="6"/>
  <c r="AE145" i="6" s="1"/>
  <c r="W145" i="6"/>
  <c r="AF145" i="6" s="1"/>
  <c r="R128" i="6"/>
  <c r="AA128" i="6" s="1"/>
  <c r="W108" i="6"/>
  <c r="AF108" i="6" s="1"/>
  <c r="W65" i="6"/>
  <c r="AF65" i="6" s="1"/>
  <c r="X527" i="5"/>
  <c r="AG527" i="5" s="1"/>
  <c r="U456" i="5"/>
  <c r="AD456" i="5" s="1"/>
  <c r="W454" i="5"/>
  <c r="AF454" i="5" s="1"/>
  <c r="T421" i="5"/>
  <c r="AC421" i="5" s="1"/>
  <c r="V390" i="5"/>
  <c r="AE390" i="5" s="1"/>
  <c r="V378" i="5"/>
  <c r="AE378" i="5" s="1"/>
  <c r="S350" i="5"/>
  <c r="AB350" i="5" s="1"/>
  <c r="U334" i="5"/>
  <c r="AD334" i="5" s="1"/>
  <c r="X252" i="5"/>
  <c r="AG252" i="5" s="1"/>
  <c r="Z175" i="5"/>
  <c r="AI175" i="5" s="1"/>
  <c r="U108" i="5"/>
  <c r="AD108" i="5" s="1"/>
  <c r="X106" i="5"/>
  <c r="AG106" i="5" s="1"/>
  <c r="X49" i="5"/>
  <c r="AG49" i="5" s="1"/>
  <c r="U38" i="5"/>
  <c r="AD38" i="5" s="1"/>
  <c r="T29" i="5"/>
  <c r="AC29" i="5" s="1"/>
  <c r="X612" i="4"/>
  <c r="V612" i="4"/>
  <c r="X505" i="4"/>
  <c r="V505" i="4"/>
  <c r="X418" i="4"/>
  <c r="V418" i="4"/>
  <c r="X257" i="4"/>
  <c r="V257" i="4"/>
  <c r="X213" i="4"/>
  <c r="V213" i="4"/>
  <c r="X147" i="4"/>
  <c r="V147" i="4"/>
  <c r="V116" i="4"/>
  <c r="X116" i="4"/>
  <c r="X422" i="6"/>
  <c r="AG422" i="6" s="1"/>
  <c r="U422" i="6"/>
  <c r="AD422" i="6" s="1"/>
  <c r="X168" i="6"/>
  <c r="AG168" i="6" s="1"/>
  <c r="Z110" i="6"/>
  <c r="AI110" i="6" s="1"/>
  <c r="Y30" i="6"/>
  <c r="AH30" i="6" s="1"/>
  <c r="V590" i="5"/>
  <c r="AE590" i="5" s="1"/>
  <c r="W579" i="5"/>
  <c r="AF579" i="5" s="1"/>
  <c r="T466" i="5"/>
  <c r="AC466" i="5" s="1"/>
  <c r="W447" i="5"/>
  <c r="AF447" i="5" s="1"/>
  <c r="W443" i="5"/>
  <c r="AF443" i="5" s="1"/>
  <c r="X322" i="5"/>
  <c r="AG322" i="5" s="1"/>
  <c r="W319" i="5"/>
  <c r="AF319" i="5" s="1"/>
  <c r="T256" i="5"/>
  <c r="AC256" i="5" s="1"/>
  <c r="X208" i="5"/>
  <c r="AG208" i="5" s="1"/>
  <c r="X192" i="5"/>
  <c r="AG192" i="5" s="1"/>
  <c r="W165" i="5"/>
  <c r="AF165" i="5" s="1"/>
  <c r="W34" i="5"/>
  <c r="AF34" i="5" s="1"/>
  <c r="X607" i="4"/>
  <c r="X516" i="4"/>
  <c r="V516" i="4"/>
  <c r="X404" i="4"/>
  <c r="V404" i="4"/>
  <c r="X305" i="4"/>
  <c r="V305" i="4"/>
  <c r="V212" i="4"/>
  <c r="X212" i="4"/>
  <c r="X113" i="4"/>
  <c r="V113" i="4"/>
  <c r="W147" i="6"/>
  <c r="AF147" i="6" s="1"/>
  <c r="Z88" i="6"/>
  <c r="AI88" i="6" s="1"/>
  <c r="Z69" i="6"/>
  <c r="AI69" i="6" s="1"/>
  <c r="Y41" i="6"/>
  <c r="AH41" i="6" s="1"/>
  <c r="X41" i="6"/>
  <c r="AG41" i="6" s="1"/>
  <c r="X32" i="6"/>
  <c r="AG32" i="6" s="1"/>
  <c r="W487" i="5"/>
  <c r="AF487" i="5" s="1"/>
  <c r="U487" i="5"/>
  <c r="AD487" i="5" s="1"/>
  <c r="W477" i="5"/>
  <c r="AF477" i="5" s="1"/>
  <c r="W421" i="5"/>
  <c r="AF421" i="5" s="1"/>
  <c r="W321" i="5"/>
  <c r="AF321" i="5" s="1"/>
  <c r="T231" i="5"/>
  <c r="AC231" i="5" s="1"/>
  <c r="W230" i="5"/>
  <c r="AF230" i="5" s="1"/>
  <c r="T179" i="5"/>
  <c r="AC179" i="5" s="1"/>
  <c r="W153" i="5"/>
  <c r="AF153" i="5" s="1"/>
  <c r="V110" i="5"/>
  <c r="AE110" i="5" s="1"/>
  <c r="S106" i="5"/>
  <c r="AB106" i="5" s="1"/>
  <c r="V82" i="5"/>
  <c r="AE82" i="5" s="1"/>
  <c r="V76" i="5"/>
  <c r="AE76" i="5" s="1"/>
  <c r="V51" i="5"/>
  <c r="AE51" i="5" s="1"/>
  <c r="W38" i="5"/>
  <c r="AF38" i="5" s="1"/>
  <c r="X628" i="4"/>
  <c r="X215" i="4"/>
  <c r="V215" i="4"/>
  <c r="W534" i="6"/>
  <c r="AF534" i="6" s="1"/>
  <c r="T534" i="6"/>
  <c r="AC534" i="6" s="1"/>
  <c r="X218" i="6"/>
  <c r="AG218" i="6" s="1"/>
  <c r="U218" i="6"/>
  <c r="AD218" i="6" s="1"/>
  <c r="Y200" i="6"/>
  <c r="AH200" i="6" s="1"/>
  <c r="W188" i="6"/>
  <c r="AF188" i="6" s="1"/>
  <c r="Y165" i="6"/>
  <c r="AH165" i="6" s="1"/>
  <c r="R107" i="6"/>
  <c r="AA107" i="6" s="1"/>
  <c r="V71" i="6"/>
  <c r="AE71" i="6" s="1"/>
  <c r="U61" i="6"/>
  <c r="AD61" i="6" s="1"/>
  <c r="Y52" i="6"/>
  <c r="AH52" i="6" s="1"/>
  <c r="Y582" i="5"/>
  <c r="AH582" i="5" s="1"/>
  <c r="X544" i="5"/>
  <c r="AG544" i="5" s="1"/>
  <c r="V544" i="5"/>
  <c r="AE544" i="5" s="1"/>
  <c r="T540" i="5"/>
  <c r="AC540" i="5" s="1"/>
  <c r="W502" i="5"/>
  <c r="AF502" i="5" s="1"/>
  <c r="V444" i="5"/>
  <c r="AE444" i="5" s="1"/>
  <c r="V354" i="5"/>
  <c r="AE354" i="5" s="1"/>
  <c r="X291" i="5"/>
  <c r="AG291" i="5" s="1"/>
  <c r="Z140" i="5"/>
  <c r="AI140" i="5" s="1"/>
  <c r="R140" i="5"/>
  <c r="AA140" i="5" s="1"/>
  <c r="Y90" i="5"/>
  <c r="AH90" i="5" s="1"/>
  <c r="R90" i="5"/>
  <c r="AA90" i="5" s="1"/>
  <c r="Z69" i="5"/>
  <c r="AI69" i="5" s="1"/>
  <c r="R69" i="5"/>
  <c r="AA69" i="5" s="1"/>
  <c r="Z53" i="5"/>
  <c r="AI53" i="5" s="1"/>
  <c r="R53" i="5"/>
  <c r="AA53" i="5" s="1"/>
  <c r="Y26" i="5"/>
  <c r="AH26" i="5" s="1"/>
  <c r="R26" i="5"/>
  <c r="AA26" i="5" s="1"/>
  <c r="X501" i="4"/>
  <c r="V501" i="4"/>
  <c r="V250" i="4"/>
  <c r="X250" i="4"/>
  <c r="S367" i="5"/>
  <c r="AB367" i="5" s="1"/>
  <c r="W295" i="5"/>
  <c r="AF295" i="5" s="1"/>
  <c r="U295" i="5"/>
  <c r="AD295" i="5" s="1"/>
  <c r="U240" i="5"/>
  <c r="AD240" i="5" s="1"/>
  <c r="V64" i="5"/>
  <c r="AE64" i="5" s="1"/>
  <c r="X40" i="4" a="1"/>
  <c r="X40" i="4" s="1"/>
  <c r="V40" i="4" a="1"/>
  <c r="V40" i="4" s="1"/>
  <c r="G3" i="15"/>
  <c r="M3" i="15" s="1"/>
  <c r="X45" i="1"/>
  <c r="L3" i="15" s="1"/>
  <c r="W45" i="1"/>
  <c r="K3" i="15" s="1"/>
  <c r="G17" i="15"/>
  <c r="M17" i="15" s="1"/>
  <c r="W6" i="1"/>
  <c r="K17" i="15" s="1"/>
  <c r="V331" i="5"/>
  <c r="AE331" i="5" s="1"/>
  <c r="U37" i="5"/>
  <c r="AD37" i="5" s="1"/>
  <c r="G4" i="15"/>
  <c r="M4" i="15" s="1"/>
  <c r="X47" i="1"/>
  <c r="L4" i="15" s="1"/>
  <c r="W47" i="1"/>
  <c r="K4" i="15" s="1"/>
  <c r="X351" i="5"/>
  <c r="AG351" i="5" s="1"/>
  <c r="U351" i="5"/>
  <c r="AD351" i="5" s="1"/>
  <c r="W135" i="5"/>
  <c r="AF135" i="5" s="1"/>
  <c r="T135" i="5"/>
  <c r="AC135" i="5" s="1"/>
  <c r="W96" i="5"/>
  <c r="AF96" i="5" s="1"/>
  <c r="T96" i="5"/>
  <c r="AC96" i="5" s="1"/>
  <c r="E29" i="15"/>
  <c r="T432" i="5"/>
  <c r="AC432" i="5" s="1"/>
  <c r="V347" i="5"/>
  <c r="AE347" i="5" s="1"/>
  <c r="X327" i="5"/>
  <c r="AG327" i="5" s="1"/>
  <c r="T327" i="5"/>
  <c r="AC327" i="5" s="1"/>
  <c r="V56" i="5"/>
  <c r="AE56" i="5" s="1"/>
  <c r="Z26" i="5"/>
  <c r="AI26" i="5" s="1"/>
  <c r="X69" i="4"/>
  <c r="X39" i="4"/>
  <c r="X647" i="4"/>
  <c r="V239" i="5"/>
  <c r="AE239" i="5" s="1"/>
  <c r="W411" i="5"/>
  <c r="AF411" i="5" s="1"/>
  <c r="T411" i="5"/>
  <c r="AC411" i="5" s="1"/>
  <c r="Y323" i="5"/>
  <c r="AH323" i="5" s="1"/>
  <c r="V316" i="5"/>
  <c r="AE316" i="5" s="1"/>
  <c r="W303" i="5"/>
  <c r="AF303" i="5" s="1"/>
  <c r="T303" i="5"/>
  <c r="AC303" i="5" s="1"/>
  <c r="Y277" i="5"/>
  <c r="AH277" i="5" s="1"/>
  <c r="W276" i="5"/>
  <c r="AF276" i="5" s="1"/>
  <c r="Y114" i="5"/>
  <c r="AH114" i="5" s="1"/>
  <c r="X36" i="5"/>
  <c r="AG36" i="5" s="1"/>
  <c r="U36" i="5"/>
  <c r="AD36" i="5" s="1"/>
  <c r="I7" i="16"/>
  <c r="X408" i="5"/>
  <c r="AG408" i="5" s="1"/>
  <c r="X299" i="5"/>
  <c r="AG299" i="5" s="1"/>
  <c r="U299" i="5"/>
  <c r="AD299" i="5" s="1"/>
  <c r="Y245" i="5"/>
  <c r="AH245" i="5" s="1"/>
  <c r="W120" i="5"/>
  <c r="AF120" i="5" s="1"/>
  <c r="T120" i="5"/>
  <c r="AC120" i="5" s="1"/>
  <c r="R107" i="5"/>
  <c r="AA107" i="5" s="1"/>
  <c r="V70" i="5"/>
  <c r="AE70" i="5" s="1"/>
  <c r="R413" i="5"/>
  <c r="AA413" i="5" s="1"/>
  <c r="W371" i="5"/>
  <c r="AF371" i="5" s="1"/>
  <c r="X272" i="5"/>
  <c r="AG272" i="5" s="1"/>
  <c r="V272" i="5"/>
  <c r="AE272" i="5" s="1"/>
  <c r="R143" i="5"/>
  <c r="AA143" i="5" s="1"/>
  <c r="X126" i="5"/>
  <c r="AG126" i="5" s="1"/>
  <c r="Z90" i="5"/>
  <c r="AI90" i="5" s="1"/>
  <c r="X532" i="4"/>
  <c r="X487" i="4"/>
  <c r="X541" i="4"/>
  <c r="V541" i="4"/>
  <c r="X476" i="4"/>
  <c r="V476" i="4"/>
  <c r="X419" i="4"/>
  <c r="V419" i="4"/>
  <c r="X398" i="4"/>
  <c r="V398" i="4"/>
  <c r="V348" i="4"/>
  <c r="X348" i="4"/>
  <c r="V195" i="4"/>
  <c r="X195" i="4"/>
  <c r="X177" i="4"/>
  <c r="V177" i="4"/>
  <c r="T350" i="5"/>
  <c r="AC350" i="5" s="1"/>
  <c r="V334" i="5"/>
  <c r="AE334" i="5" s="1"/>
  <c r="S175" i="5"/>
  <c r="AB175" i="5" s="1"/>
  <c r="X580" i="4"/>
  <c r="V580" i="4"/>
  <c r="V293" i="4"/>
  <c r="X293" i="4"/>
  <c r="X86" i="4"/>
  <c r="V86" i="4"/>
  <c r="Y579" i="5"/>
  <c r="AH579" i="5" s="1"/>
  <c r="X511" i="4"/>
  <c r="V511" i="4"/>
  <c r="X299" i="4"/>
  <c r="V299" i="4"/>
  <c r="X263" i="4"/>
  <c r="V263" i="4"/>
  <c r="V209" i="4"/>
  <c r="X209" i="4"/>
  <c r="X75" i="4"/>
  <c r="V75" i="4"/>
  <c r="U231" i="5"/>
  <c r="AD231" i="5" s="1"/>
  <c r="U179" i="5"/>
  <c r="AD179" i="5" s="1"/>
  <c r="T106" i="5"/>
  <c r="AC106" i="5" s="1"/>
  <c r="W82" i="5"/>
  <c r="AF82" i="5" s="1"/>
  <c r="W544" i="5"/>
  <c r="AF544" i="5" s="1"/>
  <c r="Z81" i="5"/>
  <c r="AI81" i="5" s="1"/>
  <c r="R81" i="5"/>
  <c r="AA81" i="5" s="1"/>
  <c r="V307" i="4"/>
  <c r="X307" i="4"/>
  <c r="X224" i="4"/>
  <c r="V224" i="4"/>
  <c r="V92" i="4"/>
  <c r="X92" i="4"/>
  <c r="Z427" i="5"/>
  <c r="AI427" i="5" s="1"/>
  <c r="X57" i="4"/>
  <c r="V57" i="4"/>
  <c r="G20" i="15"/>
  <c r="M20" i="15" s="1"/>
  <c r="X15" i="1"/>
  <c r="L20" i="15" s="1"/>
  <c r="W15" i="1"/>
  <c r="K20" i="15" s="1"/>
  <c r="R350" i="5"/>
  <c r="AA350" i="5" s="1"/>
  <c r="X135" i="5"/>
  <c r="AG135" i="5" s="1"/>
  <c r="U135" i="5"/>
  <c r="AD135" i="5" s="1"/>
  <c r="U96" i="5"/>
  <c r="AD96" i="5" s="1"/>
  <c r="S89" i="5"/>
  <c r="AB89" i="5" s="1"/>
  <c r="G22" i="15"/>
  <c r="M22" i="15" s="1"/>
  <c r="X19" i="1"/>
  <c r="L22" i="15" s="1"/>
  <c r="W19" i="1"/>
  <c r="K22" i="15" s="1"/>
  <c r="K4" i="16"/>
  <c r="U432" i="5"/>
  <c r="AD432" i="5" s="1"/>
  <c r="W327" i="5"/>
  <c r="AF327" i="5" s="1"/>
  <c r="U327" i="5"/>
  <c r="AD327" i="5" s="1"/>
  <c r="X592" i="4"/>
  <c r="X447" i="4"/>
  <c r="K12" i="16"/>
  <c r="R323" i="5"/>
  <c r="AA323" i="5" s="1"/>
  <c r="R277" i="5"/>
  <c r="AA277" i="5" s="1"/>
  <c r="R276" i="5"/>
  <c r="AA276" i="5" s="1"/>
  <c r="R114" i="5"/>
  <c r="AA114" i="5" s="1"/>
  <c r="R245" i="5"/>
  <c r="AA245" i="5" s="1"/>
  <c r="Z107" i="5"/>
  <c r="AI107" i="5" s="1"/>
  <c r="X636" i="4"/>
  <c r="X462" i="4"/>
  <c r="Z413" i="5"/>
  <c r="AI413" i="5" s="1"/>
  <c r="R371" i="5"/>
  <c r="AA371" i="5" s="1"/>
  <c r="Y272" i="5"/>
  <c r="AH272" i="5" s="1"/>
  <c r="Z143" i="5"/>
  <c r="AI143" i="5" s="1"/>
  <c r="X147" i="5"/>
  <c r="AG147" i="5" s="1"/>
  <c r="X30" i="5"/>
  <c r="AG30" i="5" s="1"/>
  <c r="X439" i="4"/>
  <c r="V439" i="4"/>
  <c r="X415" i="4"/>
  <c r="V415" i="4"/>
  <c r="X174" i="4"/>
  <c r="V174" i="4"/>
  <c r="V425" i="6"/>
  <c r="AE425" i="6" s="1"/>
  <c r="Z155" i="6"/>
  <c r="AI155" i="6" s="1"/>
  <c r="Z145" i="6"/>
  <c r="AI145" i="6" s="1"/>
  <c r="U128" i="6"/>
  <c r="AD128" i="6" s="1"/>
  <c r="R108" i="6"/>
  <c r="AA108" i="6" s="1"/>
  <c r="Z65" i="6"/>
  <c r="AI65" i="6" s="1"/>
  <c r="Y527" i="5"/>
  <c r="AH527" i="5" s="1"/>
  <c r="W456" i="5"/>
  <c r="AF456" i="5" s="1"/>
  <c r="X390" i="5"/>
  <c r="AG390" i="5" s="1"/>
  <c r="X378" i="5"/>
  <c r="AG378" i="5" s="1"/>
  <c r="U350" i="5"/>
  <c r="AD350" i="5" s="1"/>
  <c r="Y252" i="5"/>
  <c r="AH252" i="5" s="1"/>
  <c r="T175" i="5"/>
  <c r="AC175" i="5" s="1"/>
  <c r="Y49" i="5"/>
  <c r="AH49" i="5" s="1"/>
  <c r="X29" i="5"/>
  <c r="AG29" i="5" s="1"/>
  <c r="X461" i="4"/>
  <c r="V461" i="4"/>
  <c r="X411" i="4"/>
  <c r="V411" i="4"/>
  <c r="V290" i="4"/>
  <c r="X290" i="4"/>
  <c r="X254" i="4"/>
  <c r="V254" i="4"/>
  <c r="X236" i="4"/>
  <c r="V236" i="4"/>
  <c r="X222" i="4"/>
  <c r="V222" i="4"/>
  <c r="X210" i="4"/>
  <c r="V210" i="4"/>
  <c r="Z30" i="6"/>
  <c r="AI30" i="6" s="1"/>
  <c r="Z579" i="5"/>
  <c r="AI579" i="5" s="1"/>
  <c r="X579" i="5"/>
  <c r="AG579" i="5" s="1"/>
  <c r="X466" i="5"/>
  <c r="AG466" i="5" s="1"/>
  <c r="V466" i="5"/>
  <c r="AE466" i="5" s="1"/>
  <c r="V256" i="5"/>
  <c r="AE256" i="5" s="1"/>
  <c r="Y208" i="5"/>
  <c r="AH208" i="5" s="1"/>
  <c r="Y192" i="5"/>
  <c r="AH192" i="5" s="1"/>
  <c r="X425" i="4"/>
  <c r="V425" i="4"/>
  <c r="V206" i="4"/>
  <c r="X206" i="4"/>
  <c r="X106" i="4"/>
  <c r="V106" i="4"/>
  <c r="Y147" i="6"/>
  <c r="AH147" i="6" s="1"/>
  <c r="R69" i="6"/>
  <c r="AA69" i="6" s="1"/>
  <c r="Y69" i="6"/>
  <c r="AH69" i="6" s="1"/>
  <c r="Y32" i="6"/>
  <c r="AH32" i="6" s="1"/>
  <c r="Z32" i="6"/>
  <c r="AI32" i="6" s="1"/>
  <c r="V231" i="5"/>
  <c r="AE231" i="5" s="1"/>
  <c r="V179" i="5"/>
  <c r="AE179" i="5" s="1"/>
  <c r="X110" i="5"/>
  <c r="AG110" i="5" s="1"/>
  <c r="U106" i="5"/>
  <c r="AD106" i="5" s="1"/>
  <c r="W76" i="5"/>
  <c r="AF76" i="5" s="1"/>
  <c r="X51" i="5"/>
  <c r="AG51" i="5" s="1"/>
  <c r="X203" i="4"/>
  <c r="V203" i="4"/>
  <c r="V534" i="6"/>
  <c r="AE534" i="6" s="1"/>
  <c r="R200" i="6"/>
  <c r="AA200" i="6" s="1"/>
  <c r="Z188" i="6"/>
  <c r="AI188" i="6" s="1"/>
  <c r="R165" i="6"/>
  <c r="AA165" i="6" s="1"/>
  <c r="T71" i="6"/>
  <c r="AC71" i="6" s="1"/>
  <c r="Y71" i="6"/>
  <c r="AH71" i="6" s="1"/>
  <c r="S52" i="6"/>
  <c r="AB52" i="6" s="1"/>
  <c r="R582" i="5"/>
  <c r="AA582" i="5" s="1"/>
  <c r="Z582" i="5"/>
  <c r="AI582" i="5" s="1"/>
  <c r="Y544" i="5"/>
  <c r="AH544" i="5" s="1"/>
  <c r="X540" i="5"/>
  <c r="AG540" i="5" s="1"/>
  <c r="V540" i="5"/>
  <c r="AE540" i="5" s="1"/>
  <c r="X354" i="5"/>
  <c r="AG354" i="5" s="1"/>
  <c r="Y291" i="5"/>
  <c r="AH291" i="5" s="1"/>
  <c r="Y81" i="5"/>
  <c r="AH81" i="5" s="1"/>
  <c r="X534" i="4"/>
  <c r="V534" i="4"/>
  <c r="V414" i="4"/>
  <c r="X414" i="4"/>
  <c r="X379" i="4"/>
  <c r="V379" i="4"/>
  <c r="U367" i="5"/>
  <c r="AD367" i="5" s="1"/>
  <c r="Y64" i="5"/>
  <c r="AH64" i="5" s="1"/>
  <c r="G8" i="15"/>
  <c r="M8" i="15" s="1"/>
  <c r="W38" i="1"/>
  <c r="K8" i="15" s="1"/>
  <c r="X38" i="1"/>
  <c r="L8" i="15" s="1"/>
  <c r="Y331" i="5"/>
  <c r="AH331" i="5" s="1"/>
  <c r="S105" i="5"/>
  <c r="AB105" i="5" s="1"/>
  <c r="V135" i="5"/>
  <c r="AE135" i="5" s="1"/>
  <c r="X96" i="5"/>
  <c r="AG96" i="5" s="1"/>
  <c r="X643" i="4"/>
  <c r="X472" i="4"/>
  <c r="G6" i="15"/>
  <c r="M6" i="15" s="1"/>
  <c r="W50" i="1"/>
  <c r="K6" i="15" s="1"/>
  <c r="X50" i="1"/>
  <c r="L6" i="15" s="1"/>
  <c r="G7" i="15"/>
  <c r="M7" i="15" s="1"/>
  <c r="X37" i="1"/>
  <c r="L7" i="15" s="1"/>
  <c r="W37" i="1"/>
  <c r="K7" i="15" s="1"/>
  <c r="X432" i="5"/>
  <c r="AG432" i="5" s="1"/>
  <c r="V432" i="5"/>
  <c r="AE432" i="5" s="1"/>
  <c r="Y347" i="5"/>
  <c r="AH347" i="5" s="1"/>
  <c r="V327" i="5"/>
  <c r="AE327" i="5" s="1"/>
  <c r="T147" i="5"/>
  <c r="AC147" i="5" s="1"/>
  <c r="Y56" i="5"/>
  <c r="AH56" i="5" s="1"/>
  <c r="X481" i="4"/>
  <c r="X453" i="4"/>
  <c r="Z322" i="5"/>
  <c r="AI322" i="5" s="1"/>
  <c r="Y239" i="5"/>
  <c r="AH239" i="5" s="1"/>
  <c r="X68" i="4"/>
  <c r="X6" i="1"/>
  <c r="L17" i="15" s="1"/>
  <c r="X411" i="5"/>
  <c r="AG411" i="5" s="1"/>
  <c r="Z323" i="5"/>
  <c r="AI323" i="5" s="1"/>
  <c r="Y316" i="5"/>
  <c r="AH316" i="5" s="1"/>
  <c r="V303" i="5"/>
  <c r="AE303" i="5" s="1"/>
  <c r="Z277" i="5"/>
  <c r="AI277" i="5" s="1"/>
  <c r="Z276" i="5"/>
  <c r="AI276" i="5" s="1"/>
  <c r="Z114" i="5"/>
  <c r="AI114" i="5" s="1"/>
  <c r="Y408" i="5"/>
  <c r="AH408" i="5" s="1"/>
  <c r="Z245" i="5"/>
  <c r="AI245" i="5" s="1"/>
  <c r="V120" i="5"/>
  <c r="AE120" i="5" s="1"/>
  <c r="S107" i="5"/>
  <c r="AB107" i="5" s="1"/>
  <c r="X627" i="4"/>
  <c r="V413" i="5"/>
  <c r="AE413" i="5" s="1"/>
  <c r="S413" i="5"/>
  <c r="AB413" i="5" s="1"/>
  <c r="Z371" i="5"/>
  <c r="AI371" i="5" s="1"/>
  <c r="W272" i="5"/>
  <c r="AF272" i="5" s="1"/>
  <c r="W162" i="5"/>
  <c r="AF162" i="5" s="1"/>
  <c r="S143" i="5"/>
  <c r="AB143" i="5" s="1"/>
  <c r="Y126" i="5"/>
  <c r="AH126" i="5" s="1"/>
  <c r="X623" i="4"/>
  <c r="X538" i="4"/>
  <c r="V538" i="4"/>
  <c r="V345" i="4"/>
  <c r="X345" i="4"/>
  <c r="X267" i="4"/>
  <c r="V267" i="4"/>
  <c r="V192" i="4"/>
  <c r="X192" i="4"/>
  <c r="U65" i="6"/>
  <c r="AD65" i="6" s="1"/>
  <c r="S527" i="5"/>
  <c r="AB527" i="5" s="1"/>
  <c r="R527" i="5"/>
  <c r="AA527" i="5" s="1"/>
  <c r="X456" i="5"/>
  <c r="AG456" i="5" s="1"/>
  <c r="R252" i="5"/>
  <c r="AA252" i="5" s="1"/>
  <c r="U175" i="5"/>
  <c r="AD175" i="5" s="1"/>
  <c r="R49" i="5"/>
  <c r="AA49" i="5" s="1"/>
  <c r="X482" i="4"/>
  <c r="V482" i="4"/>
  <c r="V430" i="4"/>
  <c r="X430" i="4"/>
  <c r="X362" i="4"/>
  <c r="V362" i="4"/>
  <c r="X251" i="4"/>
  <c r="V251" i="4"/>
  <c r="X132" i="4"/>
  <c r="V132" i="4"/>
  <c r="X110" i="4"/>
  <c r="V110" i="4"/>
  <c r="S30" i="6"/>
  <c r="AB30" i="6" s="1"/>
  <c r="R30" i="6"/>
  <c r="AA30" i="6" s="1"/>
  <c r="R579" i="5"/>
  <c r="AA579" i="5" s="1"/>
  <c r="R208" i="5"/>
  <c r="AA208" i="5" s="1"/>
  <c r="R192" i="5"/>
  <c r="AA192" i="5" s="1"/>
  <c r="X34" i="5"/>
  <c r="AG34" i="5" s="1"/>
  <c r="X525" i="4"/>
  <c r="V525" i="4"/>
  <c r="V200" i="4"/>
  <c r="X200" i="4"/>
  <c r="X141" i="4"/>
  <c r="V141" i="4"/>
  <c r="S69" i="6"/>
  <c r="AB69" i="6" s="1"/>
  <c r="T69" i="6"/>
  <c r="AC69" i="6" s="1"/>
  <c r="U32" i="6"/>
  <c r="AD32" i="6" s="1"/>
  <c r="W231" i="5"/>
  <c r="AF231" i="5" s="1"/>
  <c r="Y230" i="5"/>
  <c r="AH230" i="5" s="1"/>
  <c r="V106" i="5"/>
  <c r="AE106" i="5" s="1"/>
  <c r="R76" i="5"/>
  <c r="AA76" i="5" s="1"/>
  <c r="X646" i="4"/>
  <c r="V646" i="4"/>
  <c r="X528" i="4"/>
  <c r="V528" i="4"/>
  <c r="Z200" i="6"/>
  <c r="AI200" i="6" s="1"/>
  <c r="Z165" i="6"/>
  <c r="AI165" i="6" s="1"/>
  <c r="U71" i="6"/>
  <c r="AD71" i="6" s="1"/>
  <c r="Y61" i="6"/>
  <c r="AH61" i="6" s="1"/>
  <c r="T52" i="6"/>
  <c r="AC52" i="6" s="1"/>
  <c r="S582" i="5"/>
  <c r="AB582" i="5" s="1"/>
  <c r="X582" i="5"/>
  <c r="AG582" i="5" s="1"/>
  <c r="R544" i="5"/>
  <c r="AA544" i="5" s="1"/>
  <c r="W540" i="5"/>
  <c r="AF540" i="5" s="1"/>
  <c r="U444" i="5"/>
  <c r="AD444" i="5" s="1"/>
  <c r="T444" i="5"/>
  <c r="AC444" i="5" s="1"/>
  <c r="R291" i="5"/>
  <c r="AA291" i="5" s="1"/>
  <c r="T81" i="5"/>
  <c r="AC81" i="5" s="1"/>
  <c r="V247" i="4"/>
  <c r="X247" i="4"/>
  <c r="V85" i="4"/>
  <c r="X85" i="4"/>
  <c r="X367" i="5"/>
  <c r="AG367" i="5" s="1"/>
  <c r="V367" i="5"/>
  <c r="AE367" i="5" s="1"/>
  <c r="Y295" i="5"/>
  <c r="AH295" i="5" s="1"/>
  <c r="Y240" i="5"/>
  <c r="AH240" i="5" s="1"/>
  <c r="R64" i="5"/>
  <c r="AA64" i="5" s="1"/>
  <c r="V73" i="4"/>
  <c r="X73" i="4"/>
  <c r="G16" i="15"/>
  <c r="M16" i="15" s="1"/>
  <c r="T55" i="1"/>
  <c r="X56" i="1" s="1"/>
  <c r="X11" i="1"/>
  <c r="L16" i="15" s="1"/>
  <c r="W11" i="1"/>
  <c r="K16" i="15" s="1"/>
  <c r="R331" i="5"/>
  <c r="AA331" i="5" s="1"/>
  <c r="T59" i="5"/>
  <c r="AC59" i="5" s="1"/>
  <c r="D27" i="15"/>
  <c r="G5" i="15"/>
  <c r="M5" i="15" s="1"/>
  <c r="W48" i="1"/>
  <c r="K5" i="15" s="1"/>
  <c r="X48" i="1"/>
  <c r="L5" i="15" s="1"/>
  <c r="Z271" i="5"/>
  <c r="AI271" i="5" s="1"/>
  <c r="X557" i="4"/>
  <c r="X456" i="4"/>
  <c r="I13" i="16"/>
  <c r="R239" i="5"/>
  <c r="AA239" i="5" s="1"/>
  <c r="X4" i="1"/>
  <c r="W4" i="1"/>
  <c r="T57" i="1"/>
  <c r="K3" i="16"/>
  <c r="K5" i="16"/>
  <c r="S323" i="5"/>
  <c r="AB323" i="5" s="1"/>
  <c r="R316" i="5"/>
  <c r="AA316" i="5" s="1"/>
  <c r="V277" i="5"/>
  <c r="AE277" i="5" s="1"/>
  <c r="S277" i="5"/>
  <c r="AB277" i="5" s="1"/>
  <c r="S276" i="5"/>
  <c r="AB276" i="5" s="1"/>
  <c r="S114" i="5"/>
  <c r="AB114" i="5" s="1"/>
  <c r="R408" i="5"/>
  <c r="AA408" i="5" s="1"/>
  <c r="Y299" i="5"/>
  <c r="AH299" i="5" s="1"/>
  <c r="S245" i="5"/>
  <c r="AB245" i="5" s="1"/>
  <c r="W107" i="5"/>
  <c r="AF107" i="5" s="1"/>
  <c r="T107" i="5"/>
  <c r="AC107" i="5" s="1"/>
  <c r="Z34" i="5"/>
  <c r="AI34" i="5" s="1"/>
  <c r="W413" i="5"/>
  <c r="AF413" i="5" s="1"/>
  <c r="T413" i="5"/>
  <c r="AC413" i="5" s="1"/>
  <c r="S371" i="5"/>
  <c r="AB371" i="5" s="1"/>
  <c r="R272" i="5"/>
  <c r="AA272" i="5" s="1"/>
  <c r="W143" i="5"/>
  <c r="AF143" i="5" s="1"/>
  <c r="T143" i="5"/>
  <c r="AC143" i="5" s="1"/>
  <c r="R126" i="5"/>
  <c r="AA126" i="5" s="1"/>
  <c r="G10" i="16"/>
  <c r="K10" i="16" s="1"/>
  <c r="O24" i="1"/>
  <c r="N9" i="15"/>
  <c r="T423" i="5"/>
  <c r="AC423" i="5" s="1"/>
  <c r="S423" i="5"/>
  <c r="AB423" i="5" s="1"/>
  <c r="T386" i="5"/>
  <c r="AC386" i="5" s="1"/>
  <c r="S386" i="5"/>
  <c r="AB386" i="5" s="1"/>
  <c r="W372" i="5"/>
  <c r="AF372" i="5" s="1"/>
  <c r="V372" i="5"/>
  <c r="AE372" i="5" s="1"/>
  <c r="Z350" i="5"/>
  <c r="AI350" i="5" s="1"/>
  <c r="Y350" i="5"/>
  <c r="AH350" i="5" s="1"/>
  <c r="Z334" i="5"/>
  <c r="AI334" i="5" s="1"/>
  <c r="Y334" i="5"/>
  <c r="AH334" i="5" s="1"/>
  <c r="Z293" i="5"/>
  <c r="AI293" i="5" s="1"/>
  <c r="R293" i="5"/>
  <c r="AA293" i="5" s="1"/>
  <c r="V30" i="5"/>
  <c r="AE30" i="5" s="1"/>
  <c r="X265" i="4"/>
  <c r="V265" i="4"/>
  <c r="X229" i="4"/>
  <c r="V229" i="4"/>
  <c r="X179" i="4"/>
  <c r="V179" i="4"/>
  <c r="X91" i="4"/>
  <c r="V91" i="4"/>
  <c r="X120" i="6"/>
  <c r="AG120" i="6" s="1"/>
  <c r="S28" i="6"/>
  <c r="AB28" i="6" s="1"/>
  <c r="W457" i="5"/>
  <c r="AF457" i="5" s="1"/>
  <c r="T200" i="5"/>
  <c r="AC200" i="5" s="1"/>
  <c r="S200" i="5"/>
  <c r="AB200" i="5" s="1"/>
  <c r="Z174" i="5"/>
  <c r="AI174" i="5" s="1"/>
  <c r="S174" i="5"/>
  <c r="AB174" i="5" s="1"/>
  <c r="R174" i="5"/>
  <c r="AA174" i="5" s="1"/>
  <c r="U157" i="5"/>
  <c r="AD157" i="5" s="1"/>
  <c r="T157" i="5"/>
  <c r="AC157" i="5" s="1"/>
  <c r="T40" i="5"/>
  <c r="AC40" i="5" s="1"/>
  <c r="S40" i="5"/>
  <c r="AB40" i="5" s="1"/>
  <c r="X599" i="4"/>
  <c r="V599" i="4"/>
  <c r="X579" i="4"/>
  <c r="V579" i="4"/>
  <c r="X565" i="4"/>
  <c r="V565" i="4"/>
  <c r="X413" i="4"/>
  <c r="V413" i="4"/>
  <c r="X366" i="4"/>
  <c r="V366" i="4"/>
  <c r="X172" i="4"/>
  <c r="V172" i="4"/>
  <c r="V482" i="6"/>
  <c r="AE482" i="6" s="1"/>
  <c r="S482" i="6"/>
  <c r="AB482" i="6" s="1"/>
  <c r="U116" i="6"/>
  <c r="AD116" i="6" s="1"/>
  <c r="T116" i="6"/>
  <c r="AC116" i="6" s="1"/>
  <c r="X36" i="6"/>
  <c r="AG36" i="6" s="1"/>
  <c r="U553" i="5"/>
  <c r="AD553" i="5" s="1"/>
  <c r="U528" i="5"/>
  <c r="AD528" i="5" s="1"/>
  <c r="U501" i="5"/>
  <c r="AD501" i="5" s="1"/>
  <c r="S501" i="5"/>
  <c r="AB501" i="5" s="1"/>
  <c r="S454" i="5"/>
  <c r="AB454" i="5" s="1"/>
  <c r="S390" i="5"/>
  <c r="AB390" i="5" s="1"/>
  <c r="S376" i="5"/>
  <c r="AB376" i="5" s="1"/>
  <c r="S222" i="5"/>
  <c r="AB222" i="5" s="1"/>
  <c r="S162" i="5"/>
  <c r="AB162" i="5" s="1"/>
  <c r="U118" i="5"/>
  <c r="AD118" i="5" s="1"/>
  <c r="S59" i="5"/>
  <c r="AB59" i="5" s="1"/>
  <c r="S196" i="6"/>
  <c r="AB196" i="6" s="1"/>
  <c r="W99" i="6"/>
  <c r="AF99" i="6" s="1"/>
  <c r="U591" i="5"/>
  <c r="AD591" i="5" s="1"/>
  <c r="U471" i="5"/>
  <c r="AD471" i="5" s="1"/>
  <c r="S471" i="5"/>
  <c r="AB471" i="5" s="1"/>
  <c r="S463" i="5"/>
  <c r="AB463" i="5" s="1"/>
  <c r="X267" i="5"/>
  <c r="AG267" i="5" s="1"/>
  <c r="W267" i="5"/>
  <c r="AF267" i="5" s="1"/>
  <c r="V267" i="5"/>
  <c r="AE267" i="5" s="1"/>
  <c r="U267" i="5"/>
  <c r="AD267" i="5" s="1"/>
  <c r="T267" i="5"/>
  <c r="AC267" i="5" s="1"/>
  <c r="Y267" i="5"/>
  <c r="AH267" i="5" s="1"/>
  <c r="Q267" i="5"/>
  <c r="Z267" i="5"/>
  <c r="AI267" i="5" s="1"/>
  <c r="S267" i="5"/>
  <c r="AB267" i="5" s="1"/>
  <c r="R267" i="5"/>
  <c r="AA267" i="5" s="1"/>
  <c r="Y147" i="5"/>
  <c r="AH147" i="5" s="1"/>
  <c r="V75" i="5"/>
  <c r="AE75" i="5" s="1"/>
  <c r="T61" i="5"/>
  <c r="AC61" i="5" s="1"/>
  <c r="Y30" i="5"/>
  <c r="AH30" i="5" s="1"/>
  <c r="V25" i="5"/>
  <c r="AE25" i="5" s="1"/>
  <c r="X498" i="4"/>
  <c r="V498" i="4"/>
  <c r="X360" i="4"/>
  <c r="V360" i="4"/>
  <c r="X339" i="4"/>
  <c r="V339" i="4"/>
  <c r="X204" i="4"/>
  <c r="V204" i="4"/>
  <c r="V189" i="4"/>
  <c r="X189" i="4"/>
  <c r="X60" i="4"/>
  <c r="V60" i="4"/>
  <c r="R458" i="6"/>
  <c r="AA458" i="6" s="1"/>
  <c r="Y425" i="6"/>
  <c r="AH425" i="6" s="1"/>
  <c r="R235" i="6"/>
  <c r="AA235" i="6" s="1"/>
  <c r="W178" i="6"/>
  <c r="AF178" i="6" s="1"/>
  <c r="U171" i="6"/>
  <c r="AD171" i="6" s="1"/>
  <c r="W171" i="6"/>
  <c r="AF171" i="6" s="1"/>
  <c r="Y155" i="6"/>
  <c r="AH155" i="6" s="1"/>
  <c r="R145" i="6"/>
  <c r="AA145" i="6" s="1"/>
  <c r="T128" i="6"/>
  <c r="AC128" i="6" s="1"/>
  <c r="T118" i="6"/>
  <c r="AC118" i="6" s="1"/>
  <c r="U118" i="6"/>
  <c r="AD118" i="6" s="1"/>
  <c r="Y108" i="6"/>
  <c r="AH108" i="6" s="1"/>
  <c r="R65" i="6"/>
  <c r="AA65" i="6" s="1"/>
  <c r="X65" i="6"/>
  <c r="AG65" i="6" s="1"/>
  <c r="T527" i="5"/>
  <c r="AC527" i="5" s="1"/>
  <c r="Z527" i="5"/>
  <c r="AI527" i="5" s="1"/>
  <c r="Y456" i="5"/>
  <c r="AH456" i="5" s="1"/>
  <c r="R454" i="5"/>
  <c r="AA454" i="5" s="1"/>
  <c r="V427" i="5"/>
  <c r="AE427" i="5" s="1"/>
  <c r="V394" i="5"/>
  <c r="AE394" i="5" s="1"/>
  <c r="Y390" i="5"/>
  <c r="AH390" i="5" s="1"/>
  <c r="Y378" i="5"/>
  <c r="AH378" i="5" s="1"/>
  <c r="W350" i="5"/>
  <c r="AF350" i="5" s="1"/>
  <c r="Z252" i="5"/>
  <c r="AI252" i="5" s="1"/>
  <c r="S207" i="5"/>
  <c r="AB207" i="5" s="1"/>
  <c r="S191" i="5"/>
  <c r="AB191" i="5" s="1"/>
  <c r="S180" i="5"/>
  <c r="AB180" i="5" s="1"/>
  <c r="V175" i="5"/>
  <c r="AE175" i="5" s="1"/>
  <c r="S164" i="5"/>
  <c r="AB164" i="5" s="1"/>
  <c r="S136" i="5"/>
  <c r="AB136" i="5" s="1"/>
  <c r="R108" i="5"/>
  <c r="AA108" i="5" s="1"/>
  <c r="X76" i="5"/>
  <c r="AG76" i="5" s="1"/>
  <c r="S65" i="5"/>
  <c r="AB65" i="5" s="1"/>
  <c r="Z49" i="5"/>
  <c r="AI49" i="5" s="1"/>
  <c r="Y29" i="5"/>
  <c r="AH29" i="5" s="1"/>
  <c r="X544" i="4"/>
  <c r="V544" i="4"/>
  <c r="X351" i="4"/>
  <c r="V351" i="4"/>
  <c r="V302" i="4"/>
  <c r="X302" i="4"/>
  <c r="X288" i="4"/>
  <c r="V288" i="4"/>
  <c r="X279" i="4"/>
  <c r="V279" i="4"/>
  <c r="X266" i="4"/>
  <c r="V266" i="4"/>
  <c r="X248" i="4"/>
  <c r="V248" i="4"/>
  <c r="X207" i="4"/>
  <c r="V207" i="4"/>
  <c r="V128" i="4"/>
  <c r="X128" i="4"/>
  <c r="V455" i="6"/>
  <c r="AE455" i="6" s="1"/>
  <c r="S455" i="6"/>
  <c r="AB455" i="6" s="1"/>
  <c r="R422" i="6"/>
  <c r="AA422" i="6" s="1"/>
  <c r="S168" i="6"/>
  <c r="AB168" i="6" s="1"/>
  <c r="X110" i="6"/>
  <c r="AG110" i="6" s="1"/>
  <c r="V53" i="6"/>
  <c r="AE53" i="6" s="1"/>
  <c r="T30" i="6"/>
  <c r="AC30" i="6" s="1"/>
  <c r="W30" i="6"/>
  <c r="AF30" i="6" s="1"/>
  <c r="T590" i="5"/>
  <c r="AC590" i="5" s="1"/>
  <c r="S579" i="5"/>
  <c r="AB579" i="5" s="1"/>
  <c r="Y466" i="5"/>
  <c r="AH466" i="5" s="1"/>
  <c r="R447" i="5"/>
  <c r="AA447" i="5" s="1"/>
  <c r="R443" i="5"/>
  <c r="AA443" i="5" s="1"/>
  <c r="S437" i="5"/>
  <c r="AB437" i="5" s="1"/>
  <c r="S436" i="5"/>
  <c r="AB436" i="5" s="1"/>
  <c r="S382" i="5"/>
  <c r="AB382" i="5" s="1"/>
  <c r="S352" i="5"/>
  <c r="AB352" i="5" s="1"/>
  <c r="V322" i="5"/>
  <c r="AE322" i="5" s="1"/>
  <c r="R319" i="5"/>
  <c r="AA319" i="5" s="1"/>
  <c r="S289" i="5"/>
  <c r="AB289" i="5" s="1"/>
  <c r="Y256" i="5"/>
  <c r="AH256" i="5" s="1"/>
  <c r="Z208" i="5"/>
  <c r="AI208" i="5" s="1"/>
  <c r="Z192" i="5"/>
  <c r="AI192" i="5" s="1"/>
  <c r="R165" i="5"/>
  <c r="AA165" i="5" s="1"/>
  <c r="S122" i="5"/>
  <c r="AB122" i="5" s="1"/>
  <c r="S34" i="5"/>
  <c r="AB34" i="5" s="1"/>
  <c r="X618" i="4"/>
  <c r="V618" i="4"/>
  <c r="V194" i="4"/>
  <c r="X194" i="4"/>
  <c r="V102" i="4"/>
  <c r="X102" i="4"/>
  <c r="S385" i="6"/>
  <c r="AB385" i="6" s="1"/>
  <c r="Z173" i="6"/>
  <c r="AI173" i="6" s="1"/>
  <c r="V147" i="6"/>
  <c r="AE147" i="6" s="1"/>
  <c r="V124" i="6"/>
  <c r="AE124" i="6" s="1"/>
  <c r="T98" i="6"/>
  <c r="AC98" i="6" s="1"/>
  <c r="Z98" i="6"/>
  <c r="AI98" i="6" s="1"/>
  <c r="X88" i="6"/>
  <c r="AG88" i="6" s="1"/>
  <c r="U69" i="6"/>
  <c r="AD69" i="6" s="1"/>
  <c r="W59" i="6"/>
  <c r="AF59" i="6" s="1"/>
  <c r="S59" i="6"/>
  <c r="AB59" i="6" s="1"/>
  <c r="T41" i="6"/>
  <c r="AC41" i="6" s="1"/>
  <c r="S32" i="6"/>
  <c r="AB32" i="6" s="1"/>
  <c r="R576" i="5"/>
  <c r="AA576" i="5" s="1"/>
  <c r="W495" i="5"/>
  <c r="AF495" i="5" s="1"/>
  <c r="R487" i="5"/>
  <c r="AA487" i="5" s="1"/>
  <c r="S477" i="5"/>
  <c r="AB477" i="5" s="1"/>
  <c r="U470" i="5"/>
  <c r="AD470" i="5" s="1"/>
  <c r="S470" i="5"/>
  <c r="AB470" i="5" s="1"/>
  <c r="R421" i="5"/>
  <c r="AA421" i="5" s="1"/>
  <c r="Y321" i="5"/>
  <c r="AH321" i="5" s="1"/>
  <c r="U320" i="5"/>
  <c r="AD320" i="5" s="1"/>
  <c r="R230" i="5"/>
  <c r="AA230" i="5" s="1"/>
  <c r="S182" i="5"/>
  <c r="AB182" i="5" s="1"/>
  <c r="W179" i="5"/>
  <c r="AF179" i="5" s="1"/>
  <c r="Y153" i="5"/>
  <c r="AH153" i="5" s="1"/>
  <c r="U152" i="5"/>
  <c r="AD152" i="5" s="1"/>
  <c r="T141" i="5"/>
  <c r="AC141" i="5" s="1"/>
  <c r="Y110" i="5"/>
  <c r="AH110" i="5" s="1"/>
  <c r="X82" i="5"/>
  <c r="AG82" i="5" s="1"/>
  <c r="Z76" i="5"/>
  <c r="AI76" i="5" s="1"/>
  <c r="Y51" i="5"/>
  <c r="AH51" i="5" s="1"/>
  <c r="R38" i="5"/>
  <c r="AA38" i="5" s="1"/>
  <c r="X601" i="4"/>
  <c r="X359" i="4"/>
  <c r="V359" i="4"/>
  <c r="Y534" i="6"/>
  <c r="AH534" i="6" s="1"/>
  <c r="S424" i="6"/>
  <c r="AB424" i="6" s="1"/>
  <c r="R218" i="6"/>
  <c r="AA218" i="6" s="1"/>
  <c r="S200" i="6"/>
  <c r="AB200" i="6" s="1"/>
  <c r="U200" i="6"/>
  <c r="AD200" i="6" s="1"/>
  <c r="T188" i="6"/>
  <c r="AC188" i="6" s="1"/>
  <c r="S165" i="6"/>
  <c r="AB165" i="6" s="1"/>
  <c r="U165" i="6"/>
  <c r="AD165" i="6" s="1"/>
  <c r="V111" i="6"/>
  <c r="AE111" i="6" s="1"/>
  <c r="U107" i="6"/>
  <c r="AD107" i="6" s="1"/>
  <c r="Y107" i="6"/>
  <c r="AH107" i="6" s="1"/>
  <c r="W71" i="6"/>
  <c r="AF71" i="6" s="1"/>
  <c r="X61" i="6"/>
  <c r="AG61" i="6" s="1"/>
  <c r="T61" i="6"/>
  <c r="AC61" i="6" s="1"/>
  <c r="V52" i="6"/>
  <c r="AE52" i="6" s="1"/>
  <c r="T582" i="5"/>
  <c r="AC582" i="5" s="1"/>
  <c r="Z544" i="5"/>
  <c r="AI544" i="5" s="1"/>
  <c r="Y540" i="5"/>
  <c r="AH540" i="5" s="1"/>
  <c r="W537" i="5"/>
  <c r="AF537" i="5" s="1"/>
  <c r="R502" i="5"/>
  <c r="AA502" i="5" s="1"/>
  <c r="U480" i="5"/>
  <c r="AD480" i="5" s="1"/>
  <c r="W458" i="5"/>
  <c r="AF458" i="5" s="1"/>
  <c r="Y444" i="5"/>
  <c r="AH444" i="5" s="1"/>
  <c r="Y354" i="5"/>
  <c r="AH354" i="5" s="1"/>
  <c r="Z291" i="5"/>
  <c r="AI291" i="5" s="1"/>
  <c r="S259" i="5"/>
  <c r="AB259" i="5" s="1"/>
  <c r="V140" i="5"/>
  <c r="AE140" i="5" s="1"/>
  <c r="U81" i="5"/>
  <c r="AD81" i="5" s="1"/>
  <c r="V69" i="5"/>
  <c r="AE69" i="5" s="1"/>
  <c r="V53" i="5"/>
  <c r="AE53" i="5" s="1"/>
  <c r="X564" i="4"/>
  <c r="V564" i="4"/>
  <c r="X531" i="4"/>
  <c r="V531" i="4"/>
  <c r="X221" i="4"/>
  <c r="V221" i="4"/>
  <c r="U398" i="5"/>
  <c r="AD398" i="5" s="1"/>
  <c r="Y367" i="5"/>
  <c r="AH367" i="5" s="1"/>
  <c r="R295" i="5"/>
  <c r="AA295" i="5" s="1"/>
  <c r="R240" i="5"/>
  <c r="AA240" i="5" s="1"/>
  <c r="Z64" i="5"/>
  <c r="AI64" i="5" s="1"/>
  <c r="X626" i="4"/>
  <c r="V61" i="4"/>
  <c r="X61" i="4"/>
  <c r="X55" i="1"/>
  <c r="G18" i="15"/>
  <c r="M18" i="15" s="1"/>
  <c r="X12" i="1"/>
  <c r="L18" i="15" s="1"/>
  <c r="W12" i="1"/>
  <c r="K18" i="15" s="1"/>
  <c r="Z331" i="5"/>
  <c r="AI331" i="5" s="1"/>
  <c r="S227" i="5"/>
  <c r="AB227" i="5" s="1"/>
  <c r="V155" i="5"/>
  <c r="AE155" i="5" s="1"/>
  <c r="S155" i="5"/>
  <c r="AB155" i="5" s="1"/>
  <c r="S154" i="5"/>
  <c r="AB154" i="5" s="1"/>
  <c r="R37" i="5"/>
  <c r="AA37" i="5" s="1"/>
  <c r="H5" i="4"/>
  <c r="H6" i="4"/>
  <c r="V412" i="5"/>
  <c r="AE412" i="5" s="1"/>
  <c r="S412" i="5"/>
  <c r="AB412" i="5" s="1"/>
  <c r="R351" i="5"/>
  <c r="AA351" i="5" s="1"/>
  <c r="V265" i="5"/>
  <c r="AE265" i="5" s="1"/>
  <c r="S265" i="5"/>
  <c r="AB265" i="5" s="1"/>
  <c r="Y135" i="5"/>
  <c r="AH135" i="5" s="1"/>
  <c r="Y96" i="5"/>
  <c r="AH96" i="5" s="1"/>
  <c r="S45" i="5"/>
  <c r="AB45" i="5" s="1"/>
  <c r="S28" i="5"/>
  <c r="AB28" i="5" s="1"/>
  <c r="X589" i="4"/>
  <c r="G12" i="15"/>
  <c r="M12" i="15" s="1"/>
  <c r="W36" i="1"/>
  <c r="K12" i="15" s="1"/>
  <c r="X36" i="1"/>
  <c r="L12" i="15" s="1"/>
  <c r="W432" i="5"/>
  <c r="AF432" i="5" s="1"/>
  <c r="Z347" i="5"/>
  <c r="AI347" i="5" s="1"/>
  <c r="Y327" i="5"/>
  <c r="AH327" i="5" s="1"/>
  <c r="Z56" i="5"/>
  <c r="AI56" i="5" s="1"/>
  <c r="X62" i="4"/>
  <c r="X497" i="4"/>
  <c r="F25" i="4"/>
  <c r="I8" i="16"/>
  <c r="V414" i="5"/>
  <c r="AE414" i="5" s="1"/>
  <c r="S414" i="5"/>
  <c r="AB414" i="5" s="1"/>
  <c r="Z239" i="5"/>
  <c r="AI239" i="5" s="1"/>
  <c r="U431" i="5"/>
  <c r="AD431" i="5" s="1"/>
  <c r="Y411" i="5"/>
  <c r="AH411" i="5" s="1"/>
  <c r="W323" i="5"/>
  <c r="AF323" i="5" s="1"/>
  <c r="T323" i="5"/>
  <c r="AC323" i="5" s="1"/>
  <c r="Z316" i="5"/>
  <c r="AI316" i="5" s="1"/>
  <c r="Y303" i="5"/>
  <c r="AH303" i="5" s="1"/>
  <c r="W277" i="5"/>
  <c r="AF277" i="5" s="1"/>
  <c r="T277" i="5"/>
  <c r="AC277" i="5" s="1"/>
  <c r="T276" i="5"/>
  <c r="AC276" i="5" s="1"/>
  <c r="W114" i="5"/>
  <c r="AF114" i="5" s="1"/>
  <c r="T114" i="5"/>
  <c r="AC114" i="5" s="1"/>
  <c r="R36" i="5"/>
  <c r="AA36" i="5" s="1"/>
  <c r="K6" i="16"/>
  <c r="Z408" i="5"/>
  <c r="AI408" i="5" s="1"/>
  <c r="R299" i="5"/>
  <c r="AA299" i="5" s="1"/>
  <c r="W245" i="5"/>
  <c r="AF245" i="5" s="1"/>
  <c r="T245" i="5"/>
  <c r="AC245" i="5" s="1"/>
  <c r="Y120" i="5"/>
  <c r="AH120" i="5" s="1"/>
  <c r="X107" i="5"/>
  <c r="AG107" i="5" s="1"/>
  <c r="U107" i="5"/>
  <c r="AD107" i="5" s="1"/>
  <c r="S101" i="5"/>
  <c r="AB101" i="5" s="1"/>
  <c r="Z70" i="5"/>
  <c r="AI70" i="5" s="1"/>
  <c r="S25" i="5"/>
  <c r="AB25" i="5" s="1"/>
  <c r="X515" i="4"/>
  <c r="U413" i="5"/>
  <c r="AD413" i="5" s="1"/>
  <c r="T371" i="5"/>
  <c r="AC371" i="5" s="1"/>
  <c r="Z272" i="5"/>
  <c r="AI272" i="5" s="1"/>
  <c r="X143" i="5"/>
  <c r="AG143" i="5" s="1"/>
  <c r="U143" i="5"/>
  <c r="AD143" i="5" s="1"/>
  <c r="Z126" i="5"/>
  <c r="AI126" i="5" s="1"/>
  <c r="V260" i="7"/>
  <c r="AE260" i="7" s="1"/>
  <c r="Q260" i="7"/>
  <c r="S260" i="7" s="1"/>
  <c r="AB260" i="7" s="1"/>
  <c r="T260" i="7"/>
  <c r="AC260" i="7" s="1"/>
  <c r="U425" i="7"/>
  <c r="AD425" i="7" s="1"/>
  <c r="T425" i="7"/>
  <c r="AC425" i="7" s="1"/>
  <c r="S425" i="7"/>
  <c r="AB425" i="7" s="1"/>
  <c r="Z425" i="7"/>
  <c r="AI425" i="7" s="1"/>
  <c r="R425" i="7"/>
  <c r="AA425" i="7" s="1"/>
  <c r="X425" i="7"/>
  <c r="AG425" i="7" s="1"/>
  <c r="Q425" i="7"/>
  <c r="Y425" i="7" s="1"/>
  <c r="AH425" i="7" s="1"/>
  <c r="Q397" i="7"/>
  <c r="Z397" i="7" s="1"/>
  <c r="AI397" i="7" s="1"/>
  <c r="S594" i="7"/>
  <c r="AB594" i="7" s="1"/>
  <c r="Z594" i="7"/>
  <c r="AI594" i="7" s="1"/>
  <c r="R594" i="7"/>
  <c r="AA594" i="7" s="1"/>
  <c r="Q594" i="7"/>
  <c r="Y594" i="7" s="1"/>
  <c r="AH594" i="7" s="1"/>
  <c r="X594" i="7"/>
  <c r="AG594" i="7" s="1"/>
  <c r="W594" i="7"/>
  <c r="AF594" i="7" s="1"/>
  <c r="U594" i="7"/>
  <c r="AD594" i="7" s="1"/>
  <c r="V594" i="7"/>
  <c r="AE594" i="7" s="1"/>
  <c r="T594" i="7"/>
  <c r="AC594" i="7" s="1"/>
  <c r="Z303" i="7"/>
  <c r="AI303" i="7" s="1"/>
  <c r="W303" i="7"/>
  <c r="AF303" i="7" s="1"/>
  <c r="T303" i="7"/>
  <c r="AC303" i="7" s="1"/>
  <c r="Y303" i="7"/>
  <c r="AH303" i="7" s="1"/>
  <c r="X303" i="7"/>
  <c r="AG303" i="7" s="1"/>
  <c r="V303" i="7"/>
  <c r="AE303" i="7" s="1"/>
  <c r="U303" i="7"/>
  <c r="AD303" i="7" s="1"/>
  <c r="S303" i="7"/>
  <c r="AB303" i="7" s="1"/>
  <c r="Q303" i="7"/>
  <c r="R303" i="7" s="1"/>
  <c r="AA303" i="7" s="1"/>
  <c r="W343" i="7"/>
  <c r="AF343" i="7" s="1"/>
  <c r="V343" i="7"/>
  <c r="AE343" i="7" s="1"/>
  <c r="T343" i="7"/>
  <c r="AC343" i="7" s="1"/>
  <c r="Y343" i="7"/>
  <c r="AH343" i="7" s="1"/>
  <c r="X343" i="7"/>
  <c r="AG343" i="7" s="1"/>
  <c r="Q343" i="7"/>
  <c r="U343" i="7" s="1"/>
  <c r="AD343" i="7" s="1"/>
  <c r="R405" i="7"/>
  <c r="AA405" i="7" s="1"/>
  <c r="W405" i="7"/>
  <c r="AF405" i="7" s="1"/>
  <c r="V405" i="7"/>
  <c r="AE405" i="7" s="1"/>
  <c r="T405" i="7"/>
  <c r="AC405" i="7" s="1"/>
  <c r="Q405" i="7"/>
  <c r="Y405" i="7" s="1"/>
  <c r="AH405" i="7" s="1"/>
  <c r="Q436" i="7"/>
  <c r="W436" i="7" s="1"/>
  <c r="AF436" i="7" s="1"/>
  <c r="X436" i="7"/>
  <c r="AG436" i="7" s="1"/>
  <c r="R436" i="7"/>
  <c r="AA436" i="7" s="1"/>
  <c r="X417" i="7"/>
  <c r="AG417" i="7" s="1"/>
  <c r="V417" i="7"/>
  <c r="AE417" i="7" s="1"/>
  <c r="U417" i="7"/>
  <c r="AD417" i="7" s="1"/>
  <c r="T417" i="7"/>
  <c r="AC417" i="7" s="1"/>
  <c r="Z417" i="7"/>
  <c r="AI417" i="7" s="1"/>
  <c r="R417" i="7"/>
  <c r="AA417" i="7" s="1"/>
  <c r="Y417" i="7"/>
  <c r="AH417" i="7" s="1"/>
  <c r="S417" i="7"/>
  <c r="AB417" i="7" s="1"/>
  <c r="Q417" i="7"/>
  <c r="W417" i="7" s="1"/>
  <c r="AF417" i="7" s="1"/>
  <c r="V506" i="7"/>
  <c r="AE506" i="7" s="1"/>
  <c r="U506" i="7"/>
  <c r="AD506" i="7" s="1"/>
  <c r="T506" i="7"/>
  <c r="AC506" i="7" s="1"/>
  <c r="Z506" i="7"/>
  <c r="AI506" i="7" s="1"/>
  <c r="R506" i="7"/>
  <c r="AA506" i="7" s="1"/>
  <c r="Q506" i="7"/>
  <c r="Y506" i="7" s="1"/>
  <c r="AH506" i="7" s="1"/>
  <c r="V514" i="7"/>
  <c r="AE514" i="7" s="1"/>
  <c r="U514" i="7"/>
  <c r="AD514" i="7" s="1"/>
  <c r="T514" i="7"/>
  <c r="AC514" i="7" s="1"/>
  <c r="Q514" i="7"/>
  <c r="Z514" i="7" s="1"/>
  <c r="AI514" i="7" s="1"/>
  <c r="V522" i="7"/>
  <c r="AE522" i="7" s="1"/>
  <c r="Q522" i="7"/>
  <c r="U522" i="7" s="1"/>
  <c r="AD522" i="7" s="1"/>
  <c r="X582" i="7"/>
  <c r="AG582" i="7" s="1"/>
  <c r="V582" i="7"/>
  <c r="AE582" i="7" s="1"/>
  <c r="U582" i="7"/>
  <c r="AD582" i="7" s="1"/>
  <c r="T582" i="7"/>
  <c r="AC582" i="7" s="1"/>
  <c r="Z582" i="7"/>
  <c r="AI582" i="7" s="1"/>
  <c r="R582" i="7"/>
  <c r="AA582" i="7" s="1"/>
  <c r="Y582" i="7"/>
  <c r="AH582" i="7" s="1"/>
  <c r="S582" i="7"/>
  <c r="AB582" i="7" s="1"/>
  <c r="Q582" i="7"/>
  <c r="W582" i="7" s="1"/>
  <c r="AF582" i="7" s="1"/>
  <c r="Q573" i="5"/>
  <c r="X573" i="5" s="1"/>
  <c r="AG573" i="5" s="1"/>
  <c r="Y573" i="5"/>
  <c r="AH573" i="5" s="1"/>
  <c r="V387" i="7"/>
  <c r="AE387" i="7" s="1"/>
  <c r="S387" i="7"/>
  <c r="AB387" i="7" s="1"/>
  <c r="Z387" i="7"/>
  <c r="AI387" i="7" s="1"/>
  <c r="R387" i="7"/>
  <c r="AA387" i="7" s="1"/>
  <c r="X387" i="7"/>
  <c r="AG387" i="7" s="1"/>
  <c r="Q387" i="7"/>
  <c r="T387" i="7" s="1"/>
  <c r="AC387" i="7" s="1"/>
  <c r="Y387" i="7"/>
  <c r="AH387" i="7" s="1"/>
  <c r="W387" i="7"/>
  <c r="AF387" i="7" s="1"/>
  <c r="U387" i="7"/>
  <c r="AD387" i="7" s="1"/>
  <c r="U158" i="7"/>
  <c r="AD158" i="7" s="1"/>
  <c r="T158" i="7"/>
  <c r="AC158" i="7" s="1"/>
  <c r="S158" i="7"/>
  <c r="AB158" i="7" s="1"/>
  <c r="Q158" i="7"/>
  <c r="R158" i="7" s="1"/>
  <c r="AA158" i="7" s="1"/>
  <c r="Y158" i="7"/>
  <c r="AH158" i="7" s="1"/>
  <c r="V158" i="7"/>
  <c r="AE158" i="7" s="1"/>
  <c r="X158" i="7"/>
  <c r="AG158" i="7" s="1"/>
  <c r="W158" i="7"/>
  <c r="AF158" i="7" s="1"/>
  <c r="V68" i="7"/>
  <c r="AE68" i="7" s="1"/>
  <c r="Q68" i="7"/>
  <c r="T68" i="7" s="1"/>
  <c r="AC68" i="7" s="1"/>
  <c r="Y68" i="7"/>
  <c r="AH68" i="7" s="1"/>
  <c r="U68" i="7"/>
  <c r="AD68" i="7" s="1"/>
  <c r="X68" i="7"/>
  <c r="AG68" i="7" s="1"/>
  <c r="T588" i="6"/>
  <c r="AC588" i="6" s="1"/>
  <c r="S588" i="6"/>
  <c r="AB588" i="6" s="1"/>
  <c r="Z588" i="6"/>
  <c r="AI588" i="6" s="1"/>
  <c r="R588" i="6"/>
  <c r="AA588" i="6" s="1"/>
  <c r="W588" i="6"/>
  <c r="AF588" i="6" s="1"/>
  <c r="Q588" i="6"/>
  <c r="Y588" i="6" s="1"/>
  <c r="AH588" i="6" s="1"/>
  <c r="S594" i="5"/>
  <c r="AB594" i="5" s="1"/>
  <c r="V594" i="5"/>
  <c r="AE594" i="5" s="1"/>
  <c r="U594" i="5"/>
  <c r="AD594" i="5" s="1"/>
  <c r="T594" i="5"/>
  <c r="AC594" i="5" s="1"/>
  <c r="R594" i="5"/>
  <c r="AA594" i="5" s="1"/>
  <c r="Q594" i="5"/>
  <c r="Z594" i="5" s="1"/>
  <c r="AI594" i="5" s="1"/>
  <c r="Y594" i="5"/>
  <c r="AH594" i="5" s="1"/>
  <c r="X594" i="5"/>
  <c r="AG594" i="5" s="1"/>
  <c r="W594" i="5"/>
  <c r="AF594" i="5" s="1"/>
  <c r="Q346" i="7"/>
  <c r="X346" i="7" s="1"/>
  <c r="AG346" i="7" s="1"/>
  <c r="T254" i="7"/>
  <c r="AC254" i="7" s="1"/>
  <c r="Q254" i="7"/>
  <c r="Y254" i="7" s="1"/>
  <c r="AH254" i="7" s="1"/>
  <c r="V254" i="7"/>
  <c r="AE254" i="7" s="1"/>
  <c r="W254" i="7"/>
  <c r="AF254" i="7" s="1"/>
  <c r="U254" i="7"/>
  <c r="AD254" i="7" s="1"/>
  <c r="S254" i="7"/>
  <c r="AB254" i="7" s="1"/>
  <c r="R254" i="7"/>
  <c r="AA254" i="7" s="1"/>
  <c r="X254" i="7"/>
  <c r="AG254" i="7" s="1"/>
  <c r="Q113" i="7"/>
  <c r="V113" i="7" s="1"/>
  <c r="AE113" i="7" s="1"/>
  <c r="Y113" i="7"/>
  <c r="AH113" i="7" s="1"/>
  <c r="T585" i="6"/>
  <c r="AC585" i="6" s="1"/>
  <c r="S585" i="6"/>
  <c r="AB585" i="6" s="1"/>
  <c r="Z585" i="6"/>
  <c r="AI585" i="6" s="1"/>
  <c r="Q585" i="6"/>
  <c r="R585" i="6" s="1"/>
  <c r="AA585" i="6" s="1"/>
  <c r="T561" i="6"/>
  <c r="AC561" i="6" s="1"/>
  <c r="S561" i="6"/>
  <c r="AB561" i="6" s="1"/>
  <c r="Z561" i="6"/>
  <c r="AI561" i="6" s="1"/>
  <c r="Q561" i="6"/>
  <c r="R561" i="6" s="1"/>
  <c r="AA561" i="6" s="1"/>
  <c r="X561" i="6"/>
  <c r="AG561" i="6" s="1"/>
  <c r="U561" i="6"/>
  <c r="AD561" i="6" s="1"/>
  <c r="W561" i="6"/>
  <c r="AF561" i="6" s="1"/>
  <c r="V561" i="6"/>
  <c r="AE561" i="6" s="1"/>
  <c r="Y404" i="6"/>
  <c r="AH404" i="6" s="1"/>
  <c r="Q404" i="6"/>
  <c r="X404" i="6"/>
  <c r="AG404" i="6" s="1"/>
  <c r="W404" i="6"/>
  <c r="AF404" i="6" s="1"/>
  <c r="V404" i="6"/>
  <c r="AE404" i="6" s="1"/>
  <c r="U404" i="6"/>
  <c r="AD404" i="6" s="1"/>
  <c r="Z404" i="6"/>
  <c r="AI404" i="6" s="1"/>
  <c r="R404" i="6"/>
  <c r="AA404" i="6" s="1"/>
  <c r="T404" i="6"/>
  <c r="AC404" i="6" s="1"/>
  <c r="S404" i="6"/>
  <c r="AB404" i="6" s="1"/>
  <c r="Q255" i="6"/>
  <c r="S255" i="6" s="1"/>
  <c r="AB255" i="6" s="1"/>
  <c r="X255" i="6"/>
  <c r="AG255" i="6" s="1"/>
  <c r="W255" i="6"/>
  <c r="AF255" i="6" s="1"/>
  <c r="V255" i="6"/>
  <c r="AE255" i="6" s="1"/>
  <c r="W181" i="6"/>
  <c r="AF181" i="6" s="1"/>
  <c r="T181" i="6"/>
  <c r="AC181" i="6" s="1"/>
  <c r="X181" i="6"/>
  <c r="AG181" i="6" s="1"/>
  <c r="U181" i="6"/>
  <c r="AD181" i="6" s="1"/>
  <c r="S181" i="6"/>
  <c r="AB181" i="6" s="1"/>
  <c r="Q181" i="6"/>
  <c r="R181" i="6" s="1"/>
  <c r="AA181" i="6" s="1"/>
  <c r="Z181" i="6"/>
  <c r="AI181" i="6" s="1"/>
  <c r="Y181" i="6"/>
  <c r="AH181" i="6" s="1"/>
  <c r="V181" i="6"/>
  <c r="AE181" i="6" s="1"/>
  <c r="S575" i="5"/>
  <c r="AB575" i="5" s="1"/>
  <c r="W575" i="5"/>
  <c r="AF575" i="5" s="1"/>
  <c r="V575" i="5"/>
  <c r="AE575" i="5" s="1"/>
  <c r="Q575" i="5"/>
  <c r="U575" i="5" s="1"/>
  <c r="AD575" i="5" s="1"/>
  <c r="Y575" i="5"/>
  <c r="AH575" i="5" s="1"/>
  <c r="X575" i="5"/>
  <c r="AG575" i="5" s="1"/>
  <c r="V221" i="5"/>
  <c r="AE221" i="5" s="1"/>
  <c r="T221" i="5"/>
  <c r="AC221" i="5" s="1"/>
  <c r="S221" i="5"/>
  <c r="AB221" i="5" s="1"/>
  <c r="Z221" i="5"/>
  <c r="AI221" i="5" s="1"/>
  <c r="R221" i="5"/>
  <c r="AA221" i="5" s="1"/>
  <c r="W221" i="5"/>
  <c r="AF221" i="5" s="1"/>
  <c r="Y221" i="5"/>
  <c r="AH221" i="5" s="1"/>
  <c r="X221" i="5"/>
  <c r="AG221" i="5" s="1"/>
  <c r="Q221" i="5"/>
  <c r="U221" i="5" s="1"/>
  <c r="AD221" i="5" s="1"/>
  <c r="V113" i="5"/>
  <c r="AE113" i="5" s="1"/>
  <c r="U113" i="5"/>
  <c r="AD113" i="5" s="1"/>
  <c r="T113" i="5"/>
  <c r="AC113" i="5" s="1"/>
  <c r="S113" i="5"/>
  <c r="AB113" i="5" s="1"/>
  <c r="Z113" i="5"/>
  <c r="AI113" i="5" s="1"/>
  <c r="R113" i="5"/>
  <c r="AA113" i="5" s="1"/>
  <c r="W113" i="5"/>
  <c r="AF113" i="5" s="1"/>
  <c r="Q113" i="5"/>
  <c r="Y113" i="5"/>
  <c r="AH113" i="5" s="1"/>
  <c r="X113" i="5"/>
  <c r="AG113" i="5" s="1"/>
  <c r="T450" i="5"/>
  <c r="AC450" i="5" s="1"/>
  <c r="S450" i="5"/>
  <c r="AB450" i="5" s="1"/>
  <c r="Y423" i="5"/>
  <c r="AH423" i="5" s="1"/>
  <c r="Y422" i="5"/>
  <c r="AH422" i="5" s="1"/>
  <c r="Y386" i="5"/>
  <c r="AH386" i="5" s="1"/>
  <c r="Y385" i="5"/>
  <c r="AH385" i="5" s="1"/>
  <c r="Y372" i="5"/>
  <c r="AH372" i="5" s="1"/>
  <c r="Z356" i="5"/>
  <c r="AI356" i="5" s="1"/>
  <c r="R356" i="5"/>
  <c r="AA356" i="5" s="1"/>
  <c r="Y293" i="5"/>
  <c r="AH293" i="5" s="1"/>
  <c r="Z254" i="5"/>
  <c r="AI254" i="5" s="1"/>
  <c r="Y254" i="5"/>
  <c r="AH254" i="5" s="1"/>
  <c r="S147" i="5"/>
  <c r="AB147" i="5" s="1"/>
  <c r="W85" i="5"/>
  <c r="AF85" i="5" s="1"/>
  <c r="V85" i="5"/>
  <c r="AE85" i="5" s="1"/>
  <c r="X559" i="4"/>
  <c r="V559" i="4"/>
  <c r="V454" i="4"/>
  <c r="X454" i="4"/>
  <c r="X403" i="4"/>
  <c r="V403" i="4"/>
  <c r="X306" i="4"/>
  <c r="V306" i="4"/>
  <c r="V244" i="4"/>
  <c r="X244" i="4"/>
  <c r="Z536" i="5"/>
  <c r="AI536" i="5" s="1"/>
  <c r="Y457" i="5"/>
  <c r="AH457" i="5" s="1"/>
  <c r="Y387" i="5"/>
  <c r="AH387" i="5" s="1"/>
  <c r="Y200" i="5"/>
  <c r="AH200" i="5" s="1"/>
  <c r="Y174" i="5"/>
  <c r="AH174" i="5" s="1"/>
  <c r="Y157" i="5"/>
  <c r="AH157" i="5" s="1"/>
  <c r="Z129" i="5"/>
  <c r="AI129" i="5" s="1"/>
  <c r="S129" i="5"/>
  <c r="AB129" i="5" s="1"/>
  <c r="R129" i="5"/>
  <c r="AA129" i="5" s="1"/>
  <c r="Y40" i="5"/>
  <c r="AH40" i="5" s="1"/>
  <c r="X492" i="4"/>
  <c r="V492" i="4"/>
  <c r="W482" i="6"/>
  <c r="AF482" i="6" s="1"/>
  <c r="V116" i="6"/>
  <c r="AE116" i="6" s="1"/>
  <c r="V501" i="5"/>
  <c r="AE501" i="5" s="1"/>
  <c r="U447" i="5"/>
  <c r="AD447" i="5" s="1"/>
  <c r="V118" i="5"/>
  <c r="AE118" i="5" s="1"/>
  <c r="V59" i="5"/>
  <c r="AE59" i="5" s="1"/>
  <c r="X340" i="4"/>
  <c r="V340" i="4"/>
  <c r="X178" i="4"/>
  <c r="V178" i="4"/>
  <c r="T161" i="6"/>
  <c r="AC161" i="6" s="1"/>
  <c r="V471" i="5"/>
  <c r="AE471" i="5" s="1"/>
  <c r="U421" i="5"/>
  <c r="AD421" i="5" s="1"/>
  <c r="Y361" i="5"/>
  <c r="AH361" i="5" s="1"/>
  <c r="R321" i="5"/>
  <c r="AA321" i="5" s="1"/>
  <c r="W254" i="5"/>
  <c r="AF254" i="5" s="1"/>
  <c r="R153" i="5"/>
  <c r="AA153" i="5" s="1"/>
  <c r="Y105" i="5"/>
  <c r="AH105" i="5" s="1"/>
  <c r="Y89" i="5"/>
  <c r="AH89" i="5" s="1"/>
  <c r="W75" i="5"/>
  <c r="AF75" i="5" s="1"/>
  <c r="U61" i="5"/>
  <c r="AD61" i="5" s="1"/>
  <c r="V38" i="5"/>
  <c r="AE38" i="5" s="1"/>
  <c r="W25" i="5"/>
  <c r="AF25" i="5" s="1"/>
  <c r="X426" i="4"/>
  <c r="V426" i="4"/>
  <c r="X264" i="4"/>
  <c r="V264" i="4"/>
  <c r="R155" i="6"/>
  <c r="AA155" i="6" s="1"/>
  <c r="S108" i="6"/>
  <c r="AB108" i="6" s="1"/>
  <c r="T385" i="5"/>
  <c r="AC385" i="5" s="1"/>
  <c r="X334" i="5"/>
  <c r="AG334" i="5" s="1"/>
  <c r="T291" i="5"/>
  <c r="AC291" i="5" s="1"/>
  <c r="Y253" i="5"/>
  <c r="AH253" i="5" s="1"/>
  <c r="T180" i="5"/>
  <c r="AC180" i="5" s="1"/>
  <c r="T136" i="5"/>
  <c r="AC136" i="5" s="1"/>
  <c r="Z108" i="5"/>
  <c r="AI108" i="5" s="1"/>
  <c r="T65" i="5"/>
  <c r="AC65" i="5" s="1"/>
  <c r="S49" i="5"/>
  <c r="AB49" i="5" s="1"/>
  <c r="R29" i="5"/>
  <c r="AA29" i="5" s="1"/>
  <c r="X606" i="4"/>
  <c r="V606" i="4"/>
  <c r="X522" i="4"/>
  <c r="V522" i="4"/>
  <c r="X326" i="4"/>
  <c r="V326" i="4"/>
  <c r="X245" i="4"/>
  <c r="V245" i="4"/>
  <c r="X180" i="4"/>
  <c r="V180" i="4"/>
  <c r="X159" i="4"/>
  <c r="V159" i="4"/>
  <c r="V125" i="4"/>
  <c r="X125" i="4"/>
  <c r="W455" i="6"/>
  <c r="AF455" i="6" s="1"/>
  <c r="X615" i="4"/>
  <c r="V615" i="4"/>
  <c r="X584" i="4"/>
  <c r="X314" i="4"/>
  <c r="V314" i="4"/>
  <c r="V188" i="4"/>
  <c r="X188" i="4"/>
  <c r="V99" i="4"/>
  <c r="X99" i="4"/>
  <c r="W385" i="6"/>
  <c r="AF385" i="6" s="1"/>
  <c r="S173" i="6"/>
  <c r="AB173" i="6" s="1"/>
  <c r="W98" i="6"/>
  <c r="AF98" i="6" s="1"/>
  <c r="X59" i="6"/>
  <c r="AG59" i="6" s="1"/>
  <c r="S576" i="5"/>
  <c r="AB576" i="5" s="1"/>
  <c r="Y495" i="5"/>
  <c r="AH495" i="5" s="1"/>
  <c r="V470" i="5"/>
  <c r="AE470" i="5" s="1"/>
  <c r="X473" i="4"/>
  <c r="W424" i="6"/>
  <c r="AF424" i="6" s="1"/>
  <c r="R188" i="6"/>
  <c r="AA188" i="6" s="1"/>
  <c r="S153" i="6"/>
  <c r="AB153" i="6" s="1"/>
  <c r="R567" i="5"/>
  <c r="AA567" i="5" s="1"/>
  <c r="Y537" i="5"/>
  <c r="AH537" i="5" s="1"/>
  <c r="Y458" i="5"/>
  <c r="AH458" i="5" s="1"/>
  <c r="Y449" i="5"/>
  <c r="AH449" i="5" s="1"/>
  <c r="R444" i="5"/>
  <c r="AA444" i="5" s="1"/>
  <c r="R354" i="5"/>
  <c r="AA354" i="5" s="1"/>
  <c r="S291" i="5"/>
  <c r="AB291" i="5" s="1"/>
  <c r="Q275" i="5"/>
  <c r="Z275" i="5" s="1"/>
  <c r="AI275" i="5" s="1"/>
  <c r="V259" i="5"/>
  <c r="AE259" i="5" s="1"/>
  <c r="W140" i="5"/>
  <c r="AF140" i="5" s="1"/>
  <c r="V81" i="5"/>
  <c r="AE81" i="5" s="1"/>
  <c r="W69" i="5"/>
  <c r="AF69" i="5" s="1"/>
  <c r="W53" i="5"/>
  <c r="AF53" i="5" s="1"/>
  <c r="X526" i="4"/>
  <c r="X479" i="4"/>
  <c r="V479" i="4"/>
  <c r="V253" i="4"/>
  <c r="X253" i="4"/>
  <c r="V173" i="4"/>
  <c r="X173" i="4"/>
  <c r="X398" i="5"/>
  <c r="AG398" i="5" s="1"/>
  <c r="X502" i="4"/>
  <c r="X67" i="4"/>
  <c r="S387" i="5"/>
  <c r="AB387" i="5" s="1"/>
  <c r="W227" i="5"/>
  <c r="AF227" i="5" s="1"/>
  <c r="W155" i="5"/>
  <c r="AF155" i="5" s="1"/>
  <c r="G2" i="15"/>
  <c r="M2" i="15" s="1"/>
  <c r="W44" i="1"/>
  <c r="K2" i="15" s="1"/>
  <c r="X44" i="1"/>
  <c r="L2" i="15" s="1"/>
  <c r="W412" i="5"/>
  <c r="AF412" i="5" s="1"/>
  <c r="W265" i="5"/>
  <c r="AF265" i="5" s="1"/>
  <c r="S118" i="5"/>
  <c r="AB118" i="5" s="1"/>
  <c r="W28" i="5"/>
  <c r="AF28" i="5" s="1"/>
  <c r="V71" i="4"/>
  <c r="X71" i="4"/>
  <c r="J23" i="15"/>
  <c r="U31" i="1"/>
  <c r="U30" i="1"/>
  <c r="U29" i="1"/>
  <c r="U34" i="1"/>
  <c r="U33" i="1"/>
  <c r="U32" i="1"/>
  <c r="X556" i="4"/>
  <c r="X74" i="4"/>
  <c r="X53" i="4"/>
  <c r="V53" i="4"/>
  <c r="X546" i="4"/>
  <c r="G25" i="15"/>
  <c r="M25" i="15" s="1"/>
  <c r="X52" i="1"/>
  <c r="L25" i="15" s="1"/>
  <c r="G13" i="15"/>
  <c r="M13" i="15" s="1"/>
  <c r="W42" i="1"/>
  <c r="K13" i="15" s="1"/>
  <c r="X42" i="1"/>
  <c r="L13" i="15" s="1"/>
  <c r="X7" i="1"/>
  <c r="W7" i="1"/>
  <c r="W414" i="5"/>
  <c r="AF414" i="5" s="1"/>
  <c r="X637" i="4"/>
  <c r="X431" i="5"/>
  <c r="AG431" i="5" s="1"/>
  <c r="X323" i="5"/>
  <c r="AG323" i="5" s="1"/>
  <c r="X276" i="5"/>
  <c r="AG276" i="5" s="1"/>
  <c r="X114" i="5"/>
  <c r="AG114" i="5" s="1"/>
  <c r="V408" i="5"/>
  <c r="AE408" i="5" s="1"/>
  <c r="X245" i="5"/>
  <c r="AG245" i="5" s="1"/>
  <c r="X101" i="5"/>
  <c r="AG101" i="5" s="1"/>
  <c r="X503" i="4"/>
  <c r="Y371" i="5"/>
  <c r="AH371" i="5" s="1"/>
  <c r="V126" i="5"/>
  <c r="AE126" i="5" s="1"/>
  <c r="N37" i="4" l="1"/>
  <c r="N44" i="4"/>
  <c r="O37" i="4"/>
  <c r="N38" i="4" a="1"/>
  <c r="N38" i="4" s="1"/>
  <c r="X27" i="1"/>
  <c r="X17" i="1"/>
  <c r="X13" i="1"/>
  <c r="X35" i="1"/>
  <c r="L11" i="15" s="1"/>
  <c r="N11" i="15" s="1"/>
  <c r="W51" i="1"/>
  <c r="N23" i="15"/>
  <c r="X51" i="1"/>
  <c r="N22" i="15"/>
  <c r="N14" i="15"/>
  <c r="N15" i="15"/>
  <c r="X39" i="1"/>
  <c r="W39" i="1"/>
  <c r="N33" i="1"/>
  <c r="N54" i="1" s="1"/>
  <c r="N5" i="15"/>
  <c r="N8" i="15"/>
  <c r="N25" i="15"/>
  <c r="N6" i="15"/>
  <c r="V35" i="4" a="1"/>
  <c r="V35" i="4" s="1"/>
  <c r="I5" i="4" s="1"/>
  <c r="X35" i="4" a="1"/>
  <c r="X35" i="4" s="1"/>
  <c r="X47" i="4"/>
  <c r="X32" i="4" s="1"/>
  <c r="U448" i="5"/>
  <c r="AD448" i="5" s="1"/>
  <c r="T255" i="5"/>
  <c r="AC255" i="5" s="1"/>
  <c r="V34" i="6"/>
  <c r="AE34" i="6" s="1"/>
  <c r="S269" i="6"/>
  <c r="AB269" i="6" s="1"/>
  <c r="X269" i="6"/>
  <c r="AG269" i="6" s="1"/>
  <c r="S477" i="6"/>
  <c r="AB477" i="6" s="1"/>
  <c r="S579" i="6"/>
  <c r="AB579" i="6" s="1"/>
  <c r="X60" i="7"/>
  <c r="AG60" i="7" s="1"/>
  <c r="X168" i="7"/>
  <c r="AG168" i="7" s="1"/>
  <c r="S168" i="7"/>
  <c r="AB168" i="7" s="1"/>
  <c r="S364" i="7"/>
  <c r="AB364" i="7" s="1"/>
  <c r="X561" i="5"/>
  <c r="AG561" i="5" s="1"/>
  <c r="U561" i="5"/>
  <c r="AD561" i="5" s="1"/>
  <c r="V556" i="5"/>
  <c r="AE556" i="5" s="1"/>
  <c r="V579" i="7"/>
  <c r="AE579" i="7" s="1"/>
  <c r="T519" i="7"/>
  <c r="AC519" i="7" s="1"/>
  <c r="R511" i="7"/>
  <c r="AA511" i="7" s="1"/>
  <c r="X475" i="7"/>
  <c r="AG475" i="7" s="1"/>
  <c r="X567" i="7"/>
  <c r="AG567" i="7" s="1"/>
  <c r="X547" i="7"/>
  <c r="AG547" i="7" s="1"/>
  <c r="X402" i="7"/>
  <c r="AG402" i="7" s="1"/>
  <c r="X331" i="7"/>
  <c r="AG331" i="7" s="1"/>
  <c r="Z331" i="7"/>
  <c r="AI331" i="7" s="1"/>
  <c r="T571" i="7"/>
  <c r="AC571" i="7" s="1"/>
  <c r="V149" i="7"/>
  <c r="AE149" i="7" s="1"/>
  <c r="W235" i="7"/>
  <c r="AF235" i="7" s="1"/>
  <c r="V235" i="7"/>
  <c r="AE235" i="7" s="1"/>
  <c r="R348" i="7"/>
  <c r="AA348" i="7" s="1"/>
  <c r="Z244" i="7"/>
  <c r="AI244" i="7" s="1"/>
  <c r="V145" i="7"/>
  <c r="AE145" i="7" s="1"/>
  <c r="X145" i="7"/>
  <c r="AG145" i="7" s="1"/>
  <c r="U314" i="7"/>
  <c r="AD314" i="7" s="1"/>
  <c r="Y211" i="7"/>
  <c r="AH211" i="7" s="1"/>
  <c r="W178" i="7"/>
  <c r="AF178" i="7" s="1"/>
  <c r="U178" i="7"/>
  <c r="AD178" i="7" s="1"/>
  <c r="Z590" i="7"/>
  <c r="AI590" i="7" s="1"/>
  <c r="W382" i="7"/>
  <c r="AF382" i="7" s="1"/>
  <c r="T477" i="7"/>
  <c r="AC477" i="7" s="1"/>
  <c r="Y238" i="7"/>
  <c r="AH238" i="7" s="1"/>
  <c r="V78" i="7"/>
  <c r="AE78" i="7" s="1"/>
  <c r="T148" i="7"/>
  <c r="AC148" i="7" s="1"/>
  <c r="W217" i="5"/>
  <c r="AF217" i="5" s="1"/>
  <c r="V296" i="5"/>
  <c r="AE296" i="5" s="1"/>
  <c r="S296" i="5"/>
  <c r="AB296" i="5" s="1"/>
  <c r="W475" i="5"/>
  <c r="AF475" i="5" s="1"/>
  <c r="U509" i="5"/>
  <c r="AD509" i="5" s="1"/>
  <c r="S509" i="5"/>
  <c r="AB509" i="5" s="1"/>
  <c r="Z339" i="6"/>
  <c r="AI339" i="6" s="1"/>
  <c r="X381" i="6"/>
  <c r="AG381" i="6" s="1"/>
  <c r="V284" i="6"/>
  <c r="AE284" i="6" s="1"/>
  <c r="U106" i="6"/>
  <c r="AD106" i="6" s="1"/>
  <c r="Z106" i="6"/>
  <c r="AI106" i="6" s="1"/>
  <c r="W362" i="6"/>
  <c r="AF362" i="6" s="1"/>
  <c r="V322" i="6"/>
  <c r="AE322" i="6" s="1"/>
  <c r="S322" i="6"/>
  <c r="AB322" i="6" s="1"/>
  <c r="Z291" i="6"/>
  <c r="AI291" i="6" s="1"/>
  <c r="Z182" i="6"/>
  <c r="AI182" i="6" s="1"/>
  <c r="T87" i="6"/>
  <c r="AC87" i="6" s="1"/>
  <c r="V87" i="6"/>
  <c r="AE87" i="6" s="1"/>
  <c r="V91" i="6"/>
  <c r="AE91" i="6" s="1"/>
  <c r="Y132" i="6"/>
  <c r="AH132" i="6" s="1"/>
  <c r="X214" i="6"/>
  <c r="AG214" i="6" s="1"/>
  <c r="U214" i="6"/>
  <c r="AD214" i="6" s="1"/>
  <c r="Z253" i="6"/>
  <c r="AI253" i="6" s="1"/>
  <c r="Z319" i="6"/>
  <c r="AI319" i="6" s="1"/>
  <c r="Z434" i="6"/>
  <c r="AI434" i="6" s="1"/>
  <c r="Y491" i="6"/>
  <c r="AH491" i="6" s="1"/>
  <c r="V491" i="6"/>
  <c r="AE491" i="6" s="1"/>
  <c r="W144" i="7"/>
  <c r="AF144" i="7" s="1"/>
  <c r="W277" i="7"/>
  <c r="AF277" i="7" s="1"/>
  <c r="X274" i="5"/>
  <c r="AG274" i="5" s="1"/>
  <c r="V377" i="5"/>
  <c r="AE377" i="5" s="1"/>
  <c r="W570" i="5"/>
  <c r="AF570" i="5" s="1"/>
  <c r="T82" i="6"/>
  <c r="AC82" i="6" s="1"/>
  <c r="Y163" i="6"/>
  <c r="AH163" i="6" s="1"/>
  <c r="W282" i="6"/>
  <c r="AF282" i="6" s="1"/>
  <c r="Y186" i="7"/>
  <c r="AH186" i="7" s="1"/>
  <c r="X186" i="7"/>
  <c r="AG186" i="7" s="1"/>
  <c r="U214" i="5"/>
  <c r="AD214" i="5" s="1"/>
  <c r="Y555" i="5"/>
  <c r="AH555" i="5" s="1"/>
  <c r="X555" i="5"/>
  <c r="AG555" i="5" s="1"/>
  <c r="Z79" i="6"/>
  <c r="AI79" i="6" s="1"/>
  <c r="U186" i="6"/>
  <c r="AD186" i="6" s="1"/>
  <c r="V292" i="6"/>
  <c r="AE292" i="6" s="1"/>
  <c r="X325" i="6"/>
  <c r="AG325" i="6" s="1"/>
  <c r="T325" i="6"/>
  <c r="AC325" i="6" s="1"/>
  <c r="S365" i="6"/>
  <c r="AB365" i="6" s="1"/>
  <c r="U510" i="6"/>
  <c r="AD510" i="6" s="1"/>
  <c r="W526" i="6"/>
  <c r="AF526" i="6" s="1"/>
  <c r="X155" i="7"/>
  <c r="AG155" i="7" s="1"/>
  <c r="V62" i="6"/>
  <c r="AE62" i="6" s="1"/>
  <c r="W156" i="6"/>
  <c r="AF156" i="6" s="1"/>
  <c r="R527" i="6"/>
  <c r="AA527" i="6" s="1"/>
  <c r="V558" i="6"/>
  <c r="AE558" i="6" s="1"/>
  <c r="Z151" i="6"/>
  <c r="AI151" i="6" s="1"/>
  <c r="V261" i="6"/>
  <c r="AE261" i="6" s="1"/>
  <c r="S261" i="6"/>
  <c r="AB261" i="6" s="1"/>
  <c r="Z320" i="6"/>
  <c r="AI320" i="6" s="1"/>
  <c r="Z29" i="7"/>
  <c r="AI29" i="7" s="1"/>
  <c r="S161" i="7"/>
  <c r="AB161" i="7" s="1"/>
  <c r="R161" i="7"/>
  <c r="AA161" i="7" s="1"/>
  <c r="V306" i="7"/>
  <c r="AE306" i="7" s="1"/>
  <c r="S409" i="7"/>
  <c r="AB409" i="7" s="1"/>
  <c r="X592" i="7"/>
  <c r="AG592" i="7" s="1"/>
  <c r="U592" i="7"/>
  <c r="AD592" i="7" s="1"/>
  <c r="X441" i="7"/>
  <c r="AG441" i="7" s="1"/>
  <c r="W441" i="7"/>
  <c r="AF441" i="7" s="1"/>
  <c r="X550" i="7"/>
  <c r="AG550" i="7" s="1"/>
  <c r="U109" i="7"/>
  <c r="AD109" i="7" s="1"/>
  <c r="W366" i="7"/>
  <c r="AF366" i="7" s="1"/>
  <c r="U462" i="7"/>
  <c r="AD462" i="7" s="1"/>
  <c r="V261" i="7"/>
  <c r="AE261" i="7" s="1"/>
  <c r="U476" i="7"/>
  <c r="AD476" i="7" s="1"/>
  <c r="R287" i="7"/>
  <c r="AA287" i="7" s="1"/>
  <c r="T503" i="7"/>
  <c r="AC503" i="7" s="1"/>
  <c r="S411" i="7"/>
  <c r="AB411" i="7" s="1"/>
  <c r="X585" i="7"/>
  <c r="AG585" i="7" s="1"/>
  <c r="W585" i="7"/>
  <c r="AF585" i="7" s="1"/>
  <c r="S79" i="7"/>
  <c r="AB79" i="7" s="1"/>
  <c r="X587" i="7"/>
  <c r="AG587" i="7" s="1"/>
  <c r="W587" i="7"/>
  <c r="AF587" i="7" s="1"/>
  <c r="V331" i="8"/>
  <c r="AE331" i="8" s="1"/>
  <c r="X373" i="9"/>
  <c r="AG373" i="9" s="1"/>
  <c r="U160" i="5"/>
  <c r="AD160" i="5" s="1"/>
  <c r="S263" i="5"/>
  <c r="AB263" i="5" s="1"/>
  <c r="U274" i="6"/>
  <c r="AD274" i="6" s="1"/>
  <c r="Z478" i="6"/>
  <c r="AI478" i="6" s="1"/>
  <c r="X580" i="6"/>
  <c r="AG580" i="6" s="1"/>
  <c r="W192" i="7"/>
  <c r="AF192" i="7" s="1"/>
  <c r="T192" i="7"/>
  <c r="AC192" i="7" s="1"/>
  <c r="W267" i="7"/>
  <c r="AF267" i="7" s="1"/>
  <c r="S31" i="7"/>
  <c r="AB31" i="7" s="1"/>
  <c r="W159" i="7"/>
  <c r="AF159" i="7" s="1"/>
  <c r="Y569" i="5"/>
  <c r="AH569" i="5" s="1"/>
  <c r="V567" i="6"/>
  <c r="AE567" i="6" s="1"/>
  <c r="T569" i="7"/>
  <c r="AC569" i="7" s="1"/>
  <c r="R518" i="7"/>
  <c r="AA518" i="7" s="1"/>
  <c r="V474" i="7"/>
  <c r="AE474" i="7" s="1"/>
  <c r="V549" i="7"/>
  <c r="AE549" i="7" s="1"/>
  <c r="V435" i="7"/>
  <c r="AE435" i="7" s="1"/>
  <c r="Z401" i="7"/>
  <c r="AI401" i="7" s="1"/>
  <c r="W327" i="7"/>
  <c r="AF327" i="7" s="1"/>
  <c r="Y245" i="7"/>
  <c r="AH245" i="7" s="1"/>
  <c r="W497" i="7"/>
  <c r="AF497" i="7" s="1"/>
  <c r="X279" i="7"/>
  <c r="AG279" i="7" s="1"/>
  <c r="U279" i="7"/>
  <c r="AD279" i="7" s="1"/>
  <c r="Z345" i="7"/>
  <c r="AI345" i="7" s="1"/>
  <c r="V449" i="7"/>
  <c r="AE449" i="7" s="1"/>
  <c r="V42" i="7"/>
  <c r="AE42" i="7" s="1"/>
  <c r="Y233" i="7"/>
  <c r="AH233" i="7" s="1"/>
  <c r="X233" i="7"/>
  <c r="AG233" i="7" s="1"/>
  <c r="X27" i="7"/>
  <c r="AG27" i="7" s="1"/>
  <c r="W206" i="7"/>
  <c r="AF206" i="7" s="1"/>
  <c r="X206" i="7"/>
  <c r="AG206" i="7" s="1"/>
  <c r="X589" i="7"/>
  <c r="AG589" i="7" s="1"/>
  <c r="T383" i="7"/>
  <c r="AC383" i="7" s="1"/>
  <c r="S189" i="7"/>
  <c r="AB189" i="7" s="1"/>
  <c r="U180" i="7"/>
  <c r="AD180" i="7" s="1"/>
  <c r="U92" i="5"/>
  <c r="AD92" i="5" s="1"/>
  <c r="Z92" i="5"/>
  <c r="AI92" i="5" s="1"/>
  <c r="X224" i="5"/>
  <c r="AG224" i="5" s="1"/>
  <c r="T300" i="5"/>
  <c r="AC300" i="5" s="1"/>
  <c r="U336" i="5"/>
  <c r="AD336" i="5" s="1"/>
  <c r="Z336" i="5"/>
  <c r="AI336" i="5" s="1"/>
  <c r="X490" i="5"/>
  <c r="AG490" i="5" s="1"/>
  <c r="V510" i="5"/>
  <c r="AE510" i="5" s="1"/>
  <c r="T518" i="5"/>
  <c r="AC518" i="5" s="1"/>
  <c r="Z518" i="5"/>
  <c r="AI518" i="5" s="1"/>
  <c r="U335" i="6"/>
  <c r="AD335" i="6" s="1"/>
  <c r="W280" i="6"/>
  <c r="AF280" i="6" s="1"/>
  <c r="U543" i="6"/>
  <c r="AD543" i="6" s="1"/>
  <c r="Z543" i="6"/>
  <c r="AI543" i="6" s="1"/>
  <c r="X350" i="6"/>
  <c r="AG350" i="6" s="1"/>
  <c r="T314" i="6"/>
  <c r="AC314" i="6" s="1"/>
  <c r="U248" i="6"/>
  <c r="AD248" i="6" s="1"/>
  <c r="Z248" i="6"/>
  <c r="AI248" i="6" s="1"/>
  <c r="S259" i="6"/>
  <c r="AB259" i="6" s="1"/>
  <c r="Y172" i="6"/>
  <c r="AH172" i="6" s="1"/>
  <c r="W27" i="6"/>
  <c r="AF27" i="6" s="1"/>
  <c r="S193" i="6"/>
  <c r="AB193" i="6" s="1"/>
  <c r="Z217" i="6"/>
  <c r="AI217" i="6" s="1"/>
  <c r="Z329" i="6"/>
  <c r="AI329" i="6" s="1"/>
  <c r="S555" i="6"/>
  <c r="AB555" i="6" s="1"/>
  <c r="W301" i="7"/>
  <c r="AF301" i="7" s="1"/>
  <c r="S301" i="7"/>
  <c r="AB301" i="7" s="1"/>
  <c r="W278" i="5"/>
  <c r="AF278" i="5" s="1"/>
  <c r="S384" i="5"/>
  <c r="AB384" i="5" s="1"/>
  <c r="X441" i="6"/>
  <c r="AG441" i="6" s="1"/>
  <c r="U441" i="6"/>
  <c r="AD441" i="6" s="1"/>
  <c r="Z492" i="6"/>
  <c r="AI492" i="6" s="1"/>
  <c r="Y119" i="7"/>
  <c r="AH119" i="7" s="1"/>
  <c r="U587" i="5"/>
  <c r="AD587" i="5" s="1"/>
  <c r="Y194" i="6"/>
  <c r="AH194" i="6" s="1"/>
  <c r="U328" i="6"/>
  <c r="AD328" i="6" s="1"/>
  <c r="S498" i="6"/>
  <c r="AB498" i="6" s="1"/>
  <c r="R511" i="6"/>
  <c r="AA511" i="6" s="1"/>
  <c r="V511" i="6"/>
  <c r="AE511" i="6" s="1"/>
  <c r="T519" i="6"/>
  <c r="AC519" i="6" s="1"/>
  <c r="Z48" i="7"/>
  <c r="AI48" i="7" s="1"/>
  <c r="U156" i="7"/>
  <c r="AD156" i="7" s="1"/>
  <c r="X156" i="7"/>
  <c r="AG156" i="7" s="1"/>
  <c r="U272" i="7"/>
  <c r="AD272" i="7" s="1"/>
  <c r="S67" i="6"/>
  <c r="AB67" i="6" s="1"/>
  <c r="W528" i="6"/>
  <c r="AF528" i="6" s="1"/>
  <c r="X559" i="6"/>
  <c r="AG559" i="6" s="1"/>
  <c r="U559" i="6"/>
  <c r="AD559" i="6" s="1"/>
  <c r="W190" i="7"/>
  <c r="AF190" i="7" s="1"/>
  <c r="Z237" i="7"/>
  <c r="AI237" i="7" s="1"/>
  <c r="W35" i="6"/>
  <c r="AF35" i="6" s="1"/>
  <c r="R189" i="6"/>
  <c r="AA189" i="6" s="1"/>
  <c r="X275" i="6"/>
  <c r="AG275" i="6" s="1"/>
  <c r="V372" i="6"/>
  <c r="AE372" i="6" s="1"/>
  <c r="X33" i="7"/>
  <c r="AG33" i="7" s="1"/>
  <c r="U73" i="7"/>
  <c r="AD73" i="7" s="1"/>
  <c r="S73" i="7"/>
  <c r="AB73" i="7" s="1"/>
  <c r="U438" i="7"/>
  <c r="AD438" i="7" s="1"/>
  <c r="R442" i="7"/>
  <c r="AA442" i="7" s="1"/>
  <c r="V442" i="7"/>
  <c r="AE442" i="7" s="1"/>
  <c r="Z560" i="7"/>
  <c r="AI560" i="7" s="1"/>
  <c r="V199" i="7"/>
  <c r="AE199" i="7" s="1"/>
  <c r="W374" i="7"/>
  <c r="AF374" i="7" s="1"/>
  <c r="T488" i="7"/>
  <c r="AC488" i="7" s="1"/>
  <c r="Z321" i="7"/>
  <c r="AI321" i="7" s="1"/>
  <c r="Z573" i="7"/>
  <c r="AI573" i="7" s="1"/>
  <c r="X146" i="7"/>
  <c r="AG146" i="7" s="1"/>
  <c r="U146" i="7"/>
  <c r="AD146" i="7" s="1"/>
  <c r="U151" i="7"/>
  <c r="AD151" i="7" s="1"/>
  <c r="S151" i="7"/>
  <c r="AB151" i="7" s="1"/>
  <c r="Z588" i="7"/>
  <c r="AI588" i="7" s="1"/>
  <c r="W377" i="9"/>
  <c r="AF377" i="9" s="1"/>
  <c r="V313" i="9"/>
  <c r="AE313" i="9" s="1"/>
  <c r="X545" i="9"/>
  <c r="AG545" i="9" s="1"/>
  <c r="T283" i="9"/>
  <c r="AC283" i="9" s="1"/>
  <c r="Y55" i="5"/>
  <c r="AH55" i="5" s="1"/>
  <c r="V55" i="5"/>
  <c r="AE55" i="5" s="1"/>
  <c r="U315" i="5"/>
  <c r="AD315" i="5" s="1"/>
  <c r="Z581" i="6"/>
  <c r="AI581" i="6" s="1"/>
  <c r="R72" i="7"/>
  <c r="AA72" i="7" s="1"/>
  <c r="X40" i="7"/>
  <c r="AG40" i="7" s="1"/>
  <c r="Z71" i="7"/>
  <c r="AI71" i="7" s="1"/>
  <c r="W525" i="7"/>
  <c r="AF525" i="7" s="1"/>
  <c r="R400" i="7"/>
  <c r="AA400" i="7" s="1"/>
  <c r="R323" i="7"/>
  <c r="AA323" i="7" s="1"/>
  <c r="Z232" i="7"/>
  <c r="AI232" i="7" s="1"/>
  <c r="T544" i="7"/>
  <c r="AC544" i="7" s="1"/>
  <c r="S448" i="7"/>
  <c r="AB448" i="7" s="1"/>
  <c r="R448" i="7"/>
  <c r="AA448" i="7" s="1"/>
  <c r="X448" i="7"/>
  <c r="AG448" i="7" s="1"/>
  <c r="W228" i="7"/>
  <c r="AF228" i="7" s="1"/>
  <c r="W136" i="7"/>
  <c r="AF136" i="7" s="1"/>
  <c r="X304" i="7"/>
  <c r="AG304" i="7" s="1"/>
  <c r="V141" i="7"/>
  <c r="AE141" i="7" s="1"/>
  <c r="U50" i="7"/>
  <c r="AD50" i="7" s="1"/>
  <c r="T50" i="7"/>
  <c r="AC50" i="7" s="1"/>
  <c r="W50" i="7"/>
  <c r="AF50" i="7" s="1"/>
  <c r="S50" i="7"/>
  <c r="AB50" i="7" s="1"/>
  <c r="T82" i="7"/>
  <c r="AC82" i="7" s="1"/>
  <c r="X181" i="5"/>
  <c r="AG181" i="5" s="1"/>
  <c r="T181" i="5"/>
  <c r="AC181" i="5" s="1"/>
  <c r="S181" i="5"/>
  <c r="AB181" i="5" s="1"/>
  <c r="V181" i="5"/>
  <c r="AE181" i="5" s="1"/>
  <c r="Z181" i="5"/>
  <c r="AI181" i="5" s="1"/>
  <c r="U181" i="5"/>
  <c r="AD181" i="5" s="1"/>
  <c r="U340" i="5"/>
  <c r="AD340" i="5" s="1"/>
  <c r="S244" i="6"/>
  <c r="AB244" i="6" s="1"/>
  <c r="X105" i="6"/>
  <c r="AG105" i="6" s="1"/>
  <c r="U440" i="6"/>
  <c r="AD440" i="6" s="1"/>
  <c r="X440" i="6"/>
  <c r="AG440" i="6" s="1"/>
  <c r="S440" i="6"/>
  <c r="AB440" i="6" s="1"/>
  <c r="Z440" i="6"/>
  <c r="AI440" i="6" s="1"/>
  <c r="R440" i="6"/>
  <c r="AA440" i="6" s="1"/>
  <c r="Y282" i="5"/>
  <c r="AH282" i="5" s="1"/>
  <c r="X282" i="5"/>
  <c r="AG282" i="5" s="1"/>
  <c r="W282" i="5"/>
  <c r="AF282" i="5" s="1"/>
  <c r="V282" i="5"/>
  <c r="AE282" i="5" s="1"/>
  <c r="V466" i="6"/>
  <c r="AE466" i="6" s="1"/>
  <c r="Z466" i="6"/>
  <c r="AI466" i="6" s="1"/>
  <c r="U466" i="6"/>
  <c r="AD466" i="6" s="1"/>
  <c r="R466" i="6"/>
  <c r="AA466" i="6" s="1"/>
  <c r="T466" i="6"/>
  <c r="AC466" i="6" s="1"/>
  <c r="Y466" i="6"/>
  <c r="AH466" i="6" s="1"/>
  <c r="T105" i="7"/>
  <c r="AC105" i="7" s="1"/>
  <c r="S576" i="6"/>
  <c r="AB576" i="6" s="1"/>
  <c r="V191" i="7"/>
  <c r="AE191" i="7" s="1"/>
  <c r="W191" i="7"/>
  <c r="AF191" i="7" s="1"/>
  <c r="U191" i="7"/>
  <c r="AD191" i="7" s="1"/>
  <c r="R191" i="7"/>
  <c r="AA191" i="7" s="1"/>
  <c r="T191" i="7"/>
  <c r="AC191" i="7" s="1"/>
  <c r="Z191" i="7"/>
  <c r="AI191" i="7" s="1"/>
  <c r="W465" i="7"/>
  <c r="AF465" i="7" s="1"/>
  <c r="V195" i="5"/>
  <c r="AE195" i="5" s="1"/>
  <c r="X195" i="5"/>
  <c r="AG195" i="5" s="1"/>
  <c r="T195" i="5"/>
  <c r="AC195" i="5" s="1"/>
  <c r="S195" i="5"/>
  <c r="AB195" i="5" s="1"/>
  <c r="Z195" i="5"/>
  <c r="AI195" i="5" s="1"/>
  <c r="W290" i="6"/>
  <c r="AF290" i="6" s="1"/>
  <c r="R290" i="6"/>
  <c r="AA290" i="6" s="1"/>
  <c r="U290" i="6"/>
  <c r="AD290" i="6" s="1"/>
  <c r="T290" i="6"/>
  <c r="AC290" i="6" s="1"/>
  <c r="S290" i="6"/>
  <c r="AB290" i="6" s="1"/>
  <c r="S329" i="7"/>
  <c r="AB329" i="7" s="1"/>
  <c r="T329" i="7"/>
  <c r="AC329" i="7" s="1"/>
  <c r="R329" i="7"/>
  <c r="AA329" i="7" s="1"/>
  <c r="X329" i="7"/>
  <c r="AG329" i="7" s="1"/>
  <c r="Y329" i="7"/>
  <c r="AH329" i="7" s="1"/>
  <c r="U352" i="7"/>
  <c r="AD352" i="7" s="1"/>
  <c r="Z352" i="7"/>
  <c r="AI352" i="7" s="1"/>
  <c r="X352" i="7"/>
  <c r="AG352" i="7" s="1"/>
  <c r="R352" i="7"/>
  <c r="AA352" i="7" s="1"/>
  <c r="S218" i="7"/>
  <c r="AB218" i="7" s="1"/>
  <c r="Z218" i="7"/>
  <c r="AI218" i="7" s="1"/>
  <c r="X218" i="7"/>
  <c r="AG218" i="7" s="1"/>
  <c r="W218" i="7"/>
  <c r="AF218" i="7" s="1"/>
  <c r="U218" i="7"/>
  <c r="AD218" i="7" s="1"/>
  <c r="T218" i="7"/>
  <c r="AC218" i="7" s="1"/>
  <c r="R218" i="7"/>
  <c r="AA218" i="7" s="1"/>
  <c r="V345" i="6"/>
  <c r="AE345" i="6" s="1"/>
  <c r="U345" i="6"/>
  <c r="AD345" i="6" s="1"/>
  <c r="X345" i="6"/>
  <c r="AG345" i="6" s="1"/>
  <c r="T345" i="6"/>
  <c r="AC345" i="6" s="1"/>
  <c r="W345" i="6"/>
  <c r="AF345" i="6" s="1"/>
  <c r="S345" i="6"/>
  <c r="AB345" i="6" s="1"/>
  <c r="Z345" i="6"/>
  <c r="AI345" i="6" s="1"/>
  <c r="R345" i="6"/>
  <c r="AA345" i="6" s="1"/>
  <c r="Y134" i="7"/>
  <c r="AH134" i="7" s="1"/>
  <c r="R134" i="7"/>
  <c r="AA134" i="7" s="1"/>
  <c r="X134" i="7"/>
  <c r="AG134" i="7" s="1"/>
  <c r="W134" i="7"/>
  <c r="AF134" i="7" s="1"/>
  <c r="V134" i="7"/>
  <c r="AE134" i="7" s="1"/>
  <c r="U134" i="7"/>
  <c r="AD134" i="7" s="1"/>
  <c r="Z134" i="7"/>
  <c r="AI134" i="7" s="1"/>
  <c r="X406" i="6"/>
  <c r="AG406" i="6" s="1"/>
  <c r="W406" i="6"/>
  <c r="AF406" i="6" s="1"/>
  <c r="V406" i="6"/>
  <c r="AE406" i="6" s="1"/>
  <c r="U406" i="6"/>
  <c r="AD406" i="6" s="1"/>
  <c r="Z406" i="6"/>
  <c r="AI406" i="6" s="1"/>
  <c r="R406" i="6"/>
  <c r="AA406" i="6" s="1"/>
  <c r="Y202" i="7"/>
  <c r="AH202" i="7" s="1"/>
  <c r="V202" i="7"/>
  <c r="AE202" i="7" s="1"/>
  <c r="T202" i="7"/>
  <c r="AC202" i="7" s="1"/>
  <c r="X202" i="7"/>
  <c r="AG202" i="7" s="1"/>
  <c r="U202" i="7"/>
  <c r="AD202" i="7" s="1"/>
  <c r="W202" i="7"/>
  <c r="AF202" i="7" s="1"/>
  <c r="S202" i="7"/>
  <c r="AB202" i="7" s="1"/>
  <c r="R202" i="7"/>
  <c r="AA202" i="7" s="1"/>
  <c r="U583" i="7"/>
  <c r="AD583" i="7" s="1"/>
  <c r="T583" i="7"/>
  <c r="AC583" i="7" s="1"/>
  <c r="Z583" i="7"/>
  <c r="AI583" i="7" s="1"/>
  <c r="R583" i="7"/>
  <c r="AA583" i="7" s="1"/>
  <c r="Y583" i="7"/>
  <c r="AH583" i="7" s="1"/>
  <c r="X583" i="7"/>
  <c r="AG583" i="7" s="1"/>
  <c r="S583" i="7"/>
  <c r="AB583" i="7" s="1"/>
  <c r="W268" i="6"/>
  <c r="AF268" i="6" s="1"/>
  <c r="V268" i="6"/>
  <c r="AE268" i="6" s="1"/>
  <c r="S268" i="6"/>
  <c r="AB268" i="6" s="1"/>
  <c r="Z268" i="6"/>
  <c r="AI268" i="6" s="1"/>
  <c r="U268" i="6"/>
  <c r="AD268" i="6" s="1"/>
  <c r="R268" i="6"/>
  <c r="AA268" i="6" s="1"/>
  <c r="T268" i="6"/>
  <c r="AC268" i="6" s="1"/>
  <c r="Y268" i="6"/>
  <c r="AH268" i="6" s="1"/>
  <c r="W476" i="5"/>
  <c r="AF476" i="5" s="1"/>
  <c r="V476" i="5"/>
  <c r="AE476" i="5" s="1"/>
  <c r="U476" i="5"/>
  <c r="AD476" i="5" s="1"/>
  <c r="Z476" i="5"/>
  <c r="AI476" i="5" s="1"/>
  <c r="T476" i="5"/>
  <c r="AC476" i="5" s="1"/>
  <c r="R476" i="5"/>
  <c r="AA476" i="5" s="1"/>
  <c r="S476" i="5"/>
  <c r="AB476" i="5" s="1"/>
  <c r="Y476" i="5"/>
  <c r="AH476" i="5" s="1"/>
  <c r="R408" i="6"/>
  <c r="AA408" i="6" s="1"/>
  <c r="X408" i="6"/>
  <c r="AG408" i="6" s="1"/>
  <c r="Z408" i="6"/>
  <c r="AI408" i="6" s="1"/>
  <c r="W408" i="6"/>
  <c r="AF408" i="6" s="1"/>
  <c r="S408" i="6"/>
  <c r="AB408" i="6" s="1"/>
  <c r="V408" i="6"/>
  <c r="AE408" i="6" s="1"/>
  <c r="U408" i="6"/>
  <c r="AD408" i="6" s="1"/>
  <c r="T408" i="6"/>
  <c r="AC408" i="6" s="1"/>
  <c r="Y52" i="7"/>
  <c r="AH52" i="7" s="1"/>
  <c r="S52" i="7"/>
  <c r="AB52" i="7" s="1"/>
  <c r="X52" i="7"/>
  <c r="AG52" i="7" s="1"/>
  <c r="W52" i="7"/>
  <c r="AF52" i="7" s="1"/>
  <c r="U52" i="7"/>
  <c r="AD52" i="7" s="1"/>
  <c r="T52" i="7"/>
  <c r="AC52" i="7" s="1"/>
  <c r="Z52" i="7"/>
  <c r="AI52" i="7" s="1"/>
  <c r="T44" i="5"/>
  <c r="AC44" i="5" s="1"/>
  <c r="U456" i="7"/>
  <c r="AD456" i="7" s="1"/>
  <c r="X456" i="7"/>
  <c r="AG456" i="7" s="1"/>
  <c r="T456" i="7"/>
  <c r="AC456" i="7" s="1"/>
  <c r="V456" i="7"/>
  <c r="AE456" i="7" s="1"/>
  <c r="S456" i="7"/>
  <c r="AB456" i="7" s="1"/>
  <c r="Z456" i="7"/>
  <c r="AI456" i="7" s="1"/>
  <c r="R456" i="7"/>
  <c r="AA456" i="7" s="1"/>
  <c r="Y456" i="7"/>
  <c r="AH456" i="7" s="1"/>
  <c r="W396" i="6"/>
  <c r="AF396" i="6" s="1"/>
  <c r="T396" i="6"/>
  <c r="AC396" i="6" s="1"/>
  <c r="S396" i="6"/>
  <c r="AB396" i="6" s="1"/>
  <c r="V396" i="6"/>
  <c r="AE396" i="6" s="1"/>
  <c r="Z396" i="6"/>
  <c r="AI396" i="6" s="1"/>
  <c r="U396" i="6"/>
  <c r="AD396" i="6" s="1"/>
  <c r="R396" i="6"/>
  <c r="AA396" i="6" s="1"/>
  <c r="Y396" i="6"/>
  <c r="AH396" i="6" s="1"/>
  <c r="X589" i="5"/>
  <c r="AG589" i="5" s="1"/>
  <c r="V589" i="5"/>
  <c r="AE589" i="5" s="1"/>
  <c r="W589" i="5"/>
  <c r="AF589" i="5" s="1"/>
  <c r="T589" i="5"/>
  <c r="AC589" i="5" s="1"/>
  <c r="U589" i="5"/>
  <c r="AD589" i="5" s="1"/>
  <c r="S589" i="5"/>
  <c r="AB589" i="5" s="1"/>
  <c r="R589" i="5"/>
  <c r="AA589" i="5" s="1"/>
  <c r="Z589" i="5"/>
  <c r="AI589" i="5" s="1"/>
  <c r="W199" i="6"/>
  <c r="AF199" i="6" s="1"/>
  <c r="Z199" i="6"/>
  <c r="AI199" i="6" s="1"/>
  <c r="Y199" i="6"/>
  <c r="AH199" i="6" s="1"/>
  <c r="X199" i="6"/>
  <c r="AG199" i="6" s="1"/>
  <c r="U199" i="6"/>
  <c r="AD199" i="6" s="1"/>
  <c r="T199" i="6"/>
  <c r="AC199" i="6" s="1"/>
  <c r="W458" i="7"/>
  <c r="AF458" i="7" s="1"/>
  <c r="U458" i="7"/>
  <c r="AD458" i="7" s="1"/>
  <c r="X458" i="7"/>
  <c r="AG458" i="7" s="1"/>
  <c r="T458" i="7"/>
  <c r="AC458" i="7" s="1"/>
  <c r="V458" i="7"/>
  <c r="AE458" i="7" s="1"/>
  <c r="S458" i="7"/>
  <c r="AB458" i="7" s="1"/>
  <c r="Z458" i="7"/>
  <c r="AI458" i="7" s="1"/>
  <c r="R458" i="7"/>
  <c r="AA458" i="7" s="1"/>
  <c r="T30" i="7"/>
  <c r="AC30" i="7" s="1"/>
  <c r="S30" i="7"/>
  <c r="AB30" i="7" s="1"/>
  <c r="X30" i="7"/>
  <c r="AG30" i="7" s="1"/>
  <c r="Z30" i="7"/>
  <c r="AI30" i="7" s="1"/>
  <c r="Y30" i="7"/>
  <c r="AH30" i="7" s="1"/>
  <c r="W30" i="7"/>
  <c r="AF30" i="7" s="1"/>
  <c r="R30" i="7"/>
  <c r="AA30" i="7" s="1"/>
  <c r="Q34" i="1"/>
  <c r="U255" i="5"/>
  <c r="AD255" i="5" s="1"/>
  <c r="W579" i="7"/>
  <c r="AF579" i="7" s="1"/>
  <c r="U477" i="7"/>
  <c r="AD477" i="7" s="1"/>
  <c r="W555" i="5"/>
  <c r="AF555" i="5" s="1"/>
  <c r="T263" i="5"/>
  <c r="AC263" i="5" s="1"/>
  <c r="T31" i="7"/>
  <c r="AC31" i="7" s="1"/>
  <c r="Y474" i="7"/>
  <c r="AH474" i="7" s="1"/>
  <c r="W474" i="7"/>
  <c r="AF474" i="7" s="1"/>
  <c r="R327" i="7"/>
  <c r="AA327" i="7" s="1"/>
  <c r="X497" i="7"/>
  <c r="AG497" i="7" s="1"/>
  <c r="V279" i="7"/>
  <c r="AE279" i="7" s="1"/>
  <c r="V233" i="7"/>
  <c r="AE233" i="7" s="1"/>
  <c r="U383" i="7"/>
  <c r="AD383" i="7" s="1"/>
  <c r="X280" i="6"/>
  <c r="AG280" i="6" s="1"/>
  <c r="T259" i="6"/>
  <c r="AC259" i="6" s="1"/>
  <c r="Z172" i="6"/>
  <c r="AI172" i="6" s="1"/>
  <c r="X278" i="5"/>
  <c r="AG278" i="5" s="1"/>
  <c r="Y441" i="6"/>
  <c r="AH441" i="6" s="1"/>
  <c r="V441" i="6"/>
  <c r="AE441" i="6" s="1"/>
  <c r="Z194" i="6"/>
  <c r="AI194" i="6" s="1"/>
  <c r="V328" i="6"/>
  <c r="AE328" i="6" s="1"/>
  <c r="X272" i="7"/>
  <c r="AG272" i="7" s="1"/>
  <c r="V559" i="6"/>
  <c r="AE559" i="6" s="1"/>
  <c r="V237" i="7"/>
  <c r="AE237" i="7" s="1"/>
  <c r="V438" i="7"/>
  <c r="AE438" i="7" s="1"/>
  <c r="X377" i="9"/>
  <c r="AG377" i="9" s="1"/>
  <c r="Y545" i="9"/>
  <c r="AH545" i="9" s="1"/>
  <c r="U283" i="9"/>
  <c r="AD283" i="9" s="1"/>
  <c r="N10" i="15"/>
  <c r="V168" i="5"/>
  <c r="AE168" i="5" s="1"/>
  <c r="X168" i="5"/>
  <c r="AG168" i="5" s="1"/>
  <c r="V315" i="5"/>
  <c r="AE315" i="5" s="1"/>
  <c r="U193" i="7"/>
  <c r="AD193" i="7" s="1"/>
  <c r="Y193" i="7"/>
  <c r="AH193" i="7" s="1"/>
  <c r="V40" i="7"/>
  <c r="AE40" i="7" s="1"/>
  <c r="X525" i="7"/>
  <c r="AG525" i="7" s="1"/>
  <c r="Z500" i="7"/>
  <c r="AI500" i="7" s="1"/>
  <c r="X500" i="7"/>
  <c r="AG500" i="7" s="1"/>
  <c r="Y232" i="7"/>
  <c r="AH232" i="7" s="1"/>
  <c r="T337" i="7"/>
  <c r="AC337" i="7" s="1"/>
  <c r="Y100" i="7"/>
  <c r="AH100" i="7" s="1"/>
  <c r="R100" i="7"/>
  <c r="AA100" i="7" s="1"/>
  <c r="V100" i="7"/>
  <c r="AE100" i="7" s="1"/>
  <c r="X141" i="7"/>
  <c r="AG141" i="7" s="1"/>
  <c r="W217" i="7"/>
  <c r="AF217" i="7" s="1"/>
  <c r="T217" i="7"/>
  <c r="AC217" i="7" s="1"/>
  <c r="X217" i="7"/>
  <c r="AG217" i="7" s="1"/>
  <c r="S217" i="7"/>
  <c r="AB217" i="7" s="1"/>
  <c r="V340" i="5"/>
  <c r="AE340" i="5" s="1"/>
  <c r="Y519" i="5"/>
  <c r="AH519" i="5" s="1"/>
  <c r="X519" i="5"/>
  <c r="AG519" i="5" s="1"/>
  <c r="W519" i="5"/>
  <c r="AF519" i="5" s="1"/>
  <c r="V519" i="5"/>
  <c r="AE519" i="5" s="1"/>
  <c r="R70" i="6"/>
  <c r="AA70" i="6" s="1"/>
  <c r="V70" i="6"/>
  <c r="AE70" i="6" s="1"/>
  <c r="U70" i="6"/>
  <c r="AD70" i="6" s="1"/>
  <c r="T70" i="6"/>
  <c r="AC70" i="6" s="1"/>
  <c r="S70" i="6"/>
  <c r="AB70" i="6" s="1"/>
  <c r="T346" i="6"/>
  <c r="AC346" i="6" s="1"/>
  <c r="Z346" i="6"/>
  <c r="AI346" i="6" s="1"/>
  <c r="U346" i="6"/>
  <c r="AD346" i="6" s="1"/>
  <c r="R346" i="6"/>
  <c r="AA346" i="6" s="1"/>
  <c r="Y346" i="6"/>
  <c r="AH346" i="6" s="1"/>
  <c r="V105" i="6"/>
  <c r="AE105" i="6" s="1"/>
  <c r="Z100" i="6"/>
  <c r="AI100" i="6" s="1"/>
  <c r="T100" i="6"/>
  <c r="AC100" i="6" s="1"/>
  <c r="W100" i="6"/>
  <c r="AF100" i="6" s="1"/>
  <c r="S100" i="6"/>
  <c r="AB100" i="6" s="1"/>
  <c r="Y100" i="6"/>
  <c r="AH100" i="6" s="1"/>
  <c r="Y176" i="6"/>
  <c r="AH176" i="6" s="1"/>
  <c r="T176" i="6"/>
  <c r="AC176" i="6" s="1"/>
  <c r="S176" i="6"/>
  <c r="AB176" i="6" s="1"/>
  <c r="R176" i="6"/>
  <c r="AA176" i="6" s="1"/>
  <c r="X504" i="6"/>
  <c r="AG504" i="6" s="1"/>
  <c r="Z504" i="6"/>
  <c r="AI504" i="6" s="1"/>
  <c r="W504" i="6"/>
  <c r="AF504" i="6" s="1"/>
  <c r="Y504" i="6"/>
  <c r="AH504" i="6" s="1"/>
  <c r="V504" i="6"/>
  <c r="AE504" i="6" s="1"/>
  <c r="R504" i="6"/>
  <c r="AA504" i="6" s="1"/>
  <c r="X105" i="7"/>
  <c r="AG105" i="7" s="1"/>
  <c r="X391" i="7"/>
  <c r="AG391" i="7" s="1"/>
  <c r="U391" i="7"/>
  <c r="AD391" i="7" s="1"/>
  <c r="T391" i="7"/>
  <c r="AC391" i="7" s="1"/>
  <c r="Z391" i="7"/>
  <c r="AI391" i="7" s="1"/>
  <c r="S391" i="7"/>
  <c r="AB391" i="7" s="1"/>
  <c r="R391" i="7"/>
  <c r="AA391" i="7" s="1"/>
  <c r="T275" i="9"/>
  <c r="AC275" i="9" s="1"/>
  <c r="Z275" i="9"/>
  <c r="AI275" i="9" s="1"/>
  <c r="Y275" i="9"/>
  <c r="AH275" i="9" s="1"/>
  <c r="S275" i="9"/>
  <c r="AB275" i="9" s="1"/>
  <c r="X198" i="7"/>
  <c r="AG198" i="7" s="1"/>
  <c r="Y198" i="7"/>
  <c r="AH198" i="7" s="1"/>
  <c r="U198" i="7"/>
  <c r="AD198" i="7" s="1"/>
  <c r="T198" i="7"/>
  <c r="AC198" i="7" s="1"/>
  <c r="S198" i="7"/>
  <c r="AB198" i="7" s="1"/>
  <c r="R311" i="7"/>
  <c r="AA311" i="7" s="1"/>
  <c r="S311" i="7"/>
  <c r="AB311" i="7" s="1"/>
  <c r="T311" i="7"/>
  <c r="AC311" i="7" s="1"/>
  <c r="Y311" i="7"/>
  <c r="AH311" i="7" s="1"/>
  <c r="X311" i="7"/>
  <c r="AG311" i="7" s="1"/>
  <c r="X512" i="5"/>
  <c r="AG512" i="5" s="1"/>
  <c r="W512" i="5"/>
  <c r="AF512" i="5" s="1"/>
  <c r="V512" i="5"/>
  <c r="AE512" i="5" s="1"/>
  <c r="S512" i="5"/>
  <c r="AB512" i="5" s="1"/>
  <c r="U512" i="5"/>
  <c r="AD512" i="5" s="1"/>
  <c r="Z512" i="5"/>
  <c r="AI512" i="5" s="1"/>
  <c r="T512" i="5"/>
  <c r="AC512" i="5" s="1"/>
  <c r="R512" i="5"/>
  <c r="AA512" i="5" s="1"/>
  <c r="W47" i="6"/>
  <c r="AF47" i="6" s="1"/>
  <c r="X47" i="6"/>
  <c r="AG47" i="6" s="1"/>
  <c r="V47" i="6"/>
  <c r="AE47" i="6" s="1"/>
  <c r="U47" i="6"/>
  <c r="AD47" i="6" s="1"/>
  <c r="T47" i="6"/>
  <c r="AC47" i="6" s="1"/>
  <c r="S47" i="6"/>
  <c r="AB47" i="6" s="1"/>
  <c r="X549" i="6"/>
  <c r="AG549" i="6" s="1"/>
  <c r="S549" i="6"/>
  <c r="AB549" i="6" s="1"/>
  <c r="W549" i="6"/>
  <c r="AF549" i="6" s="1"/>
  <c r="R549" i="6"/>
  <c r="AA549" i="6" s="1"/>
  <c r="V549" i="6"/>
  <c r="AE549" i="6" s="1"/>
  <c r="U549" i="6"/>
  <c r="AD549" i="6" s="1"/>
  <c r="T549" i="6"/>
  <c r="AC549" i="6" s="1"/>
  <c r="Y549" i="6"/>
  <c r="AH549" i="6" s="1"/>
  <c r="U418" i="7"/>
  <c r="AD418" i="7" s="1"/>
  <c r="T418" i="7"/>
  <c r="AC418" i="7" s="1"/>
  <c r="Z418" i="7"/>
  <c r="AI418" i="7" s="1"/>
  <c r="R418" i="7"/>
  <c r="AA418" i="7" s="1"/>
  <c r="Y418" i="7"/>
  <c r="AH418" i="7" s="1"/>
  <c r="X418" i="7"/>
  <c r="AG418" i="7" s="1"/>
  <c r="S418" i="7"/>
  <c r="AB418" i="7" s="1"/>
  <c r="Y106" i="7"/>
  <c r="AH106" i="7" s="1"/>
  <c r="X106" i="7"/>
  <c r="AG106" i="7" s="1"/>
  <c r="W106" i="7"/>
  <c r="AF106" i="7" s="1"/>
  <c r="V106" i="7"/>
  <c r="AE106" i="7" s="1"/>
  <c r="R106" i="7"/>
  <c r="AA106" i="7" s="1"/>
  <c r="S106" i="7"/>
  <c r="AB106" i="7" s="1"/>
  <c r="U106" i="7"/>
  <c r="AD106" i="7" s="1"/>
  <c r="X405" i="6"/>
  <c r="AG405" i="6" s="1"/>
  <c r="W405" i="6"/>
  <c r="AF405" i="6" s="1"/>
  <c r="V405" i="6"/>
  <c r="AE405" i="6" s="1"/>
  <c r="U405" i="6"/>
  <c r="AD405" i="6" s="1"/>
  <c r="Z405" i="6"/>
  <c r="AI405" i="6" s="1"/>
  <c r="R405" i="6"/>
  <c r="AA405" i="6" s="1"/>
  <c r="T275" i="7"/>
  <c r="AC275" i="7" s="1"/>
  <c r="U275" i="7"/>
  <c r="AD275" i="7" s="1"/>
  <c r="X275" i="7"/>
  <c r="AG275" i="7" s="1"/>
  <c r="Z275" i="7"/>
  <c r="AI275" i="7" s="1"/>
  <c r="V275" i="7"/>
  <c r="AE275" i="7" s="1"/>
  <c r="R275" i="7"/>
  <c r="AA275" i="7" s="1"/>
  <c r="W275" i="7"/>
  <c r="AF275" i="7" s="1"/>
  <c r="S275" i="7"/>
  <c r="AB275" i="7" s="1"/>
  <c r="G18" i="16"/>
  <c r="T246" i="6"/>
  <c r="AC246" i="6" s="1"/>
  <c r="S246" i="6"/>
  <c r="AB246" i="6" s="1"/>
  <c r="X246" i="6"/>
  <c r="AG246" i="6" s="1"/>
  <c r="Z246" i="6"/>
  <c r="AI246" i="6" s="1"/>
  <c r="Y246" i="6"/>
  <c r="AH246" i="6" s="1"/>
  <c r="W246" i="6"/>
  <c r="AF246" i="6" s="1"/>
  <c r="R246" i="6"/>
  <c r="AA246" i="6" s="1"/>
  <c r="W204" i="7"/>
  <c r="AF204" i="7" s="1"/>
  <c r="V204" i="7"/>
  <c r="AE204" i="7" s="1"/>
  <c r="U204" i="7"/>
  <c r="AD204" i="7" s="1"/>
  <c r="T204" i="7"/>
  <c r="AC204" i="7" s="1"/>
  <c r="Y204" i="7"/>
  <c r="AH204" i="7" s="1"/>
  <c r="Z204" i="7"/>
  <c r="AI204" i="7" s="1"/>
  <c r="S204" i="7"/>
  <c r="AB204" i="7" s="1"/>
  <c r="Z320" i="7"/>
  <c r="AI320" i="7" s="1"/>
  <c r="Y320" i="7"/>
  <c r="AH320" i="7" s="1"/>
  <c r="W320" i="7"/>
  <c r="AF320" i="7" s="1"/>
  <c r="U320" i="7"/>
  <c r="AD320" i="7" s="1"/>
  <c r="T320" i="7"/>
  <c r="AC320" i="7" s="1"/>
  <c r="V320" i="7"/>
  <c r="AE320" i="7" s="1"/>
  <c r="R320" i="7"/>
  <c r="AA320" i="7" s="1"/>
  <c r="W294" i="6"/>
  <c r="AF294" i="6" s="1"/>
  <c r="T294" i="6"/>
  <c r="AC294" i="6" s="1"/>
  <c r="S294" i="6"/>
  <c r="AB294" i="6" s="1"/>
  <c r="V294" i="6"/>
  <c r="AE294" i="6" s="1"/>
  <c r="Z294" i="6"/>
  <c r="AI294" i="6" s="1"/>
  <c r="U294" i="6"/>
  <c r="AD294" i="6" s="1"/>
  <c r="R294" i="6"/>
  <c r="AA294" i="6" s="1"/>
  <c r="Y294" i="6"/>
  <c r="AH294" i="6" s="1"/>
  <c r="U308" i="6"/>
  <c r="AD308" i="6" s="1"/>
  <c r="T308" i="6"/>
  <c r="AC308" i="6" s="1"/>
  <c r="S308" i="6"/>
  <c r="AB308" i="6" s="1"/>
  <c r="X308" i="6"/>
  <c r="AG308" i="6" s="1"/>
  <c r="Z308" i="6"/>
  <c r="AI308" i="6" s="1"/>
  <c r="Y308" i="6"/>
  <c r="AH308" i="6" s="1"/>
  <c r="Y496" i="9"/>
  <c r="AH496" i="9" s="1"/>
  <c r="X496" i="9"/>
  <c r="AG496" i="9" s="1"/>
  <c r="T496" i="9"/>
  <c r="AC496" i="9" s="1"/>
  <c r="V496" i="9"/>
  <c r="AE496" i="9" s="1"/>
  <c r="W496" i="9"/>
  <c r="AF496" i="9" s="1"/>
  <c r="S496" i="9"/>
  <c r="AB496" i="9" s="1"/>
  <c r="U496" i="9"/>
  <c r="AD496" i="9" s="1"/>
  <c r="R496" i="9"/>
  <c r="AA496" i="9" s="1"/>
  <c r="S587" i="6"/>
  <c r="AB587" i="6" s="1"/>
  <c r="Z587" i="6"/>
  <c r="AI587" i="6" s="1"/>
  <c r="R587" i="6"/>
  <c r="AA587" i="6" s="1"/>
  <c r="W587" i="6"/>
  <c r="AF587" i="6" s="1"/>
  <c r="Y587" i="6"/>
  <c r="AH587" i="6" s="1"/>
  <c r="V587" i="6"/>
  <c r="AE587" i="6" s="1"/>
  <c r="X587" i="6"/>
  <c r="AG587" i="6" s="1"/>
  <c r="W213" i="5"/>
  <c r="AF213" i="5" s="1"/>
  <c r="T213" i="5"/>
  <c r="AC213" i="5" s="1"/>
  <c r="S213" i="5"/>
  <c r="AB213" i="5" s="1"/>
  <c r="V213" i="5"/>
  <c r="AE213" i="5" s="1"/>
  <c r="Z213" i="5"/>
  <c r="AI213" i="5" s="1"/>
  <c r="U213" i="5"/>
  <c r="AD213" i="5" s="1"/>
  <c r="R213" i="5"/>
  <c r="AA213" i="5" s="1"/>
  <c r="Y213" i="5"/>
  <c r="AH213" i="5" s="1"/>
  <c r="W380" i="6"/>
  <c r="AF380" i="6" s="1"/>
  <c r="T380" i="6"/>
  <c r="AC380" i="6" s="1"/>
  <c r="S380" i="6"/>
  <c r="AB380" i="6" s="1"/>
  <c r="U380" i="6"/>
  <c r="AD380" i="6" s="1"/>
  <c r="Z380" i="6"/>
  <c r="AI380" i="6" s="1"/>
  <c r="V380" i="6"/>
  <c r="AE380" i="6" s="1"/>
  <c r="R380" i="6"/>
  <c r="AA380" i="6" s="1"/>
  <c r="Y380" i="6"/>
  <c r="AH380" i="6" s="1"/>
  <c r="W250" i="6"/>
  <c r="AF250" i="6" s="1"/>
  <c r="Y250" i="6"/>
  <c r="AH250" i="6" s="1"/>
  <c r="V250" i="6"/>
  <c r="AE250" i="6" s="1"/>
  <c r="R250" i="6"/>
  <c r="AA250" i="6" s="1"/>
  <c r="U250" i="6"/>
  <c r="AD250" i="6" s="1"/>
  <c r="T250" i="6"/>
  <c r="AC250" i="6" s="1"/>
  <c r="S250" i="6"/>
  <c r="AB250" i="6" s="1"/>
  <c r="X250" i="6"/>
  <c r="AG250" i="6" s="1"/>
  <c r="X465" i="6"/>
  <c r="AG465" i="6" s="1"/>
  <c r="W465" i="6"/>
  <c r="AF465" i="6" s="1"/>
  <c r="V465" i="6"/>
  <c r="AE465" i="6" s="1"/>
  <c r="S465" i="6"/>
  <c r="AB465" i="6" s="1"/>
  <c r="Z465" i="6"/>
  <c r="AI465" i="6" s="1"/>
  <c r="U465" i="6"/>
  <c r="AD465" i="6" s="1"/>
  <c r="R465" i="6"/>
  <c r="AA465" i="6" s="1"/>
  <c r="T465" i="6"/>
  <c r="AC465" i="6" s="1"/>
  <c r="U583" i="6"/>
  <c r="AD583" i="6" s="1"/>
  <c r="T583" i="6"/>
  <c r="AC583" i="6" s="1"/>
  <c r="S583" i="6"/>
  <c r="AB583" i="6" s="1"/>
  <c r="X583" i="6"/>
  <c r="AG583" i="6" s="1"/>
  <c r="Z583" i="6"/>
  <c r="AI583" i="6" s="1"/>
  <c r="Y583" i="6"/>
  <c r="AH583" i="6" s="1"/>
  <c r="V313" i="7"/>
  <c r="AE313" i="7" s="1"/>
  <c r="Y313" i="7"/>
  <c r="AH313" i="7" s="1"/>
  <c r="S313" i="7"/>
  <c r="AB313" i="7" s="1"/>
  <c r="Z313" i="7"/>
  <c r="AI313" i="7" s="1"/>
  <c r="X313" i="7"/>
  <c r="AG313" i="7" s="1"/>
  <c r="W313" i="7"/>
  <c r="AF313" i="7" s="1"/>
  <c r="U313" i="7"/>
  <c r="AD313" i="7" s="1"/>
  <c r="T313" i="7"/>
  <c r="AC313" i="7" s="1"/>
  <c r="Y324" i="7"/>
  <c r="AH324" i="7" s="1"/>
  <c r="W324" i="7"/>
  <c r="AF324" i="7" s="1"/>
  <c r="S324" i="7"/>
  <c r="AB324" i="7" s="1"/>
  <c r="X324" i="7"/>
  <c r="AG324" i="7" s="1"/>
  <c r="V324" i="7"/>
  <c r="AE324" i="7" s="1"/>
  <c r="U324" i="7"/>
  <c r="AD324" i="7" s="1"/>
  <c r="T324" i="7"/>
  <c r="AC324" i="7" s="1"/>
  <c r="Z324" i="7"/>
  <c r="AI324" i="7" s="1"/>
  <c r="U305" i="7"/>
  <c r="AD305" i="7" s="1"/>
  <c r="V305" i="7"/>
  <c r="AE305" i="7" s="1"/>
  <c r="Y305" i="7"/>
  <c r="AH305" i="7" s="1"/>
  <c r="S305" i="7"/>
  <c r="AB305" i="7" s="1"/>
  <c r="W305" i="7"/>
  <c r="AF305" i="7" s="1"/>
  <c r="X305" i="7"/>
  <c r="AG305" i="7" s="1"/>
  <c r="T305" i="7"/>
  <c r="AC305" i="7" s="1"/>
  <c r="R305" i="7"/>
  <c r="AA305" i="7" s="1"/>
  <c r="X246" i="5"/>
  <c r="AG246" i="5" s="1"/>
  <c r="W246" i="5"/>
  <c r="AF246" i="5" s="1"/>
  <c r="T246" i="5"/>
  <c r="AC246" i="5" s="1"/>
  <c r="S246" i="5"/>
  <c r="AB246" i="5" s="1"/>
  <c r="V246" i="5"/>
  <c r="AE246" i="5" s="1"/>
  <c r="Z246" i="5"/>
  <c r="AI246" i="5" s="1"/>
  <c r="U246" i="5"/>
  <c r="AD246" i="5" s="1"/>
  <c r="R246" i="5"/>
  <c r="AA246" i="5" s="1"/>
  <c r="X338" i="6"/>
  <c r="AG338" i="6" s="1"/>
  <c r="W338" i="6"/>
  <c r="AF338" i="6" s="1"/>
  <c r="T338" i="6"/>
  <c r="AC338" i="6" s="1"/>
  <c r="S338" i="6"/>
  <c r="AB338" i="6" s="1"/>
  <c r="V338" i="6"/>
  <c r="AE338" i="6" s="1"/>
  <c r="Z338" i="6"/>
  <c r="AI338" i="6" s="1"/>
  <c r="U338" i="6"/>
  <c r="AD338" i="6" s="1"/>
  <c r="R338" i="6"/>
  <c r="AA338" i="6" s="1"/>
  <c r="Z146" i="6"/>
  <c r="AI146" i="6" s="1"/>
  <c r="Y146" i="6"/>
  <c r="AH146" i="6" s="1"/>
  <c r="X146" i="6"/>
  <c r="AG146" i="6" s="1"/>
  <c r="V146" i="6"/>
  <c r="AE146" i="6" s="1"/>
  <c r="U146" i="6"/>
  <c r="AD146" i="6" s="1"/>
  <c r="S146" i="6"/>
  <c r="AB146" i="6" s="1"/>
  <c r="T146" i="6"/>
  <c r="AC146" i="6" s="1"/>
  <c r="W146" i="6"/>
  <c r="AF146" i="6" s="1"/>
  <c r="U283" i="6"/>
  <c r="AD283" i="6" s="1"/>
  <c r="T283" i="6"/>
  <c r="AC283" i="6" s="1"/>
  <c r="W283" i="6"/>
  <c r="AF283" i="6" s="1"/>
  <c r="S283" i="6"/>
  <c r="AB283" i="6" s="1"/>
  <c r="V283" i="6"/>
  <c r="AE283" i="6" s="1"/>
  <c r="Z283" i="6"/>
  <c r="AI283" i="6" s="1"/>
  <c r="R283" i="6"/>
  <c r="AA283" i="6" s="1"/>
  <c r="Y283" i="6"/>
  <c r="AH283" i="6" s="1"/>
  <c r="X44" i="5"/>
  <c r="AG44" i="5" s="1"/>
  <c r="W44" i="5"/>
  <c r="AF44" i="5" s="1"/>
  <c r="V44" i="5"/>
  <c r="AE44" i="5" s="1"/>
  <c r="U44" i="5"/>
  <c r="AD44" i="5" s="1"/>
  <c r="Z44" i="5"/>
  <c r="AI44" i="5" s="1"/>
  <c r="R44" i="5"/>
  <c r="AA44" i="5" s="1"/>
  <c r="V281" i="7"/>
  <c r="AE281" i="7" s="1"/>
  <c r="S281" i="7"/>
  <c r="AB281" i="7" s="1"/>
  <c r="Z281" i="7"/>
  <c r="AI281" i="7" s="1"/>
  <c r="X281" i="7"/>
  <c r="AG281" i="7" s="1"/>
  <c r="W281" i="7"/>
  <c r="AF281" i="7" s="1"/>
  <c r="U281" i="7"/>
  <c r="AD281" i="7" s="1"/>
  <c r="W198" i="5"/>
  <c r="AF198" i="5" s="1"/>
  <c r="T198" i="5"/>
  <c r="AC198" i="5" s="1"/>
  <c r="S198" i="5"/>
  <c r="AB198" i="5" s="1"/>
  <c r="V198" i="5"/>
  <c r="AE198" i="5" s="1"/>
  <c r="Z198" i="5"/>
  <c r="AI198" i="5" s="1"/>
  <c r="U198" i="5"/>
  <c r="AD198" i="5" s="1"/>
  <c r="R198" i="5"/>
  <c r="AA198" i="5" s="1"/>
  <c r="Y198" i="5"/>
  <c r="AH198" i="5" s="1"/>
  <c r="U246" i="6"/>
  <c r="AD246" i="6" s="1"/>
  <c r="X204" i="7"/>
  <c r="AG204" i="7" s="1"/>
  <c r="U521" i="7"/>
  <c r="AD521" i="7" s="1"/>
  <c r="T521" i="7"/>
  <c r="AC521" i="7" s="1"/>
  <c r="Z521" i="7"/>
  <c r="AI521" i="7" s="1"/>
  <c r="R521" i="7"/>
  <c r="AA521" i="7" s="1"/>
  <c r="Y521" i="7"/>
  <c r="AH521" i="7" s="1"/>
  <c r="X521" i="7"/>
  <c r="AG521" i="7" s="1"/>
  <c r="S521" i="7"/>
  <c r="AB521" i="7" s="1"/>
  <c r="X320" i="7"/>
  <c r="AG320" i="7" s="1"/>
  <c r="W72" i="5"/>
  <c r="AF72" i="5" s="1"/>
  <c r="T72" i="5"/>
  <c r="AC72" i="5" s="1"/>
  <c r="S72" i="5"/>
  <c r="AB72" i="5" s="1"/>
  <c r="V72" i="5"/>
  <c r="AE72" i="5" s="1"/>
  <c r="Z72" i="5"/>
  <c r="AI72" i="5" s="1"/>
  <c r="U72" i="5"/>
  <c r="AD72" i="5" s="1"/>
  <c r="R72" i="5"/>
  <c r="AA72" i="5" s="1"/>
  <c r="Y72" i="5"/>
  <c r="AH72" i="5" s="1"/>
  <c r="W300" i="6"/>
  <c r="AF300" i="6" s="1"/>
  <c r="Y300" i="6"/>
  <c r="AH300" i="6" s="1"/>
  <c r="V300" i="6"/>
  <c r="AE300" i="6" s="1"/>
  <c r="R300" i="6"/>
  <c r="AA300" i="6" s="1"/>
  <c r="U300" i="6"/>
  <c r="AD300" i="6" s="1"/>
  <c r="T300" i="6"/>
  <c r="AC300" i="6" s="1"/>
  <c r="S300" i="6"/>
  <c r="AB300" i="6" s="1"/>
  <c r="X300" i="6"/>
  <c r="AG300" i="6" s="1"/>
  <c r="R308" i="6"/>
  <c r="AA308" i="6" s="1"/>
  <c r="R264" i="7"/>
  <c r="AA264" i="7" s="1"/>
  <c r="Y264" i="7"/>
  <c r="AH264" i="7" s="1"/>
  <c r="W264" i="7"/>
  <c r="AF264" i="7" s="1"/>
  <c r="T264" i="7"/>
  <c r="AC264" i="7" s="1"/>
  <c r="V264" i="7"/>
  <c r="AE264" i="7" s="1"/>
  <c r="U264" i="7"/>
  <c r="AD264" i="7" s="1"/>
  <c r="S264" i="7"/>
  <c r="AB264" i="7" s="1"/>
  <c r="T587" i="6"/>
  <c r="AC587" i="6" s="1"/>
  <c r="V223" i="7"/>
  <c r="AE223" i="7" s="1"/>
  <c r="S223" i="7"/>
  <c r="AB223" i="7" s="1"/>
  <c r="Z223" i="7"/>
  <c r="AI223" i="7" s="1"/>
  <c r="X223" i="7"/>
  <c r="AG223" i="7" s="1"/>
  <c r="W223" i="7"/>
  <c r="AF223" i="7" s="1"/>
  <c r="R223" i="7"/>
  <c r="AA223" i="7" s="1"/>
  <c r="U360" i="6"/>
  <c r="AD360" i="6" s="1"/>
  <c r="W360" i="6"/>
  <c r="AF360" i="6" s="1"/>
  <c r="T360" i="6"/>
  <c r="AC360" i="6" s="1"/>
  <c r="X360" i="6"/>
  <c r="AG360" i="6" s="1"/>
  <c r="S360" i="6"/>
  <c r="AB360" i="6" s="1"/>
  <c r="Z360" i="6"/>
  <c r="AI360" i="6" s="1"/>
  <c r="R360" i="6"/>
  <c r="AA360" i="6" s="1"/>
  <c r="Y360" i="6"/>
  <c r="AH360" i="6" s="1"/>
  <c r="V376" i="7"/>
  <c r="AE376" i="7" s="1"/>
  <c r="U376" i="7"/>
  <c r="AD376" i="7" s="1"/>
  <c r="S376" i="7"/>
  <c r="AB376" i="7" s="1"/>
  <c r="R376" i="7"/>
  <c r="AA376" i="7" s="1"/>
  <c r="Z376" i="7"/>
  <c r="AI376" i="7" s="1"/>
  <c r="X376" i="7"/>
  <c r="AG376" i="7" s="1"/>
  <c r="U377" i="7"/>
  <c r="AD377" i="7" s="1"/>
  <c r="R377" i="7"/>
  <c r="AA377" i="7" s="1"/>
  <c r="Z377" i="7"/>
  <c r="AI377" i="7" s="1"/>
  <c r="W377" i="7"/>
  <c r="AF377" i="7" s="1"/>
  <c r="X377" i="7"/>
  <c r="AG377" i="7" s="1"/>
  <c r="T377" i="7"/>
  <c r="AC377" i="7" s="1"/>
  <c r="V377" i="7"/>
  <c r="AE377" i="7" s="1"/>
  <c r="S377" i="7"/>
  <c r="AB377" i="7" s="1"/>
  <c r="W522" i="7"/>
  <c r="AF522" i="7" s="1"/>
  <c r="U397" i="7"/>
  <c r="AD397" i="7" s="1"/>
  <c r="U260" i="7"/>
  <c r="AD260" i="7" s="1"/>
  <c r="V255" i="5"/>
  <c r="AE255" i="5" s="1"/>
  <c r="T567" i="7"/>
  <c r="AC567" i="7" s="1"/>
  <c r="S331" i="7"/>
  <c r="AB331" i="7" s="1"/>
  <c r="W491" i="6"/>
  <c r="AF491" i="6" s="1"/>
  <c r="R151" i="6"/>
  <c r="AA151" i="6" s="1"/>
  <c r="V283" i="9"/>
  <c r="AE283" i="9" s="1"/>
  <c r="T529" i="6"/>
  <c r="AC529" i="6" s="1"/>
  <c r="Z529" i="6"/>
  <c r="AI529" i="6" s="1"/>
  <c r="R529" i="6"/>
  <c r="AA529" i="6" s="1"/>
  <c r="W529" i="6"/>
  <c r="AF529" i="6" s="1"/>
  <c r="U465" i="7"/>
  <c r="AD465" i="7" s="1"/>
  <c r="Z465" i="7"/>
  <c r="AI465" i="7" s="1"/>
  <c r="T465" i="7"/>
  <c r="AC465" i="7" s="1"/>
  <c r="R465" i="7"/>
  <c r="AA465" i="7" s="1"/>
  <c r="Y465" i="7"/>
  <c r="AH465" i="7" s="1"/>
  <c r="U585" i="6"/>
  <c r="AD585" i="6" s="1"/>
  <c r="R113" i="7"/>
  <c r="AA113" i="7" s="1"/>
  <c r="U346" i="7"/>
  <c r="AD346" i="7" s="1"/>
  <c r="R573" i="5"/>
  <c r="AA573" i="5" s="1"/>
  <c r="Y522" i="7"/>
  <c r="AH522" i="7" s="1"/>
  <c r="W514" i="7"/>
  <c r="AF514" i="7" s="1"/>
  <c r="R397" i="7"/>
  <c r="AA397" i="7" s="1"/>
  <c r="X397" i="7"/>
  <c r="AG397" i="7" s="1"/>
  <c r="W260" i="7"/>
  <c r="AF260" i="7" s="1"/>
  <c r="V47" i="4"/>
  <c r="V32" i="4" s="1"/>
  <c r="I10" i="16"/>
  <c r="X448" i="5"/>
  <c r="AG448" i="5" s="1"/>
  <c r="Y255" i="5"/>
  <c r="AH255" i="5" s="1"/>
  <c r="Z34" i="6"/>
  <c r="AI34" i="6" s="1"/>
  <c r="X34" i="6"/>
  <c r="AG34" i="6" s="1"/>
  <c r="Y269" i="6"/>
  <c r="AH269" i="6" s="1"/>
  <c r="V477" i="6"/>
  <c r="AE477" i="6" s="1"/>
  <c r="V579" i="6"/>
  <c r="AE579" i="6" s="1"/>
  <c r="T60" i="7"/>
  <c r="AC60" i="7" s="1"/>
  <c r="Z561" i="5"/>
  <c r="AI561" i="5" s="1"/>
  <c r="Y579" i="7"/>
  <c r="AH579" i="7" s="1"/>
  <c r="W519" i="7"/>
  <c r="AF519" i="7" s="1"/>
  <c r="U511" i="7"/>
  <c r="AD511" i="7" s="1"/>
  <c r="Z567" i="7"/>
  <c r="AI567" i="7" s="1"/>
  <c r="S547" i="7"/>
  <c r="AB547" i="7" s="1"/>
  <c r="R547" i="7"/>
  <c r="AA547" i="7" s="1"/>
  <c r="V402" i="7"/>
  <c r="AE402" i="7" s="1"/>
  <c r="U331" i="7"/>
  <c r="AD331" i="7" s="1"/>
  <c r="R149" i="7"/>
  <c r="AA149" i="7" s="1"/>
  <c r="Y149" i="7"/>
  <c r="AH149" i="7" s="1"/>
  <c r="Z235" i="7"/>
  <c r="AI235" i="7" s="1"/>
  <c r="Y348" i="7"/>
  <c r="AH348" i="7" s="1"/>
  <c r="U348" i="7"/>
  <c r="AD348" i="7" s="1"/>
  <c r="V244" i="7"/>
  <c r="AE244" i="7" s="1"/>
  <c r="Y145" i="7"/>
  <c r="AH145" i="7" s="1"/>
  <c r="Z314" i="7"/>
  <c r="AI314" i="7" s="1"/>
  <c r="Y314" i="7"/>
  <c r="AH314" i="7" s="1"/>
  <c r="R211" i="7"/>
  <c r="AA211" i="7" s="1"/>
  <c r="Y178" i="7"/>
  <c r="AH178" i="7" s="1"/>
  <c r="U590" i="7"/>
  <c r="AD590" i="7" s="1"/>
  <c r="U382" i="7"/>
  <c r="AD382" i="7" s="1"/>
  <c r="Y477" i="7"/>
  <c r="AH477" i="7" s="1"/>
  <c r="X238" i="7"/>
  <c r="AG238" i="7" s="1"/>
  <c r="Y217" i="5"/>
  <c r="AH217" i="5" s="1"/>
  <c r="X296" i="5"/>
  <c r="AG296" i="5" s="1"/>
  <c r="Y475" i="5"/>
  <c r="AH475" i="5" s="1"/>
  <c r="X509" i="5"/>
  <c r="AG509" i="5" s="1"/>
  <c r="W339" i="6"/>
  <c r="AF339" i="6" s="1"/>
  <c r="T381" i="6"/>
  <c r="AC381" i="6" s="1"/>
  <c r="R381" i="6"/>
  <c r="AA381" i="6" s="1"/>
  <c r="Y106" i="6"/>
  <c r="AH106" i="6" s="1"/>
  <c r="Y362" i="6"/>
  <c r="AH362" i="6" s="1"/>
  <c r="X322" i="6"/>
  <c r="AG322" i="6" s="1"/>
  <c r="U291" i="6"/>
  <c r="AD291" i="6" s="1"/>
  <c r="T182" i="6"/>
  <c r="AC182" i="6" s="1"/>
  <c r="S91" i="6"/>
  <c r="AB91" i="6" s="1"/>
  <c r="T132" i="6"/>
  <c r="AC132" i="6" s="1"/>
  <c r="Y214" i="6"/>
  <c r="AH214" i="6" s="1"/>
  <c r="U319" i="6"/>
  <c r="AD319" i="6" s="1"/>
  <c r="R491" i="6"/>
  <c r="AA491" i="6" s="1"/>
  <c r="T274" i="5"/>
  <c r="AC274" i="5" s="1"/>
  <c r="R274" i="5"/>
  <c r="AA274" i="5" s="1"/>
  <c r="T163" i="6"/>
  <c r="AC163" i="6" s="1"/>
  <c r="S282" i="6"/>
  <c r="AB282" i="6" s="1"/>
  <c r="Z186" i="7"/>
  <c r="AI186" i="7" s="1"/>
  <c r="R555" i="5"/>
  <c r="AA555" i="5" s="1"/>
  <c r="T79" i="6"/>
  <c r="AC79" i="6" s="1"/>
  <c r="V79" i="6"/>
  <c r="AE79" i="6" s="1"/>
  <c r="X186" i="6"/>
  <c r="AG186" i="6" s="1"/>
  <c r="R292" i="6"/>
  <c r="AA292" i="6" s="1"/>
  <c r="X365" i="6"/>
  <c r="AG365" i="6" s="1"/>
  <c r="V365" i="6"/>
  <c r="AE365" i="6" s="1"/>
  <c r="S526" i="6"/>
  <c r="AB526" i="6" s="1"/>
  <c r="Z155" i="7"/>
  <c r="AI155" i="7" s="1"/>
  <c r="T527" i="6"/>
  <c r="AC527" i="6" s="1"/>
  <c r="R558" i="6"/>
  <c r="AA558" i="6" s="1"/>
  <c r="T151" i="6"/>
  <c r="AC151" i="6" s="1"/>
  <c r="X261" i="6"/>
  <c r="AG261" i="6" s="1"/>
  <c r="X320" i="6"/>
  <c r="AG320" i="6" s="1"/>
  <c r="U320" i="6"/>
  <c r="AD320" i="6" s="1"/>
  <c r="T29" i="7"/>
  <c r="AC29" i="7" s="1"/>
  <c r="U161" i="7"/>
  <c r="AD161" i="7" s="1"/>
  <c r="W306" i="7"/>
  <c r="AF306" i="7" s="1"/>
  <c r="T306" i="7"/>
  <c r="AC306" i="7" s="1"/>
  <c r="W409" i="7"/>
  <c r="AF409" i="7" s="1"/>
  <c r="Y592" i="7"/>
  <c r="AH592" i="7" s="1"/>
  <c r="Y441" i="7"/>
  <c r="AH441" i="7" s="1"/>
  <c r="Z550" i="7"/>
  <c r="AI550" i="7" s="1"/>
  <c r="R109" i="7"/>
  <c r="AA109" i="7" s="1"/>
  <c r="W109" i="7"/>
  <c r="AF109" i="7" s="1"/>
  <c r="R366" i="7"/>
  <c r="AA366" i="7" s="1"/>
  <c r="W261" i="7"/>
  <c r="AF261" i="7" s="1"/>
  <c r="Z476" i="7"/>
  <c r="AI476" i="7" s="1"/>
  <c r="S287" i="7"/>
  <c r="AB287" i="7" s="1"/>
  <c r="W503" i="7"/>
  <c r="AF503" i="7" s="1"/>
  <c r="W411" i="7"/>
  <c r="AF411" i="7" s="1"/>
  <c r="Y585" i="7"/>
  <c r="AH585" i="7" s="1"/>
  <c r="U79" i="7"/>
  <c r="AD79" i="7" s="1"/>
  <c r="Y587" i="7"/>
  <c r="AH587" i="7" s="1"/>
  <c r="W331" i="8"/>
  <c r="AF331" i="8" s="1"/>
  <c r="R373" i="9"/>
  <c r="AA373" i="9" s="1"/>
  <c r="X263" i="5"/>
  <c r="AG263" i="5" s="1"/>
  <c r="V263" i="5"/>
  <c r="AE263" i="5" s="1"/>
  <c r="X31" i="7"/>
  <c r="AG31" i="7" s="1"/>
  <c r="V31" i="7"/>
  <c r="AE31" i="7" s="1"/>
  <c r="R159" i="7"/>
  <c r="AA159" i="7" s="1"/>
  <c r="R569" i="5"/>
  <c r="AA569" i="5" s="1"/>
  <c r="W569" i="7"/>
  <c r="AF569" i="7" s="1"/>
  <c r="S474" i="7"/>
  <c r="AB474" i="7" s="1"/>
  <c r="U327" i="7"/>
  <c r="AD327" i="7" s="1"/>
  <c r="Y497" i="7"/>
  <c r="AH497" i="7" s="1"/>
  <c r="S279" i="7"/>
  <c r="AB279" i="7" s="1"/>
  <c r="S233" i="7"/>
  <c r="AB233" i="7" s="1"/>
  <c r="T27" i="7"/>
  <c r="AC27" i="7" s="1"/>
  <c r="R27" i="7"/>
  <c r="AA27" i="7" s="1"/>
  <c r="V383" i="7"/>
  <c r="AE383" i="7" s="1"/>
  <c r="V180" i="7"/>
  <c r="AE180" i="7" s="1"/>
  <c r="R224" i="5"/>
  <c r="AA224" i="5" s="1"/>
  <c r="R490" i="5"/>
  <c r="AA490" i="5" s="1"/>
  <c r="X335" i="6"/>
  <c r="AG335" i="6" s="1"/>
  <c r="Y280" i="6"/>
  <c r="AH280" i="6" s="1"/>
  <c r="W543" i="6"/>
  <c r="AF543" i="6" s="1"/>
  <c r="R350" i="6"/>
  <c r="AA350" i="6" s="1"/>
  <c r="W248" i="6"/>
  <c r="AF248" i="6" s="1"/>
  <c r="X259" i="6"/>
  <c r="AG259" i="6" s="1"/>
  <c r="V259" i="6"/>
  <c r="AE259" i="6" s="1"/>
  <c r="W172" i="6"/>
  <c r="AF172" i="6" s="1"/>
  <c r="S217" i="6"/>
  <c r="AB217" i="6" s="1"/>
  <c r="X329" i="6"/>
  <c r="AG329" i="6" s="1"/>
  <c r="U329" i="6"/>
  <c r="AD329" i="6" s="1"/>
  <c r="V555" i="6"/>
  <c r="AE555" i="6" s="1"/>
  <c r="Y278" i="5"/>
  <c r="AH278" i="5" s="1"/>
  <c r="X384" i="5"/>
  <c r="AG384" i="5" s="1"/>
  <c r="W441" i="6"/>
  <c r="AF441" i="6" s="1"/>
  <c r="U492" i="6"/>
  <c r="AD492" i="6" s="1"/>
  <c r="V119" i="7"/>
  <c r="AE119" i="7" s="1"/>
  <c r="W587" i="5"/>
  <c r="AF587" i="5" s="1"/>
  <c r="R194" i="6"/>
  <c r="AA194" i="6" s="1"/>
  <c r="Y328" i="6"/>
  <c r="AH328" i="6" s="1"/>
  <c r="X498" i="6"/>
  <c r="AG498" i="6" s="1"/>
  <c r="Y519" i="6"/>
  <c r="AH519" i="6" s="1"/>
  <c r="W519" i="6"/>
  <c r="AF519" i="6" s="1"/>
  <c r="W48" i="7"/>
  <c r="AF48" i="7" s="1"/>
  <c r="W156" i="7"/>
  <c r="AF156" i="7" s="1"/>
  <c r="T272" i="7"/>
  <c r="AC272" i="7" s="1"/>
  <c r="S528" i="6"/>
  <c r="AB528" i="6" s="1"/>
  <c r="Y559" i="6"/>
  <c r="AH559" i="6" s="1"/>
  <c r="S237" i="7"/>
  <c r="AB237" i="7" s="1"/>
  <c r="Y237" i="7"/>
  <c r="AH237" i="7" s="1"/>
  <c r="Y35" i="6"/>
  <c r="AH35" i="6" s="1"/>
  <c r="R275" i="6"/>
  <c r="AA275" i="6" s="1"/>
  <c r="Z372" i="6"/>
  <c r="AI372" i="6" s="1"/>
  <c r="R33" i="7"/>
  <c r="AA33" i="7" s="1"/>
  <c r="X73" i="7"/>
  <c r="AG73" i="7" s="1"/>
  <c r="S438" i="7"/>
  <c r="AB438" i="7" s="1"/>
  <c r="X438" i="7"/>
  <c r="AG438" i="7" s="1"/>
  <c r="V560" i="7"/>
  <c r="AE560" i="7" s="1"/>
  <c r="U560" i="7"/>
  <c r="AD560" i="7" s="1"/>
  <c r="W199" i="7"/>
  <c r="AF199" i="7" s="1"/>
  <c r="R374" i="7"/>
  <c r="AA374" i="7" s="1"/>
  <c r="X488" i="7"/>
  <c r="AG488" i="7" s="1"/>
  <c r="X573" i="7"/>
  <c r="AG573" i="7" s="1"/>
  <c r="U573" i="7"/>
  <c r="AD573" i="7" s="1"/>
  <c r="X151" i="7"/>
  <c r="AG151" i="7" s="1"/>
  <c r="S588" i="7"/>
  <c r="AB588" i="7" s="1"/>
  <c r="T377" i="9"/>
  <c r="AC377" i="9" s="1"/>
  <c r="Y377" i="9"/>
  <c r="AH377" i="9" s="1"/>
  <c r="S545" i="9"/>
  <c r="AB545" i="9" s="1"/>
  <c r="Z545" i="9"/>
  <c r="AI545" i="9" s="1"/>
  <c r="R283" i="9"/>
  <c r="AA283" i="9" s="1"/>
  <c r="W283" i="9"/>
  <c r="AF283" i="9" s="1"/>
  <c r="R55" i="5"/>
  <c r="AA55" i="5" s="1"/>
  <c r="W168" i="5"/>
  <c r="AF168" i="5" s="1"/>
  <c r="Y315" i="5"/>
  <c r="AH315" i="5" s="1"/>
  <c r="U581" i="6"/>
  <c r="AD581" i="6" s="1"/>
  <c r="R193" i="7"/>
  <c r="AA193" i="7" s="1"/>
  <c r="Y40" i="7"/>
  <c r="AH40" i="7" s="1"/>
  <c r="U509" i="7"/>
  <c r="AD509" i="7" s="1"/>
  <c r="R509" i="7"/>
  <c r="AA509" i="7" s="1"/>
  <c r="R500" i="7"/>
  <c r="AA500" i="7" s="1"/>
  <c r="U400" i="7"/>
  <c r="AD400" i="7" s="1"/>
  <c r="U232" i="7"/>
  <c r="AD232" i="7" s="1"/>
  <c r="V460" i="7"/>
  <c r="AE460" i="7" s="1"/>
  <c r="Z460" i="7"/>
  <c r="AI460" i="7" s="1"/>
  <c r="U100" i="7"/>
  <c r="AD100" i="7" s="1"/>
  <c r="W176" i="7"/>
  <c r="AF176" i="7" s="1"/>
  <c r="S176" i="7"/>
  <c r="AB176" i="7" s="1"/>
  <c r="Y176" i="7"/>
  <c r="AH176" i="7" s="1"/>
  <c r="T176" i="7"/>
  <c r="AC176" i="7" s="1"/>
  <c r="U332" i="7"/>
  <c r="AD332" i="7" s="1"/>
  <c r="Y332" i="7"/>
  <c r="AH332" i="7" s="1"/>
  <c r="Z332" i="7"/>
  <c r="AI332" i="7" s="1"/>
  <c r="R332" i="7"/>
  <c r="AA332" i="7" s="1"/>
  <c r="T228" i="7"/>
  <c r="AC228" i="7" s="1"/>
  <c r="Y217" i="7"/>
  <c r="AH217" i="7" s="1"/>
  <c r="Y116" i="5"/>
  <c r="AH116" i="5" s="1"/>
  <c r="X116" i="5"/>
  <c r="AG116" i="5" s="1"/>
  <c r="W116" i="5"/>
  <c r="AF116" i="5" s="1"/>
  <c r="T116" i="5"/>
  <c r="AC116" i="5" s="1"/>
  <c r="R340" i="5"/>
  <c r="AA340" i="5" s="1"/>
  <c r="W503" i="5"/>
  <c r="AF503" i="5" s="1"/>
  <c r="Z519" i="5"/>
  <c r="AI519" i="5" s="1"/>
  <c r="Z70" i="6"/>
  <c r="AI70" i="6" s="1"/>
  <c r="X459" i="6"/>
  <c r="AG459" i="6" s="1"/>
  <c r="T459" i="6"/>
  <c r="AC459" i="6" s="1"/>
  <c r="S459" i="6"/>
  <c r="AB459" i="6" s="1"/>
  <c r="V459" i="6"/>
  <c r="AE459" i="6" s="1"/>
  <c r="Z459" i="6"/>
  <c r="AI459" i="6" s="1"/>
  <c r="U459" i="6"/>
  <c r="AD459" i="6" s="1"/>
  <c r="U244" i="6"/>
  <c r="AD244" i="6" s="1"/>
  <c r="Y105" i="6"/>
  <c r="AH105" i="6" s="1"/>
  <c r="U419" i="5"/>
  <c r="AD419" i="5" s="1"/>
  <c r="V100" i="6"/>
  <c r="AE100" i="6" s="1"/>
  <c r="X176" i="6"/>
  <c r="AG176" i="6" s="1"/>
  <c r="X501" i="6"/>
  <c r="AG501" i="6" s="1"/>
  <c r="R501" i="6"/>
  <c r="AA501" i="6" s="1"/>
  <c r="V501" i="6"/>
  <c r="AE501" i="6" s="1"/>
  <c r="U501" i="6"/>
  <c r="AD501" i="6" s="1"/>
  <c r="T501" i="6"/>
  <c r="AC501" i="6" s="1"/>
  <c r="Y26" i="6"/>
  <c r="AH26" i="6" s="1"/>
  <c r="W26" i="6"/>
  <c r="AF26" i="6" s="1"/>
  <c r="V26" i="6"/>
  <c r="AE26" i="6" s="1"/>
  <c r="U26" i="6"/>
  <c r="AD26" i="6" s="1"/>
  <c r="S376" i="6"/>
  <c r="AB376" i="6" s="1"/>
  <c r="T504" i="6"/>
  <c r="AC504" i="6" s="1"/>
  <c r="X529" i="6"/>
  <c r="AG529" i="6" s="1"/>
  <c r="U240" i="7"/>
  <c r="AD240" i="7" s="1"/>
  <c r="S465" i="7"/>
  <c r="AB465" i="7" s="1"/>
  <c r="X561" i="7"/>
  <c r="AG561" i="7" s="1"/>
  <c r="X275" i="9"/>
  <c r="AG275" i="9" s="1"/>
  <c r="W198" i="7"/>
  <c r="AF198" i="7" s="1"/>
  <c r="W489" i="7"/>
  <c r="AF489" i="7" s="1"/>
  <c r="U489" i="7"/>
  <c r="AD489" i="7" s="1"/>
  <c r="S489" i="7"/>
  <c r="AB489" i="7" s="1"/>
  <c r="R489" i="7"/>
  <c r="AA489" i="7" s="1"/>
  <c r="W311" i="7"/>
  <c r="AF311" i="7" s="1"/>
  <c r="U188" i="7"/>
  <c r="AD188" i="7" s="1"/>
  <c r="S188" i="7"/>
  <c r="AB188" i="7" s="1"/>
  <c r="R188" i="7"/>
  <c r="AA188" i="7" s="1"/>
  <c r="X188" i="7"/>
  <c r="AG188" i="7" s="1"/>
  <c r="Z188" i="7"/>
  <c r="AI188" i="7" s="1"/>
  <c r="T188" i="7"/>
  <c r="AC188" i="7" s="1"/>
  <c r="Y188" i="7"/>
  <c r="AH188" i="7" s="1"/>
  <c r="Z47" i="6"/>
  <c r="AI47" i="6" s="1"/>
  <c r="W505" i="6"/>
  <c r="AF505" i="6" s="1"/>
  <c r="Y505" i="6"/>
  <c r="AH505" i="6" s="1"/>
  <c r="V505" i="6"/>
  <c r="AE505" i="6" s="1"/>
  <c r="R505" i="6"/>
  <c r="AA505" i="6" s="1"/>
  <c r="U505" i="6"/>
  <c r="AD505" i="6" s="1"/>
  <c r="T505" i="6"/>
  <c r="AC505" i="6" s="1"/>
  <c r="S505" i="6"/>
  <c r="AB505" i="6" s="1"/>
  <c r="X505" i="6"/>
  <c r="AG505" i="6" s="1"/>
  <c r="Y465" i="6"/>
  <c r="AH465" i="6" s="1"/>
  <c r="X223" i="6"/>
  <c r="AG223" i="6" s="1"/>
  <c r="S223" i="6"/>
  <c r="AB223" i="6" s="1"/>
  <c r="W223" i="6"/>
  <c r="AF223" i="6" s="1"/>
  <c r="R223" i="6"/>
  <c r="AA223" i="6" s="1"/>
  <c r="V223" i="6"/>
  <c r="AE223" i="6" s="1"/>
  <c r="U223" i="6"/>
  <c r="AD223" i="6" s="1"/>
  <c r="T223" i="6"/>
  <c r="AC223" i="6" s="1"/>
  <c r="Y223" i="6"/>
  <c r="AH223" i="6" s="1"/>
  <c r="R583" i="6"/>
  <c r="AA583" i="6" s="1"/>
  <c r="R313" i="7"/>
  <c r="AA313" i="7" s="1"/>
  <c r="T80" i="7"/>
  <c r="AC80" i="7" s="1"/>
  <c r="S80" i="7"/>
  <c r="AB80" i="7" s="1"/>
  <c r="R80" i="7"/>
  <c r="AA80" i="7" s="1"/>
  <c r="X80" i="7"/>
  <c r="AG80" i="7" s="1"/>
  <c r="Z80" i="7"/>
  <c r="AI80" i="7" s="1"/>
  <c r="V80" i="7"/>
  <c r="AE80" i="7" s="1"/>
  <c r="Y80" i="7"/>
  <c r="AH80" i="7" s="1"/>
  <c r="W418" i="7"/>
  <c r="AF418" i="7" s="1"/>
  <c r="R324" i="7"/>
  <c r="AA324" i="7" s="1"/>
  <c r="Y246" i="5"/>
  <c r="AH246" i="5" s="1"/>
  <c r="Y338" i="6"/>
  <c r="AH338" i="6" s="1"/>
  <c r="R146" i="6"/>
  <c r="AA146" i="6" s="1"/>
  <c r="U538" i="6"/>
  <c r="AD538" i="6" s="1"/>
  <c r="T538" i="6"/>
  <c r="AC538" i="6" s="1"/>
  <c r="W538" i="6"/>
  <c r="AF538" i="6" s="1"/>
  <c r="S538" i="6"/>
  <c r="AB538" i="6" s="1"/>
  <c r="V538" i="6"/>
  <c r="AE538" i="6" s="1"/>
  <c r="Z538" i="6"/>
  <c r="AI538" i="6" s="1"/>
  <c r="R538" i="6"/>
  <c r="AA538" i="6" s="1"/>
  <c r="Y538" i="6"/>
  <c r="AH538" i="6" s="1"/>
  <c r="U444" i="6"/>
  <c r="AD444" i="6" s="1"/>
  <c r="X444" i="6"/>
  <c r="AG444" i="6" s="1"/>
  <c r="T444" i="6"/>
  <c r="AC444" i="6" s="1"/>
  <c r="S444" i="6"/>
  <c r="AB444" i="6" s="1"/>
  <c r="Z444" i="6"/>
  <c r="AI444" i="6" s="1"/>
  <c r="R444" i="6"/>
  <c r="AA444" i="6" s="1"/>
  <c r="W444" i="6"/>
  <c r="AF444" i="6" s="1"/>
  <c r="Y139" i="7"/>
  <c r="AH139" i="7" s="1"/>
  <c r="X139" i="7"/>
  <c r="AG139" i="7" s="1"/>
  <c r="W139" i="7"/>
  <c r="AF139" i="7" s="1"/>
  <c r="U139" i="7"/>
  <c r="AD139" i="7" s="1"/>
  <c r="R139" i="7"/>
  <c r="AA139" i="7" s="1"/>
  <c r="V139" i="7"/>
  <c r="AE139" i="7" s="1"/>
  <c r="S139" i="7"/>
  <c r="AB139" i="7" s="1"/>
  <c r="Y44" i="5"/>
  <c r="AH44" i="5" s="1"/>
  <c r="R93" i="6"/>
  <c r="AA93" i="6" s="1"/>
  <c r="V93" i="6"/>
  <c r="AE93" i="6" s="1"/>
  <c r="Y93" i="6"/>
  <c r="AH93" i="6" s="1"/>
  <c r="X93" i="6"/>
  <c r="AG93" i="6" s="1"/>
  <c r="W93" i="6"/>
  <c r="AF93" i="6" s="1"/>
  <c r="T93" i="6"/>
  <c r="AC93" i="6" s="1"/>
  <c r="U568" i="7"/>
  <c r="AD568" i="7" s="1"/>
  <c r="T568" i="7"/>
  <c r="AC568" i="7" s="1"/>
  <c r="Z568" i="7"/>
  <c r="AI568" i="7" s="1"/>
  <c r="R568" i="7"/>
  <c r="AA568" i="7" s="1"/>
  <c r="Y568" i="7"/>
  <c r="AH568" i="7" s="1"/>
  <c r="X568" i="7"/>
  <c r="AG568" i="7" s="1"/>
  <c r="S568" i="7"/>
  <c r="AB568" i="7" s="1"/>
  <c r="Z531" i="7"/>
  <c r="AI531" i="7" s="1"/>
  <c r="W531" i="7"/>
  <c r="AF531" i="7" s="1"/>
  <c r="X531" i="7"/>
  <c r="AG531" i="7" s="1"/>
  <c r="V531" i="7"/>
  <c r="AE531" i="7" s="1"/>
  <c r="R531" i="7"/>
  <c r="AA531" i="7" s="1"/>
  <c r="U531" i="7"/>
  <c r="AD531" i="7" s="1"/>
  <c r="T531" i="7"/>
  <c r="AC531" i="7" s="1"/>
  <c r="S531" i="7"/>
  <c r="AB531" i="7" s="1"/>
  <c r="T347" i="8"/>
  <c r="AC347" i="8" s="1"/>
  <c r="S347" i="8"/>
  <c r="AB347" i="8" s="1"/>
  <c r="R347" i="8"/>
  <c r="AA347" i="8" s="1"/>
  <c r="B9" i="8" s="1"/>
  <c r="Z347" i="8"/>
  <c r="AI347" i="8" s="1"/>
  <c r="W347" i="8"/>
  <c r="AF347" i="8" s="1"/>
  <c r="Y347" i="8"/>
  <c r="AH347" i="8" s="1"/>
  <c r="X347" i="8"/>
  <c r="AG347" i="8" s="1"/>
  <c r="Y124" i="9"/>
  <c r="AH124" i="9" s="1"/>
  <c r="X124" i="9"/>
  <c r="AG124" i="9" s="1"/>
  <c r="W124" i="9"/>
  <c r="AF124" i="9" s="1"/>
  <c r="U124" i="9"/>
  <c r="AD124" i="9" s="1"/>
  <c r="V124" i="9"/>
  <c r="AE124" i="9" s="1"/>
  <c r="T124" i="9"/>
  <c r="AC124" i="9" s="1"/>
  <c r="S124" i="9"/>
  <c r="AB124" i="9" s="1"/>
  <c r="R124" i="9"/>
  <c r="AA124" i="9" s="1"/>
  <c r="T397" i="5"/>
  <c r="AC397" i="5" s="1"/>
  <c r="S397" i="5"/>
  <c r="AB397" i="5" s="1"/>
  <c r="Z397" i="5"/>
  <c r="AI397" i="5" s="1"/>
  <c r="R397" i="5"/>
  <c r="AA397" i="5" s="1"/>
  <c r="W397" i="5"/>
  <c r="AF397" i="5" s="1"/>
  <c r="Y397" i="5"/>
  <c r="AH397" i="5" s="1"/>
  <c r="Y281" i="7"/>
  <c r="AH281" i="7" s="1"/>
  <c r="W130" i="7"/>
  <c r="AF130" i="7" s="1"/>
  <c r="T130" i="7"/>
  <c r="AC130" i="7" s="1"/>
  <c r="Y130" i="7"/>
  <c r="AH130" i="7" s="1"/>
  <c r="V130" i="7"/>
  <c r="AE130" i="7" s="1"/>
  <c r="X130" i="7"/>
  <c r="AG130" i="7" s="1"/>
  <c r="U130" i="7"/>
  <c r="AD130" i="7" s="1"/>
  <c r="S130" i="7"/>
  <c r="AB130" i="7" s="1"/>
  <c r="R130" i="7"/>
  <c r="AA130" i="7" s="1"/>
  <c r="V246" i="6"/>
  <c r="AE246" i="6" s="1"/>
  <c r="Z523" i="6"/>
  <c r="AI523" i="6" s="1"/>
  <c r="W523" i="6"/>
  <c r="AF523" i="6" s="1"/>
  <c r="Y523" i="6"/>
  <c r="AH523" i="6" s="1"/>
  <c r="V523" i="6"/>
  <c r="AE523" i="6" s="1"/>
  <c r="R523" i="6"/>
  <c r="AA523" i="6" s="1"/>
  <c r="U523" i="6"/>
  <c r="AD523" i="6" s="1"/>
  <c r="T523" i="6"/>
  <c r="AC523" i="6" s="1"/>
  <c r="S523" i="6"/>
  <c r="AB523" i="6" s="1"/>
  <c r="Z205" i="7"/>
  <c r="AI205" i="7" s="1"/>
  <c r="X205" i="7"/>
  <c r="AG205" i="7" s="1"/>
  <c r="W205" i="7"/>
  <c r="AF205" i="7" s="1"/>
  <c r="V205" i="7"/>
  <c r="AE205" i="7" s="1"/>
  <c r="S205" i="7"/>
  <c r="AB205" i="7" s="1"/>
  <c r="Y205" i="7"/>
  <c r="AH205" i="7" s="1"/>
  <c r="U205" i="7"/>
  <c r="AD205" i="7" s="1"/>
  <c r="R204" i="7"/>
  <c r="AA204" i="7" s="1"/>
  <c r="U452" i="6"/>
  <c r="AD452" i="6" s="1"/>
  <c r="X452" i="6"/>
  <c r="AG452" i="6" s="1"/>
  <c r="T452" i="6"/>
  <c r="AC452" i="6" s="1"/>
  <c r="W452" i="6"/>
  <c r="AF452" i="6" s="1"/>
  <c r="S452" i="6"/>
  <c r="AB452" i="6" s="1"/>
  <c r="Z452" i="6"/>
  <c r="AI452" i="6" s="1"/>
  <c r="R452" i="6"/>
  <c r="AA452" i="6" s="1"/>
  <c r="Y452" i="6"/>
  <c r="AH452" i="6" s="1"/>
  <c r="U494" i="7"/>
  <c r="AD494" i="7" s="1"/>
  <c r="X494" i="7"/>
  <c r="AG494" i="7" s="1"/>
  <c r="T494" i="7"/>
  <c r="AC494" i="7" s="1"/>
  <c r="V494" i="7"/>
  <c r="AE494" i="7" s="1"/>
  <c r="S494" i="7"/>
  <c r="AB494" i="7" s="1"/>
  <c r="Z494" i="7"/>
  <c r="AI494" i="7" s="1"/>
  <c r="R494" i="7"/>
  <c r="AA494" i="7" s="1"/>
  <c r="Y494" i="7"/>
  <c r="AH494" i="7" s="1"/>
  <c r="V61" i="7"/>
  <c r="AE61" i="7" s="1"/>
  <c r="T61" i="7"/>
  <c r="AC61" i="7" s="1"/>
  <c r="S61" i="7"/>
  <c r="AB61" i="7" s="1"/>
  <c r="Y61" i="7"/>
  <c r="AH61" i="7" s="1"/>
  <c r="Z61" i="7"/>
  <c r="AI61" i="7" s="1"/>
  <c r="U61" i="7"/>
  <c r="AD61" i="7" s="1"/>
  <c r="R61" i="7"/>
  <c r="AA61" i="7" s="1"/>
  <c r="V521" i="7"/>
  <c r="AE521" i="7" s="1"/>
  <c r="S320" i="7"/>
  <c r="AB320" i="7" s="1"/>
  <c r="V308" i="6"/>
  <c r="AE308" i="6" s="1"/>
  <c r="Z375" i="7"/>
  <c r="AI375" i="7" s="1"/>
  <c r="Y375" i="7"/>
  <c r="AH375" i="7" s="1"/>
  <c r="V375" i="7"/>
  <c r="AE375" i="7" s="1"/>
  <c r="S375" i="7"/>
  <c r="AB375" i="7" s="1"/>
  <c r="T375" i="7"/>
  <c r="AC375" i="7" s="1"/>
  <c r="X375" i="7"/>
  <c r="AG375" i="7" s="1"/>
  <c r="R375" i="7"/>
  <c r="AA375" i="7" s="1"/>
  <c r="W375" i="7"/>
  <c r="AF375" i="7" s="1"/>
  <c r="Z264" i="7"/>
  <c r="AI264" i="7" s="1"/>
  <c r="S27" i="5"/>
  <c r="AB27" i="5" s="1"/>
  <c r="Z27" i="5"/>
  <c r="AI27" i="5" s="1"/>
  <c r="R27" i="5"/>
  <c r="AA27" i="5" s="1"/>
  <c r="W27" i="5"/>
  <c r="AF27" i="5" s="1"/>
  <c r="Y27" i="5"/>
  <c r="AH27" i="5" s="1"/>
  <c r="V27" i="5"/>
  <c r="AE27" i="5" s="1"/>
  <c r="X27" i="5"/>
  <c r="AG27" i="5" s="1"/>
  <c r="S185" i="6"/>
  <c r="AB185" i="6" s="1"/>
  <c r="U587" i="6"/>
  <c r="AD587" i="6" s="1"/>
  <c r="Y223" i="7"/>
  <c r="AH223" i="7" s="1"/>
  <c r="W474" i="5"/>
  <c r="AF474" i="5" s="1"/>
  <c r="V474" i="5"/>
  <c r="AE474" i="5" s="1"/>
  <c r="S474" i="5"/>
  <c r="AB474" i="5" s="1"/>
  <c r="U474" i="5"/>
  <c r="AD474" i="5" s="1"/>
  <c r="Z474" i="5"/>
  <c r="AI474" i="5" s="1"/>
  <c r="T474" i="5"/>
  <c r="AC474" i="5" s="1"/>
  <c r="R474" i="5"/>
  <c r="AA474" i="5" s="1"/>
  <c r="Y474" i="5"/>
  <c r="AH474" i="5" s="1"/>
  <c r="X349" i="5"/>
  <c r="AG349" i="5" s="1"/>
  <c r="W349" i="5"/>
  <c r="AF349" i="5" s="1"/>
  <c r="V349" i="5"/>
  <c r="AE349" i="5" s="1"/>
  <c r="U349" i="5"/>
  <c r="AD349" i="5" s="1"/>
  <c r="Z349" i="5"/>
  <c r="AI349" i="5" s="1"/>
  <c r="R349" i="5"/>
  <c r="AA349" i="5" s="1"/>
  <c r="V389" i="7"/>
  <c r="AE389" i="7" s="1"/>
  <c r="W389" i="7"/>
  <c r="AF389" i="7" s="1"/>
  <c r="S389" i="7"/>
  <c r="AB389" i="7" s="1"/>
  <c r="U389" i="7"/>
  <c r="AD389" i="7" s="1"/>
  <c r="Z389" i="7"/>
  <c r="AI389" i="7" s="1"/>
  <c r="R389" i="7"/>
  <c r="AA389" i="7" s="1"/>
  <c r="X389" i="7"/>
  <c r="AG389" i="7" s="1"/>
  <c r="T389" i="7"/>
  <c r="AC389" i="7" s="1"/>
  <c r="Y376" i="7"/>
  <c r="AH376" i="7" s="1"/>
  <c r="Y377" i="7"/>
  <c r="AH377" i="7" s="1"/>
  <c r="Q33" i="1"/>
  <c r="W346" i="7"/>
  <c r="AF346" i="7" s="1"/>
  <c r="Z346" i="7"/>
  <c r="AI346" i="7" s="1"/>
  <c r="S522" i="7"/>
  <c r="AB522" i="7" s="1"/>
  <c r="X522" i="7"/>
  <c r="AG522" i="7" s="1"/>
  <c r="T436" i="7"/>
  <c r="AC436" i="7" s="1"/>
  <c r="S579" i="7"/>
  <c r="AB579" i="7" s="1"/>
  <c r="W477" i="7"/>
  <c r="AF477" i="7" s="1"/>
  <c r="Z555" i="5"/>
  <c r="AI555" i="5" s="1"/>
  <c r="Y292" i="6"/>
  <c r="AH292" i="6" s="1"/>
  <c r="U365" i="6"/>
  <c r="AD365" i="6" s="1"/>
  <c r="Y29" i="7"/>
  <c r="AH29" i="7" s="1"/>
  <c r="T550" i="7"/>
  <c r="AC550" i="7" s="1"/>
  <c r="U287" i="7"/>
  <c r="AD287" i="7" s="1"/>
  <c r="W438" i="7"/>
  <c r="AF438" i="7" s="1"/>
  <c r="Y525" i="7"/>
  <c r="AH525" i="7" s="1"/>
  <c r="V525" i="7"/>
  <c r="AE525" i="7" s="1"/>
  <c r="Y337" i="7"/>
  <c r="AH337" i="7" s="1"/>
  <c r="V337" i="7"/>
  <c r="AE337" i="7" s="1"/>
  <c r="U337" i="7"/>
  <c r="AD337" i="7" s="1"/>
  <c r="Y141" i="7"/>
  <c r="AH141" i="7" s="1"/>
  <c r="U141" i="7"/>
  <c r="AD141" i="7" s="1"/>
  <c r="T141" i="7"/>
  <c r="AC141" i="7" s="1"/>
  <c r="W141" i="7"/>
  <c r="AF141" i="7" s="1"/>
  <c r="Y105" i="7"/>
  <c r="AH105" i="7" s="1"/>
  <c r="W105" i="7"/>
  <c r="AF105" i="7" s="1"/>
  <c r="V105" i="7"/>
  <c r="AE105" i="7" s="1"/>
  <c r="R105" i="7"/>
  <c r="AA105" i="7" s="1"/>
  <c r="Y44" i="7"/>
  <c r="AH44" i="7" s="1"/>
  <c r="V44" i="7"/>
  <c r="AE44" i="7" s="1"/>
  <c r="U44" i="7"/>
  <c r="AD44" i="7" s="1"/>
  <c r="X44" i="7"/>
  <c r="AG44" i="7" s="1"/>
  <c r="T44" i="7"/>
  <c r="AC44" i="7" s="1"/>
  <c r="W44" i="7"/>
  <c r="AF44" i="7" s="1"/>
  <c r="Q31" i="1"/>
  <c r="X585" i="6"/>
  <c r="AG585" i="6" s="1"/>
  <c r="S514" i="7"/>
  <c r="AB514" i="7" s="1"/>
  <c r="S405" i="7"/>
  <c r="AB405" i="7" s="1"/>
  <c r="Y260" i="7"/>
  <c r="AH260" i="7" s="1"/>
  <c r="N18" i="15"/>
  <c r="N16" i="15"/>
  <c r="N20" i="15"/>
  <c r="W255" i="5"/>
  <c r="AF255" i="5" s="1"/>
  <c r="S34" i="6"/>
  <c r="AB34" i="6" s="1"/>
  <c r="T269" i="6"/>
  <c r="AC269" i="6" s="1"/>
  <c r="W579" i="6"/>
  <c r="AF579" i="6" s="1"/>
  <c r="U60" i="7"/>
  <c r="AD60" i="7" s="1"/>
  <c r="Y364" i="7"/>
  <c r="AH364" i="7" s="1"/>
  <c r="R561" i="5"/>
  <c r="AA561" i="5" s="1"/>
  <c r="R579" i="7"/>
  <c r="AA579" i="7" s="1"/>
  <c r="V511" i="7"/>
  <c r="AE511" i="7" s="1"/>
  <c r="S567" i="7"/>
  <c r="AB567" i="7" s="1"/>
  <c r="U547" i="7"/>
  <c r="AD547" i="7" s="1"/>
  <c r="Z547" i="7"/>
  <c r="AI547" i="7" s="1"/>
  <c r="W402" i="7"/>
  <c r="AF402" i="7" s="1"/>
  <c r="T331" i="7"/>
  <c r="AC331" i="7" s="1"/>
  <c r="T149" i="7"/>
  <c r="AC149" i="7" s="1"/>
  <c r="S149" i="7"/>
  <c r="AB149" i="7" s="1"/>
  <c r="W348" i="7"/>
  <c r="AF348" i="7" s="1"/>
  <c r="X348" i="7"/>
  <c r="AG348" i="7" s="1"/>
  <c r="X314" i="7"/>
  <c r="AG314" i="7" s="1"/>
  <c r="T314" i="7"/>
  <c r="AC314" i="7" s="1"/>
  <c r="T211" i="7"/>
  <c r="AC211" i="7" s="1"/>
  <c r="X477" i="7"/>
  <c r="AG477" i="7" s="1"/>
  <c r="R217" i="5"/>
  <c r="AA217" i="5" s="1"/>
  <c r="R475" i="5"/>
  <c r="AA475" i="5" s="1"/>
  <c r="U381" i="6"/>
  <c r="AD381" i="6" s="1"/>
  <c r="Z381" i="6"/>
  <c r="AI381" i="6" s="1"/>
  <c r="R362" i="6"/>
  <c r="AA362" i="6" s="1"/>
  <c r="W182" i="6"/>
  <c r="AF182" i="6" s="1"/>
  <c r="T91" i="6"/>
  <c r="AC91" i="6" s="1"/>
  <c r="R214" i="6"/>
  <c r="AA214" i="6" s="1"/>
  <c r="Z491" i="6"/>
  <c r="AI491" i="6" s="1"/>
  <c r="U274" i="5"/>
  <c r="AD274" i="5" s="1"/>
  <c r="Z274" i="5"/>
  <c r="AI274" i="5" s="1"/>
  <c r="R163" i="6"/>
  <c r="AA163" i="6" s="1"/>
  <c r="W163" i="6"/>
  <c r="AF163" i="6" s="1"/>
  <c r="T282" i="6"/>
  <c r="AC282" i="6" s="1"/>
  <c r="R186" i="7"/>
  <c r="AA186" i="7" s="1"/>
  <c r="S555" i="5"/>
  <c r="AB555" i="5" s="1"/>
  <c r="U79" i="6"/>
  <c r="AD79" i="6" s="1"/>
  <c r="Z186" i="6"/>
  <c r="AI186" i="6" s="1"/>
  <c r="T186" i="6"/>
  <c r="AC186" i="6" s="1"/>
  <c r="Z292" i="6"/>
  <c r="AI292" i="6" s="1"/>
  <c r="Y365" i="6"/>
  <c r="AH365" i="6" s="1"/>
  <c r="T526" i="6"/>
  <c r="AC526" i="6" s="1"/>
  <c r="T155" i="7"/>
  <c r="AC155" i="7" s="1"/>
  <c r="U527" i="6"/>
  <c r="AD527" i="6" s="1"/>
  <c r="Z558" i="6"/>
  <c r="AI558" i="6" s="1"/>
  <c r="U151" i="6"/>
  <c r="AD151" i="6" s="1"/>
  <c r="V320" i="6"/>
  <c r="AE320" i="6" s="1"/>
  <c r="U29" i="7"/>
  <c r="AD29" i="7" s="1"/>
  <c r="V161" i="7"/>
  <c r="AE161" i="7" s="1"/>
  <c r="S306" i="7"/>
  <c r="AB306" i="7" s="1"/>
  <c r="X409" i="7"/>
  <c r="AG409" i="7" s="1"/>
  <c r="R592" i="7"/>
  <c r="AA592" i="7" s="1"/>
  <c r="S441" i="7"/>
  <c r="AB441" i="7" s="1"/>
  <c r="S550" i="7"/>
  <c r="AB550" i="7" s="1"/>
  <c r="Z109" i="7"/>
  <c r="AI109" i="7" s="1"/>
  <c r="S366" i="7"/>
  <c r="AB366" i="7" s="1"/>
  <c r="Z366" i="7"/>
  <c r="AI366" i="7" s="1"/>
  <c r="Y462" i="7"/>
  <c r="AH462" i="7" s="1"/>
  <c r="R261" i="7"/>
  <c r="AA261" i="7" s="1"/>
  <c r="T287" i="7"/>
  <c r="AC287" i="7" s="1"/>
  <c r="S503" i="7"/>
  <c r="AB503" i="7" s="1"/>
  <c r="X503" i="7"/>
  <c r="AG503" i="7" s="1"/>
  <c r="X411" i="7"/>
  <c r="AG411" i="7" s="1"/>
  <c r="S585" i="7"/>
  <c r="AB585" i="7" s="1"/>
  <c r="Y79" i="7"/>
  <c r="AH79" i="7" s="1"/>
  <c r="S587" i="7"/>
  <c r="AB587" i="7" s="1"/>
  <c r="Z331" i="8"/>
  <c r="AI331" i="8" s="1"/>
  <c r="Z373" i="9"/>
  <c r="AI373" i="9" s="1"/>
  <c r="Y263" i="5"/>
  <c r="AH263" i="5" s="1"/>
  <c r="V478" i="6"/>
  <c r="AE478" i="6" s="1"/>
  <c r="V580" i="6"/>
  <c r="AE580" i="6" s="1"/>
  <c r="Y31" i="7"/>
  <c r="AH31" i="7" s="1"/>
  <c r="S159" i="7"/>
  <c r="AB159" i="7" s="1"/>
  <c r="S569" i="5"/>
  <c r="AB569" i="5" s="1"/>
  <c r="S569" i="7"/>
  <c r="AB569" i="7" s="1"/>
  <c r="X569" i="7"/>
  <c r="AG569" i="7" s="1"/>
  <c r="V518" i="7"/>
  <c r="AE518" i="7" s="1"/>
  <c r="R474" i="7"/>
  <c r="AA474" i="7" s="1"/>
  <c r="T549" i="7"/>
  <c r="AC549" i="7" s="1"/>
  <c r="Y549" i="7"/>
  <c r="AH549" i="7" s="1"/>
  <c r="Y435" i="7"/>
  <c r="AH435" i="7" s="1"/>
  <c r="X327" i="7"/>
  <c r="AG327" i="7" s="1"/>
  <c r="Z245" i="7"/>
  <c r="AI245" i="7" s="1"/>
  <c r="R497" i="7"/>
  <c r="AA497" i="7" s="1"/>
  <c r="T279" i="7"/>
  <c r="AC279" i="7" s="1"/>
  <c r="W345" i="7"/>
  <c r="AF345" i="7" s="1"/>
  <c r="T42" i="7"/>
  <c r="AC42" i="7" s="1"/>
  <c r="Y42" i="7"/>
  <c r="AH42" i="7" s="1"/>
  <c r="T233" i="7"/>
  <c r="AC233" i="7" s="1"/>
  <c r="U27" i="7"/>
  <c r="AD27" i="7" s="1"/>
  <c r="Z27" i="7"/>
  <c r="AI27" i="7" s="1"/>
  <c r="Z206" i="7"/>
  <c r="AI206" i="7" s="1"/>
  <c r="T589" i="7"/>
  <c r="AC589" i="7" s="1"/>
  <c r="W383" i="7"/>
  <c r="AF383" i="7" s="1"/>
  <c r="W189" i="7"/>
  <c r="AF189" i="7" s="1"/>
  <c r="Z180" i="7"/>
  <c r="AI180" i="7" s="1"/>
  <c r="X92" i="5"/>
  <c r="AG92" i="5" s="1"/>
  <c r="V224" i="5"/>
  <c r="AE224" i="5" s="1"/>
  <c r="Z224" i="5"/>
  <c r="AI224" i="5" s="1"/>
  <c r="Y300" i="5"/>
  <c r="AH300" i="5" s="1"/>
  <c r="X336" i="5"/>
  <c r="AG336" i="5" s="1"/>
  <c r="T490" i="5"/>
  <c r="AC490" i="5" s="1"/>
  <c r="Z490" i="5"/>
  <c r="AI490" i="5" s="1"/>
  <c r="Y510" i="5"/>
  <c r="AH510" i="5" s="1"/>
  <c r="X518" i="5"/>
  <c r="AG518" i="5" s="1"/>
  <c r="T280" i="6"/>
  <c r="AC280" i="6" s="1"/>
  <c r="R280" i="6"/>
  <c r="AA280" i="6" s="1"/>
  <c r="U350" i="6"/>
  <c r="AD350" i="6" s="1"/>
  <c r="Z350" i="6"/>
  <c r="AI350" i="6" s="1"/>
  <c r="Y259" i="6"/>
  <c r="AH259" i="6" s="1"/>
  <c r="R172" i="6"/>
  <c r="AA172" i="6" s="1"/>
  <c r="S172" i="6"/>
  <c r="AB172" i="6" s="1"/>
  <c r="T217" i="6"/>
  <c r="AC217" i="6" s="1"/>
  <c r="T278" i="5"/>
  <c r="AC278" i="5" s="1"/>
  <c r="R278" i="5"/>
  <c r="AA278" i="5" s="1"/>
  <c r="R441" i="6"/>
  <c r="AA441" i="6" s="1"/>
  <c r="T194" i="6"/>
  <c r="AC194" i="6" s="1"/>
  <c r="Z328" i="6"/>
  <c r="AI328" i="6" s="1"/>
  <c r="X48" i="7"/>
  <c r="AG48" i="7" s="1"/>
  <c r="Y156" i="7"/>
  <c r="AH156" i="7" s="1"/>
  <c r="V272" i="7"/>
  <c r="AE272" i="7" s="1"/>
  <c r="T528" i="6"/>
  <c r="AC528" i="6" s="1"/>
  <c r="R559" i="6"/>
  <c r="AA559" i="6" s="1"/>
  <c r="U237" i="7"/>
  <c r="AD237" i="7" s="1"/>
  <c r="T237" i="7"/>
  <c r="AC237" i="7" s="1"/>
  <c r="Z275" i="6"/>
  <c r="AI275" i="6" s="1"/>
  <c r="Z33" i="7"/>
  <c r="AI33" i="7" s="1"/>
  <c r="Y73" i="7"/>
  <c r="AH73" i="7" s="1"/>
  <c r="Y438" i="7"/>
  <c r="AH438" i="7" s="1"/>
  <c r="S374" i="7"/>
  <c r="AB374" i="7" s="1"/>
  <c r="Z374" i="7"/>
  <c r="AI374" i="7" s="1"/>
  <c r="W573" i="7"/>
  <c r="AF573" i="7" s="1"/>
  <c r="Y151" i="7"/>
  <c r="AH151" i="7" s="1"/>
  <c r="T588" i="7"/>
  <c r="AC588" i="7" s="1"/>
  <c r="R377" i="9"/>
  <c r="AA377" i="9" s="1"/>
  <c r="T545" i="9"/>
  <c r="AC545" i="9" s="1"/>
  <c r="U545" i="9"/>
  <c r="AD545" i="9" s="1"/>
  <c r="S283" i="9"/>
  <c r="AB283" i="9" s="1"/>
  <c r="C9" i="9" s="1"/>
  <c r="Z55" i="5"/>
  <c r="AI55" i="5" s="1"/>
  <c r="R168" i="5"/>
  <c r="AA168" i="5" s="1"/>
  <c r="W315" i="5"/>
  <c r="AF315" i="5" s="1"/>
  <c r="V581" i="6"/>
  <c r="AE581" i="6" s="1"/>
  <c r="S193" i="7"/>
  <c r="AB193" i="7" s="1"/>
  <c r="R40" i="7"/>
  <c r="AA40" i="7" s="1"/>
  <c r="R525" i="7"/>
  <c r="AA525" i="7" s="1"/>
  <c r="T500" i="7"/>
  <c r="AC500" i="7" s="1"/>
  <c r="S323" i="7"/>
  <c r="AB323" i="7" s="1"/>
  <c r="Z323" i="7"/>
  <c r="AI323" i="7" s="1"/>
  <c r="Y323" i="7"/>
  <c r="AH323" i="7" s="1"/>
  <c r="R544" i="7"/>
  <c r="AA544" i="7" s="1"/>
  <c r="X544" i="7"/>
  <c r="AG544" i="7" s="1"/>
  <c r="X337" i="7"/>
  <c r="AG337" i="7" s="1"/>
  <c r="W100" i="7"/>
  <c r="AF100" i="7" s="1"/>
  <c r="X136" i="7"/>
  <c r="AG136" i="7" s="1"/>
  <c r="T136" i="7"/>
  <c r="AC136" i="7" s="1"/>
  <c r="Y136" i="7"/>
  <c r="AH136" i="7" s="1"/>
  <c r="U136" i="7"/>
  <c r="AD136" i="7" s="1"/>
  <c r="U304" i="7"/>
  <c r="AD304" i="7" s="1"/>
  <c r="Y304" i="7"/>
  <c r="AH304" i="7" s="1"/>
  <c r="R304" i="7"/>
  <c r="AA304" i="7" s="1"/>
  <c r="V304" i="7"/>
  <c r="AE304" i="7" s="1"/>
  <c r="Z201" i="7"/>
  <c r="AI201" i="7" s="1"/>
  <c r="Y201" i="7"/>
  <c r="AH201" i="7" s="1"/>
  <c r="X201" i="7"/>
  <c r="AG201" i="7" s="1"/>
  <c r="R141" i="7"/>
  <c r="AA141" i="7" s="1"/>
  <c r="W82" i="7"/>
  <c r="AF82" i="7" s="1"/>
  <c r="U82" i="7"/>
  <c r="AD82" i="7" s="1"/>
  <c r="Z82" i="7"/>
  <c r="AI82" i="7" s="1"/>
  <c r="R217" i="7"/>
  <c r="AA217" i="7" s="1"/>
  <c r="S519" i="5"/>
  <c r="AB519" i="5" s="1"/>
  <c r="U392" i="6"/>
  <c r="AD392" i="6" s="1"/>
  <c r="S392" i="6"/>
  <c r="AB392" i="6" s="1"/>
  <c r="V392" i="6"/>
  <c r="AE392" i="6" s="1"/>
  <c r="Z392" i="6"/>
  <c r="AI392" i="6" s="1"/>
  <c r="R392" i="6"/>
  <c r="AA392" i="6" s="1"/>
  <c r="X100" i="6"/>
  <c r="AG100" i="6" s="1"/>
  <c r="U504" i="6"/>
  <c r="AD504" i="6" s="1"/>
  <c r="V520" i="6"/>
  <c r="AE520" i="6" s="1"/>
  <c r="R520" i="6"/>
  <c r="AA520" i="6" s="1"/>
  <c r="T520" i="6"/>
  <c r="AC520" i="6" s="1"/>
  <c r="S520" i="6"/>
  <c r="AB520" i="6" s="1"/>
  <c r="X520" i="6"/>
  <c r="AG520" i="6" s="1"/>
  <c r="U105" i="7"/>
  <c r="AD105" i="7" s="1"/>
  <c r="Y529" i="6"/>
  <c r="AH529" i="6" s="1"/>
  <c r="V576" i="6"/>
  <c r="AE576" i="6" s="1"/>
  <c r="Z576" i="6"/>
  <c r="AI576" i="6" s="1"/>
  <c r="R576" i="6"/>
  <c r="AA576" i="6" s="1"/>
  <c r="Y576" i="6"/>
  <c r="AH576" i="6" s="1"/>
  <c r="T576" i="6"/>
  <c r="AC576" i="6" s="1"/>
  <c r="Z44" i="7"/>
  <c r="AI44" i="7" s="1"/>
  <c r="Y122" i="7"/>
  <c r="AH122" i="7" s="1"/>
  <c r="T122" i="7"/>
  <c r="AC122" i="7" s="1"/>
  <c r="W122" i="7"/>
  <c r="AF122" i="7" s="1"/>
  <c r="V122" i="7"/>
  <c r="AE122" i="7" s="1"/>
  <c r="S122" i="7"/>
  <c r="AB122" i="7" s="1"/>
  <c r="U122" i="7"/>
  <c r="AD122" i="7" s="1"/>
  <c r="W443" i="7"/>
  <c r="AF443" i="7" s="1"/>
  <c r="X443" i="7"/>
  <c r="AG443" i="7" s="1"/>
  <c r="U443" i="7"/>
  <c r="AD443" i="7" s="1"/>
  <c r="T443" i="7"/>
  <c r="AC443" i="7" s="1"/>
  <c r="S443" i="7"/>
  <c r="AB443" i="7" s="1"/>
  <c r="U275" i="9"/>
  <c r="AD275" i="9" s="1"/>
  <c r="R97" i="6"/>
  <c r="AA97" i="6" s="1"/>
  <c r="Z97" i="6"/>
  <c r="AI97" i="6" s="1"/>
  <c r="Y97" i="6"/>
  <c r="AH97" i="6" s="1"/>
  <c r="V97" i="6"/>
  <c r="AE97" i="6" s="1"/>
  <c r="X97" i="6"/>
  <c r="AG97" i="6" s="1"/>
  <c r="S582" i="6"/>
  <c r="AB582" i="6" s="1"/>
  <c r="Z582" i="6"/>
  <c r="AI582" i="6" s="1"/>
  <c r="Y582" i="6"/>
  <c r="AH582" i="6" s="1"/>
  <c r="W582" i="6"/>
  <c r="AF582" i="6" s="1"/>
  <c r="R582" i="6"/>
  <c r="AA582" i="6" s="1"/>
  <c r="R198" i="7"/>
  <c r="AA198" i="7" s="1"/>
  <c r="U524" i="7"/>
  <c r="AD524" i="7" s="1"/>
  <c r="Z524" i="7"/>
  <c r="AI524" i="7" s="1"/>
  <c r="R524" i="7"/>
  <c r="AA524" i="7" s="1"/>
  <c r="Y524" i="7"/>
  <c r="AH524" i="7" s="1"/>
  <c r="Y489" i="7"/>
  <c r="AH489" i="7" s="1"/>
  <c r="Z311" i="7"/>
  <c r="AI311" i="7" s="1"/>
  <c r="V459" i="7"/>
  <c r="AE459" i="7" s="1"/>
  <c r="S459" i="7"/>
  <c r="AB459" i="7" s="1"/>
  <c r="U459" i="7"/>
  <c r="AD459" i="7" s="1"/>
  <c r="Z459" i="7"/>
  <c r="AI459" i="7" s="1"/>
  <c r="R459" i="7"/>
  <c r="AA459" i="7" s="1"/>
  <c r="X50" i="5"/>
  <c r="AG50" i="5" s="1"/>
  <c r="W50" i="5"/>
  <c r="AF50" i="5" s="1"/>
  <c r="T50" i="5"/>
  <c r="AC50" i="5" s="1"/>
  <c r="S50" i="5"/>
  <c r="AB50" i="5" s="1"/>
  <c r="V50" i="5"/>
  <c r="AE50" i="5" s="1"/>
  <c r="Z50" i="5"/>
  <c r="AI50" i="5" s="1"/>
  <c r="U50" i="5"/>
  <c r="AD50" i="5" s="1"/>
  <c r="R50" i="5"/>
  <c r="AA50" i="5" s="1"/>
  <c r="X593" i="6"/>
  <c r="AG593" i="6" s="1"/>
  <c r="W593" i="6"/>
  <c r="AF593" i="6" s="1"/>
  <c r="T593" i="6"/>
  <c r="AC593" i="6" s="1"/>
  <c r="S593" i="6"/>
  <c r="AB593" i="6" s="1"/>
  <c r="U593" i="6"/>
  <c r="AD593" i="6" s="1"/>
  <c r="Z593" i="6"/>
  <c r="AI593" i="6" s="1"/>
  <c r="V593" i="6"/>
  <c r="AE593" i="6" s="1"/>
  <c r="R593" i="6"/>
  <c r="AA593" i="6" s="1"/>
  <c r="W440" i="5"/>
  <c r="AF440" i="5" s="1"/>
  <c r="V440" i="5"/>
  <c r="AE440" i="5" s="1"/>
  <c r="S440" i="5"/>
  <c r="AB440" i="5" s="1"/>
  <c r="Z440" i="5"/>
  <c r="AI440" i="5" s="1"/>
  <c r="U440" i="5"/>
  <c r="AD440" i="5" s="1"/>
  <c r="R440" i="5"/>
  <c r="AA440" i="5" s="1"/>
  <c r="T440" i="5"/>
  <c r="AC440" i="5" s="1"/>
  <c r="Y440" i="5"/>
  <c r="AH440" i="5" s="1"/>
  <c r="V583" i="6"/>
  <c r="AE583" i="6" s="1"/>
  <c r="U80" i="7"/>
  <c r="AD80" i="7" s="1"/>
  <c r="R347" i="7"/>
  <c r="AA347" i="7" s="1"/>
  <c r="Y347" i="7"/>
  <c r="AH347" i="7" s="1"/>
  <c r="W347" i="7"/>
  <c r="AF347" i="7" s="1"/>
  <c r="V347" i="7"/>
  <c r="AE347" i="7" s="1"/>
  <c r="T347" i="7"/>
  <c r="AC347" i="7" s="1"/>
  <c r="U347" i="7"/>
  <c r="AD347" i="7" s="1"/>
  <c r="S347" i="7"/>
  <c r="AB347" i="7" s="1"/>
  <c r="Y252" i="7"/>
  <c r="AH252" i="7" s="1"/>
  <c r="W252" i="7"/>
  <c r="AF252" i="7" s="1"/>
  <c r="U252" i="7"/>
  <c r="AD252" i="7" s="1"/>
  <c r="T252" i="7"/>
  <c r="AC252" i="7" s="1"/>
  <c r="R252" i="7"/>
  <c r="AA252" i="7" s="1"/>
  <c r="V252" i="7"/>
  <c r="AE252" i="7" s="1"/>
  <c r="Z252" i="7"/>
  <c r="AI252" i="7" s="1"/>
  <c r="Z204" i="6"/>
  <c r="AI204" i="6" s="1"/>
  <c r="R204" i="6"/>
  <c r="AA204" i="6" s="1"/>
  <c r="U204" i="6"/>
  <c r="AD204" i="6" s="1"/>
  <c r="T204" i="6"/>
  <c r="AC204" i="6" s="1"/>
  <c r="S204" i="6"/>
  <c r="AB204" i="6" s="1"/>
  <c r="Y204" i="6"/>
  <c r="AH204" i="6" s="1"/>
  <c r="X204" i="6"/>
  <c r="AG204" i="6" s="1"/>
  <c r="V444" i="6"/>
  <c r="AE444" i="6" s="1"/>
  <c r="Z139" i="7"/>
  <c r="AI139" i="7" s="1"/>
  <c r="Z298" i="7"/>
  <c r="AI298" i="7" s="1"/>
  <c r="X298" i="7"/>
  <c r="AG298" i="7" s="1"/>
  <c r="W298" i="7"/>
  <c r="AF298" i="7" s="1"/>
  <c r="U298" i="7"/>
  <c r="AD298" i="7" s="1"/>
  <c r="T298" i="7"/>
  <c r="AC298" i="7" s="1"/>
  <c r="S298" i="7"/>
  <c r="AB298" i="7" s="1"/>
  <c r="Y298" i="7"/>
  <c r="AH298" i="7" s="1"/>
  <c r="R298" i="7"/>
  <c r="AA298" i="7" s="1"/>
  <c r="S93" i="6"/>
  <c r="AB93" i="6" s="1"/>
  <c r="V568" i="7"/>
  <c r="AE568" i="7" s="1"/>
  <c r="Y531" i="7"/>
  <c r="AH531" i="7" s="1"/>
  <c r="Z124" i="9"/>
  <c r="AI124" i="9" s="1"/>
  <c r="X397" i="5"/>
  <c r="AG397" i="5" s="1"/>
  <c r="W472" i="5"/>
  <c r="AF472" i="5" s="1"/>
  <c r="V472" i="5"/>
  <c r="AE472" i="5" s="1"/>
  <c r="S472" i="5"/>
  <c r="AB472" i="5" s="1"/>
  <c r="U472" i="5"/>
  <c r="AD472" i="5" s="1"/>
  <c r="Z472" i="5"/>
  <c r="AI472" i="5" s="1"/>
  <c r="T472" i="5"/>
  <c r="AC472" i="5" s="1"/>
  <c r="R472" i="5"/>
  <c r="AA472" i="5" s="1"/>
  <c r="Y472" i="5"/>
  <c r="AH472" i="5" s="1"/>
  <c r="X227" i="6"/>
  <c r="AG227" i="6" s="1"/>
  <c r="W227" i="6"/>
  <c r="AF227" i="6" s="1"/>
  <c r="V227" i="6"/>
  <c r="AE227" i="6" s="1"/>
  <c r="U227" i="6"/>
  <c r="AD227" i="6" s="1"/>
  <c r="Z227" i="6"/>
  <c r="AI227" i="6" s="1"/>
  <c r="R227" i="6"/>
  <c r="AA227" i="6" s="1"/>
  <c r="Z58" i="6"/>
  <c r="AI58" i="6" s="1"/>
  <c r="Y58" i="6"/>
  <c r="AH58" i="6" s="1"/>
  <c r="X58" i="6"/>
  <c r="AG58" i="6" s="1"/>
  <c r="V58" i="6"/>
  <c r="AE58" i="6" s="1"/>
  <c r="U58" i="6"/>
  <c r="AD58" i="6" s="1"/>
  <c r="S58" i="6"/>
  <c r="AB58" i="6" s="1"/>
  <c r="Z130" i="7"/>
  <c r="AI130" i="7" s="1"/>
  <c r="U589" i="6"/>
  <c r="AD589" i="6" s="1"/>
  <c r="X589" i="6"/>
  <c r="AG589" i="6" s="1"/>
  <c r="T589" i="6"/>
  <c r="AC589" i="6" s="1"/>
  <c r="W589" i="6"/>
  <c r="AF589" i="6" s="1"/>
  <c r="S589" i="6"/>
  <c r="AB589" i="6" s="1"/>
  <c r="Z589" i="6"/>
  <c r="AI589" i="6" s="1"/>
  <c r="R589" i="6"/>
  <c r="AA589" i="6" s="1"/>
  <c r="Y589" i="6"/>
  <c r="AH589" i="6" s="1"/>
  <c r="X523" i="6"/>
  <c r="AG523" i="6" s="1"/>
  <c r="W371" i="7"/>
  <c r="AF371" i="7" s="1"/>
  <c r="U371" i="7"/>
  <c r="AD371" i="7" s="1"/>
  <c r="Y371" i="7"/>
  <c r="AH371" i="7" s="1"/>
  <c r="V371" i="7"/>
  <c r="AE371" i="7" s="1"/>
  <c r="T371" i="7"/>
  <c r="AC371" i="7" s="1"/>
  <c r="R371" i="7"/>
  <c r="AA371" i="7" s="1"/>
  <c r="Z283" i="5"/>
  <c r="AI283" i="5" s="1"/>
  <c r="X283" i="5"/>
  <c r="AG283" i="5" s="1"/>
  <c r="S283" i="5"/>
  <c r="AB283" i="5" s="1"/>
  <c r="W283" i="5"/>
  <c r="AF283" i="5" s="1"/>
  <c r="R283" i="5"/>
  <c r="AA283" i="5" s="1"/>
  <c r="V283" i="5"/>
  <c r="AE283" i="5" s="1"/>
  <c r="U283" i="5"/>
  <c r="AD283" i="5" s="1"/>
  <c r="T283" i="5"/>
  <c r="AC283" i="5" s="1"/>
  <c r="W61" i="7"/>
  <c r="AF61" i="7" s="1"/>
  <c r="W521" i="7"/>
  <c r="AF521" i="7" s="1"/>
  <c r="W324" i="5"/>
  <c r="AF324" i="5" s="1"/>
  <c r="T324" i="5"/>
  <c r="AC324" i="5" s="1"/>
  <c r="S324" i="5"/>
  <c r="AB324" i="5" s="1"/>
  <c r="V324" i="5"/>
  <c r="AE324" i="5" s="1"/>
  <c r="Z324" i="5"/>
  <c r="AI324" i="5" s="1"/>
  <c r="U324" i="5"/>
  <c r="AD324" i="5" s="1"/>
  <c r="R324" i="5"/>
  <c r="AA324" i="5" s="1"/>
  <c r="Y324" i="5"/>
  <c r="AH324" i="5" s="1"/>
  <c r="W308" i="6"/>
  <c r="AF308" i="6" s="1"/>
  <c r="U375" i="7"/>
  <c r="AD375" i="7" s="1"/>
  <c r="X539" i="8"/>
  <c r="AG539" i="8" s="1"/>
  <c r="W539" i="8"/>
  <c r="AF539" i="8" s="1"/>
  <c r="V539" i="8"/>
  <c r="AE539" i="8" s="1"/>
  <c r="U539" i="8"/>
  <c r="AD539" i="8" s="1"/>
  <c r="Z539" i="8"/>
  <c r="AI539" i="8" s="1"/>
  <c r="S539" i="8"/>
  <c r="AB539" i="8" s="1"/>
  <c r="T539" i="8"/>
  <c r="AC539" i="8" s="1"/>
  <c r="T551" i="5"/>
  <c r="AC551" i="5" s="1"/>
  <c r="S551" i="5"/>
  <c r="AB551" i="5" s="1"/>
  <c r="R551" i="5"/>
  <c r="AA551" i="5" s="1"/>
  <c r="Z551" i="5"/>
  <c r="AI551" i="5" s="1"/>
  <c r="X551" i="5"/>
  <c r="AG551" i="5" s="1"/>
  <c r="Y551" i="5"/>
  <c r="AH551" i="5" s="1"/>
  <c r="W551" i="5"/>
  <c r="AF551" i="5" s="1"/>
  <c r="V520" i="7"/>
  <c r="AE520" i="7" s="1"/>
  <c r="U520" i="7"/>
  <c r="AD520" i="7" s="1"/>
  <c r="T520" i="7"/>
  <c r="AC520" i="7" s="1"/>
  <c r="Z520" i="7"/>
  <c r="AI520" i="7" s="1"/>
  <c r="R520" i="7"/>
  <c r="AA520" i="7" s="1"/>
  <c r="Y520" i="7"/>
  <c r="AH520" i="7" s="1"/>
  <c r="Z295" i="7"/>
  <c r="AI295" i="7" s="1"/>
  <c r="X295" i="7"/>
  <c r="AG295" i="7" s="1"/>
  <c r="R295" i="7"/>
  <c r="AA295" i="7" s="1"/>
  <c r="Y295" i="7"/>
  <c r="AH295" i="7" s="1"/>
  <c r="W295" i="7"/>
  <c r="AF295" i="7" s="1"/>
  <c r="T295" i="7"/>
  <c r="AC295" i="7" s="1"/>
  <c r="V295" i="7"/>
  <c r="AE295" i="7" s="1"/>
  <c r="U295" i="7"/>
  <c r="AD295" i="7" s="1"/>
  <c r="V358" i="7"/>
  <c r="AE358" i="7" s="1"/>
  <c r="U358" i="7"/>
  <c r="AD358" i="7" s="1"/>
  <c r="S358" i="7"/>
  <c r="AB358" i="7" s="1"/>
  <c r="T358" i="7"/>
  <c r="AC358" i="7" s="1"/>
  <c r="R358" i="7"/>
  <c r="AA358" i="7" s="1"/>
  <c r="W358" i="7"/>
  <c r="AF358" i="7" s="1"/>
  <c r="Z250" i="7"/>
  <c r="AI250" i="7" s="1"/>
  <c r="R250" i="7"/>
  <c r="AA250" i="7" s="1"/>
  <c r="Y250" i="7"/>
  <c r="AH250" i="7" s="1"/>
  <c r="W250" i="7"/>
  <c r="AF250" i="7" s="1"/>
  <c r="V250" i="7"/>
  <c r="AE250" i="7" s="1"/>
  <c r="T250" i="7"/>
  <c r="AC250" i="7" s="1"/>
  <c r="V180" i="6"/>
  <c r="AE180" i="6" s="1"/>
  <c r="T180" i="6"/>
  <c r="AC180" i="6" s="1"/>
  <c r="S180" i="6"/>
  <c r="AB180" i="6" s="1"/>
  <c r="R180" i="6"/>
  <c r="AA180" i="6" s="1"/>
  <c r="X180" i="6"/>
  <c r="AG180" i="6" s="1"/>
  <c r="Z180" i="6"/>
  <c r="AI180" i="6" s="1"/>
  <c r="U180" i="6"/>
  <c r="AD180" i="6" s="1"/>
  <c r="W180" i="6"/>
  <c r="AF180" i="6" s="1"/>
  <c r="Y349" i="5"/>
  <c r="AH349" i="5" s="1"/>
  <c r="W525" i="6"/>
  <c r="AF525" i="6" s="1"/>
  <c r="Y525" i="6"/>
  <c r="AH525" i="6" s="1"/>
  <c r="V525" i="6"/>
  <c r="AE525" i="6" s="1"/>
  <c r="R525" i="6"/>
  <c r="AA525" i="6" s="1"/>
  <c r="U525" i="6"/>
  <c r="AD525" i="6" s="1"/>
  <c r="T525" i="6"/>
  <c r="AC525" i="6" s="1"/>
  <c r="S525" i="6"/>
  <c r="AB525" i="6" s="1"/>
  <c r="X525" i="6"/>
  <c r="AG525" i="6" s="1"/>
  <c r="X137" i="7"/>
  <c r="AG137" i="7" s="1"/>
  <c r="Y137" i="7"/>
  <c r="AH137" i="7" s="1"/>
  <c r="U137" i="7"/>
  <c r="AD137" i="7" s="1"/>
  <c r="W137" i="7"/>
  <c r="AF137" i="7" s="1"/>
  <c r="T137" i="7"/>
  <c r="AC137" i="7" s="1"/>
  <c r="S137" i="7"/>
  <c r="AB137" i="7" s="1"/>
  <c r="R137" i="7"/>
  <c r="AA137" i="7" s="1"/>
  <c r="Z137" i="7"/>
  <c r="AI137" i="7" s="1"/>
  <c r="Z554" i="7"/>
  <c r="AI554" i="7" s="1"/>
  <c r="W554" i="7"/>
  <c r="AF554" i="7" s="1"/>
  <c r="X554" i="7"/>
  <c r="AG554" i="7" s="1"/>
  <c r="V554" i="7"/>
  <c r="AE554" i="7" s="1"/>
  <c r="R554" i="7"/>
  <c r="AA554" i="7" s="1"/>
  <c r="U554" i="7"/>
  <c r="AD554" i="7" s="1"/>
  <c r="T554" i="7"/>
  <c r="AC554" i="7" s="1"/>
  <c r="S554" i="7"/>
  <c r="AB554" i="7" s="1"/>
  <c r="Y275" i="5"/>
  <c r="AH275" i="5" s="1"/>
  <c r="Y346" i="7"/>
  <c r="AH346" i="7" s="1"/>
  <c r="T275" i="5"/>
  <c r="AC275" i="5" s="1"/>
  <c r="Z113" i="7"/>
  <c r="AI113" i="7" s="1"/>
  <c r="T346" i="7"/>
  <c r="AC346" i="7" s="1"/>
  <c r="Z573" i="5"/>
  <c r="AI573" i="5" s="1"/>
  <c r="Y436" i="7"/>
  <c r="AH436" i="7" s="1"/>
  <c r="W397" i="7"/>
  <c r="AF397" i="7" s="1"/>
  <c r="V38" i="4" a="1"/>
  <c r="V38" i="4" s="1"/>
  <c r="X38" i="4" a="1"/>
  <c r="X38" i="4" s="1"/>
  <c r="X255" i="5"/>
  <c r="AG255" i="5" s="1"/>
  <c r="V477" i="7"/>
  <c r="AE477" i="7" s="1"/>
  <c r="Y381" i="6"/>
  <c r="AH381" i="6" s="1"/>
  <c r="R79" i="6"/>
  <c r="AA79" i="6" s="1"/>
  <c r="S155" i="7"/>
  <c r="AB155" i="7" s="1"/>
  <c r="Y558" i="6"/>
  <c r="AH558" i="6" s="1"/>
  <c r="Y306" i="7"/>
  <c r="AH306" i="7" s="1"/>
  <c r="Y550" i="7"/>
  <c r="AH550" i="7" s="1"/>
  <c r="X109" i="7"/>
  <c r="AG109" i="7" s="1"/>
  <c r="Y331" i="8"/>
  <c r="AH331" i="8" s="1"/>
  <c r="I6" i="8" s="1"/>
  <c r="I7" i="8" s="1"/>
  <c r="I8" i="8" s="1"/>
  <c r="Y373" i="9"/>
  <c r="AH373" i="9" s="1"/>
  <c r="S232" i="7"/>
  <c r="AB232" i="7" s="1"/>
  <c r="W232" i="7"/>
  <c r="AF232" i="7" s="1"/>
  <c r="Y340" i="5"/>
  <c r="AH340" i="5" s="1"/>
  <c r="X340" i="5"/>
  <c r="AG340" i="5" s="1"/>
  <c r="W340" i="5"/>
  <c r="AF340" i="5" s="1"/>
  <c r="T340" i="5"/>
  <c r="AC340" i="5" s="1"/>
  <c r="U105" i="6"/>
  <c r="AD105" i="6" s="1"/>
  <c r="S105" i="6"/>
  <c r="AB105" i="6" s="1"/>
  <c r="R105" i="6"/>
  <c r="AA105" i="6" s="1"/>
  <c r="Z105" i="6"/>
  <c r="AI105" i="6" s="1"/>
  <c r="U275" i="5"/>
  <c r="AD275" i="5" s="1"/>
  <c r="V275" i="5"/>
  <c r="AE275" i="5" s="1"/>
  <c r="V585" i="6"/>
  <c r="AE585" i="6" s="1"/>
  <c r="T397" i="7"/>
  <c r="AC397" i="7" s="1"/>
  <c r="W113" i="7"/>
  <c r="AF113" i="7" s="1"/>
  <c r="R68" i="7"/>
  <c r="AA68" i="7" s="1"/>
  <c r="R255" i="5"/>
  <c r="AA255" i="5" s="1"/>
  <c r="U269" i="6"/>
  <c r="AD269" i="6" s="1"/>
  <c r="W60" i="7"/>
  <c r="AF60" i="7" s="1"/>
  <c r="S561" i="5"/>
  <c r="AB561" i="5" s="1"/>
  <c r="Z579" i="7"/>
  <c r="AI579" i="7" s="1"/>
  <c r="W511" i="7"/>
  <c r="AF511" i="7" s="1"/>
  <c r="U567" i="7"/>
  <c r="AD567" i="7" s="1"/>
  <c r="T547" i="7"/>
  <c r="AC547" i="7" s="1"/>
  <c r="R402" i="7"/>
  <c r="AA402" i="7" s="1"/>
  <c r="V331" i="7"/>
  <c r="AE331" i="7" s="1"/>
  <c r="Z145" i="7"/>
  <c r="AI145" i="7" s="1"/>
  <c r="W314" i="7"/>
  <c r="AF314" i="7" s="1"/>
  <c r="V211" i="7"/>
  <c r="AE211" i="7" s="1"/>
  <c r="X211" i="7"/>
  <c r="AG211" i="7" s="1"/>
  <c r="Z178" i="7"/>
  <c r="AI178" i="7" s="1"/>
  <c r="R477" i="7"/>
  <c r="AA477" i="7" s="1"/>
  <c r="U217" i="5"/>
  <c r="AD217" i="5" s="1"/>
  <c r="Z217" i="5"/>
  <c r="AI217" i="5" s="1"/>
  <c r="Y296" i="5"/>
  <c r="AH296" i="5" s="1"/>
  <c r="T475" i="5"/>
  <c r="AC475" i="5" s="1"/>
  <c r="Z475" i="5"/>
  <c r="AI475" i="5" s="1"/>
  <c r="Y509" i="5"/>
  <c r="AH509" i="5" s="1"/>
  <c r="S381" i="6"/>
  <c r="AB381" i="6" s="1"/>
  <c r="R284" i="6"/>
  <c r="AA284" i="6" s="1"/>
  <c r="S106" i="6"/>
  <c r="AB106" i="6" s="1"/>
  <c r="U362" i="6"/>
  <c r="AD362" i="6" s="1"/>
  <c r="Z362" i="6"/>
  <c r="AI362" i="6" s="1"/>
  <c r="Y322" i="6"/>
  <c r="AH322" i="6" s="1"/>
  <c r="Y291" i="6"/>
  <c r="AH291" i="6" s="1"/>
  <c r="U182" i="6"/>
  <c r="AD182" i="6" s="1"/>
  <c r="S182" i="6"/>
  <c r="AB182" i="6" s="1"/>
  <c r="U91" i="6"/>
  <c r="AD91" i="6" s="1"/>
  <c r="S132" i="6"/>
  <c r="AB132" i="6" s="1"/>
  <c r="Z214" i="6"/>
  <c r="AI214" i="6" s="1"/>
  <c r="S491" i="6"/>
  <c r="AB491" i="6" s="1"/>
  <c r="S274" i="5"/>
  <c r="AB274" i="5" s="1"/>
  <c r="R377" i="5"/>
  <c r="AA377" i="5" s="1"/>
  <c r="S163" i="6"/>
  <c r="AB163" i="6" s="1"/>
  <c r="U282" i="6"/>
  <c r="AD282" i="6" s="1"/>
  <c r="S186" i="7"/>
  <c r="AB186" i="7" s="1"/>
  <c r="T555" i="5"/>
  <c r="AC555" i="5" s="1"/>
  <c r="W79" i="6"/>
  <c r="AF79" i="6" s="1"/>
  <c r="W186" i="6"/>
  <c r="AF186" i="6" s="1"/>
  <c r="S292" i="6"/>
  <c r="AB292" i="6" s="1"/>
  <c r="W365" i="6"/>
  <c r="AF365" i="6" s="1"/>
  <c r="U526" i="6"/>
  <c r="AD526" i="6" s="1"/>
  <c r="U155" i="7"/>
  <c r="AD155" i="7" s="1"/>
  <c r="S558" i="6"/>
  <c r="AB558" i="6" s="1"/>
  <c r="W151" i="6"/>
  <c r="AF151" i="6" s="1"/>
  <c r="V29" i="7"/>
  <c r="AE29" i="7" s="1"/>
  <c r="W161" i="7"/>
  <c r="AF161" i="7" s="1"/>
  <c r="X306" i="7"/>
  <c r="AG306" i="7" s="1"/>
  <c r="Z592" i="7"/>
  <c r="AI592" i="7" s="1"/>
  <c r="T441" i="7"/>
  <c r="AC441" i="7" s="1"/>
  <c r="U550" i="7"/>
  <c r="AD550" i="7" s="1"/>
  <c r="Y109" i="7"/>
  <c r="AH109" i="7" s="1"/>
  <c r="T366" i="7"/>
  <c r="AC366" i="7" s="1"/>
  <c r="U366" i="7"/>
  <c r="AD366" i="7" s="1"/>
  <c r="R462" i="7"/>
  <c r="AA462" i="7" s="1"/>
  <c r="Z261" i="7"/>
  <c r="AI261" i="7" s="1"/>
  <c r="V287" i="7"/>
  <c r="AE287" i="7" s="1"/>
  <c r="T585" i="7"/>
  <c r="AC585" i="7" s="1"/>
  <c r="T587" i="7"/>
  <c r="AC587" i="7" s="1"/>
  <c r="R331" i="8"/>
  <c r="AA331" i="8" s="1"/>
  <c r="U373" i="9"/>
  <c r="AD373" i="9" s="1"/>
  <c r="W263" i="5"/>
  <c r="AF263" i="5" s="1"/>
  <c r="W31" i="7"/>
  <c r="AF31" i="7" s="1"/>
  <c r="U159" i="7"/>
  <c r="AD159" i="7" s="1"/>
  <c r="T569" i="5"/>
  <c r="AC569" i="5" s="1"/>
  <c r="Y567" i="6"/>
  <c r="AH567" i="6" s="1"/>
  <c r="Y569" i="7"/>
  <c r="AH569" i="7" s="1"/>
  <c r="W518" i="7"/>
  <c r="AF518" i="7" s="1"/>
  <c r="Z474" i="7"/>
  <c r="AI474" i="7" s="1"/>
  <c r="Z549" i="7"/>
  <c r="AI549" i="7" s="1"/>
  <c r="S435" i="7"/>
  <c r="AB435" i="7" s="1"/>
  <c r="R435" i="7"/>
  <c r="AA435" i="7" s="1"/>
  <c r="Y327" i="7"/>
  <c r="AH327" i="7" s="1"/>
  <c r="T497" i="7"/>
  <c r="AC497" i="7" s="1"/>
  <c r="Z497" i="7"/>
  <c r="AI497" i="7" s="1"/>
  <c r="W279" i="7"/>
  <c r="AF279" i="7" s="1"/>
  <c r="Y345" i="7"/>
  <c r="AH345" i="7" s="1"/>
  <c r="R42" i="7"/>
  <c r="AA42" i="7" s="1"/>
  <c r="R233" i="7"/>
  <c r="AA233" i="7" s="1"/>
  <c r="S27" i="7"/>
  <c r="AB27" i="7" s="1"/>
  <c r="R206" i="7"/>
  <c r="AA206" i="7" s="1"/>
  <c r="U589" i="7"/>
  <c r="AD589" i="7" s="1"/>
  <c r="Y383" i="7"/>
  <c r="AH383" i="7" s="1"/>
  <c r="R189" i="7"/>
  <c r="AA189" i="7" s="1"/>
  <c r="R180" i="7"/>
  <c r="AA180" i="7" s="1"/>
  <c r="U224" i="5"/>
  <c r="AD224" i="5" s="1"/>
  <c r="S224" i="5"/>
  <c r="AB224" i="5" s="1"/>
  <c r="R300" i="5"/>
  <c r="AA300" i="5" s="1"/>
  <c r="U490" i="5"/>
  <c r="AD490" i="5" s="1"/>
  <c r="S490" i="5"/>
  <c r="AB490" i="5" s="1"/>
  <c r="R510" i="5"/>
  <c r="AA510" i="5" s="1"/>
  <c r="Y335" i="6"/>
  <c r="AH335" i="6" s="1"/>
  <c r="U280" i="6"/>
  <c r="AD280" i="6" s="1"/>
  <c r="Z280" i="6"/>
  <c r="AI280" i="6" s="1"/>
  <c r="V350" i="6"/>
  <c r="AE350" i="6" s="1"/>
  <c r="S350" i="6"/>
  <c r="AB350" i="6" s="1"/>
  <c r="W259" i="6"/>
  <c r="AF259" i="6" s="1"/>
  <c r="T172" i="6"/>
  <c r="AC172" i="6" s="1"/>
  <c r="V172" i="6"/>
  <c r="AE172" i="6" s="1"/>
  <c r="U217" i="6"/>
  <c r="AD217" i="6" s="1"/>
  <c r="W555" i="6"/>
  <c r="AF555" i="6" s="1"/>
  <c r="U278" i="5"/>
  <c r="AD278" i="5" s="1"/>
  <c r="Z278" i="5"/>
  <c r="AI278" i="5" s="1"/>
  <c r="Y384" i="5"/>
  <c r="AH384" i="5" s="1"/>
  <c r="Z441" i="6"/>
  <c r="AI441" i="6" s="1"/>
  <c r="X119" i="7"/>
  <c r="AG119" i="7" s="1"/>
  <c r="U194" i="6"/>
  <c r="AD194" i="6" s="1"/>
  <c r="X194" i="6"/>
  <c r="AG194" i="6" s="1"/>
  <c r="X328" i="6"/>
  <c r="AG328" i="6" s="1"/>
  <c r="Y498" i="6"/>
  <c r="AH498" i="6" s="1"/>
  <c r="W272" i="7"/>
  <c r="AF272" i="7" s="1"/>
  <c r="U528" i="6"/>
  <c r="AD528" i="6" s="1"/>
  <c r="Z559" i="6"/>
  <c r="AI559" i="6" s="1"/>
  <c r="R237" i="7"/>
  <c r="AA237" i="7" s="1"/>
  <c r="S35" i="6"/>
  <c r="AB35" i="6" s="1"/>
  <c r="V275" i="6"/>
  <c r="AE275" i="6" s="1"/>
  <c r="S275" i="6"/>
  <c r="AB275" i="6" s="1"/>
  <c r="Y372" i="6"/>
  <c r="AH372" i="6" s="1"/>
  <c r="V33" i="7"/>
  <c r="AE33" i="7" s="1"/>
  <c r="S33" i="7"/>
  <c r="AB33" i="7" s="1"/>
  <c r="R438" i="7"/>
  <c r="AA438" i="7" s="1"/>
  <c r="Z199" i="7"/>
  <c r="AI199" i="7" s="1"/>
  <c r="T374" i="7"/>
  <c r="AC374" i="7" s="1"/>
  <c r="U374" i="7"/>
  <c r="AD374" i="7" s="1"/>
  <c r="Y488" i="7"/>
  <c r="AH488" i="7" s="1"/>
  <c r="U588" i="7"/>
  <c r="AD588" i="7" s="1"/>
  <c r="Z377" i="9"/>
  <c r="AI377" i="9" s="1"/>
  <c r="R545" i="9"/>
  <c r="AA545" i="9" s="1"/>
  <c r="Y283" i="9"/>
  <c r="AH283" i="9" s="1"/>
  <c r="S55" i="5"/>
  <c r="AB55" i="5" s="1"/>
  <c r="Z168" i="5"/>
  <c r="AI168" i="5" s="1"/>
  <c r="R315" i="5"/>
  <c r="AA315" i="5" s="1"/>
  <c r="W581" i="6"/>
  <c r="AF581" i="6" s="1"/>
  <c r="T193" i="7"/>
  <c r="AC193" i="7" s="1"/>
  <c r="Z40" i="7"/>
  <c r="AI40" i="7" s="1"/>
  <c r="Z525" i="7"/>
  <c r="AI525" i="7" s="1"/>
  <c r="S500" i="7"/>
  <c r="AB500" i="7" s="1"/>
  <c r="V400" i="7"/>
  <c r="AE400" i="7" s="1"/>
  <c r="Y400" i="7"/>
  <c r="AH400" i="7" s="1"/>
  <c r="X232" i="7"/>
  <c r="AG232" i="7" s="1"/>
  <c r="R337" i="7"/>
  <c r="AA337" i="7" s="1"/>
  <c r="X100" i="7"/>
  <c r="AG100" i="7" s="1"/>
  <c r="S228" i="7"/>
  <c r="AB228" i="7" s="1"/>
  <c r="R228" i="7"/>
  <c r="AA228" i="7" s="1"/>
  <c r="Z228" i="7"/>
  <c r="AI228" i="7" s="1"/>
  <c r="S141" i="7"/>
  <c r="AB141" i="7" s="1"/>
  <c r="Z217" i="7"/>
  <c r="AI217" i="7" s="1"/>
  <c r="S340" i="5"/>
  <c r="AB340" i="5" s="1"/>
  <c r="V503" i="5"/>
  <c r="AE503" i="5" s="1"/>
  <c r="Z503" i="5"/>
  <c r="AI503" i="5" s="1"/>
  <c r="T503" i="5"/>
  <c r="AC503" i="5" s="1"/>
  <c r="R503" i="5"/>
  <c r="AA503" i="5" s="1"/>
  <c r="Y503" i="5"/>
  <c r="AH503" i="5" s="1"/>
  <c r="Y244" i="6"/>
  <c r="AH244" i="6" s="1"/>
  <c r="X244" i="6"/>
  <c r="AG244" i="6" s="1"/>
  <c r="W244" i="6"/>
  <c r="AF244" i="6" s="1"/>
  <c r="T244" i="6"/>
  <c r="AC244" i="6" s="1"/>
  <c r="R141" i="6"/>
  <c r="AA141" i="6" s="1"/>
  <c r="Z141" i="6"/>
  <c r="AI141" i="6" s="1"/>
  <c r="S141" i="6"/>
  <c r="AB141" i="6" s="1"/>
  <c r="Y141" i="6"/>
  <c r="AH141" i="6" s="1"/>
  <c r="X141" i="6"/>
  <c r="AG141" i="6" s="1"/>
  <c r="W141" i="6"/>
  <c r="AF141" i="6" s="1"/>
  <c r="X419" i="5"/>
  <c r="AG419" i="5" s="1"/>
  <c r="V419" i="5"/>
  <c r="AE419" i="5" s="1"/>
  <c r="S419" i="5"/>
  <c r="AB419" i="5" s="1"/>
  <c r="Z419" i="5"/>
  <c r="AI419" i="5" s="1"/>
  <c r="T419" i="5"/>
  <c r="AC419" i="5" s="1"/>
  <c r="R100" i="6"/>
  <c r="AA100" i="6" s="1"/>
  <c r="W376" i="6"/>
  <c r="AF376" i="6" s="1"/>
  <c r="R376" i="6"/>
  <c r="AA376" i="6" s="1"/>
  <c r="U376" i="6"/>
  <c r="AD376" i="6" s="1"/>
  <c r="T376" i="6"/>
  <c r="AC376" i="6" s="1"/>
  <c r="Y376" i="6"/>
  <c r="AH376" i="6" s="1"/>
  <c r="S529" i="6"/>
  <c r="AB529" i="6" s="1"/>
  <c r="Y240" i="7"/>
  <c r="AH240" i="7" s="1"/>
  <c r="R240" i="7"/>
  <c r="AA240" i="7" s="1"/>
  <c r="V240" i="7"/>
  <c r="AE240" i="7" s="1"/>
  <c r="S240" i="7"/>
  <c r="AB240" i="7" s="1"/>
  <c r="X240" i="7"/>
  <c r="AG240" i="7" s="1"/>
  <c r="S44" i="7"/>
  <c r="AB44" i="7" s="1"/>
  <c r="U561" i="7"/>
  <c r="AD561" i="7" s="1"/>
  <c r="V561" i="7"/>
  <c r="AE561" i="7" s="1"/>
  <c r="S561" i="7"/>
  <c r="AB561" i="7" s="1"/>
  <c r="Z561" i="7"/>
  <c r="AI561" i="7" s="1"/>
  <c r="R561" i="7"/>
  <c r="AA561" i="7" s="1"/>
  <c r="V275" i="9"/>
  <c r="AE275" i="9" s="1"/>
  <c r="T363" i="5"/>
  <c r="AC363" i="5" s="1"/>
  <c r="Z363" i="5"/>
  <c r="AI363" i="5" s="1"/>
  <c r="R363" i="5"/>
  <c r="AA363" i="5" s="1"/>
  <c r="W363" i="5"/>
  <c r="AF363" i="5" s="1"/>
  <c r="V198" i="7"/>
  <c r="AE198" i="7" s="1"/>
  <c r="Y385" i="7"/>
  <c r="AH385" i="7" s="1"/>
  <c r="S385" i="7"/>
  <c r="AB385" i="7" s="1"/>
  <c r="U385" i="7"/>
  <c r="AD385" i="7" s="1"/>
  <c r="Z385" i="7"/>
  <c r="AI385" i="7" s="1"/>
  <c r="R385" i="7"/>
  <c r="AA385" i="7" s="1"/>
  <c r="Z344" i="7"/>
  <c r="AI344" i="7" s="1"/>
  <c r="R344" i="7"/>
  <c r="AA344" i="7" s="1"/>
  <c r="Y344" i="7"/>
  <c r="AH344" i="7" s="1"/>
  <c r="W344" i="7"/>
  <c r="AF344" i="7" s="1"/>
  <c r="V344" i="7"/>
  <c r="AE344" i="7" s="1"/>
  <c r="X344" i="7"/>
  <c r="AG344" i="7" s="1"/>
  <c r="S344" i="7"/>
  <c r="AB344" i="7" s="1"/>
  <c r="Z190" i="6"/>
  <c r="AI190" i="6" s="1"/>
  <c r="Y190" i="6"/>
  <c r="AH190" i="6" s="1"/>
  <c r="V190" i="6"/>
  <c r="AE190" i="6" s="1"/>
  <c r="U190" i="6"/>
  <c r="AD190" i="6" s="1"/>
  <c r="S190" i="6"/>
  <c r="AB190" i="6" s="1"/>
  <c r="W190" i="6"/>
  <c r="AF190" i="6" s="1"/>
  <c r="R190" i="6"/>
  <c r="AA190" i="6" s="1"/>
  <c r="V473" i="6"/>
  <c r="AE473" i="6" s="1"/>
  <c r="Y473" i="6"/>
  <c r="AH473" i="6" s="1"/>
  <c r="U473" i="6"/>
  <c r="AD473" i="6" s="1"/>
  <c r="T473" i="6"/>
  <c r="AC473" i="6" s="1"/>
  <c r="S473" i="6"/>
  <c r="AB473" i="6" s="1"/>
  <c r="X473" i="6"/>
  <c r="AG473" i="6" s="1"/>
  <c r="R473" i="6"/>
  <c r="AA473" i="6" s="1"/>
  <c r="U309" i="6"/>
  <c r="AD309" i="6" s="1"/>
  <c r="W309" i="6"/>
  <c r="AF309" i="6" s="1"/>
  <c r="T309" i="6"/>
  <c r="AC309" i="6" s="1"/>
  <c r="X309" i="6"/>
  <c r="AG309" i="6" s="1"/>
  <c r="S309" i="6"/>
  <c r="AB309" i="6" s="1"/>
  <c r="Z309" i="6"/>
  <c r="AI309" i="6" s="1"/>
  <c r="R309" i="6"/>
  <c r="AA309" i="6" s="1"/>
  <c r="Y309" i="6"/>
  <c r="AH309" i="6" s="1"/>
  <c r="X577" i="6"/>
  <c r="AG577" i="6" s="1"/>
  <c r="S577" i="6"/>
  <c r="AB577" i="6" s="1"/>
  <c r="W577" i="6"/>
  <c r="AF577" i="6" s="1"/>
  <c r="R577" i="6"/>
  <c r="AA577" i="6" s="1"/>
  <c r="V577" i="6"/>
  <c r="AE577" i="6" s="1"/>
  <c r="U577" i="6"/>
  <c r="AD577" i="6" s="1"/>
  <c r="T577" i="6"/>
  <c r="AC577" i="6" s="1"/>
  <c r="Y577" i="6"/>
  <c r="AH577" i="6" s="1"/>
  <c r="W583" i="6"/>
  <c r="AF583" i="6" s="1"/>
  <c r="W80" i="7"/>
  <c r="AF80" i="7" s="1"/>
  <c r="Z347" i="7"/>
  <c r="AI347" i="7" s="1"/>
  <c r="X41" i="7"/>
  <c r="AG41" i="7" s="1"/>
  <c r="W41" i="7"/>
  <c r="AF41" i="7" s="1"/>
  <c r="T41" i="7"/>
  <c r="AC41" i="7" s="1"/>
  <c r="S41" i="7"/>
  <c r="AB41" i="7" s="1"/>
  <c r="V41" i="7"/>
  <c r="AE41" i="7" s="1"/>
  <c r="Z41" i="7"/>
  <c r="AI41" i="7" s="1"/>
  <c r="U41" i="7"/>
  <c r="AD41" i="7" s="1"/>
  <c r="R41" i="7"/>
  <c r="AA41" i="7" s="1"/>
  <c r="X252" i="7"/>
  <c r="AG252" i="7" s="1"/>
  <c r="X505" i="5"/>
  <c r="AG505" i="5" s="1"/>
  <c r="W505" i="5"/>
  <c r="AF505" i="5" s="1"/>
  <c r="V505" i="5"/>
  <c r="AE505" i="5" s="1"/>
  <c r="S505" i="5"/>
  <c r="AB505" i="5" s="1"/>
  <c r="U505" i="5"/>
  <c r="AD505" i="5" s="1"/>
  <c r="Z505" i="5"/>
  <c r="AI505" i="5" s="1"/>
  <c r="T505" i="5"/>
  <c r="AC505" i="5" s="1"/>
  <c r="R505" i="5"/>
  <c r="AA505" i="5" s="1"/>
  <c r="Y57" i="6"/>
  <c r="AH57" i="6" s="1"/>
  <c r="X57" i="6"/>
  <c r="AG57" i="6" s="1"/>
  <c r="W57" i="6"/>
  <c r="AF57" i="6" s="1"/>
  <c r="U57" i="6"/>
  <c r="AD57" i="6" s="1"/>
  <c r="V57" i="6"/>
  <c r="AE57" i="6" s="1"/>
  <c r="T57" i="6"/>
  <c r="AC57" i="6" s="1"/>
  <c r="S57" i="6"/>
  <c r="AB57" i="6" s="1"/>
  <c r="R57" i="6"/>
  <c r="AA57" i="6" s="1"/>
  <c r="V568" i="6"/>
  <c r="AE568" i="6" s="1"/>
  <c r="Y568" i="6"/>
  <c r="AH568" i="6" s="1"/>
  <c r="U568" i="6"/>
  <c r="AD568" i="6" s="1"/>
  <c r="T568" i="6"/>
  <c r="AC568" i="6" s="1"/>
  <c r="S568" i="6"/>
  <c r="AB568" i="6" s="1"/>
  <c r="X568" i="6"/>
  <c r="AG568" i="6" s="1"/>
  <c r="R568" i="6"/>
  <c r="AA568" i="6" s="1"/>
  <c r="U397" i="5"/>
  <c r="AD397" i="5" s="1"/>
  <c r="V65" i="7"/>
  <c r="AE65" i="7" s="1"/>
  <c r="U65" i="7"/>
  <c r="AD65" i="7" s="1"/>
  <c r="T65" i="7"/>
  <c r="AC65" i="7" s="1"/>
  <c r="S65" i="7"/>
  <c r="AB65" i="7" s="1"/>
  <c r="R65" i="7"/>
  <c r="AA65" i="7" s="1"/>
  <c r="W65" i="7"/>
  <c r="AF65" i="7" s="1"/>
  <c r="Y227" i="6"/>
  <c r="AH227" i="6" s="1"/>
  <c r="R58" i="6"/>
  <c r="AA58" i="6" s="1"/>
  <c r="X229" i="5"/>
  <c r="AG229" i="5" s="1"/>
  <c r="W229" i="5"/>
  <c r="AF229" i="5" s="1"/>
  <c r="V229" i="5"/>
  <c r="AE229" i="5" s="1"/>
  <c r="S229" i="5"/>
  <c r="AB229" i="5" s="1"/>
  <c r="Z229" i="5"/>
  <c r="AI229" i="5" s="1"/>
  <c r="U229" i="5"/>
  <c r="AD229" i="5" s="1"/>
  <c r="R229" i="5"/>
  <c r="AA229" i="5" s="1"/>
  <c r="T229" i="5"/>
  <c r="AC229" i="5" s="1"/>
  <c r="V42" i="6"/>
  <c r="AE42" i="6" s="1"/>
  <c r="S42" i="6"/>
  <c r="AB42" i="6" s="1"/>
  <c r="R42" i="6"/>
  <c r="AA42" i="6" s="1"/>
  <c r="Z42" i="6"/>
  <c r="AI42" i="6" s="1"/>
  <c r="X42" i="6"/>
  <c r="AG42" i="6" s="1"/>
  <c r="W42" i="6"/>
  <c r="AF42" i="6" s="1"/>
  <c r="U378" i="6"/>
  <c r="AD378" i="6" s="1"/>
  <c r="X378" i="6"/>
  <c r="AG378" i="6" s="1"/>
  <c r="T378" i="6"/>
  <c r="AC378" i="6" s="1"/>
  <c r="W378" i="6"/>
  <c r="AF378" i="6" s="1"/>
  <c r="S378" i="6"/>
  <c r="AB378" i="6" s="1"/>
  <c r="Z378" i="6"/>
  <c r="AI378" i="6" s="1"/>
  <c r="R378" i="6"/>
  <c r="AA378" i="6" s="1"/>
  <c r="Y378" i="6"/>
  <c r="AH378" i="6" s="1"/>
  <c r="W301" i="5"/>
  <c r="AF301" i="5" s="1"/>
  <c r="V301" i="5"/>
  <c r="AE301" i="5" s="1"/>
  <c r="U301" i="5"/>
  <c r="AD301" i="5" s="1"/>
  <c r="Z301" i="5"/>
  <c r="AI301" i="5" s="1"/>
  <c r="R301" i="5"/>
  <c r="AA301" i="5" s="1"/>
  <c r="Y301" i="5"/>
  <c r="AH301" i="5" s="1"/>
  <c r="T301" i="5"/>
  <c r="AC301" i="5" s="1"/>
  <c r="T121" i="6"/>
  <c r="AC121" i="6" s="1"/>
  <c r="Y121" i="6"/>
  <c r="AH121" i="6" s="1"/>
  <c r="X121" i="6"/>
  <c r="AG121" i="6" s="1"/>
  <c r="V121" i="6"/>
  <c r="AE121" i="6" s="1"/>
  <c r="U121" i="6"/>
  <c r="AD121" i="6" s="1"/>
  <c r="S121" i="6"/>
  <c r="AB121" i="6" s="1"/>
  <c r="R121" i="6"/>
  <c r="AA121" i="6" s="1"/>
  <c r="X371" i="7"/>
  <c r="AG371" i="7" s="1"/>
  <c r="Y283" i="5"/>
  <c r="AH283" i="5" s="1"/>
  <c r="X61" i="7"/>
  <c r="AG61" i="7" s="1"/>
  <c r="W408" i="7"/>
  <c r="AF408" i="7" s="1"/>
  <c r="V408" i="7"/>
  <c r="AE408" i="7" s="1"/>
  <c r="U408" i="7"/>
  <c r="AD408" i="7" s="1"/>
  <c r="S408" i="7"/>
  <c r="AB408" i="7" s="1"/>
  <c r="Z408" i="7"/>
  <c r="AI408" i="7" s="1"/>
  <c r="Y408" i="7"/>
  <c r="AH408" i="7" s="1"/>
  <c r="T408" i="7"/>
  <c r="AC408" i="7" s="1"/>
  <c r="R299" i="7"/>
  <c r="AA299" i="7" s="1"/>
  <c r="Y299" i="7"/>
  <c r="AH299" i="7" s="1"/>
  <c r="W299" i="7"/>
  <c r="AF299" i="7" s="1"/>
  <c r="T299" i="7"/>
  <c r="AC299" i="7" s="1"/>
  <c r="X299" i="7"/>
  <c r="AG299" i="7" s="1"/>
  <c r="V299" i="7"/>
  <c r="AE299" i="7" s="1"/>
  <c r="U299" i="7"/>
  <c r="AD299" i="7" s="1"/>
  <c r="V131" i="6"/>
  <c r="AE131" i="6" s="1"/>
  <c r="Z131" i="6"/>
  <c r="AI131" i="6" s="1"/>
  <c r="R131" i="6"/>
  <c r="AA131" i="6" s="1"/>
  <c r="X131" i="6"/>
  <c r="AG131" i="6" s="1"/>
  <c r="W131" i="6"/>
  <c r="AF131" i="6" s="1"/>
  <c r="U131" i="6"/>
  <c r="AD131" i="6" s="1"/>
  <c r="Z447" i="7"/>
  <c r="AI447" i="7" s="1"/>
  <c r="W447" i="7"/>
  <c r="AF447" i="7" s="1"/>
  <c r="X447" i="7"/>
  <c r="AG447" i="7" s="1"/>
  <c r="V447" i="7"/>
  <c r="AE447" i="7" s="1"/>
  <c r="R447" i="7"/>
  <c r="AA447" i="7" s="1"/>
  <c r="U447" i="7"/>
  <c r="AD447" i="7" s="1"/>
  <c r="T447" i="7"/>
  <c r="AC447" i="7" s="1"/>
  <c r="S447" i="7"/>
  <c r="AB447" i="7" s="1"/>
  <c r="X356" i="7"/>
  <c r="AG356" i="7" s="1"/>
  <c r="S356" i="7"/>
  <c r="AB356" i="7" s="1"/>
  <c r="U356" i="7"/>
  <c r="AD356" i="7" s="1"/>
  <c r="V356" i="7"/>
  <c r="AE356" i="7" s="1"/>
  <c r="Z356" i="7"/>
  <c r="AI356" i="7" s="1"/>
  <c r="T356" i="7"/>
  <c r="AC356" i="7" s="1"/>
  <c r="R356" i="7"/>
  <c r="AA356" i="7" s="1"/>
  <c r="Y356" i="7"/>
  <c r="AH356" i="7" s="1"/>
  <c r="Y539" i="8"/>
  <c r="AH539" i="8" s="1"/>
  <c r="X438" i="9"/>
  <c r="AG438" i="9" s="1"/>
  <c r="W438" i="9"/>
  <c r="AF438" i="9" s="1"/>
  <c r="V438" i="9"/>
  <c r="AE438" i="9" s="1"/>
  <c r="S438" i="9"/>
  <c r="AB438" i="9" s="1"/>
  <c r="Z438" i="9"/>
  <c r="AI438" i="9" s="1"/>
  <c r="T438" i="9"/>
  <c r="AC438" i="9" s="1"/>
  <c r="R438" i="9"/>
  <c r="AA438" i="9" s="1"/>
  <c r="U438" i="9"/>
  <c r="AD438" i="9" s="1"/>
  <c r="Z185" i="6"/>
  <c r="AI185" i="6" s="1"/>
  <c r="R185" i="6"/>
  <c r="AA185" i="6" s="1"/>
  <c r="X185" i="6"/>
  <c r="AG185" i="6" s="1"/>
  <c r="W185" i="6"/>
  <c r="AF185" i="6" s="1"/>
  <c r="U185" i="6"/>
  <c r="AD185" i="6" s="1"/>
  <c r="Y185" i="6"/>
  <c r="AH185" i="6" s="1"/>
  <c r="T185" i="6"/>
  <c r="AC185" i="6" s="1"/>
  <c r="Z333" i="7"/>
  <c r="AI333" i="7" s="1"/>
  <c r="R333" i="7"/>
  <c r="AA333" i="7" s="1"/>
  <c r="X333" i="7"/>
  <c r="AG333" i="7" s="1"/>
  <c r="W333" i="7"/>
  <c r="AF333" i="7" s="1"/>
  <c r="U333" i="7"/>
  <c r="AD333" i="7" s="1"/>
  <c r="T333" i="7"/>
  <c r="AC333" i="7" s="1"/>
  <c r="Q29" i="1"/>
  <c r="Y547" i="7"/>
  <c r="AH547" i="7" s="1"/>
  <c r="R182" i="6"/>
  <c r="AA182" i="6" s="1"/>
  <c r="Y91" i="6"/>
  <c r="AH91" i="6" s="1"/>
  <c r="Y155" i="7"/>
  <c r="AH155" i="7" s="1"/>
  <c r="Y366" i="7"/>
  <c r="AH366" i="7" s="1"/>
  <c r="T373" i="9"/>
  <c r="AC373" i="9" s="1"/>
  <c r="J24" i="15"/>
  <c r="Q30" i="1"/>
  <c r="F24" i="15" s="1"/>
  <c r="Z575" i="5"/>
  <c r="AI575" i="5" s="1"/>
  <c r="T113" i="7"/>
  <c r="AC113" i="7" s="1"/>
  <c r="R346" i="7"/>
  <c r="AA346" i="7" s="1"/>
  <c r="S573" i="5"/>
  <c r="AB573" i="5" s="1"/>
  <c r="S397" i="7"/>
  <c r="AB397" i="7" s="1"/>
  <c r="S346" i="7"/>
  <c r="AB346" i="7" s="1"/>
  <c r="V573" i="5"/>
  <c r="AE573" i="5" s="1"/>
  <c r="T573" i="5"/>
  <c r="AC573" i="5" s="1"/>
  <c r="Z522" i="7"/>
  <c r="AI522" i="7" s="1"/>
  <c r="U436" i="7"/>
  <c r="AD436" i="7" s="1"/>
  <c r="V397" i="7"/>
  <c r="AE397" i="7" s="1"/>
  <c r="S275" i="5"/>
  <c r="AB275" i="5" s="1"/>
  <c r="X275" i="5"/>
  <c r="AG275" i="5" s="1"/>
  <c r="T575" i="5"/>
  <c r="AC575" i="5" s="1"/>
  <c r="U255" i="6"/>
  <c r="AD255" i="6" s="1"/>
  <c r="Z255" i="6"/>
  <c r="AI255" i="6" s="1"/>
  <c r="Y561" i="6"/>
  <c r="AH561" i="6" s="1"/>
  <c r="W585" i="6"/>
  <c r="AF585" i="6" s="1"/>
  <c r="X113" i="7"/>
  <c r="AG113" i="7" s="1"/>
  <c r="S113" i="7"/>
  <c r="AB113" i="7" s="1"/>
  <c r="V346" i="7"/>
  <c r="AE346" i="7" s="1"/>
  <c r="X588" i="6"/>
  <c r="AG588" i="6" s="1"/>
  <c r="V588" i="6"/>
  <c r="AE588" i="6" s="1"/>
  <c r="S68" i="7"/>
  <c r="AB68" i="7" s="1"/>
  <c r="Z158" i="7"/>
  <c r="AI158" i="7" s="1"/>
  <c r="W573" i="5"/>
  <c r="AF573" i="5" s="1"/>
  <c r="U573" i="5"/>
  <c r="AD573" i="5" s="1"/>
  <c r="T522" i="7"/>
  <c r="AC522" i="7" s="1"/>
  <c r="R514" i="7"/>
  <c r="AA514" i="7" s="1"/>
  <c r="S506" i="7"/>
  <c r="AB506" i="7" s="1"/>
  <c r="X506" i="7"/>
  <c r="AG506" i="7" s="1"/>
  <c r="V436" i="7"/>
  <c r="AE436" i="7" s="1"/>
  <c r="X405" i="7"/>
  <c r="AG405" i="7" s="1"/>
  <c r="S343" i="7"/>
  <c r="AB343" i="7" s="1"/>
  <c r="Z343" i="7"/>
  <c r="AI343" i="7" s="1"/>
  <c r="Y397" i="7"/>
  <c r="AH397" i="7" s="1"/>
  <c r="W425" i="7"/>
  <c r="AF425" i="7" s="1"/>
  <c r="V425" i="7"/>
  <c r="AE425" i="7" s="1"/>
  <c r="X260" i="7"/>
  <c r="AG260" i="7" s="1"/>
  <c r="N3" i="15"/>
  <c r="R448" i="5"/>
  <c r="AA448" i="5" s="1"/>
  <c r="Z255" i="5"/>
  <c r="AI255" i="5" s="1"/>
  <c r="T34" i="6"/>
  <c r="AC34" i="6" s="1"/>
  <c r="X203" i="6"/>
  <c r="AG203" i="6" s="1"/>
  <c r="Z203" i="6"/>
  <c r="AI203" i="6" s="1"/>
  <c r="V269" i="6"/>
  <c r="AE269" i="6" s="1"/>
  <c r="R477" i="6"/>
  <c r="AA477" i="6" s="1"/>
  <c r="Z579" i="6"/>
  <c r="AI579" i="6" s="1"/>
  <c r="Y60" i="7"/>
  <c r="AH60" i="7" s="1"/>
  <c r="V60" i="7"/>
  <c r="AE60" i="7" s="1"/>
  <c r="T168" i="7"/>
  <c r="AC168" i="7" s="1"/>
  <c r="Z262" i="7"/>
  <c r="AI262" i="7" s="1"/>
  <c r="X364" i="7"/>
  <c r="AG364" i="7" s="1"/>
  <c r="T561" i="5"/>
  <c r="AC561" i="5" s="1"/>
  <c r="T556" i="5"/>
  <c r="AC556" i="5" s="1"/>
  <c r="W556" i="5"/>
  <c r="AF556" i="5" s="1"/>
  <c r="T579" i="7"/>
  <c r="AC579" i="7" s="1"/>
  <c r="R519" i="7"/>
  <c r="AA519" i="7" s="1"/>
  <c r="S511" i="7"/>
  <c r="AB511" i="7" s="1"/>
  <c r="X511" i="7"/>
  <c r="AG511" i="7" s="1"/>
  <c r="V475" i="7"/>
  <c r="AE475" i="7" s="1"/>
  <c r="V567" i="7"/>
  <c r="AE567" i="7" s="1"/>
  <c r="V547" i="7"/>
  <c r="AE547" i="7" s="1"/>
  <c r="S402" i="7"/>
  <c r="AB402" i="7" s="1"/>
  <c r="Z402" i="7"/>
  <c r="AI402" i="7" s="1"/>
  <c r="W331" i="7"/>
  <c r="AF331" i="7" s="1"/>
  <c r="W545" i="7"/>
  <c r="AF545" i="7" s="1"/>
  <c r="Z571" i="7"/>
  <c r="AI571" i="7" s="1"/>
  <c r="Z149" i="7"/>
  <c r="AI149" i="7" s="1"/>
  <c r="V450" i="7"/>
  <c r="AE450" i="7" s="1"/>
  <c r="X235" i="7"/>
  <c r="AG235" i="7" s="1"/>
  <c r="X63" i="7"/>
  <c r="AG63" i="7" s="1"/>
  <c r="S348" i="7"/>
  <c r="AB348" i="7" s="1"/>
  <c r="X244" i="7"/>
  <c r="AG244" i="7" s="1"/>
  <c r="T244" i="7"/>
  <c r="AC244" i="7" s="1"/>
  <c r="R145" i="7"/>
  <c r="AA145" i="7" s="1"/>
  <c r="R314" i="7"/>
  <c r="AA314" i="7" s="1"/>
  <c r="W211" i="7"/>
  <c r="AF211" i="7" s="1"/>
  <c r="S211" i="7"/>
  <c r="AB211" i="7" s="1"/>
  <c r="R178" i="7"/>
  <c r="AA178" i="7" s="1"/>
  <c r="X590" i="7"/>
  <c r="AG590" i="7" s="1"/>
  <c r="R382" i="7"/>
  <c r="AA382" i="7" s="1"/>
  <c r="Y382" i="7"/>
  <c r="AH382" i="7" s="1"/>
  <c r="Z477" i="7"/>
  <c r="AI477" i="7" s="1"/>
  <c r="V238" i="7"/>
  <c r="AE238" i="7" s="1"/>
  <c r="U78" i="7"/>
  <c r="AD78" i="7" s="1"/>
  <c r="X78" i="7"/>
  <c r="AG78" i="7" s="1"/>
  <c r="W148" i="7"/>
  <c r="AF148" i="7" s="1"/>
  <c r="W163" i="5"/>
  <c r="AF163" i="5" s="1"/>
  <c r="V217" i="5"/>
  <c r="AE217" i="5" s="1"/>
  <c r="S217" i="5"/>
  <c r="AB217" i="5" s="1"/>
  <c r="R296" i="5"/>
  <c r="AA296" i="5" s="1"/>
  <c r="W416" i="5"/>
  <c r="AF416" i="5" s="1"/>
  <c r="U475" i="5"/>
  <c r="AD475" i="5" s="1"/>
  <c r="S475" i="5"/>
  <c r="AB475" i="5" s="1"/>
  <c r="R509" i="5"/>
  <c r="AA509" i="5" s="1"/>
  <c r="W525" i="5"/>
  <c r="AF525" i="5" s="1"/>
  <c r="T339" i="6"/>
  <c r="AC339" i="6" s="1"/>
  <c r="Y339" i="6"/>
  <c r="AH339" i="6" s="1"/>
  <c r="V381" i="6"/>
  <c r="AE381" i="6" s="1"/>
  <c r="U284" i="6"/>
  <c r="AD284" i="6" s="1"/>
  <c r="Z284" i="6"/>
  <c r="AI284" i="6" s="1"/>
  <c r="W106" i="6"/>
  <c r="AF106" i="6" s="1"/>
  <c r="W483" i="6"/>
  <c r="AF483" i="6" s="1"/>
  <c r="V362" i="6"/>
  <c r="AE362" i="6" s="1"/>
  <c r="S362" i="6"/>
  <c r="AB362" i="6" s="1"/>
  <c r="R322" i="6"/>
  <c r="AA322" i="6" s="1"/>
  <c r="W291" i="6"/>
  <c r="AF291" i="6" s="1"/>
  <c r="X182" i="6"/>
  <c r="AG182" i="6" s="1"/>
  <c r="V182" i="6"/>
  <c r="AE182" i="6" s="1"/>
  <c r="W87" i="6"/>
  <c r="AF87" i="6" s="1"/>
  <c r="R91" i="6"/>
  <c r="AA91" i="6" s="1"/>
  <c r="U132" i="6"/>
  <c r="AD132" i="6" s="1"/>
  <c r="X187" i="6"/>
  <c r="AG187" i="6" s="1"/>
  <c r="U187" i="6"/>
  <c r="AD187" i="6" s="1"/>
  <c r="S214" i="6"/>
  <c r="AB214" i="6" s="1"/>
  <c r="Y253" i="6"/>
  <c r="AH253" i="6" s="1"/>
  <c r="W319" i="6"/>
  <c r="AF319" i="6" s="1"/>
  <c r="T434" i="6"/>
  <c r="AC434" i="6" s="1"/>
  <c r="Y434" i="6"/>
  <c r="AH434" i="6" s="1"/>
  <c r="T491" i="6"/>
  <c r="AC491" i="6" s="1"/>
  <c r="X53" i="7"/>
  <c r="AG53" i="7" s="1"/>
  <c r="U144" i="7"/>
  <c r="AD144" i="7" s="1"/>
  <c r="T277" i="7"/>
  <c r="AC277" i="7" s="1"/>
  <c r="Y277" i="7"/>
  <c r="AH277" i="7" s="1"/>
  <c r="V274" i="5"/>
  <c r="AE274" i="5" s="1"/>
  <c r="T377" i="5"/>
  <c r="AC377" i="5" s="1"/>
  <c r="Z377" i="5"/>
  <c r="AI377" i="5" s="1"/>
  <c r="V570" i="5"/>
  <c r="AE570" i="5" s="1"/>
  <c r="R82" i="6"/>
  <c r="AA82" i="6" s="1"/>
  <c r="U163" i="6"/>
  <c r="AD163" i="6" s="1"/>
  <c r="X282" i="6"/>
  <c r="AG282" i="6" s="1"/>
  <c r="V282" i="6"/>
  <c r="AE282" i="6" s="1"/>
  <c r="W462" i="6"/>
  <c r="AF462" i="6" s="1"/>
  <c r="T186" i="7"/>
  <c r="AC186" i="7" s="1"/>
  <c r="X322" i="7"/>
  <c r="AG322" i="7" s="1"/>
  <c r="R214" i="5"/>
  <c r="AA214" i="5" s="1"/>
  <c r="U555" i="5"/>
  <c r="AD555" i="5" s="1"/>
  <c r="X79" i="6"/>
  <c r="AG79" i="6" s="1"/>
  <c r="R186" i="6"/>
  <c r="AA186" i="6" s="1"/>
  <c r="X292" i="6"/>
  <c r="AG292" i="6" s="1"/>
  <c r="T292" i="6"/>
  <c r="AC292" i="6" s="1"/>
  <c r="Z325" i="6"/>
  <c r="AI325" i="6" s="1"/>
  <c r="R365" i="6"/>
  <c r="AA365" i="6" s="1"/>
  <c r="S510" i="6"/>
  <c r="AB510" i="6" s="1"/>
  <c r="X526" i="6"/>
  <c r="AG526" i="6" s="1"/>
  <c r="V526" i="6"/>
  <c r="AE526" i="6" s="1"/>
  <c r="V155" i="7"/>
  <c r="AE155" i="7" s="1"/>
  <c r="X271" i="7"/>
  <c r="AG271" i="7" s="1"/>
  <c r="T62" i="6"/>
  <c r="AC62" i="6" s="1"/>
  <c r="S62" i="6"/>
  <c r="AB62" i="6" s="1"/>
  <c r="X156" i="6"/>
  <c r="AG156" i="6" s="1"/>
  <c r="Y527" i="6"/>
  <c r="AH527" i="6" s="1"/>
  <c r="W558" i="6"/>
  <c r="AF558" i="6" s="1"/>
  <c r="T558" i="6"/>
  <c r="AC558" i="6" s="1"/>
  <c r="Z229" i="7"/>
  <c r="AI229" i="7" s="1"/>
  <c r="X151" i="6"/>
  <c r="AG151" i="6" s="1"/>
  <c r="S151" i="6"/>
  <c r="AB151" i="6" s="1"/>
  <c r="R261" i="6"/>
  <c r="AA261" i="6" s="1"/>
  <c r="Y320" i="6"/>
  <c r="AH320" i="6" s="1"/>
  <c r="R29" i="7"/>
  <c r="AA29" i="7" s="1"/>
  <c r="W29" i="7"/>
  <c r="AF29" i="7" s="1"/>
  <c r="X161" i="7"/>
  <c r="AG161" i="7" s="1"/>
  <c r="Z306" i="7"/>
  <c r="AI306" i="7" s="1"/>
  <c r="T409" i="7"/>
  <c r="AC409" i="7" s="1"/>
  <c r="Y409" i="7"/>
  <c r="AH409" i="7" s="1"/>
  <c r="S592" i="7"/>
  <c r="AB592" i="7" s="1"/>
  <c r="U441" i="7"/>
  <c r="AD441" i="7" s="1"/>
  <c r="V550" i="7"/>
  <c r="AE550" i="7" s="1"/>
  <c r="S109" i="7"/>
  <c r="AB109" i="7" s="1"/>
  <c r="V366" i="7"/>
  <c r="AE366" i="7" s="1"/>
  <c r="T462" i="7"/>
  <c r="AC462" i="7" s="1"/>
  <c r="Z462" i="7"/>
  <c r="AI462" i="7" s="1"/>
  <c r="S261" i="7"/>
  <c r="AB261" i="7" s="1"/>
  <c r="U261" i="7"/>
  <c r="AD261" i="7" s="1"/>
  <c r="S476" i="7"/>
  <c r="AB476" i="7" s="1"/>
  <c r="X287" i="7"/>
  <c r="AG287" i="7" s="1"/>
  <c r="R503" i="7"/>
  <c r="AA503" i="7" s="1"/>
  <c r="T411" i="7"/>
  <c r="AC411" i="7" s="1"/>
  <c r="Y411" i="7"/>
  <c r="AH411" i="7" s="1"/>
  <c r="U585" i="7"/>
  <c r="AD585" i="7" s="1"/>
  <c r="Z79" i="7"/>
  <c r="AI79" i="7" s="1"/>
  <c r="U359" i="7"/>
  <c r="AD359" i="7" s="1"/>
  <c r="X527" i="7"/>
  <c r="AG527" i="7" s="1"/>
  <c r="W527" i="7"/>
  <c r="AF527" i="7" s="1"/>
  <c r="U587" i="7"/>
  <c r="AD587" i="7" s="1"/>
  <c r="S331" i="8"/>
  <c r="AB331" i="8" s="1"/>
  <c r="C9" i="8" s="1"/>
  <c r="V373" i="9"/>
  <c r="AE373" i="9" s="1"/>
  <c r="U47" i="5"/>
  <c r="AD47" i="5" s="1"/>
  <c r="S160" i="5"/>
  <c r="AB160" i="5" s="1"/>
  <c r="R263" i="5"/>
  <c r="AA263" i="5" s="1"/>
  <c r="Y206" i="6"/>
  <c r="AH206" i="6" s="1"/>
  <c r="T206" i="6"/>
  <c r="AC206" i="6" s="1"/>
  <c r="S274" i="6"/>
  <c r="AB274" i="6" s="1"/>
  <c r="Y478" i="6"/>
  <c r="AH478" i="6" s="1"/>
  <c r="Y580" i="6"/>
  <c r="AH580" i="6" s="1"/>
  <c r="R66" i="7"/>
  <c r="AA66" i="7" s="1"/>
  <c r="Y66" i="7"/>
  <c r="AH66" i="7" s="1"/>
  <c r="R192" i="7"/>
  <c r="AA192" i="7" s="1"/>
  <c r="X267" i="7"/>
  <c r="AG267" i="7" s="1"/>
  <c r="X566" i="5"/>
  <c r="AG566" i="5" s="1"/>
  <c r="Z566" i="5"/>
  <c r="AI566" i="5" s="1"/>
  <c r="R31" i="7"/>
  <c r="AA31" i="7" s="1"/>
  <c r="X159" i="7"/>
  <c r="AG159" i="7" s="1"/>
  <c r="V159" i="7"/>
  <c r="AE159" i="7" s="1"/>
  <c r="V569" i="5"/>
  <c r="AE569" i="5" s="1"/>
  <c r="U569" i="5"/>
  <c r="AD569" i="5" s="1"/>
  <c r="T567" i="6"/>
  <c r="AC567" i="6" s="1"/>
  <c r="R569" i="7"/>
  <c r="AA569" i="7" s="1"/>
  <c r="S518" i="7"/>
  <c r="AB518" i="7" s="1"/>
  <c r="X518" i="7"/>
  <c r="AG518" i="7" s="1"/>
  <c r="T474" i="7"/>
  <c r="AC474" i="7" s="1"/>
  <c r="S549" i="7"/>
  <c r="AB549" i="7" s="1"/>
  <c r="U435" i="7"/>
  <c r="AD435" i="7" s="1"/>
  <c r="Z435" i="7"/>
  <c r="AI435" i="7" s="1"/>
  <c r="W401" i="7"/>
  <c r="AF401" i="7" s="1"/>
  <c r="T327" i="7"/>
  <c r="AC327" i="7" s="1"/>
  <c r="V245" i="7"/>
  <c r="AE245" i="7" s="1"/>
  <c r="V497" i="7"/>
  <c r="AE497" i="7" s="1"/>
  <c r="S497" i="7"/>
  <c r="AB497" i="7" s="1"/>
  <c r="R279" i="7"/>
  <c r="AA279" i="7" s="1"/>
  <c r="X345" i="7"/>
  <c r="AG345" i="7" s="1"/>
  <c r="T449" i="7"/>
  <c r="AC449" i="7" s="1"/>
  <c r="Z42" i="7"/>
  <c r="AI42" i="7" s="1"/>
  <c r="Z233" i="7"/>
  <c r="AI233" i="7" s="1"/>
  <c r="V27" i="7"/>
  <c r="AE27" i="7" s="1"/>
  <c r="Z309" i="7"/>
  <c r="AI309" i="7" s="1"/>
  <c r="V309" i="7"/>
  <c r="AE309" i="7" s="1"/>
  <c r="S206" i="7"/>
  <c r="AB206" i="7" s="1"/>
  <c r="X55" i="7"/>
  <c r="AG55" i="7" s="1"/>
  <c r="W589" i="7"/>
  <c r="AF589" i="7" s="1"/>
  <c r="V589" i="7"/>
  <c r="AE589" i="7" s="1"/>
  <c r="R383" i="7"/>
  <c r="AA383" i="7" s="1"/>
  <c r="Y189" i="7"/>
  <c r="AH189" i="7" s="1"/>
  <c r="Z189" i="7"/>
  <c r="AI189" i="7" s="1"/>
  <c r="S180" i="7"/>
  <c r="AB180" i="7" s="1"/>
  <c r="Y92" i="5"/>
  <c r="AH92" i="5" s="1"/>
  <c r="T224" i="5"/>
  <c r="AC224" i="5" s="1"/>
  <c r="U300" i="5"/>
  <c r="AD300" i="5" s="1"/>
  <c r="Z300" i="5"/>
  <c r="AI300" i="5" s="1"/>
  <c r="Y336" i="5"/>
  <c r="AH336" i="5" s="1"/>
  <c r="V490" i="5"/>
  <c r="AE490" i="5" s="1"/>
  <c r="T510" i="5"/>
  <c r="AC510" i="5" s="1"/>
  <c r="Z510" i="5"/>
  <c r="AI510" i="5" s="1"/>
  <c r="Y518" i="5"/>
  <c r="AH518" i="5" s="1"/>
  <c r="R335" i="6"/>
  <c r="AA335" i="6" s="1"/>
  <c r="W375" i="6"/>
  <c r="AF375" i="6" s="1"/>
  <c r="S280" i="6"/>
  <c r="AB280" i="6" s="1"/>
  <c r="X76" i="6"/>
  <c r="AG76" i="6" s="1"/>
  <c r="R76" i="6"/>
  <c r="AA76" i="6" s="1"/>
  <c r="Y543" i="6"/>
  <c r="AH543" i="6" s="1"/>
  <c r="T350" i="6"/>
  <c r="AC350" i="6" s="1"/>
  <c r="U314" i="6"/>
  <c r="AD314" i="6" s="1"/>
  <c r="Z314" i="6"/>
  <c r="AI314" i="6" s="1"/>
  <c r="Y248" i="6"/>
  <c r="AH248" i="6" s="1"/>
  <c r="R259" i="6"/>
  <c r="AA259" i="6" s="1"/>
  <c r="U172" i="6"/>
  <c r="AD172" i="6" s="1"/>
  <c r="U27" i="6"/>
  <c r="AD27" i="6" s="1"/>
  <c r="R27" i="6"/>
  <c r="AA27" i="6" s="1"/>
  <c r="Y137" i="6"/>
  <c r="AH137" i="6" s="1"/>
  <c r="Z193" i="6"/>
  <c r="AI193" i="6" s="1"/>
  <c r="R217" i="6"/>
  <c r="AA217" i="6" s="1"/>
  <c r="V217" i="6"/>
  <c r="AE217" i="6" s="1"/>
  <c r="W264" i="6"/>
  <c r="AF264" i="6" s="1"/>
  <c r="Y329" i="6"/>
  <c r="AH329" i="6" s="1"/>
  <c r="U391" i="6"/>
  <c r="AD391" i="6" s="1"/>
  <c r="W499" i="6"/>
  <c r="AF499" i="6" s="1"/>
  <c r="R555" i="6"/>
  <c r="AA555" i="6" s="1"/>
  <c r="Y153" i="7"/>
  <c r="AH153" i="7" s="1"/>
  <c r="W153" i="7"/>
  <c r="AF153" i="7" s="1"/>
  <c r="R301" i="7"/>
  <c r="AA301" i="7" s="1"/>
  <c r="W109" i="5"/>
  <c r="AF109" i="5" s="1"/>
  <c r="S278" i="5"/>
  <c r="AB278" i="5" s="1"/>
  <c r="T384" i="5"/>
  <c r="AC384" i="5" s="1"/>
  <c r="R384" i="5"/>
  <c r="AA384" i="5" s="1"/>
  <c r="S441" i="6"/>
  <c r="AB441" i="6" s="1"/>
  <c r="W492" i="6"/>
  <c r="AF492" i="6" s="1"/>
  <c r="R119" i="7"/>
  <c r="AA119" i="7" s="1"/>
  <c r="T119" i="7"/>
  <c r="AC119" i="7" s="1"/>
  <c r="V330" i="7"/>
  <c r="AE330" i="7" s="1"/>
  <c r="W325" i="5"/>
  <c r="AF325" i="5" s="1"/>
  <c r="S587" i="5"/>
  <c r="AB587" i="5" s="1"/>
  <c r="V194" i="6"/>
  <c r="AE194" i="6" s="1"/>
  <c r="S194" i="6"/>
  <c r="AB194" i="6" s="1"/>
  <c r="S328" i="6"/>
  <c r="AB328" i="6" s="1"/>
  <c r="U498" i="6"/>
  <c r="AD498" i="6" s="1"/>
  <c r="R498" i="6"/>
  <c r="AA498" i="6" s="1"/>
  <c r="T511" i="6"/>
  <c r="AC511" i="6" s="1"/>
  <c r="X519" i="6"/>
  <c r="AG519" i="6" s="1"/>
  <c r="T48" i="7"/>
  <c r="AC48" i="7" s="1"/>
  <c r="Y48" i="7"/>
  <c r="AH48" i="7" s="1"/>
  <c r="Z156" i="7"/>
  <c r="AI156" i="7" s="1"/>
  <c r="Y272" i="7"/>
  <c r="AH272" i="7" s="1"/>
  <c r="Y67" i="6"/>
  <c r="AH67" i="6" s="1"/>
  <c r="Y159" i="6"/>
  <c r="AH159" i="6" s="1"/>
  <c r="X528" i="6"/>
  <c r="AG528" i="6" s="1"/>
  <c r="V528" i="6"/>
  <c r="AE528" i="6" s="1"/>
  <c r="S559" i="6"/>
  <c r="AB559" i="6" s="1"/>
  <c r="U190" i="7"/>
  <c r="AD190" i="7" s="1"/>
  <c r="W237" i="7"/>
  <c r="AF237" i="7" s="1"/>
  <c r="T35" i="6"/>
  <c r="AC35" i="6" s="1"/>
  <c r="W189" i="6"/>
  <c r="AF189" i="6" s="1"/>
  <c r="W275" i="6"/>
  <c r="AF275" i="6" s="1"/>
  <c r="T275" i="6"/>
  <c r="AC275" i="6" s="1"/>
  <c r="T372" i="6"/>
  <c r="AC372" i="6" s="1"/>
  <c r="W33" i="7"/>
  <c r="AF33" i="7" s="1"/>
  <c r="T33" i="7"/>
  <c r="AC33" i="7" s="1"/>
  <c r="Z73" i="7"/>
  <c r="AI73" i="7" s="1"/>
  <c r="Z438" i="7"/>
  <c r="AI438" i="7" s="1"/>
  <c r="T442" i="7"/>
  <c r="AC442" i="7" s="1"/>
  <c r="Y560" i="7"/>
  <c r="AH560" i="7" s="1"/>
  <c r="T199" i="7"/>
  <c r="AC199" i="7" s="1"/>
  <c r="V374" i="7"/>
  <c r="AE374" i="7" s="1"/>
  <c r="X282" i="7"/>
  <c r="AG282" i="7" s="1"/>
  <c r="U488" i="7"/>
  <c r="AD488" i="7" s="1"/>
  <c r="R488" i="7"/>
  <c r="AA488" i="7" s="1"/>
  <c r="W321" i="7"/>
  <c r="AF321" i="7" s="1"/>
  <c r="Y573" i="7"/>
  <c r="AH573" i="7" s="1"/>
  <c r="S146" i="7"/>
  <c r="AB146" i="7" s="1"/>
  <c r="W467" i="7"/>
  <c r="AF467" i="7" s="1"/>
  <c r="Z151" i="7"/>
  <c r="AI151" i="7" s="1"/>
  <c r="R588" i="7"/>
  <c r="AA588" i="7" s="1"/>
  <c r="V588" i="7"/>
  <c r="AE588" i="7" s="1"/>
  <c r="U377" i="9"/>
  <c r="AD377" i="9" s="1"/>
  <c r="T313" i="9"/>
  <c r="AC313" i="9" s="1"/>
  <c r="V545" i="9"/>
  <c r="AE545" i="9" s="1"/>
  <c r="Z283" i="9"/>
  <c r="AI283" i="9" s="1"/>
  <c r="T55" i="5"/>
  <c r="AC55" i="5" s="1"/>
  <c r="S168" i="5"/>
  <c r="AB168" i="5" s="1"/>
  <c r="Z315" i="5"/>
  <c r="AI315" i="5" s="1"/>
  <c r="W221" i="6"/>
  <c r="AF221" i="6" s="1"/>
  <c r="X285" i="6"/>
  <c r="AG285" i="6" s="1"/>
  <c r="S285" i="6"/>
  <c r="AB285" i="6" s="1"/>
  <c r="R581" i="6"/>
  <c r="AA581" i="6" s="1"/>
  <c r="S72" i="7"/>
  <c r="AB72" i="7" s="1"/>
  <c r="X72" i="7"/>
  <c r="AG72" i="7" s="1"/>
  <c r="V193" i="7"/>
  <c r="AE193" i="7" s="1"/>
  <c r="T40" i="7"/>
  <c r="AC40" i="7" s="1"/>
  <c r="X71" i="7"/>
  <c r="AG71" i="7" s="1"/>
  <c r="T525" i="7"/>
  <c r="AC525" i="7" s="1"/>
  <c r="Z509" i="7"/>
  <c r="AI509" i="7" s="1"/>
  <c r="U500" i="7"/>
  <c r="AD500" i="7" s="1"/>
  <c r="T400" i="7"/>
  <c r="AC400" i="7" s="1"/>
  <c r="T323" i="7"/>
  <c r="AC323" i="7" s="1"/>
  <c r="T232" i="7"/>
  <c r="AC232" i="7" s="1"/>
  <c r="Z544" i="7"/>
  <c r="AI544" i="7" s="1"/>
  <c r="Z337" i="7"/>
  <c r="AI337" i="7" s="1"/>
  <c r="S460" i="7"/>
  <c r="AB460" i="7" s="1"/>
  <c r="S100" i="7"/>
  <c r="AB100" i="7" s="1"/>
  <c r="U176" i="7"/>
  <c r="AD176" i="7" s="1"/>
  <c r="V593" i="7"/>
  <c r="AE593" i="7" s="1"/>
  <c r="S593" i="7"/>
  <c r="AB593" i="7" s="1"/>
  <c r="U593" i="7"/>
  <c r="AD593" i="7" s="1"/>
  <c r="Z593" i="7"/>
  <c r="AI593" i="7" s="1"/>
  <c r="T332" i="7"/>
  <c r="AC332" i="7" s="1"/>
  <c r="Y228" i="7"/>
  <c r="AH228" i="7" s="1"/>
  <c r="T304" i="7"/>
  <c r="AC304" i="7" s="1"/>
  <c r="S201" i="7"/>
  <c r="AB201" i="7" s="1"/>
  <c r="V50" i="7"/>
  <c r="AE50" i="7" s="1"/>
  <c r="X82" i="7"/>
  <c r="AG82" i="7" s="1"/>
  <c r="U217" i="7"/>
  <c r="AD217" i="7" s="1"/>
  <c r="S116" i="5"/>
  <c r="AB116" i="5" s="1"/>
  <c r="T233" i="5"/>
  <c r="AC233" i="5" s="1"/>
  <c r="Z233" i="5"/>
  <c r="AI233" i="5" s="1"/>
  <c r="U233" i="5"/>
  <c r="AD233" i="5" s="1"/>
  <c r="R233" i="5"/>
  <c r="AA233" i="5" s="1"/>
  <c r="Y233" i="5"/>
  <c r="AH233" i="5" s="1"/>
  <c r="S503" i="5"/>
  <c r="AB503" i="5" s="1"/>
  <c r="Y565" i="5"/>
  <c r="AH565" i="5" s="1"/>
  <c r="W565" i="5"/>
  <c r="AF565" i="5" s="1"/>
  <c r="S565" i="5"/>
  <c r="AB565" i="5" s="1"/>
  <c r="V565" i="5"/>
  <c r="AE565" i="5" s="1"/>
  <c r="T565" i="5"/>
  <c r="AC565" i="5" s="1"/>
  <c r="U565" i="5"/>
  <c r="AD565" i="5" s="1"/>
  <c r="Y542" i="6"/>
  <c r="AH542" i="6" s="1"/>
  <c r="X542" i="6"/>
  <c r="AG542" i="6" s="1"/>
  <c r="W542" i="6"/>
  <c r="AF542" i="6" s="1"/>
  <c r="T542" i="6"/>
  <c r="AC542" i="6" s="1"/>
  <c r="V346" i="6"/>
  <c r="AE346" i="6" s="1"/>
  <c r="R244" i="6"/>
  <c r="AA244" i="6" s="1"/>
  <c r="U141" i="6"/>
  <c r="AD141" i="6" s="1"/>
  <c r="X332" i="6"/>
  <c r="AG332" i="6" s="1"/>
  <c r="Z332" i="6"/>
  <c r="AI332" i="6" s="1"/>
  <c r="W332" i="6"/>
  <c r="AF332" i="6" s="1"/>
  <c r="Y332" i="6"/>
  <c r="AH332" i="6" s="1"/>
  <c r="V332" i="6"/>
  <c r="AE332" i="6" s="1"/>
  <c r="R332" i="6"/>
  <c r="AA332" i="6" s="1"/>
  <c r="T392" i="6"/>
  <c r="AC392" i="6" s="1"/>
  <c r="Y175" i="7"/>
  <c r="AH175" i="7" s="1"/>
  <c r="T175" i="7"/>
  <c r="AC175" i="7" s="1"/>
  <c r="W175" i="7"/>
  <c r="AF175" i="7" s="1"/>
  <c r="V175" i="7"/>
  <c r="AE175" i="7" s="1"/>
  <c r="U175" i="7"/>
  <c r="AD175" i="7" s="1"/>
  <c r="U282" i="5"/>
  <c r="AD282" i="5" s="1"/>
  <c r="Y419" i="5"/>
  <c r="AH419" i="5" s="1"/>
  <c r="V176" i="6"/>
  <c r="AE176" i="6" s="1"/>
  <c r="W466" i="6"/>
  <c r="AF466" i="6" s="1"/>
  <c r="V224" i="7"/>
  <c r="AE224" i="7" s="1"/>
  <c r="X224" i="7"/>
  <c r="AG224" i="7" s="1"/>
  <c r="S224" i="7"/>
  <c r="AB224" i="7" s="1"/>
  <c r="U224" i="7"/>
  <c r="AD224" i="7" s="1"/>
  <c r="T224" i="7"/>
  <c r="AC224" i="7" s="1"/>
  <c r="Z224" i="7"/>
  <c r="AI224" i="7" s="1"/>
  <c r="V376" i="6"/>
  <c r="AE376" i="6" s="1"/>
  <c r="Z512" i="6"/>
  <c r="AI512" i="6" s="1"/>
  <c r="V512" i="6"/>
  <c r="AE512" i="6" s="1"/>
  <c r="R512" i="6"/>
  <c r="AA512" i="6" s="1"/>
  <c r="U512" i="6"/>
  <c r="AD512" i="6" s="1"/>
  <c r="T512" i="6"/>
  <c r="AC512" i="6" s="1"/>
  <c r="W520" i="6"/>
  <c r="AF520" i="6" s="1"/>
  <c r="U529" i="6"/>
  <c r="AD529" i="6" s="1"/>
  <c r="X191" i="7"/>
  <c r="AG191" i="7" s="1"/>
  <c r="T449" i="6"/>
  <c r="AC449" i="6" s="1"/>
  <c r="W449" i="6"/>
  <c r="AF449" i="6" s="1"/>
  <c r="Z449" i="6"/>
  <c r="AI449" i="6" s="1"/>
  <c r="R449" i="6"/>
  <c r="AA449" i="6" s="1"/>
  <c r="Y449" i="6"/>
  <c r="AH449" i="6" s="1"/>
  <c r="R122" i="7"/>
  <c r="AA122" i="7" s="1"/>
  <c r="V443" i="7"/>
  <c r="AE443" i="7" s="1"/>
  <c r="Y561" i="7"/>
  <c r="AH561" i="7" s="1"/>
  <c r="Z529" i="7"/>
  <c r="AI529" i="7" s="1"/>
  <c r="V529" i="7"/>
  <c r="AE529" i="7" s="1"/>
  <c r="R529" i="7"/>
  <c r="AA529" i="7" s="1"/>
  <c r="U529" i="7"/>
  <c r="AD529" i="7" s="1"/>
  <c r="T529" i="7"/>
  <c r="AC529" i="7" s="1"/>
  <c r="W275" i="9"/>
  <c r="AF275" i="9" s="1"/>
  <c r="X363" i="5"/>
  <c r="AG363" i="5" s="1"/>
  <c r="W97" i="6"/>
  <c r="AF97" i="6" s="1"/>
  <c r="T582" i="6"/>
  <c r="AC582" i="6" s="1"/>
  <c r="Z312" i="7"/>
  <c r="AI312" i="7" s="1"/>
  <c r="Y312" i="7"/>
  <c r="AH312" i="7" s="1"/>
  <c r="W312" i="7"/>
  <c r="AF312" i="7" s="1"/>
  <c r="V312" i="7"/>
  <c r="AE312" i="7" s="1"/>
  <c r="T524" i="7"/>
  <c r="AC524" i="7" s="1"/>
  <c r="T459" i="7"/>
  <c r="AC459" i="7" s="1"/>
  <c r="S352" i="7"/>
  <c r="AB352" i="7" s="1"/>
  <c r="T385" i="7"/>
  <c r="AC385" i="7" s="1"/>
  <c r="T344" i="7"/>
  <c r="AC344" i="7" s="1"/>
  <c r="U88" i="7"/>
  <c r="AD88" i="7" s="1"/>
  <c r="V88" i="7"/>
  <c r="AE88" i="7" s="1"/>
  <c r="X88" i="7"/>
  <c r="AG88" i="7" s="1"/>
  <c r="T88" i="7"/>
  <c r="AC88" i="7" s="1"/>
  <c r="W88" i="7"/>
  <c r="AF88" i="7" s="1"/>
  <c r="S88" i="7"/>
  <c r="AB88" i="7" s="1"/>
  <c r="R88" i="7"/>
  <c r="AA88" i="7" s="1"/>
  <c r="Z88" i="7"/>
  <c r="AI88" i="7" s="1"/>
  <c r="W327" i="6"/>
  <c r="AF327" i="6" s="1"/>
  <c r="V327" i="6"/>
  <c r="AE327" i="6" s="1"/>
  <c r="U327" i="6"/>
  <c r="AD327" i="6" s="1"/>
  <c r="Z327" i="6"/>
  <c r="AI327" i="6" s="1"/>
  <c r="R327" i="6"/>
  <c r="AA327" i="6" s="1"/>
  <c r="Y327" i="6"/>
  <c r="AH327" i="6" s="1"/>
  <c r="T327" i="6"/>
  <c r="AC327" i="6" s="1"/>
  <c r="Z367" i="7"/>
  <c r="AI367" i="7" s="1"/>
  <c r="Y367" i="7"/>
  <c r="AH367" i="7" s="1"/>
  <c r="R367" i="7"/>
  <c r="AA367" i="7" s="1"/>
  <c r="S367" i="7"/>
  <c r="AB367" i="7" s="1"/>
  <c r="T367" i="7"/>
  <c r="AC367" i="7" s="1"/>
  <c r="X367" i="7"/>
  <c r="AG367" i="7" s="1"/>
  <c r="V367" i="7"/>
  <c r="AE367" i="7" s="1"/>
  <c r="W367" i="7"/>
  <c r="AF367" i="7" s="1"/>
  <c r="X190" i="6"/>
  <c r="AG190" i="6" s="1"/>
  <c r="W473" i="6"/>
  <c r="AF473" i="6" s="1"/>
  <c r="S406" i="6"/>
  <c r="AB406" i="6" s="1"/>
  <c r="V194" i="7"/>
  <c r="AE194" i="7" s="1"/>
  <c r="U194" i="7"/>
  <c r="AD194" i="7" s="1"/>
  <c r="S194" i="7"/>
  <c r="AB194" i="7" s="1"/>
  <c r="R194" i="7"/>
  <c r="AA194" i="7" s="1"/>
  <c r="X194" i="7"/>
  <c r="AG194" i="7" s="1"/>
  <c r="Z194" i="7"/>
  <c r="AI194" i="7" s="1"/>
  <c r="W444" i="7"/>
  <c r="AF444" i="7" s="1"/>
  <c r="X444" i="7"/>
  <c r="AG444" i="7" s="1"/>
  <c r="V444" i="7"/>
  <c r="AE444" i="7" s="1"/>
  <c r="R444" i="7"/>
  <c r="AA444" i="7" s="1"/>
  <c r="U444" i="7"/>
  <c r="AD444" i="7" s="1"/>
  <c r="T444" i="7"/>
  <c r="AC444" i="7" s="1"/>
  <c r="S444" i="7"/>
  <c r="AB444" i="7" s="1"/>
  <c r="Y444" i="7"/>
  <c r="AH444" i="7" s="1"/>
  <c r="Y87" i="7"/>
  <c r="AH87" i="7" s="1"/>
  <c r="X87" i="7"/>
  <c r="AG87" i="7" s="1"/>
  <c r="V87" i="7"/>
  <c r="AE87" i="7" s="1"/>
  <c r="S87" i="7"/>
  <c r="AB87" i="7" s="1"/>
  <c r="W87" i="7"/>
  <c r="AF87" i="7" s="1"/>
  <c r="U87" i="7"/>
  <c r="AD87" i="7" s="1"/>
  <c r="R87" i="7"/>
  <c r="AA87" i="7" s="1"/>
  <c r="T87" i="7"/>
  <c r="AC87" i="7" s="1"/>
  <c r="T307" i="7"/>
  <c r="AC307" i="7" s="1"/>
  <c r="Y307" i="7"/>
  <c r="AH307" i="7" s="1"/>
  <c r="X307" i="7"/>
  <c r="AG307" i="7" s="1"/>
  <c r="V307" i="7"/>
  <c r="AE307" i="7" s="1"/>
  <c r="U307" i="7"/>
  <c r="AD307" i="7" s="1"/>
  <c r="Z307" i="7"/>
  <c r="AI307" i="7" s="1"/>
  <c r="S307" i="7"/>
  <c r="AB307" i="7" s="1"/>
  <c r="Y41" i="7"/>
  <c r="AH41" i="7" s="1"/>
  <c r="S252" i="7"/>
  <c r="AB252" i="7" s="1"/>
  <c r="Y505" i="5"/>
  <c r="AH505" i="5" s="1"/>
  <c r="W568" i="6"/>
  <c r="AF568" i="6" s="1"/>
  <c r="U93" i="6"/>
  <c r="AD93" i="6" s="1"/>
  <c r="X365" i="7"/>
  <c r="AG365" i="7" s="1"/>
  <c r="V365" i="7"/>
  <c r="AE365" i="7" s="1"/>
  <c r="W365" i="7"/>
  <c r="AF365" i="7" s="1"/>
  <c r="U365" i="7"/>
  <c r="AD365" i="7" s="1"/>
  <c r="T365" i="7"/>
  <c r="AC365" i="7" s="1"/>
  <c r="R365" i="7"/>
  <c r="AA365" i="7" s="1"/>
  <c r="S365" i="7"/>
  <c r="AB365" i="7" s="1"/>
  <c r="Y365" i="7"/>
  <c r="AH365" i="7" s="1"/>
  <c r="V397" i="5"/>
  <c r="AE397" i="5" s="1"/>
  <c r="S203" i="7"/>
  <c r="AB203" i="7" s="1"/>
  <c r="Y203" i="7"/>
  <c r="AH203" i="7" s="1"/>
  <c r="V203" i="7"/>
  <c r="AE203" i="7" s="1"/>
  <c r="X203" i="7"/>
  <c r="AG203" i="7" s="1"/>
  <c r="U203" i="7"/>
  <c r="AD203" i="7" s="1"/>
  <c r="T203" i="7"/>
  <c r="AC203" i="7" s="1"/>
  <c r="R203" i="7"/>
  <c r="AA203" i="7" s="1"/>
  <c r="Z203" i="7"/>
  <c r="AI203" i="7" s="1"/>
  <c r="X86" i="7"/>
  <c r="AG86" i="7" s="1"/>
  <c r="S86" i="7"/>
  <c r="AB86" i="7" s="1"/>
  <c r="Y86" i="7"/>
  <c r="AH86" i="7" s="1"/>
  <c r="R86" i="7"/>
  <c r="AA86" i="7" s="1"/>
  <c r="W86" i="7"/>
  <c r="AF86" i="7" s="1"/>
  <c r="V86" i="7"/>
  <c r="AE86" i="7" s="1"/>
  <c r="U86" i="7"/>
  <c r="AD86" i="7" s="1"/>
  <c r="T86" i="7"/>
  <c r="AC86" i="7" s="1"/>
  <c r="T534" i="7"/>
  <c r="AC534" i="7" s="1"/>
  <c r="S534" i="7"/>
  <c r="AB534" i="7" s="1"/>
  <c r="Z534" i="7"/>
  <c r="AI534" i="7" s="1"/>
  <c r="R534" i="7"/>
  <c r="AA534" i="7" s="1"/>
  <c r="X534" i="7"/>
  <c r="AG534" i="7" s="1"/>
  <c r="Y534" i="7"/>
  <c r="AH534" i="7" s="1"/>
  <c r="Y65" i="7"/>
  <c r="AH65" i="7" s="1"/>
  <c r="X461" i="6"/>
  <c r="AG461" i="6" s="1"/>
  <c r="W461" i="6"/>
  <c r="AF461" i="6" s="1"/>
  <c r="V461" i="6"/>
  <c r="AE461" i="6" s="1"/>
  <c r="S461" i="6"/>
  <c r="AB461" i="6" s="1"/>
  <c r="Z461" i="6"/>
  <c r="AI461" i="6" s="1"/>
  <c r="U461" i="6"/>
  <c r="AD461" i="6" s="1"/>
  <c r="R461" i="6"/>
  <c r="AA461" i="6" s="1"/>
  <c r="T461" i="6"/>
  <c r="AC461" i="6" s="1"/>
  <c r="T58" i="6"/>
  <c r="AC58" i="6" s="1"/>
  <c r="Y229" i="5"/>
  <c r="AH229" i="5" s="1"/>
  <c r="Y42" i="6"/>
  <c r="AH42" i="6" s="1"/>
  <c r="W121" i="6"/>
  <c r="AF121" i="6" s="1"/>
  <c r="V108" i="7"/>
  <c r="AE108" i="7" s="1"/>
  <c r="U108" i="7"/>
  <c r="AD108" i="7" s="1"/>
  <c r="T108" i="7"/>
  <c r="AC108" i="7" s="1"/>
  <c r="S108" i="7"/>
  <c r="AB108" i="7" s="1"/>
  <c r="R108" i="7"/>
  <c r="AA108" i="7" s="1"/>
  <c r="W108" i="7"/>
  <c r="AF108" i="7" s="1"/>
  <c r="S371" i="7"/>
  <c r="AB371" i="7" s="1"/>
  <c r="S299" i="7"/>
  <c r="AB299" i="7" s="1"/>
  <c r="W515" i="5"/>
  <c r="AF515" i="5" s="1"/>
  <c r="V515" i="5"/>
  <c r="AE515" i="5" s="1"/>
  <c r="S515" i="5"/>
  <c r="AB515" i="5" s="1"/>
  <c r="U515" i="5"/>
  <c r="AD515" i="5" s="1"/>
  <c r="Z515" i="5"/>
  <c r="AI515" i="5" s="1"/>
  <c r="T515" i="5"/>
  <c r="AC515" i="5" s="1"/>
  <c r="R515" i="5"/>
  <c r="AA515" i="5" s="1"/>
  <c r="Y515" i="5"/>
  <c r="AH515" i="5" s="1"/>
  <c r="W563" i="6"/>
  <c r="AF563" i="6" s="1"/>
  <c r="T563" i="6"/>
  <c r="AC563" i="6" s="1"/>
  <c r="S563" i="6"/>
  <c r="AB563" i="6" s="1"/>
  <c r="V563" i="6"/>
  <c r="AE563" i="6" s="1"/>
  <c r="Z563" i="6"/>
  <c r="AI563" i="6" s="1"/>
  <c r="U563" i="6"/>
  <c r="AD563" i="6" s="1"/>
  <c r="R563" i="6"/>
  <c r="AA563" i="6" s="1"/>
  <c r="Y563" i="6"/>
  <c r="AH563" i="6" s="1"/>
  <c r="U123" i="6"/>
  <c r="AD123" i="6" s="1"/>
  <c r="X123" i="6"/>
  <c r="AG123" i="6" s="1"/>
  <c r="Z123" i="6"/>
  <c r="AI123" i="6" s="1"/>
  <c r="W123" i="6"/>
  <c r="AF123" i="6" s="1"/>
  <c r="R123" i="6"/>
  <c r="AA123" i="6" s="1"/>
  <c r="V123" i="6"/>
  <c r="AE123" i="6" s="1"/>
  <c r="T123" i="6"/>
  <c r="AC123" i="6" s="1"/>
  <c r="S123" i="6"/>
  <c r="AB123" i="6" s="1"/>
  <c r="Y131" i="6"/>
  <c r="AH131" i="6" s="1"/>
  <c r="U453" i="6"/>
  <c r="AD453" i="6" s="1"/>
  <c r="X453" i="6"/>
  <c r="AG453" i="6" s="1"/>
  <c r="T453" i="6"/>
  <c r="AC453" i="6" s="1"/>
  <c r="W453" i="6"/>
  <c r="AF453" i="6" s="1"/>
  <c r="S453" i="6"/>
  <c r="AB453" i="6" s="1"/>
  <c r="Z453" i="6"/>
  <c r="AI453" i="6" s="1"/>
  <c r="R453" i="6"/>
  <c r="AA453" i="6" s="1"/>
  <c r="Y453" i="6"/>
  <c r="AH453" i="6" s="1"/>
  <c r="U369" i="7"/>
  <c r="AD369" i="7" s="1"/>
  <c r="R369" i="7"/>
  <c r="AA369" i="7" s="1"/>
  <c r="V369" i="7"/>
  <c r="AE369" i="7" s="1"/>
  <c r="W369" i="7"/>
  <c r="AF369" i="7" s="1"/>
  <c r="Z369" i="7"/>
  <c r="AI369" i="7" s="1"/>
  <c r="T369" i="7"/>
  <c r="AC369" i="7" s="1"/>
  <c r="X369" i="7"/>
  <c r="AG369" i="7" s="1"/>
  <c r="S369" i="7"/>
  <c r="AB369" i="7" s="1"/>
  <c r="Y447" i="7"/>
  <c r="AH447" i="7" s="1"/>
  <c r="W379" i="7"/>
  <c r="AF379" i="7" s="1"/>
  <c r="X379" i="7"/>
  <c r="AG379" i="7" s="1"/>
  <c r="V379" i="7"/>
  <c r="AE379" i="7" s="1"/>
  <c r="U379" i="7"/>
  <c r="AD379" i="7" s="1"/>
  <c r="T379" i="7"/>
  <c r="AC379" i="7" s="1"/>
  <c r="Z379" i="7"/>
  <c r="AI379" i="7" s="1"/>
  <c r="S379" i="7"/>
  <c r="AB379" i="7" s="1"/>
  <c r="R379" i="7"/>
  <c r="AA379" i="7" s="1"/>
  <c r="Y438" i="9"/>
  <c r="AH438" i="9" s="1"/>
  <c r="W520" i="7"/>
  <c r="AF520" i="7" s="1"/>
  <c r="S333" i="7"/>
  <c r="AB333" i="7" s="1"/>
  <c r="U250" i="7"/>
  <c r="AD250" i="7" s="1"/>
  <c r="X397" i="6"/>
  <c r="AG397" i="6" s="1"/>
  <c r="W397" i="6"/>
  <c r="AF397" i="6" s="1"/>
  <c r="V397" i="6"/>
  <c r="AE397" i="6" s="1"/>
  <c r="S397" i="6"/>
  <c r="AB397" i="6" s="1"/>
  <c r="Z397" i="6"/>
  <c r="AI397" i="6" s="1"/>
  <c r="U397" i="6"/>
  <c r="AD397" i="6" s="1"/>
  <c r="R397" i="6"/>
  <c r="AA397" i="6" s="1"/>
  <c r="T397" i="6"/>
  <c r="AC397" i="6" s="1"/>
  <c r="Z213" i="6"/>
  <c r="AI213" i="6" s="1"/>
  <c r="Y213" i="6"/>
  <c r="AH213" i="6" s="1"/>
  <c r="W213" i="6"/>
  <c r="AF213" i="6" s="1"/>
  <c r="U213" i="6"/>
  <c r="AD213" i="6" s="1"/>
  <c r="V213" i="6"/>
  <c r="AE213" i="6" s="1"/>
  <c r="R213" i="6"/>
  <c r="AA213" i="6" s="1"/>
  <c r="T213" i="6"/>
  <c r="AC213" i="6" s="1"/>
  <c r="S213" i="6"/>
  <c r="AB213" i="6" s="1"/>
  <c r="X373" i="5"/>
  <c r="AG373" i="5" s="1"/>
  <c r="W373" i="5"/>
  <c r="AF373" i="5" s="1"/>
  <c r="V373" i="5"/>
  <c r="AE373" i="5" s="1"/>
  <c r="S373" i="5"/>
  <c r="AB373" i="5" s="1"/>
  <c r="Z373" i="5"/>
  <c r="AI373" i="5" s="1"/>
  <c r="U373" i="5"/>
  <c r="AD373" i="5" s="1"/>
  <c r="R373" i="5"/>
  <c r="AA373" i="5" s="1"/>
  <c r="T373" i="5"/>
  <c r="AC373" i="5" s="1"/>
  <c r="Y73" i="6"/>
  <c r="AH73" i="6" s="1"/>
  <c r="X73" i="6"/>
  <c r="AG73" i="6" s="1"/>
  <c r="W73" i="6"/>
  <c r="AF73" i="6" s="1"/>
  <c r="U73" i="6"/>
  <c r="AD73" i="6" s="1"/>
  <c r="V73" i="6"/>
  <c r="AE73" i="6" s="1"/>
  <c r="T73" i="6"/>
  <c r="AC73" i="6" s="1"/>
  <c r="S73" i="6"/>
  <c r="AB73" i="6" s="1"/>
  <c r="R73" i="6"/>
  <c r="AA73" i="6" s="1"/>
  <c r="N4" i="15"/>
  <c r="X579" i="7"/>
  <c r="AG579" i="7" s="1"/>
  <c r="Y567" i="7"/>
  <c r="AH567" i="7" s="1"/>
  <c r="X91" i="6"/>
  <c r="AG91" i="6" s="1"/>
  <c r="Y274" i="5"/>
  <c r="AH274" i="5" s="1"/>
  <c r="S79" i="6"/>
  <c r="AB79" i="6" s="1"/>
  <c r="U306" i="7"/>
  <c r="AD306" i="7" s="1"/>
  <c r="U331" i="8"/>
  <c r="AD331" i="8" s="1"/>
  <c r="U263" i="5"/>
  <c r="AD263" i="5" s="1"/>
  <c r="U259" i="6"/>
  <c r="AD259" i="6" s="1"/>
  <c r="Z436" i="7"/>
  <c r="AI436" i="7" s="1"/>
  <c r="Y255" i="6"/>
  <c r="AH255" i="6" s="1"/>
  <c r="Z68" i="7"/>
  <c r="AI68" i="7" s="1"/>
  <c r="R522" i="7"/>
  <c r="AA522" i="7" s="1"/>
  <c r="X514" i="7"/>
  <c r="AG514" i="7" s="1"/>
  <c r="S436" i="7"/>
  <c r="AB436" i="7" s="1"/>
  <c r="Z405" i="7"/>
  <c r="AI405" i="7" s="1"/>
  <c r="R275" i="5"/>
  <c r="AA275" i="5" s="1"/>
  <c r="W275" i="5"/>
  <c r="AF275" i="5" s="1"/>
  <c r="R575" i="5"/>
  <c r="AA575" i="5" s="1"/>
  <c r="T255" i="6"/>
  <c r="AC255" i="6" s="1"/>
  <c r="R255" i="6"/>
  <c r="AA255" i="6" s="1"/>
  <c r="Y585" i="6"/>
  <c r="AH585" i="6" s="1"/>
  <c r="U113" i="7"/>
  <c r="AD113" i="7" s="1"/>
  <c r="U588" i="6"/>
  <c r="AD588" i="6" s="1"/>
  <c r="Y514" i="7"/>
  <c r="AH514" i="7" s="1"/>
  <c r="W506" i="7"/>
  <c r="AF506" i="7" s="1"/>
  <c r="U405" i="7"/>
  <c r="AD405" i="7" s="1"/>
  <c r="R343" i="7"/>
  <c r="AA343" i="7" s="1"/>
  <c r="Z260" i="7"/>
  <c r="AI260" i="7" s="1"/>
  <c r="N13" i="15"/>
  <c r="Q32" i="1"/>
  <c r="N2" i="15"/>
  <c r="Z254" i="7"/>
  <c r="AI254" i="7" s="1"/>
  <c r="W68" i="7"/>
  <c r="AF68" i="7" s="1"/>
  <c r="R260" i="7"/>
  <c r="AA260" i="7" s="1"/>
  <c r="N12" i="15"/>
  <c r="N17" i="15"/>
  <c r="N7" i="15"/>
  <c r="R269" i="6"/>
  <c r="AA269" i="6" s="1"/>
  <c r="W168" i="7"/>
  <c r="AF168" i="7" s="1"/>
  <c r="W561" i="5"/>
  <c r="AF561" i="5" s="1"/>
  <c r="Y475" i="7"/>
  <c r="AH475" i="7" s="1"/>
  <c r="Y331" i="7"/>
  <c r="AH331" i="7" s="1"/>
  <c r="U235" i="7"/>
  <c r="AD235" i="7" s="1"/>
  <c r="U145" i="7"/>
  <c r="AD145" i="7" s="1"/>
  <c r="V178" i="7"/>
  <c r="AE178" i="7" s="1"/>
  <c r="Z148" i="7"/>
  <c r="AI148" i="7" s="1"/>
  <c r="U296" i="5"/>
  <c r="AD296" i="5" s="1"/>
  <c r="T509" i="5"/>
  <c r="AC509" i="5" s="1"/>
  <c r="T106" i="6"/>
  <c r="AC106" i="6" s="1"/>
  <c r="U322" i="6"/>
  <c r="AD322" i="6" s="1"/>
  <c r="R87" i="6"/>
  <c r="AA87" i="6" s="1"/>
  <c r="W214" i="6"/>
  <c r="AF214" i="6" s="1"/>
  <c r="X491" i="6"/>
  <c r="AG491" i="6" s="1"/>
  <c r="Y570" i="5"/>
  <c r="AH570" i="5" s="1"/>
  <c r="W186" i="7"/>
  <c r="AF186" i="7" s="1"/>
  <c r="T313" i="5"/>
  <c r="AC313" i="5" s="1"/>
  <c r="W292" i="6"/>
  <c r="AF292" i="6" s="1"/>
  <c r="Z156" i="6"/>
  <c r="AI156" i="6" s="1"/>
  <c r="X558" i="6"/>
  <c r="AG558" i="6" s="1"/>
  <c r="Y151" i="6"/>
  <c r="AH151" i="6" s="1"/>
  <c r="S29" i="7"/>
  <c r="AB29" i="7" s="1"/>
  <c r="V592" i="7"/>
  <c r="AE592" i="7" s="1"/>
  <c r="R441" i="7"/>
  <c r="AA441" i="7" s="1"/>
  <c r="V462" i="7"/>
  <c r="AE462" i="7" s="1"/>
  <c r="R585" i="7"/>
  <c r="AA585" i="7" s="1"/>
  <c r="R587" i="7"/>
  <c r="AA587" i="7" s="1"/>
  <c r="X47" i="5"/>
  <c r="AG47" i="5" s="1"/>
  <c r="Z206" i="6"/>
  <c r="AI206" i="6" s="1"/>
  <c r="S66" i="7"/>
  <c r="AB66" i="7" s="1"/>
  <c r="Y159" i="7"/>
  <c r="AH159" i="7" s="1"/>
  <c r="W569" i="5"/>
  <c r="AF569" i="5" s="1"/>
  <c r="Y401" i="7"/>
  <c r="AH401" i="7" s="1"/>
  <c r="Y279" i="7"/>
  <c r="AH279" i="7" s="1"/>
  <c r="Y449" i="7"/>
  <c r="AH449" i="7" s="1"/>
  <c r="W233" i="7"/>
  <c r="AF233" i="7" s="1"/>
  <c r="V206" i="7"/>
  <c r="AE206" i="7" s="1"/>
  <c r="V300" i="5"/>
  <c r="AE300" i="5" s="1"/>
  <c r="U510" i="5"/>
  <c r="AD510" i="5" s="1"/>
  <c r="T295" i="6"/>
  <c r="AC295" i="6" s="1"/>
  <c r="Y76" i="6"/>
  <c r="AH76" i="6" s="1"/>
  <c r="V314" i="6"/>
  <c r="AE314" i="6" s="1"/>
  <c r="V27" i="6"/>
  <c r="AE27" i="6" s="1"/>
  <c r="Y217" i="6"/>
  <c r="AH217" i="6" s="1"/>
  <c r="Z153" i="7"/>
  <c r="AI153" i="7" s="1"/>
  <c r="U384" i="5"/>
  <c r="AD384" i="5" s="1"/>
  <c r="T400" i="6"/>
  <c r="AC400" i="6" s="1"/>
  <c r="T209" i="7"/>
  <c r="AC209" i="7" s="1"/>
  <c r="T218" i="5"/>
  <c r="AC218" i="5" s="1"/>
  <c r="T498" i="6"/>
  <c r="AC498" i="6" s="1"/>
  <c r="T156" i="7"/>
  <c r="AC156" i="7" s="1"/>
  <c r="W559" i="6"/>
  <c r="AF559" i="6" s="1"/>
  <c r="S488" i="7"/>
  <c r="AB488" i="7" s="1"/>
  <c r="X588" i="7"/>
  <c r="AG588" i="7" s="1"/>
  <c r="U55" i="5"/>
  <c r="AD55" i="5" s="1"/>
  <c r="T168" i="5"/>
  <c r="AC168" i="5" s="1"/>
  <c r="S315" i="5"/>
  <c r="AB315" i="5" s="1"/>
  <c r="S92" i="6"/>
  <c r="AB92" i="6" s="1"/>
  <c r="X221" i="6"/>
  <c r="AG221" i="6" s="1"/>
  <c r="Y285" i="6"/>
  <c r="AH285" i="6" s="1"/>
  <c r="Y581" i="6"/>
  <c r="AH581" i="6" s="1"/>
  <c r="T72" i="7"/>
  <c r="AC72" i="7" s="1"/>
  <c r="X193" i="7"/>
  <c r="AG193" i="7" s="1"/>
  <c r="W40" i="7"/>
  <c r="AF40" i="7" s="1"/>
  <c r="U40" i="7"/>
  <c r="AD40" i="7" s="1"/>
  <c r="R71" i="7"/>
  <c r="AA71" i="7" s="1"/>
  <c r="U525" i="7"/>
  <c r="AD525" i="7" s="1"/>
  <c r="T509" i="7"/>
  <c r="AC509" i="7" s="1"/>
  <c r="V500" i="7"/>
  <c r="AE500" i="7" s="1"/>
  <c r="R434" i="7"/>
  <c r="AA434" i="7" s="1"/>
  <c r="S434" i="7"/>
  <c r="AB434" i="7" s="1"/>
  <c r="X434" i="7"/>
  <c r="AG434" i="7" s="1"/>
  <c r="W400" i="7"/>
  <c r="AF400" i="7" s="1"/>
  <c r="W323" i="7"/>
  <c r="AF323" i="7" s="1"/>
  <c r="R232" i="7"/>
  <c r="AA232" i="7" s="1"/>
  <c r="S544" i="7"/>
  <c r="AB544" i="7" s="1"/>
  <c r="S337" i="7"/>
  <c r="AB337" i="7" s="1"/>
  <c r="T460" i="7"/>
  <c r="AC460" i="7" s="1"/>
  <c r="Y448" i="7"/>
  <c r="AH448" i="7" s="1"/>
  <c r="V176" i="7"/>
  <c r="AE176" i="7" s="1"/>
  <c r="Y593" i="7"/>
  <c r="AH593" i="7" s="1"/>
  <c r="X332" i="7"/>
  <c r="AG332" i="7" s="1"/>
  <c r="V136" i="7"/>
  <c r="AE136" i="7" s="1"/>
  <c r="V540" i="7"/>
  <c r="AE540" i="7" s="1"/>
  <c r="S540" i="7"/>
  <c r="AB540" i="7" s="1"/>
  <c r="U540" i="7"/>
  <c r="AD540" i="7" s="1"/>
  <c r="Z540" i="7"/>
  <c r="AI540" i="7" s="1"/>
  <c r="Z304" i="7"/>
  <c r="AI304" i="7" s="1"/>
  <c r="U201" i="7"/>
  <c r="AD201" i="7" s="1"/>
  <c r="Y50" i="7"/>
  <c r="AH50" i="7" s="1"/>
  <c r="S541" i="7"/>
  <c r="AB541" i="7" s="1"/>
  <c r="U541" i="7"/>
  <c r="AD541" i="7" s="1"/>
  <c r="R541" i="7"/>
  <c r="AA541" i="7" s="1"/>
  <c r="Y541" i="7"/>
  <c r="AH541" i="7" s="1"/>
  <c r="Z372" i="7"/>
  <c r="AI372" i="7" s="1"/>
  <c r="W372" i="7"/>
  <c r="AF372" i="7" s="1"/>
  <c r="Y372" i="7"/>
  <c r="AH372" i="7" s="1"/>
  <c r="T372" i="7"/>
  <c r="AC372" i="7" s="1"/>
  <c r="Y82" i="7"/>
  <c r="AH82" i="7" s="1"/>
  <c r="W181" i="5"/>
  <c r="AF181" i="5" s="1"/>
  <c r="S233" i="5"/>
  <c r="AB233" i="5" s="1"/>
  <c r="X418" i="5"/>
  <c r="AG418" i="5" s="1"/>
  <c r="T418" i="5"/>
  <c r="AC418" i="5" s="1"/>
  <c r="S418" i="5"/>
  <c r="AB418" i="5" s="1"/>
  <c r="V418" i="5"/>
  <c r="AE418" i="5" s="1"/>
  <c r="Z418" i="5"/>
  <c r="AI418" i="5" s="1"/>
  <c r="U418" i="5"/>
  <c r="AD418" i="5" s="1"/>
  <c r="T519" i="5"/>
  <c r="AC519" i="5" s="1"/>
  <c r="Z565" i="5"/>
  <c r="AI565" i="5" s="1"/>
  <c r="W371" i="6"/>
  <c r="AF371" i="6" s="1"/>
  <c r="S371" i="6"/>
  <c r="AB371" i="6" s="1"/>
  <c r="Z371" i="6"/>
  <c r="AI371" i="6" s="1"/>
  <c r="U371" i="6"/>
  <c r="AD371" i="6" s="1"/>
  <c r="R371" i="6"/>
  <c r="AA371" i="6" s="1"/>
  <c r="T371" i="6"/>
  <c r="AC371" i="6" s="1"/>
  <c r="X70" i="6"/>
  <c r="AG70" i="6" s="1"/>
  <c r="R542" i="6"/>
  <c r="AA542" i="6" s="1"/>
  <c r="W346" i="6"/>
  <c r="AF346" i="6" s="1"/>
  <c r="Z244" i="6"/>
  <c r="AI244" i="6" s="1"/>
  <c r="W105" i="6"/>
  <c r="AF105" i="6" s="1"/>
  <c r="V141" i="6"/>
  <c r="AE141" i="6" s="1"/>
  <c r="S332" i="6"/>
  <c r="AB332" i="6" s="1"/>
  <c r="Y440" i="6"/>
  <c r="AH440" i="6" s="1"/>
  <c r="Z175" i="7"/>
  <c r="AI175" i="7" s="1"/>
  <c r="S282" i="5"/>
  <c r="AB282" i="5" s="1"/>
  <c r="R419" i="5"/>
  <c r="AA419" i="5" s="1"/>
  <c r="W176" i="6"/>
  <c r="AF176" i="6" s="1"/>
  <c r="X466" i="6"/>
  <c r="AG466" i="6" s="1"/>
  <c r="W224" i="7"/>
  <c r="AF224" i="7" s="1"/>
  <c r="V225" i="6"/>
  <c r="AE225" i="6" s="1"/>
  <c r="T225" i="6"/>
  <c r="AC225" i="6" s="1"/>
  <c r="X225" i="6"/>
  <c r="AG225" i="6" s="1"/>
  <c r="S225" i="6"/>
  <c r="AB225" i="6" s="1"/>
  <c r="Z225" i="6"/>
  <c r="AI225" i="6" s="1"/>
  <c r="X376" i="6"/>
  <c r="AG376" i="6" s="1"/>
  <c r="X512" i="6"/>
  <c r="AG512" i="6" s="1"/>
  <c r="S105" i="7"/>
  <c r="AB105" i="7" s="1"/>
  <c r="V211" i="6"/>
  <c r="AE211" i="6" s="1"/>
  <c r="X211" i="6"/>
  <c r="AG211" i="6" s="1"/>
  <c r="Z211" i="6"/>
  <c r="AI211" i="6" s="1"/>
  <c r="U211" i="6"/>
  <c r="AD211" i="6" s="1"/>
  <c r="R211" i="6"/>
  <c r="AA211" i="6" s="1"/>
  <c r="T211" i="6"/>
  <c r="AC211" i="6" s="1"/>
  <c r="V529" i="6"/>
  <c r="AE529" i="6" s="1"/>
  <c r="Y191" i="7"/>
  <c r="AH191" i="7" s="1"/>
  <c r="S449" i="6"/>
  <c r="AB449" i="6" s="1"/>
  <c r="V465" i="7"/>
  <c r="AE465" i="7" s="1"/>
  <c r="V391" i="7"/>
  <c r="AE391" i="7" s="1"/>
  <c r="T561" i="7"/>
  <c r="AC561" i="7" s="1"/>
  <c r="Y529" i="7"/>
  <c r="AH529" i="7" s="1"/>
  <c r="Y363" i="5"/>
  <c r="AH363" i="5" s="1"/>
  <c r="S97" i="6"/>
  <c r="AB97" i="6" s="1"/>
  <c r="U582" i="6"/>
  <c r="AD582" i="6" s="1"/>
  <c r="V524" i="7"/>
  <c r="AE524" i="7" s="1"/>
  <c r="T489" i="7"/>
  <c r="AC489" i="7" s="1"/>
  <c r="W407" i="7"/>
  <c r="AF407" i="7" s="1"/>
  <c r="T407" i="7"/>
  <c r="AC407" i="7" s="1"/>
  <c r="Z407" i="7"/>
  <c r="AI407" i="7" s="1"/>
  <c r="U407" i="7"/>
  <c r="AD407" i="7" s="1"/>
  <c r="R407" i="7"/>
  <c r="AA407" i="7" s="1"/>
  <c r="S407" i="7"/>
  <c r="AB407" i="7" s="1"/>
  <c r="X461" i="7"/>
  <c r="AG461" i="7" s="1"/>
  <c r="U461" i="7"/>
  <c r="AD461" i="7" s="1"/>
  <c r="S461" i="7"/>
  <c r="AB461" i="7" s="1"/>
  <c r="T461" i="7"/>
  <c r="AC461" i="7" s="1"/>
  <c r="Z461" i="7"/>
  <c r="AI461" i="7" s="1"/>
  <c r="V461" i="7"/>
  <c r="AE461" i="7" s="1"/>
  <c r="U329" i="7"/>
  <c r="AD329" i="7" s="1"/>
  <c r="V352" i="7"/>
  <c r="AE352" i="7" s="1"/>
  <c r="X385" i="7"/>
  <c r="AG385" i="7" s="1"/>
  <c r="U344" i="7"/>
  <c r="AD344" i="7" s="1"/>
  <c r="Y218" i="7"/>
  <c r="AH218" i="7" s="1"/>
  <c r="X308" i="5"/>
  <c r="AG308" i="5" s="1"/>
  <c r="W308" i="5"/>
  <c r="AF308" i="5" s="1"/>
  <c r="T308" i="5"/>
  <c r="AC308" i="5" s="1"/>
  <c r="S308" i="5"/>
  <c r="AB308" i="5" s="1"/>
  <c r="V308" i="5"/>
  <c r="AE308" i="5" s="1"/>
  <c r="Z308" i="5"/>
  <c r="AI308" i="5" s="1"/>
  <c r="U308" i="5"/>
  <c r="AD308" i="5" s="1"/>
  <c r="R308" i="5"/>
  <c r="AA308" i="5" s="1"/>
  <c r="X306" i="6"/>
  <c r="AG306" i="6" s="1"/>
  <c r="W306" i="6"/>
  <c r="AF306" i="6" s="1"/>
  <c r="T306" i="6"/>
  <c r="AC306" i="6" s="1"/>
  <c r="S306" i="6"/>
  <c r="AB306" i="6" s="1"/>
  <c r="V306" i="6"/>
  <c r="AE306" i="6" s="1"/>
  <c r="Z306" i="6"/>
  <c r="AI306" i="6" s="1"/>
  <c r="U306" i="6"/>
  <c r="AD306" i="6" s="1"/>
  <c r="R306" i="6"/>
  <c r="AA306" i="6" s="1"/>
  <c r="T190" i="6"/>
  <c r="AC190" i="6" s="1"/>
  <c r="S134" i="7"/>
  <c r="AB134" i="7" s="1"/>
  <c r="T406" i="6"/>
  <c r="AC406" i="6" s="1"/>
  <c r="W481" i="7"/>
  <c r="AF481" i="7" s="1"/>
  <c r="U481" i="7"/>
  <c r="AD481" i="7" s="1"/>
  <c r="X481" i="7"/>
  <c r="AG481" i="7" s="1"/>
  <c r="T481" i="7"/>
  <c r="AC481" i="7" s="1"/>
  <c r="V481" i="7"/>
  <c r="AE481" i="7" s="1"/>
  <c r="S481" i="7"/>
  <c r="AB481" i="7" s="1"/>
  <c r="Z481" i="7"/>
  <c r="AI481" i="7" s="1"/>
  <c r="R481" i="7"/>
  <c r="AA481" i="7" s="1"/>
  <c r="X238" i="6"/>
  <c r="AG238" i="6" s="1"/>
  <c r="W238" i="6"/>
  <c r="AF238" i="6" s="1"/>
  <c r="V238" i="6"/>
  <c r="AE238" i="6" s="1"/>
  <c r="S238" i="6"/>
  <c r="AB238" i="6" s="1"/>
  <c r="Z238" i="6"/>
  <c r="AI238" i="6" s="1"/>
  <c r="U238" i="6"/>
  <c r="AD238" i="6" s="1"/>
  <c r="R238" i="6"/>
  <c r="AA238" i="6" s="1"/>
  <c r="T238" i="6"/>
  <c r="AC238" i="6" s="1"/>
  <c r="Z87" i="7"/>
  <c r="AI87" i="7" s="1"/>
  <c r="Y280" i="7"/>
  <c r="AH280" i="7" s="1"/>
  <c r="W280" i="7"/>
  <c r="AF280" i="7" s="1"/>
  <c r="R280" i="7"/>
  <c r="AA280" i="7" s="1"/>
  <c r="S280" i="7"/>
  <c r="AB280" i="7" s="1"/>
  <c r="V280" i="7"/>
  <c r="AE280" i="7" s="1"/>
  <c r="X280" i="7"/>
  <c r="AG280" i="7" s="1"/>
  <c r="T280" i="7"/>
  <c r="AC280" i="7" s="1"/>
  <c r="U280" i="7"/>
  <c r="AD280" i="7" s="1"/>
  <c r="W307" i="7"/>
  <c r="AF307" i="7" s="1"/>
  <c r="X268" i="6"/>
  <c r="AG268" i="6" s="1"/>
  <c r="S234" i="6"/>
  <c r="AB234" i="6" s="1"/>
  <c r="Z234" i="6"/>
  <c r="AI234" i="6" s="1"/>
  <c r="R234" i="6"/>
  <c r="AA234" i="6" s="1"/>
  <c r="W234" i="6"/>
  <c r="AF234" i="6" s="1"/>
  <c r="Y234" i="6"/>
  <c r="AH234" i="6" s="1"/>
  <c r="V234" i="6"/>
  <c r="AE234" i="6" s="1"/>
  <c r="X234" i="6"/>
  <c r="AG234" i="6" s="1"/>
  <c r="X476" i="5"/>
  <c r="AG476" i="5" s="1"/>
  <c r="R52" i="7"/>
  <c r="AA52" i="7" s="1"/>
  <c r="S405" i="6"/>
  <c r="AB405" i="6" s="1"/>
  <c r="W456" i="7"/>
  <c r="AF456" i="7" s="1"/>
  <c r="Z86" i="7"/>
  <c r="AI86" i="7" s="1"/>
  <c r="T453" i="7"/>
  <c r="AC453" i="7" s="1"/>
  <c r="S453" i="7"/>
  <c r="AB453" i="7" s="1"/>
  <c r="Z453" i="7"/>
  <c r="AI453" i="7" s="1"/>
  <c r="R453" i="7"/>
  <c r="AA453" i="7" s="1"/>
  <c r="X453" i="7"/>
  <c r="AG453" i="7" s="1"/>
  <c r="W453" i="7"/>
  <c r="AF453" i="7" s="1"/>
  <c r="X107" i="7"/>
  <c r="AG107" i="7" s="1"/>
  <c r="U107" i="7"/>
  <c r="AD107" i="7" s="1"/>
  <c r="Z107" i="7"/>
  <c r="AI107" i="7" s="1"/>
  <c r="W107" i="7"/>
  <c r="AF107" i="7" s="1"/>
  <c r="R107" i="7"/>
  <c r="AA107" i="7" s="1"/>
  <c r="V107" i="7"/>
  <c r="AE107" i="7" s="1"/>
  <c r="T107" i="7"/>
  <c r="AC107" i="7" s="1"/>
  <c r="S107" i="7"/>
  <c r="AB107" i="7" s="1"/>
  <c r="W534" i="7"/>
  <c r="AF534" i="7" s="1"/>
  <c r="Y461" i="6"/>
  <c r="AH461" i="6" s="1"/>
  <c r="X396" i="6"/>
  <c r="AG396" i="6" s="1"/>
  <c r="W58" i="6"/>
  <c r="AF58" i="6" s="1"/>
  <c r="T144" i="6"/>
  <c r="AC144" i="6" s="1"/>
  <c r="S144" i="6"/>
  <c r="AB144" i="6" s="1"/>
  <c r="R144" i="6"/>
  <c r="AA144" i="6" s="1"/>
  <c r="Z144" i="6"/>
  <c r="AI144" i="6" s="1"/>
  <c r="X144" i="6"/>
  <c r="AG144" i="6" s="1"/>
  <c r="W144" i="6"/>
  <c r="AF144" i="6" s="1"/>
  <c r="U144" i="6"/>
  <c r="AD144" i="6" s="1"/>
  <c r="V144" i="6"/>
  <c r="AE144" i="6" s="1"/>
  <c r="S278" i="6"/>
  <c r="AB278" i="6" s="1"/>
  <c r="Z278" i="6"/>
  <c r="AI278" i="6" s="1"/>
  <c r="R278" i="6"/>
  <c r="AA278" i="6" s="1"/>
  <c r="W278" i="6"/>
  <c r="AF278" i="6" s="1"/>
  <c r="Y278" i="6"/>
  <c r="AH278" i="6" s="1"/>
  <c r="V278" i="6"/>
  <c r="AE278" i="6" s="1"/>
  <c r="X278" i="6"/>
  <c r="AG278" i="6" s="1"/>
  <c r="Y104" i="7"/>
  <c r="AH104" i="7" s="1"/>
  <c r="R104" i="7"/>
  <c r="AA104" i="7" s="1"/>
  <c r="X104" i="7"/>
  <c r="AG104" i="7" s="1"/>
  <c r="W104" i="7"/>
  <c r="AF104" i="7" s="1"/>
  <c r="U104" i="7"/>
  <c r="AD104" i="7" s="1"/>
  <c r="T104" i="7"/>
  <c r="AC104" i="7" s="1"/>
  <c r="Z104" i="7"/>
  <c r="AI104" i="7" s="1"/>
  <c r="Y108" i="7"/>
  <c r="AH108" i="7" s="1"/>
  <c r="X464" i="7"/>
  <c r="AG464" i="7" s="1"/>
  <c r="W464" i="7"/>
  <c r="AF464" i="7" s="1"/>
  <c r="U464" i="7"/>
  <c r="AD464" i="7" s="1"/>
  <c r="S464" i="7"/>
  <c r="AB464" i="7" s="1"/>
  <c r="V464" i="7"/>
  <c r="AE464" i="7" s="1"/>
  <c r="Z464" i="7"/>
  <c r="AI464" i="7" s="1"/>
  <c r="T464" i="7"/>
  <c r="AC464" i="7" s="1"/>
  <c r="R464" i="7"/>
  <c r="AA464" i="7" s="1"/>
  <c r="Y589" i="5"/>
  <c r="AH589" i="5" s="1"/>
  <c r="Z299" i="7"/>
  <c r="AI299" i="7" s="1"/>
  <c r="X347" i="6"/>
  <c r="AG347" i="6" s="1"/>
  <c r="W347" i="6"/>
  <c r="AF347" i="6" s="1"/>
  <c r="V347" i="6"/>
  <c r="AE347" i="6" s="1"/>
  <c r="U347" i="6"/>
  <c r="AD347" i="6" s="1"/>
  <c r="Z347" i="6"/>
  <c r="AI347" i="6" s="1"/>
  <c r="R347" i="6"/>
  <c r="AA347" i="6" s="1"/>
  <c r="W160" i="6"/>
  <c r="AF160" i="6" s="1"/>
  <c r="S160" i="6"/>
  <c r="AB160" i="6" s="1"/>
  <c r="Y160" i="6"/>
  <c r="AH160" i="6" s="1"/>
  <c r="X160" i="6"/>
  <c r="AG160" i="6" s="1"/>
  <c r="V160" i="6"/>
  <c r="AE160" i="6" s="1"/>
  <c r="U160" i="6"/>
  <c r="AD160" i="6" s="1"/>
  <c r="W516" i="6"/>
  <c r="AF516" i="6" s="1"/>
  <c r="Y516" i="6"/>
  <c r="AH516" i="6" s="1"/>
  <c r="V516" i="6"/>
  <c r="AE516" i="6" s="1"/>
  <c r="R516" i="6"/>
  <c r="AA516" i="6" s="1"/>
  <c r="U516" i="6"/>
  <c r="AD516" i="6" s="1"/>
  <c r="T516" i="6"/>
  <c r="AC516" i="6" s="1"/>
  <c r="S516" i="6"/>
  <c r="AB516" i="6" s="1"/>
  <c r="X516" i="6"/>
  <c r="AG516" i="6" s="1"/>
  <c r="Y369" i="7"/>
  <c r="AH369" i="7" s="1"/>
  <c r="Y379" i="7"/>
  <c r="AH379" i="7" s="1"/>
  <c r="W393" i="7"/>
  <c r="AF393" i="7" s="1"/>
  <c r="X393" i="7"/>
  <c r="AG393" i="7" s="1"/>
  <c r="V393" i="7"/>
  <c r="AE393" i="7" s="1"/>
  <c r="U393" i="7"/>
  <c r="AD393" i="7" s="1"/>
  <c r="T393" i="7"/>
  <c r="AC393" i="7" s="1"/>
  <c r="Z393" i="7"/>
  <c r="AI393" i="7" s="1"/>
  <c r="S393" i="7"/>
  <c r="AB393" i="7" s="1"/>
  <c r="R393" i="7"/>
  <c r="AA393" i="7" s="1"/>
  <c r="U256" i="7"/>
  <c r="AD256" i="7" s="1"/>
  <c r="Z256" i="7"/>
  <c r="AI256" i="7" s="1"/>
  <c r="X256" i="7"/>
  <c r="AG256" i="7" s="1"/>
  <c r="R256" i="7"/>
  <c r="AA256" i="7" s="1"/>
  <c r="V256" i="7"/>
  <c r="AE256" i="7" s="1"/>
  <c r="W256" i="7"/>
  <c r="AF256" i="7" s="1"/>
  <c r="T256" i="7"/>
  <c r="AC256" i="7" s="1"/>
  <c r="S256" i="7"/>
  <c r="AB256" i="7" s="1"/>
  <c r="X520" i="7"/>
  <c r="AG520" i="7" s="1"/>
  <c r="V333" i="7"/>
  <c r="AE333" i="7" s="1"/>
  <c r="X179" i="7"/>
  <c r="AG179" i="7" s="1"/>
  <c r="U179" i="7"/>
  <c r="AD179" i="7" s="1"/>
  <c r="S179" i="7"/>
  <c r="AB179" i="7" s="1"/>
  <c r="W179" i="7"/>
  <c r="AF179" i="7" s="1"/>
  <c r="T179" i="7"/>
  <c r="AC179" i="7" s="1"/>
  <c r="V179" i="7"/>
  <c r="AE179" i="7" s="1"/>
  <c r="R179" i="7"/>
  <c r="AA179" i="7" s="1"/>
  <c r="Z179" i="7"/>
  <c r="AI179" i="7" s="1"/>
  <c r="T591" i="7"/>
  <c r="AC591" i="7" s="1"/>
  <c r="S591" i="7"/>
  <c r="AB591" i="7" s="1"/>
  <c r="Z591" i="7"/>
  <c r="AI591" i="7" s="1"/>
  <c r="R591" i="7"/>
  <c r="AA591" i="7" s="1"/>
  <c r="X591" i="7"/>
  <c r="AG591" i="7" s="1"/>
  <c r="Y591" i="7"/>
  <c r="AH591" i="7" s="1"/>
  <c r="X250" i="7"/>
  <c r="AG250" i="7" s="1"/>
  <c r="Y397" i="6"/>
  <c r="AH397" i="6" s="1"/>
  <c r="X213" i="6"/>
  <c r="AG213" i="6" s="1"/>
  <c r="Y373" i="5"/>
  <c r="AH373" i="5" s="1"/>
  <c r="X279" i="6"/>
  <c r="AG279" i="6" s="1"/>
  <c r="U279" i="6"/>
  <c r="AD279" i="6" s="1"/>
  <c r="T279" i="6"/>
  <c r="AC279" i="6" s="1"/>
  <c r="W279" i="6"/>
  <c r="AF279" i="6" s="1"/>
  <c r="S279" i="6"/>
  <c r="AB279" i="6" s="1"/>
  <c r="V279" i="6"/>
  <c r="AE279" i="6" s="1"/>
  <c r="Z279" i="6"/>
  <c r="AI279" i="6" s="1"/>
  <c r="R279" i="6"/>
  <c r="AA279" i="6" s="1"/>
  <c r="Y142" i="7"/>
  <c r="AH142" i="7" s="1"/>
  <c r="V142" i="7"/>
  <c r="AE142" i="7" s="1"/>
  <c r="S142" i="7"/>
  <c r="AB142" i="7" s="1"/>
  <c r="W142" i="7"/>
  <c r="AF142" i="7" s="1"/>
  <c r="U142" i="7"/>
  <c r="AD142" i="7" s="1"/>
  <c r="X142" i="7"/>
  <c r="AG142" i="7" s="1"/>
  <c r="T142" i="7"/>
  <c r="AC142" i="7" s="1"/>
  <c r="R142" i="7"/>
  <c r="AA142" i="7" s="1"/>
  <c r="V285" i="7"/>
  <c r="AE285" i="7" s="1"/>
  <c r="S285" i="7"/>
  <c r="AB285" i="7" s="1"/>
  <c r="Z285" i="7"/>
  <c r="AI285" i="7" s="1"/>
  <c r="X285" i="7"/>
  <c r="AG285" i="7" s="1"/>
  <c r="W285" i="7"/>
  <c r="AF285" i="7" s="1"/>
  <c r="R285" i="7"/>
  <c r="AA285" i="7" s="1"/>
  <c r="S504" i="5"/>
  <c r="AB504" i="5" s="1"/>
  <c r="U384" i="6"/>
  <c r="AD384" i="6" s="1"/>
  <c r="R381" i="5"/>
  <c r="AA381" i="5" s="1"/>
  <c r="U503" i="6"/>
  <c r="AD503" i="6" s="1"/>
  <c r="V312" i="6"/>
  <c r="AE312" i="6" s="1"/>
  <c r="R274" i="7"/>
  <c r="AA274" i="7" s="1"/>
  <c r="S482" i="7"/>
  <c r="AB482" i="7" s="1"/>
  <c r="V468" i="8"/>
  <c r="AE468" i="8" s="1"/>
  <c r="F9" i="8" s="1"/>
  <c r="T119" i="9"/>
  <c r="AC119" i="9" s="1"/>
  <c r="U119" i="9"/>
  <c r="AD119" i="9" s="1"/>
  <c r="W297" i="9"/>
  <c r="AF297" i="9" s="1"/>
  <c r="V584" i="6"/>
  <c r="AE584" i="6" s="1"/>
  <c r="U311" i="6"/>
  <c r="AD311" i="6" s="1"/>
  <c r="X138" i="6"/>
  <c r="AG138" i="6" s="1"/>
  <c r="T475" i="6"/>
  <c r="AC475" i="6" s="1"/>
  <c r="W154" i="7"/>
  <c r="AF154" i="7" s="1"/>
  <c r="V63" i="6"/>
  <c r="AE63" i="6" s="1"/>
  <c r="U515" i="6"/>
  <c r="AD515" i="6" s="1"/>
  <c r="U121" i="7"/>
  <c r="AD121" i="7" s="1"/>
  <c r="U246" i="7"/>
  <c r="AD246" i="7" s="1"/>
  <c r="V341" i="7"/>
  <c r="AE341" i="7" s="1"/>
  <c r="R149" i="6"/>
  <c r="AA149" i="6" s="1"/>
  <c r="W512" i="7"/>
  <c r="AF512" i="7" s="1"/>
  <c r="Y355" i="7"/>
  <c r="AH355" i="7" s="1"/>
  <c r="U303" i="6"/>
  <c r="AD303" i="6" s="1"/>
  <c r="S594" i="6"/>
  <c r="AB594" i="6" s="1"/>
  <c r="X154" i="6"/>
  <c r="AG154" i="6" s="1"/>
  <c r="U369" i="6"/>
  <c r="AD369" i="6" s="1"/>
  <c r="Z276" i="7"/>
  <c r="AI276" i="7" s="1"/>
  <c r="S270" i="5"/>
  <c r="AB270" i="5" s="1"/>
  <c r="S99" i="7"/>
  <c r="AB99" i="7" s="1"/>
  <c r="U419" i="6"/>
  <c r="AD419" i="6" s="1"/>
  <c r="S164" i="7"/>
  <c r="AB164" i="7" s="1"/>
  <c r="Y526" i="7"/>
  <c r="AH526" i="7" s="1"/>
  <c r="U251" i="6"/>
  <c r="AD251" i="6" s="1"/>
  <c r="R169" i="7"/>
  <c r="AA169" i="7" s="1"/>
  <c r="V172" i="7"/>
  <c r="AE172" i="7" s="1"/>
  <c r="V271" i="9"/>
  <c r="AE271" i="9" s="1"/>
  <c r="W43" i="7"/>
  <c r="AF43" i="7" s="1"/>
  <c r="W516" i="7"/>
  <c r="AF516" i="7" s="1"/>
  <c r="W310" i="7"/>
  <c r="AF310" i="7" s="1"/>
  <c r="Y310" i="7"/>
  <c r="AH310" i="7" s="1"/>
  <c r="T46" i="7"/>
  <c r="AC46" i="7" s="1"/>
  <c r="U536" i="7"/>
  <c r="AD536" i="7" s="1"/>
  <c r="R91" i="7"/>
  <c r="AA91" i="7" s="1"/>
  <c r="Y121" i="5"/>
  <c r="AH121" i="5" s="1"/>
  <c r="T241" i="5"/>
  <c r="AC241" i="5" s="1"/>
  <c r="Y344" i="5"/>
  <c r="AH344" i="5" s="1"/>
  <c r="V504" i="5"/>
  <c r="AE504" i="5" s="1"/>
  <c r="Y520" i="5"/>
  <c r="AH520" i="5" s="1"/>
  <c r="Y541" i="6"/>
  <c r="AH541" i="6" s="1"/>
  <c r="T342" i="6"/>
  <c r="AC342" i="6" s="1"/>
  <c r="Y237" i="6"/>
  <c r="AH237" i="6" s="1"/>
  <c r="S109" i="6"/>
  <c r="AB109" i="6" s="1"/>
  <c r="R202" i="6"/>
  <c r="AA202" i="6" s="1"/>
  <c r="S557" i="6"/>
  <c r="AB557" i="6" s="1"/>
  <c r="S125" i="7"/>
  <c r="AB125" i="7" s="1"/>
  <c r="S258" i="7"/>
  <c r="AB258" i="7" s="1"/>
  <c r="U380" i="7"/>
  <c r="AD380" i="7" s="1"/>
  <c r="Y380" i="7"/>
  <c r="AH380" i="7" s="1"/>
  <c r="V333" i="5"/>
  <c r="AE333" i="5" s="1"/>
  <c r="V127" i="6"/>
  <c r="AE127" i="6" s="1"/>
  <c r="X384" i="6"/>
  <c r="AG384" i="6" s="1"/>
  <c r="V384" i="6"/>
  <c r="AE384" i="6" s="1"/>
  <c r="W170" i="7"/>
  <c r="AF170" i="7" s="1"/>
  <c r="W297" i="7"/>
  <c r="AF297" i="7" s="1"/>
  <c r="Z229" i="6"/>
  <c r="AI229" i="6" s="1"/>
  <c r="X241" i="7"/>
  <c r="AG241" i="7" s="1"/>
  <c r="T437" i="7"/>
  <c r="AC437" i="7" s="1"/>
  <c r="Y437" i="7"/>
  <c r="AH437" i="7" s="1"/>
  <c r="Y566" i="7"/>
  <c r="AH566" i="7" s="1"/>
  <c r="Y319" i="7"/>
  <c r="AH319" i="7" s="1"/>
  <c r="V546" i="7"/>
  <c r="AE546" i="7" s="1"/>
  <c r="T578" i="7"/>
  <c r="AC578" i="7" s="1"/>
  <c r="U466" i="7"/>
  <c r="AD466" i="7" s="1"/>
  <c r="R530" i="7"/>
  <c r="AA530" i="7" s="1"/>
  <c r="V530" i="7"/>
  <c r="AE530" i="7" s="1"/>
  <c r="V83" i="5"/>
  <c r="AE83" i="5" s="1"/>
  <c r="T203" i="5"/>
  <c r="AC203" i="5" s="1"/>
  <c r="Z381" i="5"/>
  <c r="AI381" i="5" s="1"/>
  <c r="T359" i="6"/>
  <c r="AC359" i="6" s="1"/>
  <c r="X585" i="5"/>
  <c r="AG585" i="5" s="1"/>
  <c r="W523" i="7"/>
  <c r="AF523" i="7" s="1"/>
  <c r="U515" i="7"/>
  <c r="AD515" i="7" s="1"/>
  <c r="X406" i="7"/>
  <c r="AG406" i="7" s="1"/>
  <c r="S216" i="7"/>
  <c r="AB216" i="7" s="1"/>
  <c r="R216" i="7"/>
  <c r="AA216" i="7" s="1"/>
  <c r="Y430" i="7"/>
  <c r="AH430" i="7" s="1"/>
  <c r="S454" i="7"/>
  <c r="AB454" i="7" s="1"/>
  <c r="U559" i="7"/>
  <c r="AD559" i="7" s="1"/>
  <c r="X210" i="7"/>
  <c r="AG210" i="7" s="1"/>
  <c r="Z395" i="7"/>
  <c r="AI395" i="7" s="1"/>
  <c r="Y395" i="7"/>
  <c r="AH395" i="7" s="1"/>
  <c r="U112" i="7"/>
  <c r="AD112" i="7" s="1"/>
  <c r="S535" i="7"/>
  <c r="AB535" i="7" s="1"/>
  <c r="V543" i="7"/>
  <c r="AE543" i="7" s="1"/>
  <c r="U336" i="7"/>
  <c r="AD336" i="7" s="1"/>
  <c r="W57" i="7"/>
  <c r="AF57" i="7" s="1"/>
  <c r="Z89" i="7"/>
  <c r="AI89" i="7" s="1"/>
  <c r="Y58" i="5"/>
  <c r="AH58" i="5" s="1"/>
  <c r="T190" i="5"/>
  <c r="AC190" i="5" s="1"/>
  <c r="Y312" i="5"/>
  <c r="AH312" i="5" s="1"/>
  <c r="T439" i="5"/>
  <c r="AC439" i="5" s="1"/>
  <c r="Y513" i="5"/>
  <c r="AH513" i="5" s="1"/>
  <c r="X521" i="5"/>
  <c r="AG521" i="5" s="1"/>
  <c r="W592" i="5"/>
  <c r="AF592" i="5" s="1"/>
  <c r="W232" i="6"/>
  <c r="AF232" i="6" s="1"/>
  <c r="W485" i="6"/>
  <c r="AF485" i="6" s="1"/>
  <c r="Y574" i="6"/>
  <c r="AH574" i="6" s="1"/>
  <c r="T428" i="6"/>
  <c r="AC428" i="6" s="1"/>
  <c r="Y302" i="6"/>
  <c r="AH302" i="6" s="1"/>
  <c r="R112" i="6"/>
  <c r="AA112" i="6" s="1"/>
  <c r="R233" i="6"/>
  <c r="AA233" i="6" s="1"/>
  <c r="V233" i="6"/>
  <c r="AE233" i="6" s="1"/>
  <c r="X348" i="6"/>
  <c r="AG348" i="6" s="1"/>
  <c r="U394" i="6"/>
  <c r="AD394" i="6" s="1"/>
  <c r="R470" i="6"/>
  <c r="AA470" i="6" s="1"/>
  <c r="W470" i="6"/>
  <c r="AF470" i="6" s="1"/>
  <c r="V129" i="7"/>
  <c r="AE129" i="7" s="1"/>
  <c r="S225" i="7"/>
  <c r="AB225" i="7" s="1"/>
  <c r="W177" i="5"/>
  <c r="AF177" i="5" s="1"/>
  <c r="S40" i="6"/>
  <c r="AB40" i="6" s="1"/>
  <c r="R503" i="6"/>
  <c r="AA503" i="6" s="1"/>
  <c r="V503" i="6"/>
  <c r="AE503" i="6" s="1"/>
  <c r="S570" i="6"/>
  <c r="AB570" i="6" s="1"/>
  <c r="X268" i="7"/>
  <c r="AG268" i="7" s="1"/>
  <c r="T297" i="5"/>
  <c r="AC297" i="5" s="1"/>
  <c r="Y297" i="5"/>
  <c r="AH297" i="5" s="1"/>
  <c r="X337" i="5"/>
  <c r="AG337" i="5" s="1"/>
  <c r="R312" i="6"/>
  <c r="AA312" i="6" s="1"/>
  <c r="W312" i="6"/>
  <c r="AF312" i="6" s="1"/>
  <c r="U344" i="6"/>
  <c r="AD344" i="6" s="1"/>
  <c r="S415" i="6"/>
  <c r="AB415" i="6" s="1"/>
  <c r="Y514" i="6"/>
  <c r="AH514" i="6" s="1"/>
  <c r="W514" i="6"/>
  <c r="AF514" i="6" s="1"/>
  <c r="W115" i="7"/>
  <c r="AF115" i="7" s="1"/>
  <c r="W200" i="7"/>
  <c r="AF200" i="7" s="1"/>
  <c r="X44" i="6"/>
  <c r="AG44" i="6" s="1"/>
  <c r="S273" i="6"/>
  <c r="AB273" i="6" s="1"/>
  <c r="X273" i="6"/>
  <c r="AG273" i="6" s="1"/>
  <c r="T416" i="6"/>
  <c r="AC416" i="6" s="1"/>
  <c r="U592" i="6"/>
  <c r="AD592" i="6" s="1"/>
  <c r="T196" i="7"/>
  <c r="AC196" i="7" s="1"/>
  <c r="R196" i="7"/>
  <c r="AA196" i="7" s="1"/>
  <c r="X66" i="6"/>
  <c r="AG66" i="6" s="1"/>
  <c r="W66" i="6"/>
  <c r="AF66" i="6" s="1"/>
  <c r="S340" i="6"/>
  <c r="AB340" i="6" s="1"/>
  <c r="U451" i="6"/>
  <c r="AD451" i="6" s="1"/>
  <c r="U578" i="6"/>
  <c r="AD578" i="6" s="1"/>
  <c r="S102" i="7"/>
  <c r="AB102" i="7" s="1"/>
  <c r="X498" i="7"/>
  <c r="AG498" i="7" s="1"/>
  <c r="Y440" i="7"/>
  <c r="AH440" i="7" s="1"/>
  <c r="Y445" i="7"/>
  <c r="AH445" i="7" s="1"/>
  <c r="V286" i="7"/>
  <c r="AE286" i="7" s="1"/>
  <c r="T414" i="7"/>
  <c r="AC414" i="7" s="1"/>
  <c r="Y414" i="7"/>
  <c r="AH414" i="7" s="1"/>
  <c r="V207" i="7"/>
  <c r="AE207" i="7" s="1"/>
  <c r="Y431" i="7"/>
  <c r="AH431" i="7" s="1"/>
  <c r="S274" i="7"/>
  <c r="AB274" i="7" s="1"/>
  <c r="V482" i="7"/>
  <c r="AE482" i="7" s="1"/>
  <c r="T482" i="7"/>
  <c r="AC482" i="7" s="1"/>
  <c r="T468" i="8"/>
  <c r="AC468" i="8" s="1"/>
  <c r="X468" i="8"/>
  <c r="AG468" i="8" s="1"/>
  <c r="W119" i="9"/>
  <c r="AF119" i="9" s="1"/>
  <c r="V119" i="9"/>
  <c r="AE119" i="9" s="1"/>
  <c r="S297" i="9"/>
  <c r="AB297" i="9" s="1"/>
  <c r="X297" i="9"/>
  <c r="AG297" i="9" s="1"/>
  <c r="Z211" i="5"/>
  <c r="AI211" i="5" s="1"/>
  <c r="Y374" i="6"/>
  <c r="AH374" i="6" s="1"/>
  <c r="R584" i="6"/>
  <c r="AA584" i="6" s="1"/>
  <c r="W584" i="6"/>
  <c r="AF584" i="6" s="1"/>
  <c r="Z58" i="7"/>
  <c r="AI58" i="7" s="1"/>
  <c r="Z588" i="5"/>
  <c r="AI588" i="5" s="1"/>
  <c r="Z317" i="7"/>
  <c r="AI317" i="7" s="1"/>
  <c r="W296" i="7"/>
  <c r="AF296" i="7" s="1"/>
  <c r="X296" i="7"/>
  <c r="AG296" i="7" s="1"/>
  <c r="Z558" i="7"/>
  <c r="AI558" i="7" s="1"/>
  <c r="S101" i="7"/>
  <c r="AB101" i="7" s="1"/>
  <c r="W428" i="7"/>
  <c r="AF428" i="7" s="1"/>
  <c r="T428" i="7"/>
  <c r="AC428" i="7" s="1"/>
  <c r="R328" i="7"/>
  <c r="AA328" i="7" s="1"/>
  <c r="V311" i="6"/>
  <c r="AE311" i="6" s="1"/>
  <c r="Y357" i="6"/>
  <c r="AH357" i="6" s="1"/>
  <c r="Y138" i="6"/>
  <c r="AH138" i="6" s="1"/>
  <c r="X114" i="6"/>
  <c r="AG114" i="6" s="1"/>
  <c r="Y114" i="6"/>
  <c r="AH114" i="6" s="1"/>
  <c r="T354" i="6"/>
  <c r="AC354" i="6" s="1"/>
  <c r="V401" i="6"/>
  <c r="AE401" i="6" s="1"/>
  <c r="Y365" i="5"/>
  <c r="AH365" i="5" s="1"/>
  <c r="Y263" i="6"/>
  <c r="AH263" i="6" s="1"/>
  <c r="U475" i="6"/>
  <c r="AD475" i="6" s="1"/>
  <c r="Y154" i="7"/>
  <c r="AH154" i="7" s="1"/>
  <c r="S154" i="7"/>
  <c r="AB154" i="7" s="1"/>
  <c r="X63" i="6"/>
  <c r="AG63" i="6" s="1"/>
  <c r="R515" i="6"/>
  <c r="AA515" i="6" s="1"/>
  <c r="V515" i="6"/>
  <c r="AE515" i="6" s="1"/>
  <c r="V121" i="7"/>
  <c r="AE121" i="7" s="1"/>
  <c r="V417" i="6"/>
  <c r="AE417" i="6" s="1"/>
  <c r="R326" i="7"/>
  <c r="AA326" i="7" s="1"/>
  <c r="Y326" i="7"/>
  <c r="AH326" i="7" s="1"/>
  <c r="S246" i="7"/>
  <c r="AB246" i="7" s="1"/>
  <c r="X246" i="7"/>
  <c r="AG246" i="7" s="1"/>
  <c r="V291" i="7"/>
  <c r="AE291" i="7" s="1"/>
  <c r="V103" i="7"/>
  <c r="AE103" i="7" s="1"/>
  <c r="Y373" i="7"/>
  <c r="AH373" i="7" s="1"/>
  <c r="Y457" i="7"/>
  <c r="AH457" i="7" s="1"/>
  <c r="R239" i="7"/>
  <c r="AA239" i="7" s="1"/>
  <c r="Y242" i="7"/>
  <c r="AH242" i="7" s="1"/>
  <c r="X124" i="7"/>
  <c r="AG124" i="7" s="1"/>
  <c r="V124" i="7"/>
  <c r="AE124" i="7" s="1"/>
  <c r="W513" i="7"/>
  <c r="AF513" i="7" s="1"/>
  <c r="R404" i="7"/>
  <c r="AA404" i="7" s="1"/>
  <c r="U575" i="7"/>
  <c r="AD575" i="7" s="1"/>
  <c r="R284" i="7"/>
  <c r="AA284" i="7" s="1"/>
  <c r="W94" i="7"/>
  <c r="AF94" i="7" s="1"/>
  <c r="T341" i="7"/>
  <c r="AC341" i="7" s="1"/>
  <c r="X220" i="7"/>
  <c r="AG220" i="7" s="1"/>
  <c r="Y220" i="7"/>
  <c r="AH220" i="7" s="1"/>
  <c r="Z183" i="7"/>
  <c r="AI183" i="7" s="1"/>
  <c r="T26" i="7"/>
  <c r="AC26" i="7" s="1"/>
  <c r="U533" i="7"/>
  <c r="AD533" i="7" s="1"/>
  <c r="X74" i="7"/>
  <c r="AG74" i="7" s="1"/>
  <c r="U74" i="7"/>
  <c r="AD74" i="7" s="1"/>
  <c r="S338" i="7"/>
  <c r="AB338" i="7" s="1"/>
  <c r="T307" i="6"/>
  <c r="AC307" i="6" s="1"/>
  <c r="Y307" i="6"/>
  <c r="AH307" i="6" s="1"/>
  <c r="V315" i="6"/>
  <c r="AE315" i="6" s="1"/>
  <c r="T212" i="6"/>
  <c r="AC212" i="6" s="1"/>
  <c r="Y212" i="6"/>
  <c r="AH212" i="6" s="1"/>
  <c r="V36" i="7"/>
  <c r="AE36" i="7" s="1"/>
  <c r="Y132" i="7"/>
  <c r="AH132" i="7" s="1"/>
  <c r="X383" i="6"/>
  <c r="AG383" i="6" s="1"/>
  <c r="Y590" i="6"/>
  <c r="AH590" i="6" s="1"/>
  <c r="R290" i="7"/>
  <c r="AA290" i="7" s="1"/>
  <c r="S133" i="5"/>
  <c r="AB133" i="5" s="1"/>
  <c r="Y133" i="5"/>
  <c r="AH133" i="5" s="1"/>
  <c r="V345" i="5"/>
  <c r="AE345" i="5" s="1"/>
  <c r="T149" i="6"/>
  <c r="AC149" i="6" s="1"/>
  <c r="Z149" i="6"/>
  <c r="AI149" i="6" s="1"/>
  <c r="Y131" i="7"/>
  <c r="AH131" i="7" s="1"/>
  <c r="R131" i="7"/>
  <c r="AA131" i="7" s="1"/>
  <c r="S353" i="7"/>
  <c r="AB353" i="7" s="1"/>
  <c r="X51" i="6"/>
  <c r="AG51" i="6" s="1"/>
  <c r="X213" i="7"/>
  <c r="AG213" i="7" s="1"/>
  <c r="V256" i="6"/>
  <c r="AE256" i="6" s="1"/>
  <c r="W553" i="7"/>
  <c r="AF553" i="7" s="1"/>
  <c r="S238" i="5"/>
  <c r="AB238" i="5" s="1"/>
  <c r="V258" i="6"/>
  <c r="AE258" i="6" s="1"/>
  <c r="Y571" i="6"/>
  <c r="AH571" i="6" s="1"/>
  <c r="S127" i="7"/>
  <c r="AB127" i="7" s="1"/>
  <c r="Z127" i="7"/>
  <c r="AI127" i="7" s="1"/>
  <c r="R62" i="7"/>
  <c r="AA62" i="7" s="1"/>
  <c r="Y62" i="7"/>
  <c r="AH62" i="7" s="1"/>
  <c r="W126" i="7"/>
  <c r="AF126" i="7" s="1"/>
  <c r="T580" i="7"/>
  <c r="AC580" i="7" s="1"/>
  <c r="S512" i="7"/>
  <c r="AB512" i="7" s="1"/>
  <c r="X512" i="7"/>
  <c r="AG512" i="7" s="1"/>
  <c r="V577" i="7"/>
  <c r="AE577" i="7" s="1"/>
  <c r="V548" i="7"/>
  <c r="AE548" i="7" s="1"/>
  <c r="X403" i="7"/>
  <c r="AG403" i="7" s="1"/>
  <c r="Z403" i="7"/>
  <c r="AI403" i="7" s="1"/>
  <c r="W565" i="7"/>
  <c r="AF565" i="7" s="1"/>
  <c r="S363" i="7"/>
  <c r="AB363" i="7" s="1"/>
  <c r="V120" i="7"/>
  <c r="AE120" i="7" s="1"/>
  <c r="V451" i="7"/>
  <c r="AE451" i="7" s="1"/>
  <c r="X83" i="7"/>
  <c r="AG83" i="7" s="1"/>
  <c r="Y255" i="7"/>
  <c r="AH255" i="7" s="1"/>
  <c r="S255" i="7"/>
  <c r="AB255" i="7" s="1"/>
  <c r="Z214" i="7"/>
  <c r="AI214" i="7" s="1"/>
  <c r="V214" i="7"/>
  <c r="AE214" i="7" s="1"/>
  <c r="W483" i="7"/>
  <c r="AF483" i="7" s="1"/>
  <c r="T483" i="7"/>
  <c r="AC483" i="7" s="1"/>
  <c r="Z478" i="7"/>
  <c r="AI478" i="7" s="1"/>
  <c r="S77" i="7"/>
  <c r="AB77" i="7" s="1"/>
  <c r="Y77" i="7"/>
  <c r="AH77" i="7" s="1"/>
  <c r="X355" i="7"/>
  <c r="AG355" i="7" s="1"/>
  <c r="W78" i="5"/>
  <c r="AF78" i="5" s="1"/>
  <c r="W328" i="5"/>
  <c r="AF328" i="5" s="1"/>
  <c r="W516" i="5"/>
  <c r="AF516" i="5" s="1"/>
  <c r="V303" i="6"/>
  <c r="AE303" i="6" s="1"/>
  <c r="V594" i="6"/>
  <c r="AE594" i="6" s="1"/>
  <c r="Y288" i="6"/>
  <c r="AH288" i="6" s="1"/>
  <c r="Y154" i="6"/>
  <c r="AH154" i="6" s="1"/>
  <c r="W562" i="6"/>
  <c r="AF562" i="6" s="1"/>
  <c r="W262" i="6"/>
  <c r="AF262" i="6" s="1"/>
  <c r="V210" i="6"/>
  <c r="AE210" i="6" s="1"/>
  <c r="S210" i="6"/>
  <c r="AB210" i="6" s="1"/>
  <c r="W191" i="6"/>
  <c r="AF191" i="6" s="1"/>
  <c r="X369" i="6"/>
  <c r="AG369" i="6" s="1"/>
  <c r="V369" i="6"/>
  <c r="AE369" i="6" s="1"/>
  <c r="Z143" i="7"/>
  <c r="AI143" i="7" s="1"/>
  <c r="U276" i="7"/>
  <c r="AD276" i="7" s="1"/>
  <c r="V270" i="5"/>
  <c r="AE270" i="5" s="1"/>
  <c r="Z564" i="5"/>
  <c r="AI564" i="5" s="1"/>
  <c r="S158" i="6"/>
  <c r="AB158" i="6" s="1"/>
  <c r="Y447" i="6"/>
  <c r="AH447" i="6" s="1"/>
  <c r="V447" i="6"/>
  <c r="AE447" i="6" s="1"/>
  <c r="U99" i="7"/>
  <c r="AD99" i="7" s="1"/>
  <c r="Z174" i="7"/>
  <c r="AI174" i="7" s="1"/>
  <c r="X308" i="7"/>
  <c r="AG308" i="7" s="1"/>
  <c r="V309" i="5"/>
  <c r="AE309" i="5" s="1"/>
  <c r="Y509" i="6"/>
  <c r="AH509" i="6" s="1"/>
  <c r="W509" i="6"/>
  <c r="AF509" i="6" s="1"/>
  <c r="X152" i="7"/>
  <c r="AG152" i="7" s="1"/>
  <c r="V152" i="7"/>
  <c r="AE152" i="7" s="1"/>
  <c r="X419" i="6"/>
  <c r="AG419" i="6" s="1"/>
  <c r="V419" i="6"/>
  <c r="AE419" i="6" s="1"/>
  <c r="V554" i="5"/>
  <c r="AE554" i="5" s="1"/>
  <c r="W554" i="5"/>
  <c r="AF554" i="5" s="1"/>
  <c r="Y361" i="6"/>
  <c r="AH361" i="6" s="1"/>
  <c r="V431" i="6"/>
  <c r="AE431" i="6" s="1"/>
  <c r="X454" i="6"/>
  <c r="AG454" i="6" s="1"/>
  <c r="U454" i="6"/>
  <c r="AD454" i="6" s="1"/>
  <c r="V415" i="7"/>
  <c r="AE415" i="7" s="1"/>
  <c r="S361" i="7"/>
  <c r="AB361" i="7" s="1"/>
  <c r="V455" i="7"/>
  <c r="AE455" i="7" s="1"/>
  <c r="T455" i="7"/>
  <c r="AC455" i="7" s="1"/>
  <c r="T164" i="7"/>
  <c r="AC164" i="7" s="1"/>
  <c r="R471" i="7"/>
  <c r="AA471" i="7" s="1"/>
  <c r="Y471" i="7"/>
  <c r="AH471" i="7" s="1"/>
  <c r="W399" i="7"/>
  <c r="AF399" i="7" s="1"/>
  <c r="S526" i="7"/>
  <c r="AB526" i="7" s="1"/>
  <c r="X436" i="8"/>
  <c r="AG436" i="8" s="1"/>
  <c r="X473" i="7"/>
  <c r="AG473" i="7" s="1"/>
  <c r="X542" i="7"/>
  <c r="AG542" i="7" s="1"/>
  <c r="X331" i="6"/>
  <c r="AG331" i="6" s="1"/>
  <c r="Y276" i="6"/>
  <c r="AH276" i="6" s="1"/>
  <c r="X251" i="6"/>
  <c r="AG251" i="6" s="1"/>
  <c r="V251" i="6"/>
  <c r="AE251" i="6" s="1"/>
  <c r="W164" i="6"/>
  <c r="AF164" i="6" s="1"/>
  <c r="X198" i="6"/>
  <c r="AG198" i="6" s="1"/>
  <c r="Y219" i="6"/>
  <c r="AH219" i="6" s="1"/>
  <c r="V556" i="6"/>
  <c r="AE556" i="6" s="1"/>
  <c r="V85" i="7"/>
  <c r="AE85" i="7" s="1"/>
  <c r="Z357" i="7"/>
  <c r="AI357" i="7" s="1"/>
  <c r="X38" i="7"/>
  <c r="AG38" i="7" s="1"/>
  <c r="X350" i="7"/>
  <c r="AG350" i="7" s="1"/>
  <c r="X225" i="5"/>
  <c r="AG225" i="5" s="1"/>
  <c r="V103" i="6"/>
  <c r="AE103" i="6" s="1"/>
  <c r="Y169" i="7"/>
  <c r="AH169" i="7" s="1"/>
  <c r="Z169" i="7"/>
  <c r="AI169" i="7" s="1"/>
  <c r="V289" i="7"/>
  <c r="AE289" i="7" s="1"/>
  <c r="Z50" i="6"/>
  <c r="AI50" i="6" s="1"/>
  <c r="T222" i="6"/>
  <c r="AC222" i="6" s="1"/>
  <c r="Y222" i="6"/>
  <c r="AH222" i="6" s="1"/>
  <c r="T377" i="6"/>
  <c r="AC377" i="6" s="1"/>
  <c r="Y570" i="7"/>
  <c r="AH570" i="7" s="1"/>
  <c r="Y490" i="7"/>
  <c r="AH490" i="7" s="1"/>
  <c r="X490" i="7"/>
  <c r="AG490" i="7" s="1"/>
  <c r="Y469" i="7"/>
  <c r="AH469" i="7" s="1"/>
  <c r="Y410" i="7"/>
  <c r="AH410" i="7" s="1"/>
  <c r="U335" i="8"/>
  <c r="AD335" i="8" s="1"/>
  <c r="Y335" i="8"/>
  <c r="AH335" i="8" s="1"/>
  <c r="R271" i="9"/>
  <c r="AA271" i="9" s="1"/>
  <c r="W271" i="9"/>
  <c r="AF271" i="9" s="1"/>
  <c r="Y279" i="5"/>
  <c r="AH279" i="5" s="1"/>
  <c r="U63" i="5"/>
  <c r="AD63" i="5" s="1"/>
  <c r="V224" i="6"/>
  <c r="AE224" i="6" s="1"/>
  <c r="Y480" i="6"/>
  <c r="AH480" i="6" s="1"/>
  <c r="W75" i="7"/>
  <c r="AF75" i="7" s="1"/>
  <c r="Z581" i="5"/>
  <c r="AI581" i="5" s="1"/>
  <c r="R43" i="7"/>
  <c r="AA43" i="7" s="1"/>
  <c r="Z76" i="7"/>
  <c r="AI76" i="7" s="1"/>
  <c r="W76" i="7"/>
  <c r="AF76" i="7" s="1"/>
  <c r="Y578" i="5"/>
  <c r="AH578" i="5" s="1"/>
  <c r="S516" i="7"/>
  <c r="AB516" i="7" s="1"/>
  <c r="X516" i="7"/>
  <c r="AG516" i="7" s="1"/>
  <c r="V508" i="7"/>
  <c r="AE508" i="7" s="1"/>
  <c r="W351" i="7"/>
  <c r="AF351" i="7" s="1"/>
  <c r="X564" i="7"/>
  <c r="AG564" i="7" s="1"/>
  <c r="X310" i="7"/>
  <c r="AG310" i="7" s="1"/>
  <c r="T310" i="7"/>
  <c r="AC310" i="7" s="1"/>
  <c r="X496" i="7"/>
  <c r="AG496" i="7" s="1"/>
  <c r="X265" i="7"/>
  <c r="AG265" i="7" s="1"/>
  <c r="Y265" i="7"/>
  <c r="AH265" i="7" s="1"/>
  <c r="T197" i="7"/>
  <c r="AC197" i="7" s="1"/>
  <c r="W46" i="7"/>
  <c r="AF46" i="7" s="1"/>
  <c r="W536" i="7"/>
  <c r="AF536" i="7" s="1"/>
  <c r="V536" i="7"/>
  <c r="AE536" i="7" s="1"/>
  <c r="T493" i="7"/>
  <c r="AC493" i="7" s="1"/>
  <c r="Y574" i="7"/>
  <c r="AH574" i="7" s="1"/>
  <c r="Y91" i="7"/>
  <c r="AH91" i="7" s="1"/>
  <c r="Z91" i="7"/>
  <c r="AI91" i="7" s="1"/>
  <c r="R121" i="5"/>
  <c r="AA121" i="5" s="1"/>
  <c r="W241" i="5"/>
  <c r="AF241" i="5" s="1"/>
  <c r="R344" i="5"/>
  <c r="AA344" i="5" s="1"/>
  <c r="W504" i="5"/>
  <c r="AF504" i="5" s="1"/>
  <c r="R520" i="5"/>
  <c r="AA520" i="5" s="1"/>
  <c r="Z583" i="5"/>
  <c r="AI583" i="5" s="1"/>
  <c r="T245" i="6"/>
  <c r="AC245" i="6" s="1"/>
  <c r="Y245" i="6"/>
  <c r="AH245" i="6" s="1"/>
  <c r="Y497" i="6"/>
  <c r="AH497" i="6" s="1"/>
  <c r="X367" i="6"/>
  <c r="AG367" i="6" s="1"/>
  <c r="R541" i="6"/>
  <c r="AA541" i="6" s="1"/>
  <c r="W342" i="6"/>
  <c r="AF342" i="6" s="1"/>
  <c r="R237" i="6"/>
  <c r="AA237" i="6" s="1"/>
  <c r="R157" i="6"/>
  <c r="AA157" i="6" s="1"/>
  <c r="R109" i="6"/>
  <c r="AA109" i="6" s="1"/>
  <c r="V109" i="6"/>
  <c r="AE109" i="6" s="1"/>
  <c r="V143" i="6"/>
  <c r="AE143" i="6" s="1"/>
  <c r="U202" i="6"/>
  <c r="AD202" i="6" s="1"/>
  <c r="Y393" i="6"/>
  <c r="AH393" i="6" s="1"/>
  <c r="T557" i="6"/>
  <c r="AC557" i="6" s="1"/>
  <c r="T125" i="7"/>
  <c r="AC125" i="7" s="1"/>
  <c r="X151" i="5"/>
  <c r="AG151" i="5" s="1"/>
  <c r="T115" i="6"/>
  <c r="AC115" i="6" s="1"/>
  <c r="Z569" i="6"/>
  <c r="AI569" i="6" s="1"/>
  <c r="W569" i="6"/>
  <c r="AF569" i="6" s="1"/>
  <c r="R49" i="7"/>
  <c r="AA49" i="7" s="1"/>
  <c r="W258" i="7"/>
  <c r="AF258" i="7" s="1"/>
  <c r="W380" i="7"/>
  <c r="AF380" i="7" s="1"/>
  <c r="T380" i="7"/>
  <c r="AC380" i="7" s="1"/>
  <c r="W333" i="5"/>
  <c r="AF333" i="5" s="1"/>
  <c r="R127" i="6"/>
  <c r="AA127" i="6" s="1"/>
  <c r="Y341" i="6"/>
  <c r="AH341" i="6" s="1"/>
  <c r="Y384" i="6"/>
  <c r="AH384" i="6" s="1"/>
  <c r="X513" i="6"/>
  <c r="AG513" i="6" s="1"/>
  <c r="Z521" i="6"/>
  <c r="AI521" i="6" s="1"/>
  <c r="R114" i="7"/>
  <c r="AA114" i="7" s="1"/>
  <c r="X170" i="7"/>
  <c r="AG170" i="7" s="1"/>
  <c r="Y297" i="7"/>
  <c r="AH297" i="7" s="1"/>
  <c r="S229" i="6"/>
  <c r="AB229" i="6" s="1"/>
  <c r="U530" i="6"/>
  <c r="AD530" i="6" s="1"/>
  <c r="S241" i="7"/>
  <c r="AB241" i="7" s="1"/>
  <c r="V337" i="6"/>
  <c r="AE337" i="6" s="1"/>
  <c r="Y495" i="7"/>
  <c r="AH495" i="7" s="1"/>
  <c r="Z437" i="7"/>
  <c r="AI437" i="7" s="1"/>
  <c r="S566" i="7"/>
  <c r="AB566" i="7" s="1"/>
  <c r="R566" i="7"/>
  <c r="AA566" i="7" s="1"/>
  <c r="W394" i="7"/>
  <c r="AF394" i="7" s="1"/>
  <c r="S319" i="7"/>
  <c r="AB319" i="7" s="1"/>
  <c r="T319" i="7"/>
  <c r="AC319" i="7" s="1"/>
  <c r="Y432" i="7"/>
  <c r="AH432" i="7" s="1"/>
  <c r="W546" i="7"/>
  <c r="AF546" i="7" s="1"/>
  <c r="V97" i="7"/>
  <c r="AE97" i="7" s="1"/>
  <c r="U578" i="7"/>
  <c r="AD578" i="7" s="1"/>
  <c r="U253" i="7"/>
  <c r="AD253" i="7" s="1"/>
  <c r="W466" i="7"/>
  <c r="AF466" i="7" s="1"/>
  <c r="X530" i="7"/>
  <c r="AG530" i="7" s="1"/>
  <c r="W530" i="7"/>
  <c r="AF530" i="7" s="1"/>
  <c r="X83" i="5"/>
  <c r="AG83" i="5" s="1"/>
  <c r="U203" i="5"/>
  <c r="AD203" i="5" s="1"/>
  <c r="S381" i="5"/>
  <c r="AB381" i="5" s="1"/>
  <c r="T113" i="6"/>
  <c r="AC113" i="6" s="1"/>
  <c r="U359" i="6"/>
  <c r="AD359" i="6" s="1"/>
  <c r="Y585" i="5"/>
  <c r="AH585" i="5" s="1"/>
  <c r="X523" i="7"/>
  <c r="AG523" i="7" s="1"/>
  <c r="V515" i="7"/>
  <c r="AE515" i="7" s="1"/>
  <c r="Y406" i="7"/>
  <c r="AH406" i="7" s="1"/>
  <c r="U216" i="7"/>
  <c r="AD216" i="7" s="1"/>
  <c r="Z216" i="7"/>
  <c r="AI216" i="7" s="1"/>
  <c r="R430" i="7"/>
  <c r="AA430" i="7" s="1"/>
  <c r="U292" i="7"/>
  <c r="AD292" i="7" s="1"/>
  <c r="T454" i="7"/>
  <c r="AC454" i="7" s="1"/>
  <c r="W559" i="7"/>
  <c r="AF559" i="7" s="1"/>
  <c r="V559" i="7"/>
  <c r="AE559" i="7" s="1"/>
  <c r="Y210" i="7"/>
  <c r="AH210" i="7" s="1"/>
  <c r="R395" i="7"/>
  <c r="AA395" i="7" s="1"/>
  <c r="T395" i="7"/>
  <c r="AC395" i="7" s="1"/>
  <c r="X112" i="7"/>
  <c r="AG112" i="7" s="1"/>
  <c r="T535" i="7"/>
  <c r="AC535" i="7" s="1"/>
  <c r="Y484" i="7"/>
  <c r="AH484" i="7" s="1"/>
  <c r="X543" i="7"/>
  <c r="AG543" i="7" s="1"/>
  <c r="S336" i="7"/>
  <c r="AB336" i="7" s="1"/>
  <c r="X336" i="7"/>
  <c r="AG336" i="7" s="1"/>
  <c r="X57" i="7"/>
  <c r="AG57" i="7" s="1"/>
  <c r="R89" i="7"/>
  <c r="AA89" i="7" s="1"/>
  <c r="R58" i="5"/>
  <c r="AA58" i="5" s="1"/>
  <c r="W190" i="5"/>
  <c r="AF190" i="5" s="1"/>
  <c r="R312" i="5"/>
  <c r="AA312" i="5" s="1"/>
  <c r="W439" i="5"/>
  <c r="AF439" i="5" s="1"/>
  <c r="R513" i="5"/>
  <c r="AA513" i="5" s="1"/>
  <c r="X592" i="5"/>
  <c r="AG592" i="5" s="1"/>
  <c r="X232" i="6"/>
  <c r="AG232" i="6" s="1"/>
  <c r="X485" i="6"/>
  <c r="AG485" i="6" s="1"/>
  <c r="R574" i="6"/>
  <c r="AA574" i="6" s="1"/>
  <c r="W428" i="6"/>
  <c r="AF428" i="6" s="1"/>
  <c r="R302" i="6"/>
  <c r="AA302" i="6" s="1"/>
  <c r="U112" i="6"/>
  <c r="AD112" i="6" s="1"/>
  <c r="Y233" i="6"/>
  <c r="AH233" i="6" s="1"/>
  <c r="W233" i="6"/>
  <c r="AF233" i="6" s="1"/>
  <c r="S348" i="6"/>
  <c r="AB348" i="6" s="1"/>
  <c r="X394" i="6"/>
  <c r="AG394" i="6" s="1"/>
  <c r="S470" i="6"/>
  <c r="AB470" i="6" s="1"/>
  <c r="X470" i="6"/>
  <c r="AG470" i="6" s="1"/>
  <c r="Y129" i="7"/>
  <c r="AH129" i="7" s="1"/>
  <c r="V225" i="7"/>
  <c r="AE225" i="7" s="1"/>
  <c r="X177" i="5"/>
  <c r="AG177" i="5" s="1"/>
  <c r="R40" i="6"/>
  <c r="AA40" i="6" s="1"/>
  <c r="Y503" i="6"/>
  <c r="AH503" i="6" s="1"/>
  <c r="W503" i="6"/>
  <c r="AF503" i="6" s="1"/>
  <c r="T570" i="6"/>
  <c r="AC570" i="6" s="1"/>
  <c r="R297" i="5"/>
  <c r="AA297" i="5" s="1"/>
  <c r="Y312" i="6"/>
  <c r="AH312" i="6" s="1"/>
  <c r="V344" i="6"/>
  <c r="AE344" i="6" s="1"/>
  <c r="T415" i="6"/>
  <c r="AC415" i="6" s="1"/>
  <c r="Z514" i="6"/>
  <c r="AI514" i="6" s="1"/>
  <c r="X115" i="7"/>
  <c r="AG115" i="7" s="1"/>
  <c r="X200" i="7"/>
  <c r="AG200" i="7" s="1"/>
  <c r="Y44" i="6"/>
  <c r="AH44" i="6" s="1"/>
  <c r="U416" i="6"/>
  <c r="AD416" i="6" s="1"/>
  <c r="X592" i="6"/>
  <c r="AG592" i="6" s="1"/>
  <c r="U196" i="7"/>
  <c r="AD196" i="7" s="1"/>
  <c r="Z196" i="7"/>
  <c r="AI196" i="7" s="1"/>
  <c r="Y66" i="6"/>
  <c r="AH66" i="6" s="1"/>
  <c r="T340" i="6"/>
  <c r="AC340" i="6" s="1"/>
  <c r="V451" i="6"/>
  <c r="AE451" i="6" s="1"/>
  <c r="V578" i="6"/>
  <c r="AE578" i="6" s="1"/>
  <c r="T102" i="7"/>
  <c r="AC102" i="7" s="1"/>
  <c r="S440" i="7"/>
  <c r="AB440" i="7" s="1"/>
  <c r="S445" i="7"/>
  <c r="AB445" i="7" s="1"/>
  <c r="X286" i="7"/>
  <c r="AG286" i="7" s="1"/>
  <c r="Z414" i="7"/>
  <c r="AI414" i="7" s="1"/>
  <c r="Y207" i="7"/>
  <c r="AH207" i="7" s="1"/>
  <c r="W207" i="7"/>
  <c r="AF207" i="7" s="1"/>
  <c r="R431" i="7"/>
  <c r="AA431" i="7" s="1"/>
  <c r="U274" i="7"/>
  <c r="AD274" i="7" s="1"/>
  <c r="S219" i="7"/>
  <c r="AB219" i="7" s="1"/>
  <c r="X482" i="7"/>
  <c r="AG482" i="7" s="1"/>
  <c r="U482" i="7"/>
  <c r="AD482" i="7" s="1"/>
  <c r="W468" i="8"/>
  <c r="AF468" i="8" s="1"/>
  <c r="X119" i="9"/>
  <c r="AG119" i="9" s="1"/>
  <c r="T297" i="9"/>
  <c r="AC297" i="9" s="1"/>
  <c r="U100" i="5"/>
  <c r="AD100" i="5" s="1"/>
  <c r="S211" i="5"/>
  <c r="AB211" i="5" s="1"/>
  <c r="Y142" i="6"/>
  <c r="AH142" i="6" s="1"/>
  <c r="V241" i="6"/>
  <c r="AE241" i="6" s="1"/>
  <c r="R374" i="6"/>
  <c r="AA374" i="6" s="1"/>
  <c r="Y584" i="6"/>
  <c r="AH584" i="6" s="1"/>
  <c r="W90" i="7"/>
  <c r="AF90" i="7" s="1"/>
  <c r="T58" i="7"/>
  <c r="AC58" i="7" s="1"/>
  <c r="R58" i="7"/>
  <c r="AA58" i="7" s="1"/>
  <c r="S588" i="5"/>
  <c r="AB588" i="5" s="1"/>
  <c r="R588" i="5"/>
  <c r="AA588" i="5" s="1"/>
  <c r="S317" i="7"/>
  <c r="AB317" i="7" s="1"/>
  <c r="T296" i="7"/>
  <c r="AC296" i="7" s="1"/>
  <c r="T95" i="7"/>
  <c r="AC95" i="7" s="1"/>
  <c r="R95" i="7"/>
  <c r="AA95" i="7" s="1"/>
  <c r="S558" i="7"/>
  <c r="AB558" i="7" s="1"/>
  <c r="S300" i="7"/>
  <c r="AB300" i="7" s="1"/>
  <c r="V101" i="7"/>
  <c r="AE101" i="7" s="1"/>
  <c r="R101" i="7"/>
  <c r="AA101" i="7" s="1"/>
  <c r="R243" i="7"/>
  <c r="AA243" i="7" s="1"/>
  <c r="Y34" i="7"/>
  <c r="AH34" i="7" s="1"/>
  <c r="V428" i="7"/>
  <c r="AE428" i="7" s="1"/>
  <c r="U480" i="7"/>
  <c r="AD480" i="7" s="1"/>
  <c r="Z328" i="7"/>
  <c r="AI328" i="7" s="1"/>
  <c r="S302" i="7"/>
  <c r="AB302" i="7" s="1"/>
  <c r="Y302" i="7"/>
  <c r="AH302" i="7" s="1"/>
  <c r="X66" i="5"/>
  <c r="AG66" i="5" s="1"/>
  <c r="Y250" i="5"/>
  <c r="AH250" i="5" s="1"/>
  <c r="X318" i="5"/>
  <c r="AG318" i="5" s="1"/>
  <c r="Y506" i="5"/>
  <c r="AH506" i="5" s="1"/>
  <c r="X514" i="5"/>
  <c r="AG514" i="5" s="1"/>
  <c r="W311" i="6"/>
  <c r="AF311" i="6" s="1"/>
  <c r="T357" i="6"/>
  <c r="AC357" i="6" s="1"/>
  <c r="R357" i="6"/>
  <c r="AA357" i="6" s="1"/>
  <c r="X564" i="6"/>
  <c r="AG564" i="6" s="1"/>
  <c r="Y334" i="6"/>
  <c r="AH334" i="6" s="1"/>
  <c r="X298" i="6"/>
  <c r="AG298" i="6" s="1"/>
  <c r="S207" i="6"/>
  <c r="AB207" i="6" s="1"/>
  <c r="Z138" i="6"/>
  <c r="AI138" i="6" s="1"/>
  <c r="S114" i="6"/>
  <c r="AB114" i="6" s="1"/>
  <c r="V297" i="6"/>
  <c r="AE297" i="6" s="1"/>
  <c r="X354" i="6"/>
  <c r="AG354" i="6" s="1"/>
  <c r="U354" i="6"/>
  <c r="AD354" i="6" s="1"/>
  <c r="W401" i="6"/>
  <c r="AF401" i="6" s="1"/>
  <c r="Y471" i="6"/>
  <c r="AH471" i="6" s="1"/>
  <c r="S234" i="7"/>
  <c r="AB234" i="7" s="1"/>
  <c r="T365" i="5"/>
  <c r="AC365" i="5" s="1"/>
  <c r="R365" i="5"/>
  <c r="AA365" i="5" s="1"/>
  <c r="U263" i="6"/>
  <c r="AD263" i="6" s="1"/>
  <c r="R263" i="6"/>
  <c r="AA263" i="6" s="1"/>
  <c r="Y475" i="6"/>
  <c r="AH475" i="6" s="1"/>
  <c r="V475" i="6"/>
  <c r="AE475" i="6" s="1"/>
  <c r="S56" i="7"/>
  <c r="AB56" i="7" s="1"/>
  <c r="Z154" i="7"/>
  <c r="AI154" i="7" s="1"/>
  <c r="T341" i="5"/>
  <c r="AC341" i="5" s="1"/>
  <c r="Y341" i="5"/>
  <c r="AH341" i="5" s="1"/>
  <c r="W63" i="6"/>
  <c r="AF63" i="6" s="1"/>
  <c r="S407" i="6"/>
  <c r="AB407" i="6" s="1"/>
  <c r="Y407" i="6"/>
  <c r="AH407" i="6" s="1"/>
  <c r="Y432" i="6"/>
  <c r="AH432" i="6" s="1"/>
  <c r="X486" i="6"/>
  <c r="AG486" i="6" s="1"/>
  <c r="Y515" i="6"/>
  <c r="AH515" i="6" s="1"/>
  <c r="W515" i="6"/>
  <c r="AF515" i="6" s="1"/>
  <c r="W121" i="7"/>
  <c r="AF121" i="7" s="1"/>
  <c r="T318" i="7"/>
  <c r="AC318" i="7" s="1"/>
  <c r="X318" i="7"/>
  <c r="AG318" i="7" s="1"/>
  <c r="R417" i="6"/>
  <c r="AA417" i="6" s="1"/>
  <c r="W417" i="6"/>
  <c r="AF417" i="6" s="1"/>
  <c r="T532" i="6"/>
  <c r="AC532" i="6" s="1"/>
  <c r="S326" i="7"/>
  <c r="AB326" i="7" s="1"/>
  <c r="T326" i="7"/>
  <c r="AC326" i="7" s="1"/>
  <c r="Y240" i="6"/>
  <c r="AH240" i="6" s="1"/>
  <c r="V305" i="6"/>
  <c r="AE305" i="6" s="1"/>
  <c r="U420" i="6"/>
  <c r="AD420" i="6" s="1"/>
  <c r="T246" i="7"/>
  <c r="AC246" i="7" s="1"/>
  <c r="X291" i="7"/>
  <c r="AG291" i="7" s="1"/>
  <c r="R419" i="7"/>
  <c r="AA419" i="7" s="1"/>
  <c r="Y103" i="7"/>
  <c r="AH103" i="7" s="1"/>
  <c r="W103" i="7"/>
  <c r="AF103" i="7" s="1"/>
  <c r="S373" i="7"/>
  <c r="AB373" i="7" s="1"/>
  <c r="R457" i="7"/>
  <c r="AA457" i="7" s="1"/>
  <c r="S239" i="7"/>
  <c r="AB239" i="7" s="1"/>
  <c r="Z239" i="7"/>
  <c r="AI239" i="7" s="1"/>
  <c r="Z492" i="7"/>
  <c r="AI492" i="7" s="1"/>
  <c r="Z242" i="7"/>
  <c r="AI242" i="7" s="1"/>
  <c r="T242" i="7"/>
  <c r="AC242" i="7" s="1"/>
  <c r="Y532" i="7"/>
  <c r="AH532" i="7" s="1"/>
  <c r="Y124" i="7"/>
  <c r="AH124" i="7" s="1"/>
  <c r="T124" i="7"/>
  <c r="AC124" i="7" s="1"/>
  <c r="S513" i="7"/>
  <c r="AB513" i="7" s="1"/>
  <c r="X513" i="7"/>
  <c r="AG513" i="7" s="1"/>
  <c r="S404" i="7"/>
  <c r="AB404" i="7" s="1"/>
  <c r="Z404" i="7"/>
  <c r="AI404" i="7" s="1"/>
  <c r="W575" i="7"/>
  <c r="AF575" i="7" s="1"/>
  <c r="V452" i="7"/>
  <c r="AE452" i="7" s="1"/>
  <c r="U284" i="7"/>
  <c r="AD284" i="7" s="1"/>
  <c r="X94" i="7"/>
  <c r="AG94" i="7" s="1"/>
  <c r="Z166" i="7"/>
  <c r="AI166" i="7" s="1"/>
  <c r="U341" i="7"/>
  <c r="AD341" i="7" s="1"/>
  <c r="Z220" i="7"/>
  <c r="AI220" i="7" s="1"/>
  <c r="T220" i="7"/>
  <c r="AC220" i="7" s="1"/>
  <c r="R183" i="7"/>
  <c r="AA183" i="7" s="1"/>
  <c r="W26" i="7"/>
  <c r="AF26" i="7" s="1"/>
  <c r="W533" i="7"/>
  <c r="AF533" i="7" s="1"/>
  <c r="V533" i="7"/>
  <c r="AE533" i="7" s="1"/>
  <c r="Z390" i="7"/>
  <c r="AI390" i="7" s="1"/>
  <c r="Y74" i="7"/>
  <c r="AH74" i="7" s="1"/>
  <c r="V74" i="7"/>
  <c r="AE74" i="7" s="1"/>
  <c r="V338" i="7"/>
  <c r="AE338" i="7" s="1"/>
  <c r="Y145" i="5"/>
  <c r="AH145" i="5" s="1"/>
  <c r="X206" i="5"/>
  <c r="AG206" i="5" s="1"/>
  <c r="Y383" i="5"/>
  <c r="AH383" i="5" s="1"/>
  <c r="X473" i="5"/>
  <c r="AG473" i="5" s="1"/>
  <c r="Y523" i="5"/>
  <c r="AH523" i="5" s="1"/>
  <c r="R307" i="6"/>
  <c r="AA307" i="6" s="1"/>
  <c r="W315" i="6"/>
  <c r="AF315" i="6" s="1"/>
  <c r="Y496" i="6"/>
  <c r="AH496" i="6" s="1"/>
  <c r="Y220" i="6"/>
  <c r="AH220" i="6" s="1"/>
  <c r="Z122" i="6"/>
  <c r="AI122" i="6" s="1"/>
  <c r="W212" i="6"/>
  <c r="AF212" i="6" s="1"/>
  <c r="Y364" i="6"/>
  <c r="AH364" i="6" s="1"/>
  <c r="W472" i="6"/>
  <c r="AF472" i="6" s="1"/>
  <c r="W36" i="7"/>
  <c r="AF36" i="7" s="1"/>
  <c r="S132" i="7"/>
  <c r="AB132" i="7" s="1"/>
  <c r="Y266" i="5"/>
  <c r="AH266" i="5" s="1"/>
  <c r="W43" i="6"/>
  <c r="AF43" i="6" s="1"/>
  <c r="T266" i="6"/>
  <c r="AC266" i="6" s="1"/>
  <c r="S383" i="6"/>
  <c r="AB383" i="6" s="1"/>
  <c r="U476" i="6"/>
  <c r="AD476" i="6" s="1"/>
  <c r="R590" i="6"/>
  <c r="AA590" i="6" s="1"/>
  <c r="Y98" i="7"/>
  <c r="AH98" i="7" s="1"/>
  <c r="V173" i="7"/>
  <c r="AE173" i="7" s="1"/>
  <c r="Z290" i="7"/>
  <c r="AI290" i="7" s="1"/>
  <c r="R133" i="5"/>
  <c r="AA133" i="5" s="1"/>
  <c r="W345" i="5"/>
  <c r="AF345" i="5" s="1"/>
  <c r="R72" i="6"/>
  <c r="AA72" i="6" s="1"/>
  <c r="U149" i="6"/>
  <c r="AD149" i="6" s="1"/>
  <c r="Y409" i="6"/>
  <c r="AH409" i="6" s="1"/>
  <c r="X524" i="6"/>
  <c r="AG524" i="6" s="1"/>
  <c r="X131" i="7"/>
  <c r="AG131" i="7" s="1"/>
  <c r="Z131" i="7"/>
  <c r="AI131" i="7" s="1"/>
  <c r="R353" i="7"/>
  <c r="AA353" i="7" s="1"/>
  <c r="Y51" i="6"/>
  <c r="AH51" i="6" s="1"/>
  <c r="Z358" i="6"/>
  <c r="AI358" i="6" s="1"/>
  <c r="V418" i="6"/>
  <c r="AE418" i="6" s="1"/>
  <c r="S213" i="7"/>
  <c r="AB213" i="7" s="1"/>
  <c r="R342" i="7"/>
  <c r="AA342" i="7" s="1"/>
  <c r="Y342" i="7"/>
  <c r="AH342" i="7" s="1"/>
  <c r="W256" i="6"/>
  <c r="AF256" i="6" s="1"/>
  <c r="V355" i="6"/>
  <c r="AE355" i="6" s="1"/>
  <c r="U421" i="6"/>
  <c r="AD421" i="6" s="1"/>
  <c r="Z123" i="7"/>
  <c r="AI123" i="7" s="1"/>
  <c r="W538" i="7"/>
  <c r="AF538" i="7" s="1"/>
  <c r="Y138" i="7"/>
  <c r="AH138" i="7" s="1"/>
  <c r="Y251" i="7"/>
  <c r="AH251" i="7" s="1"/>
  <c r="X502" i="7"/>
  <c r="AG502" i="7" s="1"/>
  <c r="S553" i="7"/>
  <c r="AB553" i="7" s="1"/>
  <c r="X553" i="7"/>
  <c r="AG553" i="7" s="1"/>
  <c r="Z286" i="8"/>
  <c r="AI286" i="8" s="1"/>
  <c r="V142" i="5"/>
  <c r="AE142" i="5" s="1"/>
  <c r="T238" i="5"/>
  <c r="AC238" i="5" s="1"/>
  <c r="Z586" i="5"/>
  <c r="AI586" i="5" s="1"/>
  <c r="R258" i="6"/>
  <c r="AA258" i="6" s="1"/>
  <c r="W258" i="6"/>
  <c r="AF258" i="6" s="1"/>
  <c r="Y464" i="6"/>
  <c r="AH464" i="6" s="1"/>
  <c r="R571" i="6"/>
  <c r="AA571" i="6" s="1"/>
  <c r="T127" i="7"/>
  <c r="AC127" i="7" s="1"/>
  <c r="W127" i="7"/>
  <c r="AF127" i="7" s="1"/>
  <c r="S62" i="7"/>
  <c r="AB62" i="7" s="1"/>
  <c r="T62" i="7"/>
  <c r="AC62" i="7" s="1"/>
  <c r="X126" i="7"/>
  <c r="AG126" i="7" s="1"/>
  <c r="U580" i="7"/>
  <c r="AD580" i="7" s="1"/>
  <c r="Y512" i="7"/>
  <c r="AH512" i="7" s="1"/>
  <c r="W504" i="7"/>
  <c r="AF504" i="7" s="1"/>
  <c r="W577" i="7"/>
  <c r="AF577" i="7" s="1"/>
  <c r="W548" i="7"/>
  <c r="AF548" i="7" s="1"/>
  <c r="Y403" i="7"/>
  <c r="AH403" i="7" s="1"/>
  <c r="R335" i="7"/>
  <c r="AA335" i="7" s="1"/>
  <c r="X565" i="7"/>
  <c r="AG565" i="7" s="1"/>
  <c r="R363" i="7"/>
  <c r="AA363" i="7" s="1"/>
  <c r="U423" i="7"/>
  <c r="AD423" i="7" s="1"/>
  <c r="W120" i="7"/>
  <c r="AF120" i="7" s="1"/>
  <c r="W451" i="7"/>
  <c r="AF451" i="7" s="1"/>
  <c r="Y83" i="7"/>
  <c r="AH83" i="7" s="1"/>
  <c r="V255" i="7"/>
  <c r="AE255" i="7" s="1"/>
  <c r="W214" i="7"/>
  <c r="AF214" i="7" s="1"/>
  <c r="S84" i="7"/>
  <c r="AB84" i="7" s="1"/>
  <c r="V483" i="7"/>
  <c r="AE483" i="7" s="1"/>
  <c r="S388" i="7"/>
  <c r="AB388" i="7" s="1"/>
  <c r="S478" i="7"/>
  <c r="AB478" i="7" s="1"/>
  <c r="Z77" i="7"/>
  <c r="AI77" i="7" s="1"/>
  <c r="X147" i="7"/>
  <c r="AG147" i="7" s="1"/>
  <c r="R355" i="7"/>
  <c r="AA355" i="7" s="1"/>
  <c r="X78" i="5"/>
  <c r="AG78" i="5" s="1"/>
  <c r="Y290" i="5"/>
  <c r="AH290" i="5" s="1"/>
  <c r="X328" i="5"/>
  <c r="AG328" i="5" s="1"/>
  <c r="Y508" i="5"/>
  <c r="AH508" i="5" s="1"/>
  <c r="X516" i="5"/>
  <c r="AG516" i="5" s="1"/>
  <c r="W303" i="6"/>
  <c r="AF303" i="6" s="1"/>
  <c r="W594" i="6"/>
  <c r="AF594" i="6" s="1"/>
  <c r="T288" i="6"/>
  <c r="AC288" i="6" s="1"/>
  <c r="R288" i="6"/>
  <c r="AA288" i="6" s="1"/>
  <c r="S154" i="6"/>
  <c r="AB154" i="6" s="1"/>
  <c r="X562" i="6"/>
  <c r="AG562" i="6" s="1"/>
  <c r="Y326" i="6"/>
  <c r="AH326" i="6" s="1"/>
  <c r="X262" i="6"/>
  <c r="AG262" i="6" s="1"/>
  <c r="Y210" i="6"/>
  <c r="AH210" i="6" s="1"/>
  <c r="Z191" i="6"/>
  <c r="AI191" i="6" s="1"/>
  <c r="S191" i="6"/>
  <c r="AB191" i="6" s="1"/>
  <c r="R117" i="6"/>
  <c r="AA117" i="6" s="1"/>
  <c r="Y313" i="6"/>
  <c r="AH313" i="6" s="1"/>
  <c r="Y369" i="6"/>
  <c r="AH369" i="6" s="1"/>
  <c r="Y37" i="7"/>
  <c r="AH37" i="7" s="1"/>
  <c r="X143" i="7"/>
  <c r="AG143" i="7" s="1"/>
  <c r="T276" i="7"/>
  <c r="AC276" i="7" s="1"/>
  <c r="X276" i="7"/>
  <c r="AG276" i="7" s="1"/>
  <c r="W270" i="5"/>
  <c r="AF270" i="5" s="1"/>
  <c r="S564" i="5"/>
  <c r="AB564" i="5" s="1"/>
  <c r="R564" i="5"/>
  <c r="AA564" i="5" s="1"/>
  <c r="U158" i="6"/>
  <c r="AD158" i="6" s="1"/>
  <c r="V99" i="7"/>
  <c r="AE99" i="7" s="1"/>
  <c r="T174" i="7"/>
  <c r="AC174" i="7" s="1"/>
  <c r="S308" i="7"/>
  <c r="AB308" i="7" s="1"/>
  <c r="W309" i="5"/>
  <c r="AF309" i="5" s="1"/>
  <c r="Y410" i="6"/>
  <c r="AH410" i="6" s="1"/>
  <c r="Z509" i="6"/>
  <c r="AI509" i="6" s="1"/>
  <c r="Y32" i="7"/>
  <c r="AH32" i="7" s="1"/>
  <c r="W152" i="7"/>
  <c r="AF152" i="7" s="1"/>
  <c r="R231" i="7"/>
  <c r="AA231" i="7" s="1"/>
  <c r="Y231" i="7"/>
  <c r="AH231" i="7" s="1"/>
  <c r="Y289" i="6"/>
  <c r="AH289" i="6" s="1"/>
  <c r="Y419" i="6"/>
  <c r="AH419" i="6" s="1"/>
  <c r="T222" i="7"/>
  <c r="AC222" i="7" s="1"/>
  <c r="X554" i="5"/>
  <c r="AG554" i="5" s="1"/>
  <c r="R361" i="6"/>
  <c r="AA361" i="6" s="1"/>
  <c r="W431" i="6"/>
  <c r="AF431" i="6" s="1"/>
  <c r="V454" i="6"/>
  <c r="AE454" i="6" s="1"/>
  <c r="W415" i="7"/>
  <c r="AF415" i="7" s="1"/>
  <c r="Y463" i="7"/>
  <c r="AH463" i="7" s="1"/>
  <c r="X361" i="7"/>
  <c r="AG361" i="7" s="1"/>
  <c r="X455" i="7"/>
  <c r="AG455" i="7" s="1"/>
  <c r="U455" i="7"/>
  <c r="AD455" i="7" s="1"/>
  <c r="Y270" i="7"/>
  <c r="AH270" i="7" s="1"/>
  <c r="Y177" i="9"/>
  <c r="AH177" i="9" s="1"/>
  <c r="U164" i="7"/>
  <c r="AD164" i="7" s="1"/>
  <c r="Z384" i="7"/>
  <c r="AI384" i="7" s="1"/>
  <c r="T471" i="7"/>
  <c r="AC471" i="7" s="1"/>
  <c r="X274" i="9"/>
  <c r="AG274" i="9" s="1"/>
  <c r="Y309" i="9"/>
  <c r="AH309" i="9" s="1"/>
  <c r="U433" i="8"/>
  <c r="AD433" i="8" s="1"/>
  <c r="Y433" i="8"/>
  <c r="AH433" i="8" s="1"/>
  <c r="X278" i="7"/>
  <c r="AG278" i="7" s="1"/>
  <c r="R399" i="7"/>
  <c r="AA399" i="7" s="1"/>
  <c r="T526" i="7"/>
  <c r="AC526" i="7" s="1"/>
  <c r="H6" i="9"/>
  <c r="H7" i="9" s="1"/>
  <c r="H8" i="9" s="1"/>
  <c r="T276" i="6"/>
  <c r="AC276" i="6" s="1"/>
  <c r="R276" i="6"/>
  <c r="AA276" i="6" s="1"/>
  <c r="Y251" i="6"/>
  <c r="AH251" i="6" s="1"/>
  <c r="S164" i="6"/>
  <c r="AB164" i="6" s="1"/>
  <c r="R198" i="6"/>
  <c r="AA198" i="6" s="1"/>
  <c r="T198" i="6"/>
  <c r="AC198" i="6" s="1"/>
  <c r="R219" i="6"/>
  <c r="AA219" i="6" s="1"/>
  <c r="S38" i="7"/>
  <c r="AB38" i="7" s="1"/>
  <c r="X169" i="7"/>
  <c r="AG169" i="7" s="1"/>
  <c r="R222" i="6"/>
  <c r="AA222" i="6" s="1"/>
  <c r="U377" i="6"/>
  <c r="AD377" i="6" s="1"/>
  <c r="S570" i="7"/>
  <c r="AB570" i="7" s="1"/>
  <c r="X51" i="7"/>
  <c r="AG51" i="7" s="1"/>
  <c r="Z412" i="7"/>
  <c r="AI412" i="7" s="1"/>
  <c r="Y412" i="7"/>
  <c r="AH412" i="7" s="1"/>
  <c r="Y576" i="7"/>
  <c r="AH576" i="7" s="1"/>
  <c r="Z172" i="7"/>
  <c r="AI172" i="7" s="1"/>
  <c r="Z469" i="7"/>
  <c r="AI469" i="7" s="1"/>
  <c r="Z410" i="7"/>
  <c r="AI410" i="7" s="1"/>
  <c r="S271" i="9"/>
  <c r="AB271" i="9" s="1"/>
  <c r="T279" i="5"/>
  <c r="AC279" i="5" s="1"/>
  <c r="R480" i="6"/>
  <c r="AA480" i="6" s="1"/>
  <c r="R581" i="5"/>
  <c r="AA581" i="5" s="1"/>
  <c r="Y43" i="7"/>
  <c r="AH43" i="7" s="1"/>
  <c r="S76" i="7"/>
  <c r="AB76" i="7" s="1"/>
  <c r="Y516" i="7"/>
  <c r="AH516" i="7" s="1"/>
  <c r="W508" i="7"/>
  <c r="AF508" i="7" s="1"/>
  <c r="R351" i="7"/>
  <c r="AA351" i="7" s="1"/>
  <c r="U310" i="7"/>
  <c r="AD310" i="7" s="1"/>
  <c r="W265" i="7"/>
  <c r="AF265" i="7" s="1"/>
  <c r="X46" i="7"/>
  <c r="AG46" i="7" s="1"/>
  <c r="Y536" i="7"/>
  <c r="AH536" i="7" s="1"/>
  <c r="U493" i="7"/>
  <c r="AD493" i="7" s="1"/>
  <c r="R574" i="7"/>
  <c r="AA574" i="7" s="1"/>
  <c r="X91" i="7"/>
  <c r="AG91" i="7" s="1"/>
  <c r="U121" i="5"/>
  <c r="AD121" i="5" s="1"/>
  <c r="Z121" i="5"/>
  <c r="AI121" i="5" s="1"/>
  <c r="X241" i="5"/>
  <c r="AG241" i="5" s="1"/>
  <c r="U344" i="5"/>
  <c r="AD344" i="5" s="1"/>
  <c r="Z344" i="5"/>
  <c r="AI344" i="5" s="1"/>
  <c r="X504" i="5"/>
  <c r="AG504" i="5" s="1"/>
  <c r="T520" i="5"/>
  <c r="AC520" i="5" s="1"/>
  <c r="Z520" i="5"/>
  <c r="AI520" i="5" s="1"/>
  <c r="R583" i="5"/>
  <c r="AA583" i="5" s="1"/>
  <c r="R245" i="6"/>
  <c r="AA245" i="6" s="1"/>
  <c r="T497" i="6"/>
  <c r="AC497" i="6" s="1"/>
  <c r="R497" i="6"/>
  <c r="AA497" i="6" s="1"/>
  <c r="U541" i="6"/>
  <c r="AD541" i="6" s="1"/>
  <c r="Z541" i="6"/>
  <c r="AI541" i="6" s="1"/>
  <c r="X342" i="6"/>
  <c r="AG342" i="6" s="1"/>
  <c r="U237" i="6"/>
  <c r="AD237" i="6" s="1"/>
  <c r="Z237" i="6"/>
  <c r="AI237" i="6" s="1"/>
  <c r="T157" i="6"/>
  <c r="AC157" i="6" s="1"/>
  <c r="T109" i="6"/>
  <c r="AC109" i="6" s="1"/>
  <c r="V202" i="6"/>
  <c r="AE202" i="6" s="1"/>
  <c r="R393" i="6"/>
  <c r="AA393" i="6" s="1"/>
  <c r="Y557" i="6"/>
  <c r="AH557" i="6" s="1"/>
  <c r="U557" i="6"/>
  <c r="AD557" i="6" s="1"/>
  <c r="U125" i="7"/>
  <c r="AD125" i="7" s="1"/>
  <c r="Y258" i="7"/>
  <c r="AH258" i="7" s="1"/>
  <c r="Z380" i="7"/>
  <c r="AI380" i="7" s="1"/>
  <c r="X333" i="5"/>
  <c r="AG333" i="5" s="1"/>
  <c r="T127" i="6"/>
  <c r="AC127" i="6" s="1"/>
  <c r="R341" i="6"/>
  <c r="AA341" i="6" s="1"/>
  <c r="W384" i="6"/>
  <c r="AF384" i="6" s="1"/>
  <c r="S513" i="6"/>
  <c r="AB513" i="6" s="1"/>
  <c r="Z170" i="7"/>
  <c r="AI170" i="7" s="1"/>
  <c r="Z297" i="7"/>
  <c r="AI297" i="7" s="1"/>
  <c r="T229" i="6"/>
  <c r="AC229" i="6" s="1"/>
  <c r="T241" i="7"/>
  <c r="AC241" i="7" s="1"/>
  <c r="R495" i="7"/>
  <c r="AA495" i="7" s="1"/>
  <c r="S437" i="7"/>
  <c r="AB437" i="7" s="1"/>
  <c r="U566" i="7"/>
  <c r="AD566" i="7" s="1"/>
  <c r="Z566" i="7"/>
  <c r="AI566" i="7" s="1"/>
  <c r="R319" i="7"/>
  <c r="AA319" i="7" s="1"/>
  <c r="W319" i="7"/>
  <c r="AF319" i="7" s="1"/>
  <c r="R432" i="7"/>
  <c r="AA432" i="7" s="1"/>
  <c r="X546" i="7"/>
  <c r="AG546" i="7" s="1"/>
  <c r="V578" i="7"/>
  <c r="AE578" i="7" s="1"/>
  <c r="X466" i="7"/>
  <c r="AG466" i="7" s="1"/>
  <c r="Z530" i="7"/>
  <c r="AI530" i="7" s="1"/>
  <c r="Y351" i="8"/>
  <c r="AH351" i="8" s="1"/>
  <c r="T381" i="5"/>
  <c r="AC381" i="5" s="1"/>
  <c r="W515" i="7"/>
  <c r="AF515" i="7" s="1"/>
  <c r="R406" i="7"/>
  <c r="AA406" i="7" s="1"/>
  <c r="T430" i="7"/>
  <c r="AC430" i="7" s="1"/>
  <c r="Z430" i="7"/>
  <c r="AI430" i="7" s="1"/>
  <c r="Y454" i="7"/>
  <c r="AH454" i="7" s="1"/>
  <c r="U454" i="7"/>
  <c r="AD454" i="7" s="1"/>
  <c r="S395" i="7"/>
  <c r="AB395" i="7" s="1"/>
  <c r="Y112" i="7"/>
  <c r="AH112" i="7" s="1"/>
  <c r="U535" i="7"/>
  <c r="AD535" i="7" s="1"/>
  <c r="S89" i="7"/>
  <c r="AB89" i="7" s="1"/>
  <c r="U58" i="5"/>
  <c r="AD58" i="5" s="1"/>
  <c r="Z58" i="5"/>
  <c r="AI58" i="5" s="1"/>
  <c r="X190" i="5"/>
  <c r="AG190" i="5" s="1"/>
  <c r="U312" i="5"/>
  <c r="AD312" i="5" s="1"/>
  <c r="Z312" i="5"/>
  <c r="AI312" i="5" s="1"/>
  <c r="X439" i="5"/>
  <c r="AG439" i="5" s="1"/>
  <c r="T513" i="5"/>
  <c r="AC513" i="5" s="1"/>
  <c r="Z513" i="5"/>
  <c r="AI513" i="5" s="1"/>
  <c r="Y592" i="5"/>
  <c r="AH592" i="5" s="1"/>
  <c r="U574" i="6"/>
  <c r="AD574" i="6" s="1"/>
  <c r="Z574" i="6"/>
  <c r="AI574" i="6" s="1"/>
  <c r="X428" i="6"/>
  <c r="AG428" i="6" s="1"/>
  <c r="U302" i="6"/>
  <c r="AD302" i="6" s="1"/>
  <c r="Z302" i="6"/>
  <c r="AI302" i="6" s="1"/>
  <c r="V112" i="6"/>
  <c r="AE112" i="6" s="1"/>
  <c r="Z233" i="6"/>
  <c r="AI233" i="6" s="1"/>
  <c r="T348" i="6"/>
  <c r="AC348" i="6" s="1"/>
  <c r="Z470" i="6"/>
  <c r="AI470" i="6" s="1"/>
  <c r="T40" i="6"/>
  <c r="AC40" i="6" s="1"/>
  <c r="Z40" i="6"/>
  <c r="AI40" i="6" s="1"/>
  <c r="Z503" i="6"/>
  <c r="AI503" i="6" s="1"/>
  <c r="U570" i="6"/>
  <c r="AD570" i="6" s="1"/>
  <c r="Z297" i="5"/>
  <c r="AI297" i="5" s="1"/>
  <c r="Z312" i="6"/>
  <c r="AI312" i="6" s="1"/>
  <c r="U415" i="6"/>
  <c r="AD415" i="6" s="1"/>
  <c r="Z115" i="7"/>
  <c r="AI115" i="7" s="1"/>
  <c r="Y200" i="7"/>
  <c r="AH200" i="7" s="1"/>
  <c r="R44" i="6"/>
  <c r="AA44" i="6" s="1"/>
  <c r="V416" i="6"/>
  <c r="AE416" i="6" s="1"/>
  <c r="S196" i="7"/>
  <c r="AB196" i="7" s="1"/>
  <c r="Z66" i="6"/>
  <c r="AI66" i="6" s="1"/>
  <c r="U340" i="6"/>
  <c r="AD340" i="6" s="1"/>
  <c r="R578" i="6"/>
  <c r="AA578" i="6" s="1"/>
  <c r="W578" i="6"/>
  <c r="AF578" i="6" s="1"/>
  <c r="U102" i="7"/>
  <c r="AD102" i="7" s="1"/>
  <c r="T440" i="7"/>
  <c r="AC440" i="7" s="1"/>
  <c r="T445" i="7"/>
  <c r="AC445" i="7" s="1"/>
  <c r="Z286" i="7"/>
  <c r="AI286" i="7" s="1"/>
  <c r="S414" i="7"/>
  <c r="AB414" i="7" s="1"/>
  <c r="R572" i="7"/>
  <c r="AA572" i="7" s="1"/>
  <c r="Z207" i="7"/>
  <c r="AI207" i="7" s="1"/>
  <c r="T431" i="7"/>
  <c r="AC431" i="7" s="1"/>
  <c r="Z431" i="7"/>
  <c r="AI431" i="7" s="1"/>
  <c r="V274" i="7"/>
  <c r="AE274" i="7" s="1"/>
  <c r="T219" i="7"/>
  <c r="AC219" i="7" s="1"/>
  <c r="W482" i="7"/>
  <c r="AF482" i="7" s="1"/>
  <c r="Y468" i="8"/>
  <c r="AH468" i="8" s="1"/>
  <c r="Y119" i="9"/>
  <c r="AH119" i="9" s="1"/>
  <c r="Z297" i="9"/>
  <c r="AI297" i="9" s="1"/>
  <c r="T211" i="5"/>
  <c r="AC211" i="5" s="1"/>
  <c r="Z374" i="6"/>
  <c r="AI374" i="6" s="1"/>
  <c r="Z584" i="6"/>
  <c r="AI584" i="6" s="1"/>
  <c r="T90" i="7"/>
  <c r="AC90" i="7" s="1"/>
  <c r="U58" i="7"/>
  <c r="AD58" i="7" s="1"/>
  <c r="X58" i="7"/>
  <c r="AG58" i="7" s="1"/>
  <c r="T588" i="5"/>
  <c r="AC588" i="5" s="1"/>
  <c r="W588" i="5"/>
  <c r="AF588" i="5" s="1"/>
  <c r="V317" i="7"/>
  <c r="AE317" i="7" s="1"/>
  <c r="Y296" i="7"/>
  <c r="AH296" i="7" s="1"/>
  <c r="U95" i="7"/>
  <c r="AD95" i="7" s="1"/>
  <c r="Z95" i="7"/>
  <c r="AI95" i="7" s="1"/>
  <c r="T558" i="7"/>
  <c r="AC558" i="7" s="1"/>
  <c r="T300" i="7"/>
  <c r="AC300" i="7" s="1"/>
  <c r="U101" i="7"/>
  <c r="AD101" i="7" s="1"/>
  <c r="Z101" i="7"/>
  <c r="AI101" i="7" s="1"/>
  <c r="T243" i="7"/>
  <c r="AC243" i="7" s="1"/>
  <c r="R34" i="7"/>
  <c r="AA34" i="7" s="1"/>
  <c r="B9" i="7" s="1"/>
  <c r="X428" i="7"/>
  <c r="AG428" i="7" s="1"/>
  <c r="T328" i="7"/>
  <c r="AC328" i="7" s="1"/>
  <c r="U302" i="7"/>
  <c r="AD302" i="7" s="1"/>
  <c r="T302" i="7"/>
  <c r="AC302" i="7" s="1"/>
  <c r="R250" i="5"/>
  <c r="AA250" i="5" s="1"/>
  <c r="R506" i="5"/>
  <c r="AA506" i="5" s="1"/>
  <c r="X311" i="6"/>
  <c r="AG311" i="6" s="1"/>
  <c r="U357" i="6"/>
  <c r="AD357" i="6" s="1"/>
  <c r="Z357" i="6"/>
  <c r="AI357" i="6" s="1"/>
  <c r="R334" i="6"/>
  <c r="AA334" i="6" s="1"/>
  <c r="W138" i="6"/>
  <c r="AF138" i="6" s="1"/>
  <c r="T114" i="6"/>
  <c r="AC114" i="6" s="1"/>
  <c r="Y354" i="6"/>
  <c r="AH354" i="6" s="1"/>
  <c r="V354" i="6"/>
  <c r="AE354" i="6" s="1"/>
  <c r="X401" i="6"/>
  <c r="AG401" i="6" s="1"/>
  <c r="T471" i="6"/>
  <c r="AC471" i="6" s="1"/>
  <c r="U365" i="5"/>
  <c r="AD365" i="5" s="1"/>
  <c r="Z365" i="5"/>
  <c r="AI365" i="5" s="1"/>
  <c r="T263" i="6"/>
  <c r="AC263" i="6" s="1"/>
  <c r="Z263" i="6"/>
  <c r="AI263" i="6" s="1"/>
  <c r="Z475" i="6"/>
  <c r="AI475" i="6" s="1"/>
  <c r="W475" i="6"/>
  <c r="AF475" i="6" s="1"/>
  <c r="T56" i="7"/>
  <c r="AC56" i="7" s="1"/>
  <c r="X154" i="7"/>
  <c r="AG154" i="7" s="1"/>
  <c r="R341" i="5"/>
  <c r="AA341" i="5" s="1"/>
  <c r="Y63" i="6"/>
  <c r="AH63" i="6" s="1"/>
  <c r="R63" i="6"/>
  <c r="AA63" i="6" s="1"/>
  <c r="R407" i="6"/>
  <c r="AA407" i="6" s="1"/>
  <c r="U432" i="6"/>
  <c r="AD432" i="6" s="1"/>
  <c r="R432" i="6"/>
  <c r="AA432" i="6" s="1"/>
  <c r="Z515" i="6"/>
  <c r="AI515" i="6" s="1"/>
  <c r="Y121" i="7"/>
  <c r="AH121" i="7" s="1"/>
  <c r="Y417" i="6"/>
  <c r="AH417" i="6" s="1"/>
  <c r="U532" i="6"/>
  <c r="AD532" i="6" s="1"/>
  <c r="U326" i="7"/>
  <c r="AD326" i="7" s="1"/>
  <c r="T240" i="6"/>
  <c r="AC240" i="6" s="1"/>
  <c r="V246" i="7"/>
  <c r="AE246" i="7" s="1"/>
  <c r="Z291" i="7"/>
  <c r="AI291" i="7" s="1"/>
  <c r="Z103" i="7"/>
  <c r="AI103" i="7" s="1"/>
  <c r="R373" i="7"/>
  <c r="AA373" i="7" s="1"/>
  <c r="T373" i="7"/>
  <c r="AC373" i="7" s="1"/>
  <c r="Z457" i="7"/>
  <c r="AI457" i="7" s="1"/>
  <c r="U239" i="7"/>
  <c r="AD239" i="7" s="1"/>
  <c r="X242" i="7"/>
  <c r="AG242" i="7" s="1"/>
  <c r="W242" i="7"/>
  <c r="AF242" i="7" s="1"/>
  <c r="S532" i="7"/>
  <c r="AB532" i="7" s="1"/>
  <c r="N21" i="15"/>
  <c r="W124" i="7"/>
  <c r="AF124" i="7" s="1"/>
  <c r="Z362" i="7"/>
  <c r="AI362" i="7" s="1"/>
  <c r="Y362" i="7"/>
  <c r="AH362" i="7" s="1"/>
  <c r="Y513" i="7"/>
  <c r="AH513" i="7" s="1"/>
  <c r="W505" i="7"/>
  <c r="AF505" i="7" s="1"/>
  <c r="U404" i="7"/>
  <c r="AD404" i="7" s="1"/>
  <c r="X575" i="7"/>
  <c r="AG575" i="7" s="1"/>
  <c r="U424" i="7"/>
  <c r="AD424" i="7" s="1"/>
  <c r="W452" i="7"/>
  <c r="AF452" i="7" s="1"/>
  <c r="V284" i="7"/>
  <c r="AE284" i="7" s="1"/>
  <c r="X284" i="7"/>
  <c r="AG284" i="7" s="1"/>
  <c r="Y94" i="7"/>
  <c r="AH94" i="7" s="1"/>
  <c r="T166" i="7"/>
  <c r="AC166" i="7" s="1"/>
  <c r="R166" i="7"/>
  <c r="AA166" i="7" s="1"/>
  <c r="W341" i="7"/>
  <c r="AF341" i="7" s="1"/>
  <c r="W220" i="7"/>
  <c r="AF220" i="7" s="1"/>
  <c r="U183" i="7"/>
  <c r="AD183" i="7" s="1"/>
  <c r="S183" i="7"/>
  <c r="AB183" i="7" s="1"/>
  <c r="X26" i="7"/>
  <c r="AG26" i="7" s="1"/>
  <c r="Y533" i="7"/>
  <c r="AH533" i="7" s="1"/>
  <c r="S390" i="7"/>
  <c r="AB390" i="7" s="1"/>
  <c r="W74" i="7"/>
  <c r="AF74" i="7" s="1"/>
  <c r="X338" i="7"/>
  <c r="AG338" i="7" s="1"/>
  <c r="R145" i="5"/>
  <c r="AA145" i="5" s="1"/>
  <c r="R383" i="5"/>
  <c r="AA383" i="5" s="1"/>
  <c r="R523" i="5"/>
  <c r="AA523" i="5" s="1"/>
  <c r="Z307" i="6"/>
  <c r="AI307" i="6" s="1"/>
  <c r="X315" i="6"/>
  <c r="AG315" i="6" s="1"/>
  <c r="R496" i="6"/>
  <c r="AA496" i="6" s="1"/>
  <c r="R220" i="6"/>
  <c r="AA220" i="6" s="1"/>
  <c r="R212" i="6"/>
  <c r="AA212" i="6" s="1"/>
  <c r="T364" i="6"/>
  <c r="AC364" i="6" s="1"/>
  <c r="X36" i="7"/>
  <c r="AG36" i="7" s="1"/>
  <c r="T132" i="7"/>
  <c r="AC132" i="7" s="1"/>
  <c r="R263" i="7"/>
  <c r="AA263" i="7" s="1"/>
  <c r="T266" i="5"/>
  <c r="AC266" i="5" s="1"/>
  <c r="R266" i="5"/>
  <c r="AA266" i="5" s="1"/>
  <c r="U266" i="6"/>
  <c r="AD266" i="6" s="1"/>
  <c r="T383" i="6"/>
  <c r="AC383" i="6" s="1"/>
  <c r="W446" i="6"/>
  <c r="AF446" i="6" s="1"/>
  <c r="X476" i="6"/>
  <c r="AG476" i="6" s="1"/>
  <c r="V476" i="6"/>
  <c r="AE476" i="6" s="1"/>
  <c r="Z590" i="6"/>
  <c r="AI590" i="6" s="1"/>
  <c r="S98" i="7"/>
  <c r="AB98" i="7" s="1"/>
  <c r="V290" i="7"/>
  <c r="AE290" i="7" s="1"/>
  <c r="U290" i="7"/>
  <c r="AD290" i="7" s="1"/>
  <c r="Z133" i="5"/>
  <c r="AI133" i="5" s="1"/>
  <c r="X345" i="5"/>
  <c r="AG345" i="5" s="1"/>
  <c r="S72" i="6"/>
  <c r="AB72" i="6" s="1"/>
  <c r="V149" i="6"/>
  <c r="AE149" i="6" s="1"/>
  <c r="T409" i="6"/>
  <c r="AC409" i="6" s="1"/>
  <c r="S524" i="6"/>
  <c r="AB524" i="6" s="1"/>
  <c r="W131" i="7"/>
  <c r="AF131" i="7" s="1"/>
  <c r="Z353" i="7"/>
  <c r="AI353" i="7" s="1"/>
  <c r="Z51" i="6"/>
  <c r="AI51" i="6" s="1"/>
  <c r="W418" i="6"/>
  <c r="AF418" i="6" s="1"/>
  <c r="T213" i="7"/>
  <c r="AC213" i="7" s="1"/>
  <c r="S342" i="7"/>
  <c r="AB342" i="7" s="1"/>
  <c r="T342" i="7"/>
  <c r="AC342" i="7" s="1"/>
  <c r="X256" i="6"/>
  <c r="AG256" i="6" s="1"/>
  <c r="R123" i="7"/>
  <c r="AA123" i="7" s="1"/>
  <c r="S138" i="7"/>
  <c r="AB138" i="7" s="1"/>
  <c r="R251" i="7"/>
  <c r="AA251" i="7" s="1"/>
  <c r="T251" i="7"/>
  <c r="AC251" i="7" s="1"/>
  <c r="Y487" i="7"/>
  <c r="AH487" i="7" s="1"/>
  <c r="Y553" i="7"/>
  <c r="AH553" i="7" s="1"/>
  <c r="R286" i="8"/>
  <c r="AA286" i="8" s="1"/>
  <c r="U238" i="5"/>
  <c r="AD238" i="5" s="1"/>
  <c r="Z571" i="6"/>
  <c r="AI571" i="6" s="1"/>
  <c r="R127" i="7"/>
  <c r="AA127" i="7" s="1"/>
  <c r="V580" i="7"/>
  <c r="AE580" i="7" s="1"/>
  <c r="R512" i="7"/>
  <c r="AA512" i="7" s="1"/>
  <c r="X577" i="7"/>
  <c r="AG577" i="7" s="1"/>
  <c r="X548" i="7"/>
  <c r="AG548" i="7" s="1"/>
  <c r="X120" i="7"/>
  <c r="AG120" i="7" s="1"/>
  <c r="Z255" i="7"/>
  <c r="AI255" i="7" s="1"/>
  <c r="X483" i="7"/>
  <c r="AG483" i="7" s="1"/>
  <c r="T478" i="7"/>
  <c r="AC478" i="7" s="1"/>
  <c r="T77" i="7"/>
  <c r="AC77" i="7" s="1"/>
  <c r="Z355" i="7"/>
  <c r="AI355" i="7" s="1"/>
  <c r="X303" i="6"/>
  <c r="AG303" i="6" s="1"/>
  <c r="X594" i="6"/>
  <c r="AG594" i="6" s="1"/>
  <c r="U288" i="6"/>
  <c r="AD288" i="6" s="1"/>
  <c r="Z288" i="6"/>
  <c r="AI288" i="6" s="1"/>
  <c r="W154" i="6"/>
  <c r="AF154" i="6" s="1"/>
  <c r="V191" i="6"/>
  <c r="AE191" i="6" s="1"/>
  <c r="W369" i="6"/>
  <c r="AF369" i="6" s="1"/>
  <c r="R276" i="7"/>
  <c r="AA276" i="7" s="1"/>
  <c r="S276" i="7"/>
  <c r="AB276" i="7" s="1"/>
  <c r="X270" i="5"/>
  <c r="AG270" i="5" s="1"/>
  <c r="U564" i="5"/>
  <c r="AD564" i="5" s="1"/>
  <c r="T564" i="5"/>
  <c r="AC564" i="5" s="1"/>
  <c r="W99" i="7"/>
  <c r="AF99" i="7" s="1"/>
  <c r="V174" i="7"/>
  <c r="AE174" i="7" s="1"/>
  <c r="X309" i="5"/>
  <c r="AG309" i="5" s="1"/>
  <c r="W419" i="6"/>
  <c r="AF419" i="6" s="1"/>
  <c r="Y554" i="5"/>
  <c r="AH554" i="5" s="1"/>
  <c r="Z361" i="6"/>
  <c r="AI361" i="6" s="1"/>
  <c r="X431" i="6"/>
  <c r="AG431" i="6" s="1"/>
  <c r="W361" i="7"/>
  <c r="AF361" i="7" s="1"/>
  <c r="W455" i="7"/>
  <c r="AF455" i="7" s="1"/>
  <c r="J9" i="8"/>
  <c r="V164" i="7"/>
  <c r="AE164" i="7" s="1"/>
  <c r="S471" i="7"/>
  <c r="AB471" i="7" s="1"/>
  <c r="T309" i="9"/>
  <c r="AC309" i="9" s="1"/>
  <c r="T433" i="8"/>
  <c r="AC433" i="8" s="1"/>
  <c r="D9" i="8" s="1"/>
  <c r="S399" i="7"/>
  <c r="AB399" i="7" s="1"/>
  <c r="Z399" i="7"/>
  <c r="AI399" i="7" s="1"/>
  <c r="U526" i="7"/>
  <c r="AD526" i="7" s="1"/>
  <c r="Z310" i="7"/>
  <c r="AI310" i="7" s="1"/>
  <c r="V121" i="5"/>
  <c r="AE121" i="5" s="1"/>
  <c r="S121" i="5"/>
  <c r="AB121" i="5" s="1"/>
  <c r="V344" i="5"/>
  <c r="AE344" i="5" s="1"/>
  <c r="S344" i="5"/>
  <c r="AB344" i="5" s="1"/>
  <c r="U520" i="5"/>
  <c r="AD520" i="5" s="1"/>
  <c r="S520" i="5"/>
  <c r="AB520" i="5" s="1"/>
  <c r="V541" i="6"/>
  <c r="AE541" i="6" s="1"/>
  <c r="S541" i="6"/>
  <c r="AB541" i="6" s="1"/>
  <c r="V237" i="6"/>
  <c r="AE237" i="6" s="1"/>
  <c r="S237" i="6"/>
  <c r="AB237" i="6" s="1"/>
  <c r="T202" i="6"/>
  <c r="AC202" i="6" s="1"/>
  <c r="V557" i="6"/>
  <c r="AE557" i="6" s="1"/>
  <c r="V125" i="7"/>
  <c r="AE125" i="7" s="1"/>
  <c r="R380" i="7"/>
  <c r="AA380" i="7" s="1"/>
  <c r="R384" i="6"/>
  <c r="AA384" i="6" s="1"/>
  <c r="U229" i="6"/>
  <c r="AD229" i="6" s="1"/>
  <c r="U319" i="7"/>
  <c r="AD319" i="7" s="1"/>
  <c r="W578" i="7"/>
  <c r="AF578" i="7" s="1"/>
  <c r="U381" i="5"/>
  <c r="AD381" i="5" s="1"/>
  <c r="V430" i="7"/>
  <c r="AE430" i="7" s="1"/>
  <c r="S430" i="7"/>
  <c r="AB430" i="7" s="1"/>
  <c r="V454" i="7"/>
  <c r="AE454" i="7" s="1"/>
  <c r="U395" i="7"/>
  <c r="AD395" i="7" s="1"/>
  <c r="T89" i="7"/>
  <c r="AC89" i="7" s="1"/>
  <c r="V58" i="5"/>
  <c r="AE58" i="5" s="1"/>
  <c r="S58" i="5"/>
  <c r="AB58" i="5" s="1"/>
  <c r="V312" i="5"/>
  <c r="AE312" i="5" s="1"/>
  <c r="S312" i="5"/>
  <c r="AB312" i="5" s="1"/>
  <c r="U513" i="5"/>
  <c r="AD513" i="5" s="1"/>
  <c r="S513" i="5"/>
  <c r="AB513" i="5" s="1"/>
  <c r="V574" i="6"/>
  <c r="AE574" i="6" s="1"/>
  <c r="S574" i="6"/>
  <c r="AB574" i="6" s="1"/>
  <c r="V302" i="6"/>
  <c r="AE302" i="6" s="1"/>
  <c r="S302" i="6"/>
  <c r="AB302" i="6" s="1"/>
  <c r="T112" i="6"/>
  <c r="AC112" i="6" s="1"/>
  <c r="U348" i="6"/>
  <c r="AD348" i="6" s="1"/>
  <c r="V40" i="6"/>
  <c r="AE40" i="6" s="1"/>
  <c r="U40" i="6"/>
  <c r="AD40" i="6" s="1"/>
  <c r="U297" i="5"/>
  <c r="AD297" i="5" s="1"/>
  <c r="X312" i="6"/>
  <c r="AG312" i="6" s="1"/>
  <c r="V415" i="6"/>
  <c r="AE415" i="6" s="1"/>
  <c r="Z44" i="6"/>
  <c r="AI44" i="6" s="1"/>
  <c r="V196" i="7"/>
  <c r="AE196" i="7" s="1"/>
  <c r="V340" i="6"/>
  <c r="AE340" i="6" s="1"/>
  <c r="U440" i="7"/>
  <c r="AD440" i="7" s="1"/>
  <c r="U445" i="7"/>
  <c r="AD445" i="7" s="1"/>
  <c r="U414" i="7"/>
  <c r="AD414" i="7" s="1"/>
  <c r="K23" i="15"/>
  <c r="W29" i="1"/>
  <c r="X29" i="1" s="1"/>
  <c r="T29" i="1" s="1"/>
  <c r="W34" i="1"/>
  <c r="X34" i="1" s="1"/>
  <c r="T34" i="1" s="1"/>
  <c r="W31" i="1"/>
  <c r="X31" i="1" s="1"/>
  <c r="T31" i="1" s="1"/>
  <c r="W33" i="1"/>
  <c r="X33" i="1" s="1"/>
  <c r="T33" i="1" s="1"/>
  <c r="W30" i="1"/>
  <c r="K24" i="15" s="1"/>
  <c r="W32" i="1"/>
  <c r="X32" i="1" s="1"/>
  <c r="T32" i="1" s="1"/>
  <c r="U211" i="5"/>
  <c r="AD211" i="5" s="1"/>
  <c r="V374" i="6"/>
  <c r="AE374" i="6" s="1"/>
  <c r="S374" i="6"/>
  <c r="AB374" i="6" s="1"/>
  <c r="X584" i="6"/>
  <c r="AG584" i="6" s="1"/>
  <c r="S58" i="7"/>
  <c r="AB58" i="7" s="1"/>
  <c r="U588" i="5"/>
  <c r="AD588" i="5" s="1"/>
  <c r="U558" i="7"/>
  <c r="AD558" i="7" s="1"/>
  <c r="T101" i="7"/>
  <c r="AC101" i="7" s="1"/>
  <c r="U328" i="7"/>
  <c r="AD328" i="7" s="1"/>
  <c r="S138" i="6"/>
  <c r="AB138" i="6" s="1"/>
  <c r="S263" i="6"/>
  <c r="AB263" i="6" s="1"/>
  <c r="R154" i="7"/>
  <c r="AA154" i="7" s="1"/>
  <c r="Z63" i="6"/>
  <c r="AI63" i="6" s="1"/>
  <c r="W246" i="7"/>
  <c r="AF246" i="7" s="1"/>
  <c r="U373" i="7"/>
  <c r="AD373" i="7" s="1"/>
  <c r="W373" i="7"/>
  <c r="AF373" i="7" s="1"/>
  <c r="S457" i="7"/>
  <c r="AB457" i="7" s="1"/>
  <c r="R242" i="7"/>
  <c r="AA242" i="7" s="1"/>
  <c r="W284" i="7"/>
  <c r="AF284" i="7" s="1"/>
  <c r="S284" i="7"/>
  <c r="AB284" i="7" s="1"/>
  <c r="X341" i="7"/>
  <c r="AG341" i="7" s="1"/>
  <c r="R220" i="7"/>
  <c r="AA220" i="7" s="1"/>
  <c r="W183" i="7"/>
  <c r="AF183" i="7" s="1"/>
  <c r="V183" i="7"/>
  <c r="AE183" i="7" s="1"/>
  <c r="U307" i="6"/>
  <c r="AD307" i="6" s="1"/>
  <c r="Z212" i="6"/>
  <c r="AI212" i="6" s="1"/>
  <c r="U132" i="7"/>
  <c r="AD132" i="7" s="1"/>
  <c r="U383" i="6"/>
  <c r="AD383" i="6" s="1"/>
  <c r="S590" i="6"/>
  <c r="AB590" i="6" s="1"/>
  <c r="T290" i="7"/>
  <c r="AC290" i="7" s="1"/>
  <c r="X290" i="7"/>
  <c r="AG290" i="7" s="1"/>
  <c r="U133" i="5"/>
  <c r="AD133" i="5" s="1"/>
  <c r="X149" i="6"/>
  <c r="AG149" i="6" s="1"/>
  <c r="T353" i="7"/>
  <c r="AC353" i="7" s="1"/>
  <c r="S51" i="6"/>
  <c r="AB51" i="6" s="1"/>
  <c r="S571" i="6"/>
  <c r="AB571" i="6" s="1"/>
  <c r="U127" i="7"/>
  <c r="AD127" i="7" s="1"/>
  <c r="W580" i="7"/>
  <c r="AF580" i="7" s="1"/>
  <c r="Z512" i="7"/>
  <c r="AI512" i="7" s="1"/>
  <c r="R120" i="7"/>
  <c r="AA120" i="7" s="1"/>
  <c r="U478" i="7"/>
  <c r="AD478" i="7" s="1"/>
  <c r="U77" i="7"/>
  <c r="AD77" i="7" s="1"/>
  <c r="S355" i="7"/>
  <c r="AB355" i="7" s="1"/>
  <c r="R154" i="6"/>
  <c r="AA154" i="6" s="1"/>
  <c r="X99" i="7"/>
  <c r="AG99" i="7" s="1"/>
  <c r="W174" i="7"/>
  <c r="AF174" i="7" s="1"/>
  <c r="R419" i="6"/>
  <c r="AA419" i="6" s="1"/>
  <c r="V361" i="6"/>
  <c r="AE361" i="6" s="1"/>
  <c r="S361" i="6"/>
  <c r="AB361" i="6" s="1"/>
  <c r="X164" i="7"/>
  <c r="AG164" i="7" s="1"/>
  <c r="R526" i="7"/>
  <c r="AA526" i="7" s="1"/>
  <c r="V526" i="7"/>
  <c r="AE526" i="7" s="1"/>
  <c r="T485" i="7"/>
  <c r="AC485" i="7" s="1"/>
  <c r="V43" i="5"/>
  <c r="AE43" i="5" s="1"/>
  <c r="U304" i="5"/>
  <c r="AD304" i="5" s="1"/>
  <c r="T511" i="5"/>
  <c r="AC511" i="5" s="1"/>
  <c r="U310" i="6"/>
  <c r="AD310" i="6" s="1"/>
  <c r="V219" i="6"/>
  <c r="AE219" i="6" s="1"/>
  <c r="U127" i="5"/>
  <c r="AD127" i="5" s="1"/>
  <c r="S350" i="7"/>
  <c r="AB350" i="7" s="1"/>
  <c r="U398" i="6"/>
  <c r="AD398" i="6" s="1"/>
  <c r="U576" i="7"/>
  <c r="AD576" i="7" s="1"/>
  <c r="V116" i="7"/>
  <c r="AE116" i="7" s="1"/>
  <c r="U128" i="7"/>
  <c r="AD128" i="7" s="1"/>
  <c r="U574" i="7"/>
  <c r="AD574" i="7" s="1"/>
  <c r="U186" i="5"/>
  <c r="AD186" i="5" s="1"/>
  <c r="U438" i="5"/>
  <c r="AD438" i="5" s="1"/>
  <c r="U583" i="5"/>
  <c r="AD583" i="5" s="1"/>
  <c r="T367" i="6"/>
  <c r="AC367" i="6" s="1"/>
  <c r="U429" i="6"/>
  <c r="AD429" i="6" s="1"/>
  <c r="W202" i="6"/>
  <c r="AF202" i="6" s="1"/>
  <c r="V393" i="6"/>
  <c r="AE393" i="6" s="1"/>
  <c r="X125" i="7"/>
  <c r="AG125" i="7" s="1"/>
  <c r="T151" i="5"/>
  <c r="AC151" i="5" s="1"/>
  <c r="V115" i="6"/>
  <c r="AE115" i="6" s="1"/>
  <c r="T333" i="5"/>
  <c r="AC333" i="5" s="1"/>
  <c r="T170" i="7"/>
  <c r="AC170" i="7" s="1"/>
  <c r="X229" i="6"/>
  <c r="AG229" i="6" s="1"/>
  <c r="U67" i="7"/>
  <c r="AD67" i="7" s="1"/>
  <c r="X266" i="7"/>
  <c r="AG266" i="7" s="1"/>
  <c r="U259" i="7"/>
  <c r="AD259" i="7" s="1"/>
  <c r="T432" i="7"/>
  <c r="AC432" i="7" s="1"/>
  <c r="S578" i="7"/>
  <c r="AB578" i="7" s="1"/>
  <c r="V177" i="7"/>
  <c r="AE177" i="7" s="1"/>
  <c r="X381" i="5"/>
  <c r="AG381" i="5" s="1"/>
  <c r="V45" i="7"/>
  <c r="AE45" i="7" s="1"/>
  <c r="S585" i="5"/>
  <c r="AB585" i="5" s="1"/>
  <c r="V315" i="7"/>
  <c r="AE315" i="7" s="1"/>
  <c r="U210" i="7"/>
  <c r="AD210" i="7" s="1"/>
  <c r="V185" i="7"/>
  <c r="AE185" i="7" s="1"/>
  <c r="U484" i="7"/>
  <c r="AD484" i="7" s="1"/>
  <c r="X89" i="7"/>
  <c r="AG89" i="7" s="1"/>
  <c r="V132" i="5"/>
  <c r="AE132" i="5" s="1"/>
  <c r="U348" i="5"/>
  <c r="AD348" i="5" s="1"/>
  <c r="T521" i="5"/>
  <c r="AC521" i="5" s="1"/>
  <c r="T485" i="6"/>
  <c r="AC485" i="6" s="1"/>
  <c r="U540" i="6"/>
  <c r="AD540" i="6" s="1"/>
  <c r="U231" i="6"/>
  <c r="AD231" i="6" s="1"/>
  <c r="W112" i="6"/>
  <c r="AF112" i="6" s="1"/>
  <c r="R348" i="6"/>
  <c r="AA348" i="6" s="1"/>
  <c r="U177" i="5"/>
  <c r="AD177" i="5" s="1"/>
  <c r="V134" i="6"/>
  <c r="AE134" i="6" s="1"/>
  <c r="V130" i="6"/>
  <c r="AE130" i="6" s="1"/>
  <c r="R415" i="6"/>
  <c r="AA415" i="6" s="1"/>
  <c r="T115" i="7"/>
  <c r="AC115" i="7" s="1"/>
  <c r="S44" i="6"/>
  <c r="AB44" i="6" s="1"/>
  <c r="R340" i="6"/>
  <c r="AA340" i="6" s="1"/>
  <c r="X102" i="7"/>
  <c r="AG102" i="7" s="1"/>
  <c r="T498" i="7"/>
  <c r="AC498" i="7" s="1"/>
  <c r="R440" i="7"/>
  <c r="AA440" i="7" s="1"/>
  <c r="R445" i="7"/>
  <c r="AA445" i="7" s="1"/>
  <c r="C6" i="9"/>
  <c r="C7" i="9" s="1"/>
  <c r="X211" i="5"/>
  <c r="AG211" i="5" s="1"/>
  <c r="W374" i="6"/>
  <c r="AF374" i="6" s="1"/>
  <c r="U317" i="7"/>
  <c r="AD317" i="7" s="1"/>
  <c r="W558" i="7"/>
  <c r="AF558" i="7" s="1"/>
  <c r="V34" i="7"/>
  <c r="AE34" i="7" s="1"/>
  <c r="S328" i="7"/>
  <c r="AB328" i="7" s="1"/>
  <c r="V250" i="5"/>
  <c r="AE250" i="5" s="1"/>
  <c r="U506" i="5"/>
  <c r="AD506" i="5" s="1"/>
  <c r="T311" i="6"/>
  <c r="AC311" i="6" s="1"/>
  <c r="V334" i="6"/>
  <c r="AE334" i="6" s="1"/>
  <c r="R138" i="6"/>
  <c r="AA138" i="6" s="1"/>
  <c r="V209" i="6"/>
  <c r="AE209" i="6" s="1"/>
  <c r="T401" i="6"/>
  <c r="AC401" i="6" s="1"/>
  <c r="V234" i="7"/>
  <c r="AE234" i="7" s="1"/>
  <c r="T491" i="5"/>
  <c r="AC491" i="5" s="1"/>
  <c r="U486" i="6"/>
  <c r="AD486" i="6" s="1"/>
  <c r="S121" i="7"/>
  <c r="AB121" i="7" s="1"/>
  <c r="Z354" i="7"/>
  <c r="AI354" i="7" s="1"/>
  <c r="V457" i="7"/>
  <c r="AE457" i="7" s="1"/>
  <c r="S94" i="7"/>
  <c r="AB94" i="7" s="1"/>
  <c r="U54" i="7"/>
  <c r="AD54" i="7" s="1"/>
  <c r="W338" i="7"/>
  <c r="AF338" i="7" s="1"/>
  <c r="V145" i="5"/>
  <c r="AE145" i="5" s="1"/>
  <c r="V383" i="5"/>
  <c r="AE383" i="5" s="1"/>
  <c r="U523" i="5"/>
  <c r="AD523" i="5" s="1"/>
  <c r="U430" i="6"/>
  <c r="AD430" i="6" s="1"/>
  <c r="V496" i="6"/>
  <c r="AE496" i="6" s="1"/>
  <c r="V220" i="6"/>
  <c r="AE220" i="6" s="1"/>
  <c r="T36" i="7"/>
  <c r="AC36" i="7" s="1"/>
  <c r="T369" i="5"/>
  <c r="AC369" i="5" s="1"/>
  <c r="R383" i="6"/>
  <c r="AA383" i="6" s="1"/>
  <c r="W590" i="6"/>
  <c r="AF590" i="6" s="1"/>
  <c r="T345" i="5"/>
  <c r="AC345" i="5" s="1"/>
  <c r="W353" i="7"/>
  <c r="AF353" i="7" s="1"/>
  <c r="R51" i="6"/>
  <c r="AA51" i="6" s="1"/>
  <c r="T256" i="6"/>
  <c r="AC256" i="6" s="1"/>
  <c r="U433" i="7"/>
  <c r="AD433" i="7" s="1"/>
  <c r="T487" i="7"/>
  <c r="AC487" i="7" s="1"/>
  <c r="W286" i="8"/>
  <c r="AF286" i="8" s="1"/>
  <c r="G6" i="8" s="1"/>
  <c r="G7" i="8" s="1"/>
  <c r="G8" i="8" s="1"/>
  <c r="U586" i="5"/>
  <c r="AD586" i="5" s="1"/>
  <c r="W571" i="6"/>
  <c r="AF571" i="6" s="1"/>
  <c r="S580" i="7"/>
  <c r="AB580" i="7" s="1"/>
  <c r="T577" i="7"/>
  <c r="AC577" i="7" s="1"/>
  <c r="S120" i="7"/>
  <c r="AB120" i="7" s="1"/>
  <c r="U83" i="7"/>
  <c r="AD83" i="7" s="1"/>
  <c r="U47" i="7"/>
  <c r="AD47" i="7" s="1"/>
  <c r="E6" i="7" s="1"/>
  <c r="E7" i="7" s="1"/>
  <c r="E8" i="7" s="1"/>
  <c r="W84" i="7"/>
  <c r="AF84" i="7" s="1"/>
  <c r="W478" i="7"/>
  <c r="AF478" i="7" s="1"/>
  <c r="T355" i="7"/>
  <c r="AC355" i="7" s="1"/>
  <c r="V290" i="5"/>
  <c r="AE290" i="5" s="1"/>
  <c r="U508" i="5"/>
  <c r="AD508" i="5" s="1"/>
  <c r="T303" i="6"/>
  <c r="AC303" i="6" s="1"/>
  <c r="T154" i="6"/>
  <c r="AC154" i="6" s="1"/>
  <c r="V326" i="6"/>
  <c r="AE326" i="6" s="1"/>
  <c r="U117" i="6"/>
  <c r="AD117" i="6" s="1"/>
  <c r="U487" i="6"/>
  <c r="AD487" i="6" s="1"/>
  <c r="U97" i="5"/>
  <c r="AD97" i="5" s="1"/>
  <c r="W158" i="6"/>
  <c r="AF158" i="6" s="1"/>
  <c r="R99" i="7"/>
  <c r="AA99" i="7" s="1"/>
  <c r="T309" i="5"/>
  <c r="AC309" i="5" s="1"/>
  <c r="V222" i="7"/>
  <c r="AE222" i="7" s="1"/>
  <c r="W361" i="6"/>
  <c r="AF361" i="6" s="1"/>
  <c r="V463" i="7"/>
  <c r="AE463" i="7" s="1"/>
  <c r="R164" i="7"/>
  <c r="AA164" i="7" s="1"/>
  <c r="Z278" i="7"/>
  <c r="AI278" i="7" s="1"/>
  <c r="X526" i="7"/>
  <c r="AG526" i="7" s="1"/>
  <c r="E6" i="9" l="1"/>
  <c r="E7" i="9" s="1"/>
  <c r="E8" i="9" s="1"/>
  <c r="H9" i="9"/>
  <c r="H14" i="9" s="1"/>
  <c r="F9" i="9"/>
  <c r="F20" i="9" s="1"/>
  <c r="G6" i="9"/>
  <c r="G7" i="9" s="1"/>
  <c r="G8" i="9" s="1"/>
  <c r="B6" i="9"/>
  <c r="B7" i="9" s="1"/>
  <c r="D9" i="9"/>
  <c r="D13" i="9" s="1"/>
  <c r="I6" i="9"/>
  <c r="I7" i="9" s="1"/>
  <c r="I8" i="9" s="1"/>
  <c r="J6" i="9"/>
  <c r="J7" i="9" s="1"/>
  <c r="J8" i="9" s="1"/>
  <c r="D6" i="8"/>
  <c r="D7" i="8" s="1"/>
  <c r="E6" i="8"/>
  <c r="E7" i="8" s="1"/>
  <c r="E8" i="8" s="1"/>
  <c r="H9" i="8"/>
  <c r="H21" i="8" s="1"/>
  <c r="B6" i="8"/>
  <c r="B7" i="8" s="1"/>
  <c r="J6" i="8"/>
  <c r="J7" i="8" s="1"/>
  <c r="J8" i="8" s="1"/>
  <c r="I9" i="8"/>
  <c r="I16" i="8" s="1"/>
  <c r="J6" i="7"/>
  <c r="J7" i="7" s="1"/>
  <c r="J8" i="7" s="1"/>
  <c r="D9" i="7"/>
  <c r="F9" i="7"/>
  <c r="G9" i="7"/>
  <c r="B6" i="7"/>
  <c r="B7" i="7" s="1"/>
  <c r="C6" i="7"/>
  <c r="C7" i="7" s="1"/>
  <c r="E9" i="7"/>
  <c r="E17" i="7" s="1"/>
  <c r="H6" i="7"/>
  <c r="H7" i="7" s="1"/>
  <c r="H8" i="7" s="1"/>
  <c r="I6" i="7"/>
  <c r="I7" i="7" s="1"/>
  <c r="I8" i="7" s="1"/>
  <c r="I9" i="7"/>
  <c r="I14" i="7" s="1"/>
  <c r="G6" i="7"/>
  <c r="G7" i="7" s="1"/>
  <c r="G8" i="7" s="1"/>
  <c r="F6" i="7"/>
  <c r="F7" i="7" s="1"/>
  <c r="F8" i="7" s="1"/>
  <c r="J9" i="5"/>
  <c r="C6" i="5"/>
  <c r="C7" i="5" s="1"/>
  <c r="F9" i="5"/>
  <c r="I6" i="5"/>
  <c r="I7" i="5" s="1"/>
  <c r="I8" i="5" s="1"/>
  <c r="D9" i="5"/>
  <c r="D10" i="5" s="1"/>
  <c r="B9" i="5"/>
  <c r="B19" i="5" s="1"/>
  <c r="F6" i="5"/>
  <c r="F7" i="5" s="1"/>
  <c r="F8" i="5" s="1"/>
  <c r="C9" i="5"/>
  <c r="G9" i="5"/>
  <c r="B6" i="5"/>
  <c r="B7" i="5" s="1"/>
  <c r="H9" i="6"/>
  <c r="H17" i="6" s="1"/>
  <c r="C9" i="6"/>
  <c r="C12" i="6" s="1"/>
  <c r="H6" i="6"/>
  <c r="H7" i="6" s="1"/>
  <c r="H8" i="6" s="1"/>
  <c r="J9" i="6"/>
  <c r="J21" i="6" s="1"/>
  <c r="B6" i="6"/>
  <c r="B7" i="6" s="1"/>
  <c r="D6" i="6"/>
  <c r="D7" i="6" s="1"/>
  <c r="D9" i="6"/>
  <c r="D21" i="6" s="1"/>
  <c r="C6" i="6"/>
  <c r="C7" i="6" s="1"/>
  <c r="D21" i="7"/>
  <c r="D10" i="7"/>
  <c r="D20" i="7"/>
  <c r="D14" i="7"/>
  <c r="D19" i="7"/>
  <c r="D13" i="7"/>
  <c r="D17" i="7"/>
  <c r="D16" i="7"/>
  <c r="D12" i="7"/>
  <c r="F21" i="7"/>
  <c r="F10" i="7"/>
  <c r="F20" i="7"/>
  <c r="F14" i="7"/>
  <c r="F19" i="7"/>
  <c r="F13" i="7"/>
  <c r="F17" i="7"/>
  <c r="F12" i="7"/>
  <c r="F16" i="7"/>
  <c r="F16" i="5"/>
  <c r="F10" i="5"/>
  <c r="F14" i="5"/>
  <c r="F13" i="5"/>
  <c r="F21" i="5"/>
  <c r="F12" i="5"/>
  <c r="F17" i="5"/>
  <c r="F20" i="5"/>
  <c r="F19" i="5"/>
  <c r="D19" i="5"/>
  <c r="D17" i="5"/>
  <c r="D16" i="5"/>
  <c r="D14" i="5"/>
  <c r="D20" i="5"/>
  <c r="D13" i="5"/>
  <c r="D21" i="5"/>
  <c r="D12" i="5"/>
  <c r="D21" i="8"/>
  <c r="D20" i="8"/>
  <c r="D19" i="8"/>
  <c r="D17" i="8"/>
  <c r="D16" i="8"/>
  <c r="D10" i="8"/>
  <c r="D13" i="8"/>
  <c r="D12" i="8"/>
  <c r="D14" i="8"/>
  <c r="G20" i="7"/>
  <c r="G14" i="7"/>
  <c r="G19" i="7"/>
  <c r="G13" i="7"/>
  <c r="G17" i="7"/>
  <c r="G12" i="7"/>
  <c r="G16" i="7"/>
  <c r="G21" i="7"/>
  <c r="G10" i="7"/>
  <c r="C19" i="9"/>
  <c r="C17" i="9"/>
  <c r="C16" i="9"/>
  <c r="C14" i="9"/>
  <c r="C12" i="9"/>
  <c r="C10" i="9"/>
  <c r="C21" i="9"/>
  <c r="C20" i="9"/>
  <c r="C13" i="9"/>
  <c r="H16" i="8"/>
  <c r="H10" i="8"/>
  <c r="H14" i="8"/>
  <c r="H12" i="8"/>
  <c r="H20" i="8"/>
  <c r="H17" i="8"/>
  <c r="H16" i="6"/>
  <c r="G14" i="5"/>
  <c r="G13" i="5"/>
  <c r="G21" i="5"/>
  <c r="G12" i="5"/>
  <c r="G20" i="5"/>
  <c r="G16" i="5"/>
  <c r="G10" i="5"/>
  <c r="G19" i="5"/>
  <c r="G17" i="5"/>
  <c r="B12" i="5"/>
  <c r="F19" i="8"/>
  <c r="F17" i="8"/>
  <c r="F16" i="8"/>
  <c r="F10" i="8"/>
  <c r="F14" i="8"/>
  <c r="F13" i="8"/>
  <c r="F21" i="8"/>
  <c r="F20" i="8"/>
  <c r="F12" i="8"/>
  <c r="J21" i="5"/>
  <c r="J12" i="5"/>
  <c r="J20" i="5"/>
  <c r="J19" i="5"/>
  <c r="J17" i="5"/>
  <c r="J16" i="5"/>
  <c r="J13" i="5"/>
  <c r="J14" i="5"/>
  <c r="F14" i="9"/>
  <c r="F10" i="9"/>
  <c r="F21" i="9"/>
  <c r="F19" i="9"/>
  <c r="F17" i="9"/>
  <c r="F16" i="9"/>
  <c r="F13" i="9"/>
  <c r="F12" i="9"/>
  <c r="I17" i="7"/>
  <c r="I12" i="7"/>
  <c r="I16" i="7"/>
  <c r="I19" i="7"/>
  <c r="I13" i="7"/>
  <c r="I21" i="7"/>
  <c r="I20" i="7"/>
  <c r="D20" i="6"/>
  <c r="B16" i="7"/>
  <c r="B21" i="7"/>
  <c r="B10" i="7"/>
  <c r="B17" i="7"/>
  <c r="B12" i="7"/>
  <c r="B19" i="7"/>
  <c r="B14" i="7"/>
  <c r="B13" i="7"/>
  <c r="B20" i="7"/>
  <c r="I13" i="8"/>
  <c r="I12" i="8"/>
  <c r="I21" i="8"/>
  <c r="H13" i="9"/>
  <c r="H21" i="9"/>
  <c r="H20" i="9"/>
  <c r="H19" i="9"/>
  <c r="H17" i="9"/>
  <c r="H16" i="9"/>
  <c r="H12" i="9"/>
  <c r="H10" i="9"/>
  <c r="C20" i="5"/>
  <c r="C19" i="5"/>
  <c r="C17" i="5"/>
  <c r="C16" i="5"/>
  <c r="C10" i="5"/>
  <c r="C14" i="5"/>
  <c r="C21" i="5"/>
  <c r="C12" i="5"/>
  <c r="C13" i="5"/>
  <c r="D17" i="9"/>
  <c r="D21" i="9"/>
  <c r="D20" i="9"/>
  <c r="D19" i="9"/>
  <c r="D10" i="9"/>
  <c r="D12" i="9"/>
  <c r="D16" i="9"/>
  <c r="D14" i="9"/>
  <c r="C12" i="8"/>
  <c r="C21" i="8"/>
  <c r="C20" i="8"/>
  <c r="C19" i="8"/>
  <c r="C17" i="8"/>
  <c r="C14" i="8"/>
  <c r="C16" i="8"/>
  <c r="C10" i="8"/>
  <c r="C13" i="8"/>
  <c r="B13" i="8"/>
  <c r="B12" i="8"/>
  <c r="B21" i="8"/>
  <c r="B20" i="8"/>
  <c r="B19" i="8"/>
  <c r="B16" i="8"/>
  <c r="B10" i="8"/>
  <c r="B14" i="8"/>
  <c r="B17" i="8"/>
  <c r="I9" i="9"/>
  <c r="G9" i="8"/>
  <c r="B9" i="6"/>
  <c r="C6" i="8"/>
  <c r="C7" i="8" s="1"/>
  <c r="D6" i="9"/>
  <c r="D7" i="9" s="1"/>
  <c r="B9" i="9"/>
  <c r="E9" i="9"/>
  <c r="I9" i="5"/>
  <c r="V37" i="4"/>
  <c r="X37" i="4"/>
  <c r="K5" i="4"/>
  <c r="K6" i="4"/>
  <c r="E9" i="8"/>
  <c r="E6" i="6"/>
  <c r="E7" i="6" s="1"/>
  <c r="E8" i="6" s="1"/>
  <c r="E9" i="6"/>
  <c r="J9" i="9"/>
  <c r="J6" i="6"/>
  <c r="J7" i="6" s="1"/>
  <c r="J8" i="6" s="1"/>
  <c r="L5" i="4" s="1"/>
  <c r="D6" i="7"/>
  <c r="D7" i="7" s="1"/>
  <c r="F9" i="6"/>
  <c r="F6" i="6"/>
  <c r="F7" i="6" s="1"/>
  <c r="F8" i="6" s="1"/>
  <c r="E9" i="5"/>
  <c r="G9" i="9"/>
  <c r="H9" i="7"/>
  <c r="G6" i="6"/>
  <c r="G7" i="6" s="1"/>
  <c r="G8" i="6" s="1"/>
  <c r="G9" i="6"/>
  <c r="G6" i="5"/>
  <c r="G7" i="5" s="1"/>
  <c r="G8" i="5" s="1"/>
  <c r="I18" i="16"/>
  <c r="H19" i="16"/>
  <c r="F6" i="8"/>
  <c r="F7" i="8" s="1"/>
  <c r="F8" i="8" s="1"/>
  <c r="J13" i="8"/>
  <c r="J12" i="8"/>
  <c r="J21" i="8"/>
  <c r="J20" i="8"/>
  <c r="J19" i="8"/>
  <c r="J16" i="8"/>
  <c r="J10" i="8"/>
  <c r="J14" i="8"/>
  <c r="J17" i="8"/>
  <c r="C9" i="7"/>
  <c r="I9" i="6"/>
  <c r="I6" i="6"/>
  <c r="I7" i="6" s="1"/>
  <c r="I8" i="6" s="1"/>
  <c r="D6" i="5"/>
  <c r="D7" i="5" s="1"/>
  <c r="E6" i="5"/>
  <c r="E7" i="5" s="1"/>
  <c r="E8" i="5" s="1"/>
  <c r="H6" i="8"/>
  <c r="H7" i="8" s="1"/>
  <c r="H8" i="8" s="1"/>
  <c r="J9" i="7"/>
  <c r="X30" i="1"/>
  <c r="F6" i="9"/>
  <c r="F7" i="9" s="1"/>
  <c r="F8" i="9" s="1"/>
  <c r="J6" i="5"/>
  <c r="J7" i="5" s="1"/>
  <c r="J8" i="5" s="1"/>
  <c r="H9" i="5"/>
  <c r="H6" i="5"/>
  <c r="H7" i="5" s="1"/>
  <c r="H8" i="5" s="1"/>
  <c r="I17" i="8" l="1"/>
  <c r="I20" i="8"/>
  <c r="H13" i="8"/>
  <c r="I10" i="8"/>
  <c r="I14" i="8"/>
  <c r="I19" i="8"/>
  <c r="H19" i="8"/>
  <c r="E14" i="7"/>
  <c r="E10" i="7"/>
  <c r="E16" i="7"/>
  <c r="E21" i="7"/>
  <c r="I10" i="7"/>
  <c r="E13" i="7"/>
  <c r="E12" i="7"/>
  <c r="E19" i="7"/>
  <c r="E20" i="7"/>
  <c r="J20" i="6"/>
  <c r="B20" i="5"/>
  <c r="B14" i="5"/>
  <c r="B13" i="5"/>
  <c r="B21" i="5"/>
  <c r="B10" i="5"/>
  <c r="B16" i="5"/>
  <c r="B17" i="5"/>
  <c r="J12" i="6"/>
  <c r="J16" i="6"/>
  <c r="C10" i="6"/>
  <c r="D10" i="6"/>
  <c r="H20" i="6"/>
  <c r="J13" i="6"/>
  <c r="C16" i="6"/>
  <c r="C14" i="6"/>
  <c r="D14" i="6"/>
  <c r="D13" i="6"/>
  <c r="H21" i="6"/>
  <c r="J10" i="6"/>
  <c r="C13" i="6"/>
  <c r="D12" i="6"/>
  <c r="H10" i="6"/>
  <c r="H19" i="6"/>
  <c r="J14" i="6"/>
  <c r="C17" i="6"/>
  <c r="D16" i="6"/>
  <c r="H12" i="6"/>
  <c r="J17" i="6"/>
  <c r="C19" i="6"/>
  <c r="D17" i="6"/>
  <c r="H13" i="6"/>
  <c r="J19" i="6"/>
  <c r="C20" i="6"/>
  <c r="D19" i="6"/>
  <c r="H14" i="6"/>
  <c r="C21" i="6"/>
  <c r="G20" i="6"/>
  <c r="G19" i="6"/>
  <c r="G17" i="6"/>
  <c r="G16" i="6"/>
  <c r="G14" i="6"/>
  <c r="G13" i="6"/>
  <c r="G12" i="6"/>
  <c r="G21" i="6"/>
  <c r="G10" i="6"/>
  <c r="G10" i="9"/>
  <c r="G21" i="9"/>
  <c r="G20" i="9"/>
  <c r="G19" i="9"/>
  <c r="G17" i="9"/>
  <c r="G16" i="9"/>
  <c r="G14" i="9"/>
  <c r="G13" i="9"/>
  <c r="G12" i="9"/>
  <c r="H13" i="5"/>
  <c r="H21" i="5"/>
  <c r="H12" i="5"/>
  <c r="H20" i="5"/>
  <c r="H19" i="5"/>
  <c r="H14" i="5"/>
  <c r="H17" i="5"/>
  <c r="H10" i="5"/>
  <c r="H16" i="5"/>
  <c r="J16" i="7"/>
  <c r="J21" i="7"/>
  <c r="J10" i="7"/>
  <c r="J17" i="7"/>
  <c r="J12" i="7"/>
  <c r="J19" i="7"/>
  <c r="J14" i="7"/>
  <c r="J13" i="7"/>
  <c r="J20" i="7"/>
  <c r="F21" i="6"/>
  <c r="F20" i="6"/>
  <c r="F19" i="6"/>
  <c r="F17" i="6"/>
  <c r="F16" i="6"/>
  <c r="F14" i="6"/>
  <c r="F13" i="6"/>
  <c r="F12" i="6"/>
  <c r="F10" i="6"/>
  <c r="E16" i="9"/>
  <c r="E12" i="9"/>
  <c r="E10" i="9"/>
  <c r="E14" i="9"/>
  <c r="E17" i="9"/>
  <c r="E21" i="9"/>
  <c r="E20" i="9"/>
  <c r="E19" i="9"/>
  <c r="E13" i="9"/>
  <c r="H19" i="7"/>
  <c r="H13" i="7"/>
  <c r="H17" i="7"/>
  <c r="H12" i="7"/>
  <c r="H16" i="7"/>
  <c r="H20" i="7"/>
  <c r="H14" i="7"/>
  <c r="H21" i="7"/>
  <c r="H10" i="7"/>
  <c r="E20" i="8"/>
  <c r="E19" i="8"/>
  <c r="E17" i="8"/>
  <c r="E16" i="8"/>
  <c r="E10" i="8"/>
  <c r="E14" i="8"/>
  <c r="E12" i="8"/>
  <c r="E21" i="8"/>
  <c r="E13" i="8"/>
  <c r="F5" i="4"/>
  <c r="E21" i="4" s="1"/>
  <c r="F6" i="4"/>
  <c r="L24" i="15"/>
  <c r="T30" i="1"/>
  <c r="C21" i="7"/>
  <c r="C10" i="7"/>
  <c r="C20" i="7"/>
  <c r="C14" i="7"/>
  <c r="C16" i="7"/>
  <c r="C12" i="7"/>
  <c r="C19" i="7"/>
  <c r="C17" i="7"/>
  <c r="C13" i="7"/>
  <c r="G17" i="8"/>
  <c r="G16" i="8"/>
  <c r="G10" i="8"/>
  <c r="G14" i="8"/>
  <c r="G13" i="8"/>
  <c r="G12" i="8"/>
  <c r="G20" i="8"/>
  <c r="G19" i="8"/>
  <c r="G21" i="8"/>
  <c r="I21" i="9"/>
  <c r="I10" i="9"/>
  <c r="I20" i="9"/>
  <c r="I19" i="9"/>
  <c r="I17" i="9"/>
  <c r="I16" i="9"/>
  <c r="I14" i="9"/>
  <c r="I13" i="9"/>
  <c r="I12" i="9"/>
  <c r="I17" i="6"/>
  <c r="I16" i="6"/>
  <c r="I14" i="6"/>
  <c r="I13" i="6"/>
  <c r="I12" i="6"/>
  <c r="I21" i="6"/>
  <c r="I20" i="6"/>
  <c r="I19" i="6"/>
  <c r="I10" i="6"/>
  <c r="E17" i="5"/>
  <c r="E16" i="5"/>
  <c r="E10" i="5"/>
  <c r="E14" i="5"/>
  <c r="E13" i="5"/>
  <c r="E19" i="5"/>
  <c r="E20" i="5"/>
  <c r="E21" i="5"/>
  <c r="E12" i="5"/>
  <c r="E12" i="6"/>
  <c r="E21" i="6"/>
  <c r="E20" i="6"/>
  <c r="E19" i="6"/>
  <c r="E17" i="6"/>
  <c r="E16" i="6"/>
  <c r="E14" i="6"/>
  <c r="E13" i="6"/>
  <c r="E10" i="6"/>
  <c r="I13" i="5"/>
  <c r="I21" i="5"/>
  <c r="I12" i="5"/>
  <c r="I20" i="5"/>
  <c r="I19" i="5"/>
  <c r="I17" i="5"/>
  <c r="I14" i="5"/>
  <c r="I10" i="5"/>
  <c r="I16" i="5"/>
  <c r="B16" i="6"/>
  <c r="B10" i="6"/>
  <c r="B14" i="6"/>
  <c r="B13" i="6"/>
  <c r="B12" i="6"/>
  <c r="B21" i="6"/>
  <c r="B20" i="6"/>
  <c r="B19" i="6"/>
  <c r="B17" i="6"/>
  <c r="B20" i="9"/>
  <c r="B12" i="9"/>
  <c r="B21" i="9"/>
  <c r="B13" i="9"/>
  <c r="B10" i="9"/>
  <c r="B17" i="9"/>
  <c r="B16" i="9"/>
  <c r="B14" i="9"/>
  <c r="B19" i="9"/>
  <c r="J20" i="9"/>
  <c r="J12" i="9"/>
  <c r="J19" i="9"/>
  <c r="J17" i="9"/>
  <c r="J16" i="9"/>
  <c r="J14" i="9"/>
  <c r="J21" i="9"/>
  <c r="J13" i="9"/>
  <c r="J10" i="9"/>
  <c r="G6" i="4" l="1"/>
  <c r="G5" i="4"/>
  <c r="G24" i="15"/>
  <c r="M24" i="15" s="1"/>
  <c r="N24" i="15" s="1"/>
  <c r="T54" i="1"/>
  <c r="X5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2" authorId="0" shapeId="0" xr:uid="{00000000-0006-0000-0000-000008000000}">
      <text>
        <r>
          <rPr>
            <sz val="10"/>
            <color rgb="FF000000"/>
            <rFont val="Arial"/>
            <family val="2"/>
            <scheme val="minor"/>
          </rPr>
          <t>Reduction
	-Mikhail Karasikov</t>
        </r>
      </text>
    </comment>
    <comment ref="E5" authorId="0" shapeId="0" xr:uid="{00000000-0006-0000-0000-000009000000}">
      <text>
        <r>
          <rPr>
            <sz val="10"/>
            <color rgb="FF000000"/>
            <rFont val="Arial"/>
            <family val="2"/>
            <scheme val="minor"/>
          </rPr>
          <t>shall we remove this?
	-Mikhail Karasikov
You mean the canonical version of the MetaSUB graph?
	-André Kahles
yes
	-Mikhail Karasikov</t>
        </r>
      </text>
    </comment>
    <comment ref="F7" authorId="0" shapeId="0" xr:uid="{00000000-0006-0000-0000-000005000000}">
      <text>
        <r>
          <rPr>
            <sz val="10"/>
            <color rgb="FF000000"/>
            <rFont val="Arial"/>
            <family val="2"/>
            <scheme val="minor"/>
          </rPr>
          <t>308 samples missing
	-Mikhail Karasikov</t>
        </r>
      </text>
    </comment>
    <comment ref="H7" authorId="0" shapeId="0" xr:uid="{00000000-0006-0000-0000-000006000000}">
      <text>
        <r>
          <rPr>
            <sz val="10"/>
            <color rgb="FF000000"/>
            <rFont val="Arial"/>
            <family val="2"/>
            <scheme val="minor"/>
          </rPr>
          <t>approximately (some ids are missing in the big table
	-Mikhail Karasikov</t>
        </r>
      </text>
    </comment>
    <comment ref="F8" authorId="0" shapeId="0" xr:uid="{00000000-0006-0000-0000-000002000000}">
      <text>
        <r>
          <rPr>
            <sz val="10"/>
            <color rgb="FF000000"/>
            <rFont val="Arial"/>
            <family val="2"/>
            <scheme val="minor"/>
          </rPr>
          <t>12 samples missing
	-Mikhail Karasikov
`zgrep -wf &lt;(ls -1 columns/graph_subset_750_primary/ | sed -e "s/^\/cluster\/home\/mikhaika\/metagenome\/data\/BIGSI\/annotation\/columns\///" -e "s/.unitigs.fasta.gz.column.annodbg$//") ~/metagenome/data/cloudcompute/all_metadata/20220214_bigquery_result_all_sra.extended.tsv.gz | cut -f19 | wc`
	-Mikhail Karasikov</t>
        </r>
      </text>
    </comment>
    <comment ref="L24" authorId="0" shapeId="0" xr:uid="{00000000-0006-0000-0000-00000B000000}">
      <text>
        <r>
          <rPr>
            <sz val="10"/>
            <color rgb="FF000000"/>
            <rFont val="Arial"/>
            <family val="2"/>
            <scheme val="minor"/>
          </rPr>
          <t>This is an estimate on Daniel's first metazoa run
	-André Kahles
should we remove this value?
	-Mikhail Karasikov
We could replace it with an estimate based on the 10k subset, although this will likely be a gross over-estimate
	-André Kahles</t>
        </r>
      </text>
    </comment>
    <comment ref="E37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full list: 9858 (some samples have too short reads)
	-Mikhail Karasikov</t>
        </r>
      </text>
    </comment>
    <comment ref="H41" authorId="0" shapeId="0" xr:uid="{00000000-0006-0000-0000-00000A000000}">
      <text>
        <r>
          <rPr>
            <sz val="10"/>
            <color rgb="FF000000"/>
            <rFont val="Arial"/>
            <family val="2"/>
            <scheme val="minor"/>
          </rPr>
          <t>This is the gzip compressed vcf files (as we don't have sequences for this)
	-André Kahles</t>
        </r>
      </text>
    </comment>
    <comment ref="Q48" authorId="0" shapeId="0" xr:uid="{00000000-0006-0000-0000-000003000000}">
      <text>
        <r>
          <rPr>
            <sz val="10"/>
            <color rgb="FF000000"/>
            <rFont val="Arial"/>
            <family val="2"/>
            <scheme val="minor"/>
          </rPr>
          <t>number of coordinates: 61593821559
number of bits in the indicator matrix: 61489726214
	-Mikhail Karasikov</t>
        </r>
      </text>
    </comment>
  </commentList>
</comments>
</file>

<file path=xl/sharedStrings.xml><?xml version="1.0" encoding="utf-8"?>
<sst xmlns="http://schemas.openxmlformats.org/spreadsheetml/2006/main" count="10921" uniqueCount="1001">
  <si>
    <t>ctrl access</t>
  </si>
  <si>
    <t>Dataset</t>
  </si>
  <si>
    <t>Input Size</t>
  </si>
  <si>
    <t>Graph properties</t>
  </si>
  <si>
    <t>Size of Data Structures (bytes)</t>
  </si>
  <si>
    <t>Compression</t>
  </si>
  <si>
    <t>Name (short)</t>
  </si>
  <si>
    <t>Description</t>
  </si>
  <si>
    <t>Reference/Citation</t>
  </si>
  <si>
    <t># labels</t>
  </si>
  <si>
    <t># input basepairs</t>
  </si>
  <si>
    <t>bits (gzipped) per bp</t>
  </si>
  <si>
    <t>Raw files (gzipped)</t>
  </si>
  <si>
    <t>Unitigs (gzipped)</t>
  </si>
  <si>
    <t>Type</t>
  </si>
  <si>
    <t>k</t>
  </si>
  <si>
    <t>k-mers in graph</t>
  </si>
  <si>
    <t>graph fast</t>
  </si>
  <si>
    <t>graph small</t>
  </si>
  <si>
    <t>bits per k-mer (graph small)</t>
  </si>
  <si>
    <t>columns</t>
  </si>
  <si>
    <t>num kmers in index (rel. or pos.)</t>
  </si>
  <si>
    <t>diff columns</t>
  </si>
  <si>
    <t>diff'ed annotation</t>
  </si>
  <si>
    <t>total (GB)</t>
  </si>
  <si>
    <t>Redundancy (bp/rel.)</t>
  </si>
  <si>
    <t>RD compression</t>
  </si>
  <si>
    <t>Efficiency (rel./byte)</t>
  </si>
  <si>
    <t>Compress. (bp/byte)</t>
  </si>
  <si>
    <t>query time (sec)</t>
  </si>
  <si>
    <t>no</t>
  </si>
  <si>
    <t>yes</t>
  </si>
  <si>
    <t>MetaSUB</t>
  </si>
  <si>
    <t>MetaSUB dataset</t>
  </si>
  <si>
    <t>https://www.biorxiv.org/content/10.1101/724526v4</t>
  </si>
  <si>
    <t>canonical/primary</t>
  </si>
  <si>
    <t>SRA-Microbe</t>
  </si>
  <si>
    <t>https://www.nature.com/articles/s41587-018-0010-1</t>
  </si>
  <si>
    <t>SRA-Microbe (24750)</t>
  </si>
  <si>
    <t>SRA-Microbe (750)</t>
  </si>
  <si>
    <t>SRA-MetaGut</t>
  </si>
  <si>
    <t>https://academic.oup.com/nar/article/39/suppl_1/D19/2505848</t>
  </si>
  <si>
    <t>SRA-Fungi</t>
  </si>
  <si>
    <t>all fungi WGS data on SRA</t>
  </si>
  <si>
    <t>SRA-Fungi (5k)</t>
  </si>
  <si>
    <t>SRA-Plants</t>
  </si>
  <si>
    <t>all plant WGS data on SRA</t>
  </si>
  <si>
    <t>SRA-Human</t>
  </si>
  <si>
    <t>public human WGS data on SRA</t>
  </si>
  <si>
    <t>SRA-Metazoa (Mouse)</t>
  </si>
  <si>
    <t>SRA-Metazoa (10k)</t>
  </si>
  <si>
    <t>SRA-Metazoa (1k studies)</t>
  </si>
  <si>
    <t>SRA-Metazoa (w/o Human)</t>
  </si>
  <si>
    <t>??</t>
  </si>
  <si>
    <t>SRA-Metazoa ???</t>
  </si>
  <si>
    <t>SRA-Metazoa (no-nanopore, no-pacbio)</t>
  </si>
  <si>
    <t>SRA-Metazoa target</t>
  </si>
  <si>
    <t>SRA-Metazoa with_new_files</t>
  </si>
  <si>
    <t>SRA-Metazoa (all?)</t>
  </si>
  <si>
    <t>public metazoa WGS data on SRA</t>
  </si>
  <si>
    <t>SRA-Public (100 studies)</t>
  </si>
  <si>
    <t>SRA-Public (100 studies) rd_flat</t>
  </si>
  <si>
    <t>SRA-Public (100 studies) fast + rd_flat</t>
  </si>
  <si>
    <t>SRA-Public 2022</t>
  </si>
  <si>
    <t>SRA-Public</t>
  </si>
  <si>
    <t>SRA 2022</t>
  </si>
  <si>
    <t>SRA-Public (06.06.2024)</t>
  </si>
  <si>
    <t>SRA-Public (11.01.2025)</t>
  </si>
  <si>
    <t>SRA 2024</t>
  </si>
  <si>
    <t>TCGA</t>
  </si>
  <si>
    <t>Human cancer transcriptomes</t>
  </si>
  <si>
    <t>https://www.cancer.gov/about-nci/organization/ccg/research/structural-genomics/tcga</t>
  </si>
  <si>
    <t>TCGA with counts$^\ddagger$</t>
  </si>
  <si>
    <t>GTEx</t>
  </si>
  <si>
    <t>Human reference transciptomes</t>
  </si>
  <si>
    <t>https://www.gtexportal.org/home/</t>
  </si>
  <si>
    <t>GTEx with counts$^\ddagger$</t>
  </si>
  <si>
    <t>GTEx old (k=41)</t>
  </si>
  <si>
    <t>GTEx + GnomAD</t>
  </si>
  <si>
    <t>Human reference transciptomes plus variation from the GnomAD set</t>
  </si>
  <si>
    <t>GnomAD</t>
  </si>
  <si>
    <t>Human reference genome and variation</t>
  </si>
  <si>
    <t>https://www.nature.com/articles/s41576-020-0255-7</t>
  </si>
  <si>
    <t>basic</t>
  </si>
  <si>
    <t>Kingsford</t>
  </si>
  <si>
    <t>https://www.ncbi.nlm.nih.gov/pmc/articles/pmid/26854477/</t>
  </si>
  <si>
    <t>primary</t>
  </si>
  <si>
    <t>Kingsford with counts$^\ddagger$</t>
  </si>
  <si>
    <t>UHGG (catalog)</t>
  </si>
  <si>
    <t>universal human gut genome catalog</t>
  </si>
  <si>
    <t>https://www.nature.com/articles/s41587-020-0603-3</t>
  </si>
  <si>
    <t>UHGG (all)</t>
  </si>
  <si>
    <t>universal human gut genome full list</t>
  </si>
  <si>
    <t>Tara Oceans</t>
  </si>
  <si>
    <t>Tara Oceans (scaffolds)</t>
  </si>
  <si>
    <t>Tara Oceans with coord.$^\dagger$</t>
  </si>
  <si>
    <t>basic with positions</t>
  </si>
  <si>
    <t>RefSeq (33M accessions)</t>
  </si>
  <si>
    <t>https://docs.google.com/spreadsheets/d/13vnsG4CUrO77IP6UmlmAGt_YtiQPJIsw1f3gd8EK4Og/edit#gid=0</t>
  </si>
  <si>
    <t>https://academic.oup.com/nar/article/44/D1/D733/2502674</t>
  </si>
  <si>
    <t>RefSeq with coordinates$^\dagger$</t>
  </si>
  <si>
    <t>RefSeq (85k taxID)</t>
  </si>
  <si>
    <t>UniParc</t>
  </si>
  <si>
    <t>TOTAL</t>
  </si>
  <si>
    <t>TOTAL (SRA only)</t>
  </si>
  <si>
    <t>TOTAL (SRA done)</t>
  </si>
  <si>
    <t>GB/GiB factor:</t>
  </si>
  <si>
    <t>GB/GiB denom:</t>
  </si>
  <si>
    <t>TOTAL (in paper)</t>
  </si>
  <si>
    <t>From SRA</t>
  </si>
  <si>
    <t>Not in SRA (retrieved from mccortex logs)</t>
  </si>
  <si>
    <t>Missing info</t>
  </si>
  <si>
    <t>ERR109516</t>
  </si>
  <si>
    <t>ERR109517</t>
  </si>
  <si>
    <t>ERR109612</t>
  </si>
  <si>
    <t>ERR109613</t>
  </si>
  <si>
    <t>ERR109665</t>
  </si>
  <si>
    <t>ERR109668</t>
  </si>
  <si>
    <t>ERR110842</t>
  </si>
  <si>
    <t>ERR110843</t>
  </si>
  <si>
    <t>fast</t>
  </si>
  <si>
    <t>Indexing cost</t>
  </si>
  <si>
    <t>Hosting</t>
  </si>
  <si>
    <t>Method</t>
  </si>
  <si>
    <t>then /year*</t>
  </si>
  <si>
    <t>cost /year</t>
  </si>
  <si>
    <t>node type</t>
  </si>
  <si>
    <t>#nodes</t>
  </si>
  <si>
    <t>throughput, Mbp/h</t>
  </si>
  <si>
    <t>search</t>
  </si>
  <si>
    <t>align</t>
  </si>
  <si>
    <t>Serratus cost, $/sample</t>
  </si>
  <si>
    <t>"$0.0062 per SRA to align 79.8 MB"</t>
  </si>
  <si>
    <t>* this was for specific SRAs they searched against</t>
  </si>
  <si>
    <t>Storage of SRA</t>
  </si>
  <si>
    <t>n/a</t>
  </si>
  <si>
    <t>AWS S3 buckets</t>
  </si>
  <si>
    <t>Serratus query size, bp</t>
  </si>
  <si>
    <t>MetaGraph</t>
  </si>
  <si>
    <t>Serratus cost, $/sample/Mbp</t>
  </si>
  <si>
    <t>on demand (fast)</t>
  </si>
  <si>
    <t>any</t>
  </si>
  <si>
    <t>num cores</t>
  </si>
  <si>
    <t>Serratus</t>
  </si>
  <si>
    <t>(r5,c5).xlarge/c5.large</t>
  </si>
  <si>
    <t>construction time, h</t>
  </si>
  <si>
    <t>peak RAM, GB</t>
  </si>
  <si>
    <t>graph construction+annotation+rd</t>
  </si>
  <si>
    <t>Hosting:</t>
  </si>
  <si>
    <t>rd_flat</t>
  </si>
  <si>
    <t>Samples</t>
  </si>
  <si>
    <t>min CPUs</t>
  </si>
  <si>
    <t>rd_disk</t>
  </si>
  <si>
    <t>bp</t>
  </si>
  <si>
    <t>min RAM</t>
  </si>
  <si>
    <t>Size, GB</t>
  </si>
  <si>
    <t>tolerance (can pay this times more than minimum)</t>
  </si>
  <si>
    <t>preprocessing CPUs</t>
  </si>
  <si>
    <t>preprocessing RAM</t>
  </si>
  <si>
    <t>Storage, $/GB/month</t>
  </si>
  <si>
    <t>storage per sample /year</t>
  </si>
  <si>
    <t>EBS Cold storage</t>
  </si>
  <si>
    <t>size on disk, GB</t>
  </si>
  <si>
    <t>Building cost per sample</t>
  </si>
  <si>
    <t>index in RAM, GB</t>
  </si>
  <si>
    <t>index on disk, GB</t>
  </si>
  <si>
    <t>samples in index</t>
  </si>
  <si>
    <t>input bp</t>
  </si>
  <si>
    <t>(measured on pex) -&gt;</t>
  </si>
  <si>
    <t>throughput 1 thread, bp/s</t>
  </si>
  <si>
    <t>query --align, bp/s</t>
  </si>
  <si>
    <t>align, bp/s</t>
  </si>
  <si>
    <t>preprocessing time, h</t>
  </si>
  <si>
    <t>compression, bp/byte</t>
  </si>
  <si>
    <t>query cost, $/Mbp</t>
  </si>
  <si>
    <t>All SRA, $/year</t>
  </si>
  <si>
    <t>Storage, $/year</t>
  </si>
  <si>
    <t>optimal machine</t>
  </si>
  <si>
    <t>number of machines</t>
  </si>
  <si>
    <t>All SRA construction, $</t>
  </si>
  <si>
    <t>100 studies</t>
  </si>
  <si>
    <t>optimal machine (construction)</t>
  </si>
  <si>
    <t>All SRA preprocessing, $</t>
  </si>
  <si>
    <t>optimal machine (preprocessing)</t>
  </si>
  <si>
    <t>throughput 1 thread, Mbp/h</t>
  </si>
  <si>
    <t>query --align, Mbp/h</t>
  </si>
  <si>
    <t>align, Mbp/h</t>
  </si>
  <si>
    <t>optimal</t>
  </si>
  <si>
    <t>corresponding</t>
  </si>
  <si>
    <t>https://cloud.google.com/products/calculator#id=04d80e84-defc-4eaf-a9e9-75068cd501c7</t>
  </si>
  <si>
    <t>Instance name</t>
  </si>
  <si>
    <t>Dedicated</t>
  </si>
  <si>
    <t>On-Demand hourly rate</t>
  </si>
  <si>
    <t>cores</t>
  </si>
  <si>
    <t>vCPU</t>
  </si>
  <si>
    <t>Memory (GB)</t>
  </si>
  <si>
    <t>Memory (GiB)</t>
  </si>
  <si>
    <t>Storage, GB</t>
  </si>
  <si>
    <t>Storage</t>
  </si>
  <si>
    <t>Network performance</t>
  </si>
  <si>
    <t>Large enough</t>
  </si>
  <si>
    <t>cost, $/(sample*year)</t>
  </si>
  <si>
    <t>preprocessing, $/sample</t>
  </si>
  <si>
    <t>cosntruction, $/sample</t>
  </si>
  <si>
    <t>storage, $/(sample*year)</t>
  </si>
  <si>
    <t>n2-standard-2 + SSD</t>
  </si>
  <si>
    <t>n2-standard-4 + SSD</t>
  </si>
  <si>
    <t>n2-standard-8 + SSD</t>
  </si>
  <si>
    <t>n2-standard-16 + SSD</t>
  </si>
  <si>
    <t>n2-standard-32 + SSD</t>
  </si>
  <si>
    <t>n2-standard-2</t>
  </si>
  <si>
    <t>n2-standard-128</t>
  </si>
  <si>
    <t>n2-standard-64</t>
  </si>
  <si>
    <t>n2-standard-16</t>
  </si>
  <si>
    <t>n2-highmem-128</t>
  </si>
  <si>
    <t>n2-highmem-128 + SSD</t>
  </si>
  <si>
    <t>e2-standard-32</t>
  </si>
  <si>
    <t>e2-highmem-16</t>
  </si>
  <si>
    <t>c2-standard-60</t>
  </si>
  <si>
    <t>c2-standard-60 + SSD</t>
  </si>
  <si>
    <t>m1-megamem-96</t>
  </si>
  <si>
    <t>m1-megamem-96 + SSD</t>
  </si>
  <si>
    <t>m1-ultramem-160</t>
  </si>
  <si>
    <t>m2-megamem-416</t>
  </si>
  <si>
    <t>m2-ultramem-416</t>
  </si>
  <si>
    <t>m2-hypermem-416</t>
  </si>
  <si>
    <t>m3-megamem-128</t>
  </si>
  <si>
    <t>m3-ultramem-128</t>
  </si>
  <si>
    <t>n1-standard-2 + SSD</t>
  </si>
  <si>
    <t>n1-standard-4 + SSD</t>
  </si>
  <si>
    <t>n1-standard-8 + SSD</t>
  </si>
  <si>
    <t>n1-standard-32 + SSD</t>
  </si>
  <si>
    <t>n1-standard-96 + SSD</t>
  </si>
  <si>
    <t>t4g.nano</t>
  </si>
  <si>
    <t>EBS only</t>
  </si>
  <si>
    <t>Up to 5 Gigabit</t>
  </si>
  <si>
    <t>t3a.nano</t>
  </si>
  <si>
    <t>t3.nano</t>
  </si>
  <si>
    <t>t2.nano</t>
  </si>
  <si>
    <t>Low</t>
  </si>
  <si>
    <t>t4g.micro</t>
  </si>
  <si>
    <t>t3a.micro</t>
  </si>
  <si>
    <t>t3.micro</t>
  </si>
  <si>
    <t>t2.micro</t>
  </si>
  <si>
    <t>Low to Moderate</t>
  </si>
  <si>
    <t>t4g.small</t>
  </si>
  <si>
    <t>t3a.small</t>
  </si>
  <si>
    <t>t3.small</t>
  </si>
  <si>
    <t>t2.small</t>
  </si>
  <si>
    <t>a1.medium</t>
  </si>
  <si>
    <t>Up to 10 Gigabit</t>
  </si>
  <si>
    <t>t4g.medium</t>
  </si>
  <si>
    <t>c6g.medium</t>
  </si>
  <si>
    <t>c7g.medium</t>
  </si>
  <si>
    <t>Up to 12500 Megabit</t>
  </si>
  <si>
    <t>t3a.medium</t>
  </si>
  <si>
    <t>c6gd.medium</t>
  </si>
  <si>
    <t>1 x 59 NVMe SSD</t>
  </si>
  <si>
    <t>m6g.medium</t>
  </si>
  <si>
    <t>m7g.medium</t>
  </si>
  <si>
    <t>t3.medium</t>
  </si>
  <si>
    <t>c6gn.medium</t>
  </si>
  <si>
    <t>Up to 25 Gigabit</t>
  </si>
  <si>
    <t>m6gd.medium</t>
  </si>
  <si>
    <t>t2.medium</t>
  </si>
  <si>
    <t>r6g.medium</t>
  </si>
  <si>
    <t>a1.large</t>
  </si>
  <si>
    <t>r7g.medium</t>
  </si>
  <si>
    <t>r6gd.medium</t>
  </si>
  <si>
    <t>t4g.large</t>
  </si>
  <si>
    <t>c6g.large</t>
  </si>
  <si>
    <t>c7g.large</t>
  </si>
  <si>
    <t>t3a.large</t>
  </si>
  <si>
    <t>c6a.large</t>
  </si>
  <si>
    <t>c6gd.large</t>
  </si>
  <si>
    <t>1 x 118 NVMe SSD</t>
  </si>
  <si>
    <t>c5a.large</t>
  </si>
  <si>
    <t>m6g.large</t>
  </si>
  <si>
    <t>m7g.large</t>
  </si>
  <si>
    <t>t3.large</t>
  </si>
  <si>
    <t>x2gd.medium</t>
  </si>
  <si>
    <t>1 x 59 SSD</t>
  </si>
  <si>
    <t>c5.large</t>
  </si>
  <si>
    <t>c6i.large</t>
  </si>
  <si>
    <t>c5ad.large</t>
  </si>
  <si>
    <t>1 x 75 NVMe SSD</t>
  </si>
  <si>
    <t>m5a.large</t>
  </si>
  <si>
    <t>m6a.large</t>
  </si>
  <si>
    <t>c6gn.large</t>
  </si>
  <si>
    <t>m6gd.large</t>
  </si>
  <si>
    <t>t2.large</t>
  </si>
  <si>
    <t>c5d.large</t>
  </si>
  <si>
    <t>1 x 50 NVMe SSD</t>
  </si>
  <si>
    <t>m6i.large</t>
  </si>
  <si>
    <t>m5.large</t>
  </si>
  <si>
    <t>c4.large</t>
  </si>
  <si>
    <t>Moderate</t>
  </si>
  <si>
    <t>m4.large</t>
  </si>
  <si>
    <t>r6g.large</t>
  </si>
  <si>
    <t>c6id.large</t>
  </si>
  <si>
    <t>1 x 118 SSD</t>
  </si>
  <si>
    <t>a1.xlarge</t>
  </si>
  <si>
    <t>m5ad.large</t>
  </si>
  <si>
    <t>r7g.large</t>
  </si>
  <si>
    <t>c5n.large</t>
  </si>
  <si>
    <t>m5d.large</t>
  </si>
  <si>
    <t>r5a.large</t>
  </si>
  <si>
    <t>c6in.large</t>
  </si>
  <si>
    <t>Up to 25000 Megabit</t>
  </si>
  <si>
    <t>r6a.large</t>
  </si>
  <si>
    <t>r6gd.large</t>
  </si>
  <si>
    <t>m6id.large</t>
  </si>
  <si>
    <t>m5n.large</t>
  </si>
  <si>
    <t>r6i.large</t>
  </si>
  <si>
    <t>r5.large</t>
  </si>
  <si>
    <t>r5ad.large</t>
  </si>
  <si>
    <t>r4.large</t>
  </si>
  <si>
    <t>t4g.xlarge</t>
  </si>
  <si>
    <t>m5dn.large</t>
  </si>
  <si>
    <t>c6g.xlarge</t>
  </si>
  <si>
    <t>m6in.large</t>
  </si>
  <si>
    <t>r5d.large</t>
  </si>
  <si>
    <t>is4gen.medium</t>
  </si>
  <si>
    <t>1 x 937 SSD</t>
  </si>
  <si>
    <t>c7g.xlarge</t>
  </si>
  <si>
    <t>r5b.large</t>
  </si>
  <si>
    <t>r5n.large</t>
  </si>
  <si>
    <t>t3a.xlarge</t>
  </si>
  <si>
    <t>r6id.large</t>
  </si>
  <si>
    <t>c6a.xlarge</t>
  </si>
  <si>
    <t>c6gd.xlarge</t>
  </si>
  <si>
    <t>1 x 237 NVMe SSD</t>
  </si>
  <si>
    <t>m6g.xlarge</t>
  </si>
  <si>
    <t>c5a.xlarge</t>
  </si>
  <si>
    <t>i4g.large</t>
  </si>
  <si>
    <t>1 x 468 SSD</t>
  </si>
  <si>
    <t>i3.large</t>
  </si>
  <si>
    <t>1 x 475 NVMe SSD</t>
  </si>
  <si>
    <t>m6idn.large</t>
  </si>
  <si>
    <t>m7g.xlarge</t>
  </si>
  <si>
    <t>m5zn.large</t>
  </si>
  <si>
    <t>t3.xlarge</t>
  </si>
  <si>
    <t>r5dn.large</t>
  </si>
  <si>
    <t>x2gd.large</t>
  </si>
  <si>
    <t>c5.xlarge</t>
  </si>
  <si>
    <t>c6i.xlarge</t>
  </si>
  <si>
    <t>i4i.large</t>
  </si>
  <si>
    <t>1 x 468 NVMe SSD</t>
  </si>
  <si>
    <t>c5ad.xlarge</t>
  </si>
  <si>
    <t>1 x 150 NVMe SSD</t>
  </si>
  <si>
    <t>m5a.xlarge</t>
  </si>
  <si>
    <t>c6gn.xlarge</t>
  </si>
  <si>
    <t>m6a.xlarge</t>
  </si>
  <si>
    <t>r6in.large</t>
  </si>
  <si>
    <t>m6gd.xlarge</t>
  </si>
  <si>
    <t>im4gn.large</t>
  </si>
  <si>
    <t>t2.xlarge</t>
  </si>
  <si>
    <t>z1d.large</t>
  </si>
  <si>
    <t>c5d.xlarge</t>
  </si>
  <si>
    <t>1 x 100 NVMe SSD</t>
  </si>
  <si>
    <t>m6i.xlarge</t>
  </si>
  <si>
    <t>m5.xlarge</t>
  </si>
  <si>
    <t>r6idn.large</t>
  </si>
  <si>
    <t>c4.xlarge</t>
  </si>
  <si>
    <t>High</t>
  </si>
  <si>
    <t>m4.xlarge</t>
  </si>
  <si>
    <t>r6g.xlarge</t>
  </si>
  <si>
    <t>c6id.xlarge</t>
  </si>
  <si>
    <t>1 x 237 SSD</t>
  </si>
  <si>
    <t>a1.2xlarge</t>
  </si>
  <si>
    <t>m5ad.xlarge</t>
  </si>
  <si>
    <t>r7g.xlarge</t>
  </si>
  <si>
    <t>c5n.xlarge</t>
  </si>
  <si>
    <t>r5a.xlarge</t>
  </si>
  <si>
    <t>i3en.large</t>
  </si>
  <si>
    <t>1 x 1250 NVMe SSD</t>
  </si>
  <si>
    <t>m5d.xlarge</t>
  </si>
  <si>
    <t>r6a.xlarge</t>
  </si>
  <si>
    <t>c6in.xlarge</t>
  </si>
  <si>
    <t>Up to 30000 Megabit</t>
  </si>
  <si>
    <t>inf1.xlarge</t>
  </si>
  <si>
    <t>r6gd.xlarge</t>
  </si>
  <si>
    <t>m6id.xlarge</t>
  </si>
  <si>
    <t>m5n.xlarge</t>
  </si>
  <si>
    <t>r5.xlarge</t>
  </si>
  <si>
    <t>r6i.xlarge</t>
  </si>
  <si>
    <t>r5ad.xlarge</t>
  </si>
  <si>
    <t>r4.xlarge</t>
  </si>
  <si>
    <t>t4g.2xlarge</t>
  </si>
  <si>
    <t>m5dn.xlarge</t>
  </si>
  <si>
    <t>c6g.2xlarge</t>
  </si>
  <si>
    <t>m6in.xlarge</t>
  </si>
  <si>
    <t>r5d.xlarge</t>
  </si>
  <si>
    <t>is4gen.large</t>
  </si>
  <si>
    <t>1 x 1875 SSD</t>
  </si>
  <si>
    <t>c7g.2xlarge</t>
  </si>
  <si>
    <t>Up to 15 Gigabit</t>
  </si>
  <si>
    <t>r5n.xlarge</t>
  </si>
  <si>
    <t>r5b.xlarge</t>
  </si>
  <si>
    <t>t3a.2xlarge</t>
  </si>
  <si>
    <t>r6id.xlarge</t>
  </si>
  <si>
    <t>c6a.2xlarge</t>
  </si>
  <si>
    <t>c6gd.2xlarge</t>
  </si>
  <si>
    <t>m6g.2xlarge</t>
  </si>
  <si>
    <t>c5a.2xlarge</t>
  </si>
  <si>
    <t>i4g.xlarge</t>
  </si>
  <si>
    <t>i3.xlarge</t>
  </si>
  <si>
    <t>1 x 950 NVMe SSD</t>
  </si>
  <si>
    <t>m6idn.xlarge</t>
  </si>
  <si>
    <t>m7g.2xlarge</t>
  </si>
  <si>
    <t>m5zn.xlarge</t>
  </si>
  <si>
    <t>t3.2xlarge</t>
  </si>
  <si>
    <t>r5dn.xlarge</t>
  </si>
  <si>
    <t>x2gd.xlarge</t>
  </si>
  <si>
    <t>c5.2xlarge</t>
  </si>
  <si>
    <t>c6i.2xlarge</t>
  </si>
  <si>
    <t>i4i.xlarge</t>
  </si>
  <si>
    <t>1 x 937 NVMe SSD</t>
  </si>
  <si>
    <t>c5ad.2xlarge</t>
  </si>
  <si>
    <t>1 x 300 NVMe SSD</t>
  </si>
  <si>
    <t>m5a.2xlarge</t>
  </si>
  <si>
    <t>m6a.2xlarge</t>
  </si>
  <si>
    <t>c6gn.2xlarge</t>
  </si>
  <si>
    <t>r6in.xlarge</t>
  </si>
  <si>
    <t>m6gd.2xlarge</t>
  </si>
  <si>
    <t>inf1.2xlarge</t>
  </si>
  <si>
    <t>im4gn.xlarge</t>
  </si>
  <si>
    <t>t2.2xlarge</t>
  </si>
  <si>
    <t>z1d.xlarge</t>
  </si>
  <si>
    <t>g4ad.xlarge</t>
  </si>
  <si>
    <t>150 GB NVMe SSD</t>
  </si>
  <si>
    <t>c5d.2xlarge</t>
  </si>
  <si>
    <t>1 x 200 NVMe SSD</t>
  </si>
  <si>
    <t>m5.2xlarge</t>
  </si>
  <si>
    <t>m6i.2xlarge</t>
  </si>
  <si>
    <t>r6idn.xlarge</t>
  </si>
  <si>
    <t>c4.2xlarge</t>
  </si>
  <si>
    <t>m4.2xlarge</t>
  </si>
  <si>
    <t>c6id.2xlarge</t>
  </si>
  <si>
    <t>1 x 474 SSD</t>
  </si>
  <si>
    <t>r6g.2xlarge</t>
  </si>
  <si>
    <t>a1.4xlarge</t>
  </si>
  <si>
    <t>a1.metal</t>
  </si>
  <si>
    <t>m5ad.2xlarge</t>
  </si>
  <si>
    <t>r7g.2xlarge</t>
  </si>
  <si>
    <t>c5n.2xlarge</t>
  </si>
  <si>
    <t>m5d.2xlarge</t>
  </si>
  <si>
    <t>i3en.xlarge</t>
  </si>
  <si>
    <t>1 x 2500 NVMe SSD</t>
  </si>
  <si>
    <t>r5a.2xlarge</t>
  </si>
  <si>
    <t>c6in.2xlarge</t>
  </si>
  <si>
    <t>Up to 40000 Megabit</t>
  </si>
  <si>
    <t>r6a.2xlarge</t>
  </si>
  <si>
    <t>r6gd.2xlarge</t>
  </si>
  <si>
    <t>h1.2xlarge</t>
  </si>
  <si>
    <t>1 x 2000 HDD</t>
  </si>
  <si>
    <t>m6id.2xlarge</t>
  </si>
  <si>
    <t>m5n.2xlarge</t>
  </si>
  <si>
    <t>d3.xlarge</t>
  </si>
  <si>
    <t>3 x 2000 HDD</t>
  </si>
  <si>
    <t>r6i.2xlarge</t>
  </si>
  <si>
    <t>r5.2xlarge</t>
  </si>
  <si>
    <t>r5ad.2xlarge</t>
  </si>
  <si>
    <t>g4dn.xlarge</t>
  </si>
  <si>
    <t>125 GB NVMe SSD</t>
  </si>
  <si>
    <t>r4.2xlarge</t>
  </si>
  <si>
    <t>g4ad.2xlarge</t>
  </si>
  <si>
    <t>300 GB NVMe SSD</t>
  </si>
  <si>
    <t>m5dn.2xlarge</t>
  </si>
  <si>
    <t>c6g.4xlarge</t>
  </si>
  <si>
    <t>m6in.2xlarge</t>
  </si>
  <si>
    <t>r5d.2xlarge</t>
  </si>
  <si>
    <t>is4gen.xlarge</t>
  </si>
  <si>
    <t>1 x 3750 SSD</t>
  </si>
  <si>
    <t>c7g.4xlarge</t>
  </si>
  <si>
    <t>r5n.2xlarge</t>
  </si>
  <si>
    <t>r5b.2xlarge</t>
  </si>
  <si>
    <t>r6id.2xlarge</t>
  </si>
  <si>
    <t>c6a.4xlarge</t>
  </si>
  <si>
    <t>c6gd.4xlarge</t>
  </si>
  <si>
    <t>c5a.4xlarge</t>
  </si>
  <si>
    <t>m6g.4xlarge</t>
  </si>
  <si>
    <t>i4g.2xlarge</t>
  </si>
  <si>
    <t>Up to 12 Gigabit</t>
  </si>
  <si>
    <t>i3.2xlarge</t>
  </si>
  <si>
    <t>1 x 1900 NVMe SSD</t>
  </si>
  <si>
    <t>m6idn.2xlarge</t>
  </si>
  <si>
    <t>m7g.4xlarge</t>
  </si>
  <si>
    <t>m5zn.2xlarge</t>
  </si>
  <si>
    <t>r5dn.2xlarge</t>
  </si>
  <si>
    <t>x2gd.2xlarge</t>
  </si>
  <si>
    <t>c6i.4xlarge</t>
  </si>
  <si>
    <t>c5.4xlarge</t>
  </si>
  <si>
    <t>i4i.2xlarge</t>
  </si>
  <si>
    <t>1 x 1875 NVMe SSD</t>
  </si>
  <si>
    <t>m5a.4xlarge</t>
  </si>
  <si>
    <t>c5ad.4xlarge</t>
  </si>
  <si>
    <t>2 x 300 NVMe SSD</t>
  </si>
  <si>
    <t>d2.xlarge</t>
  </si>
  <si>
    <t>c6gn.4xlarge</t>
  </si>
  <si>
    <t>25 Gigabit</t>
  </si>
  <si>
    <t>m6a.4xlarge</t>
  </si>
  <si>
    <t>r6in.2xlarge</t>
  </si>
  <si>
    <t>m6gd.4xlarge</t>
  </si>
  <si>
    <t>im4gn.2xlarge</t>
  </si>
  <si>
    <t>z1d.2xlarge</t>
  </si>
  <si>
    <t>g3s.xlarge</t>
  </si>
  <si>
    <t>10 Gigabit</t>
  </si>
  <si>
    <t>g4dn.2xlarge</t>
  </si>
  <si>
    <t>225 GB NVMe SSD</t>
  </si>
  <si>
    <t>inf2.xlarge</t>
  </si>
  <si>
    <t>m6i.4xlarge</t>
  </si>
  <si>
    <t>c5d.4xlarge</t>
  </si>
  <si>
    <t>1 x 400 NVMe SSD</t>
  </si>
  <si>
    <t>m5.4xlarge</t>
  </si>
  <si>
    <t>r6idn.2xlarge</t>
  </si>
  <si>
    <t>c4.4xlarge</t>
  </si>
  <si>
    <t>m4.4xlarge</t>
  </si>
  <si>
    <t>r6g.4xlarge</t>
  </si>
  <si>
    <t>c6id.4xlarge</t>
  </si>
  <si>
    <t>1 x 950 SSD</t>
  </si>
  <si>
    <t>m5ad.4xlarge</t>
  </si>
  <si>
    <t>x2iedn.xlarge</t>
  </si>
  <si>
    <t>x1e.xlarge</t>
  </si>
  <si>
    <t>1 x 120 SSD</t>
  </si>
  <si>
    <t>r7g.4xlarge</t>
  </si>
  <si>
    <t>c5n.4xlarge</t>
  </si>
  <si>
    <t>g4ad.4xlarge</t>
  </si>
  <si>
    <t>600 GB NVMe SSD</t>
  </si>
  <si>
    <t>p2.xlarge</t>
  </si>
  <si>
    <t>r5a.4xlarge</t>
  </si>
  <si>
    <t>i3en.2xlarge</t>
  </si>
  <si>
    <t>2 x 2500 NVMe SSD</t>
  </si>
  <si>
    <t>m5d.4xlarge</t>
  </si>
  <si>
    <t>r6a.4xlarge</t>
  </si>
  <si>
    <t>c6in.4xlarge</t>
  </si>
  <si>
    <t>Up to 50000 Megabit</t>
  </si>
  <si>
    <t>r6gd.4xlarge</t>
  </si>
  <si>
    <t>h1.4xlarge</t>
  </si>
  <si>
    <t>2 x 2000 HDD</t>
  </si>
  <si>
    <t>m6id.4xlarge</t>
  </si>
  <si>
    <t>m5n.4xlarge</t>
  </si>
  <si>
    <t>m5zn.3xlarge</t>
  </si>
  <si>
    <t>d3.2xlarge</t>
  </si>
  <si>
    <t>6 x 2000 HDD</t>
  </si>
  <si>
    <t>r6i.4xlarge</t>
  </si>
  <si>
    <t>r5.4xlarge</t>
  </si>
  <si>
    <t>r5ad.4xlarge</t>
  </si>
  <si>
    <t>r4.4xlarge</t>
  </si>
  <si>
    <t>c6g.8xlarge</t>
  </si>
  <si>
    <t>12 Gigabit</t>
  </si>
  <si>
    <t>m5dn.4xlarge</t>
  </si>
  <si>
    <t>m6in.4xlarge</t>
  </si>
  <si>
    <t>z1d.3xlarge</t>
  </si>
  <si>
    <t>1 x 450 NVMe SSD</t>
  </si>
  <si>
    <t>g3.4xlarge</t>
  </si>
  <si>
    <t>r5d.4xlarge</t>
  </si>
  <si>
    <t>is4gen.2xlarge</t>
  </si>
  <si>
    <t>1 x 7500 SSD</t>
  </si>
  <si>
    <t>c7g.8xlarge</t>
  </si>
  <si>
    <t>15 Gigabit</t>
  </si>
  <si>
    <t>inf1.6xlarge</t>
  </si>
  <si>
    <t>r5n.4xlarge</t>
  </si>
  <si>
    <t>r5b.4xlarge</t>
  </si>
  <si>
    <t>g4dn.4xlarge</t>
  </si>
  <si>
    <t>r6id.4xlarge</t>
  </si>
  <si>
    <t>c6a.8xlarge</t>
  </si>
  <si>
    <t>12500 Megabit</t>
  </si>
  <si>
    <t>c6gd.8xlarge</t>
  </si>
  <si>
    <t>c5a.8xlarge</t>
  </si>
  <si>
    <t>m6g.8xlarge</t>
  </si>
  <si>
    <t>i4g.4xlarge</t>
  </si>
  <si>
    <t>i3.4xlarge</t>
  </si>
  <si>
    <t>2 x 1900 NVMe SSD</t>
  </si>
  <si>
    <t>m6idn.4xlarge</t>
  </si>
  <si>
    <t>m7g.8xlarge</t>
  </si>
  <si>
    <t>r5dn.4xlarge</t>
  </si>
  <si>
    <t>x2gd.4xlarge</t>
  </si>
  <si>
    <t>i3en.3xlarge</t>
  </si>
  <si>
    <t>1 x 7500 NVMe SSD</t>
  </si>
  <si>
    <t>c6i.8xlarge</t>
  </si>
  <si>
    <t>i4i.4xlarge</t>
  </si>
  <si>
    <t>1 x 3750 NVMe SSD</t>
  </si>
  <si>
    <t>c5ad.8xlarge</t>
  </si>
  <si>
    <t>2 x 600 NVMe SSD</t>
  </si>
  <si>
    <t>m5a.8xlarge</t>
  </si>
  <si>
    <t>d2.2xlarge</t>
  </si>
  <si>
    <t>m6a.8xlarge</t>
  </si>
  <si>
    <t>c6gn.8xlarge</t>
  </si>
  <si>
    <t>50 Gigabit</t>
  </si>
  <si>
    <t>r6in.4xlarge</t>
  </si>
  <si>
    <t>m6gd.8xlarge</t>
  </si>
  <si>
    <t>im4gn.4xlarge</t>
  </si>
  <si>
    <t>c5.9xlarge</t>
  </si>
  <si>
    <t>m6i.8xlarge</t>
  </si>
  <si>
    <t>m5.8xlarge</t>
  </si>
  <si>
    <t>r6idn.4xlarge</t>
  </si>
  <si>
    <t>c4.8xlarge</t>
  </si>
  <si>
    <t>c6id.8xlarge</t>
  </si>
  <si>
    <t>1 x 1900 SSD</t>
  </si>
  <si>
    <t>r6g.8xlarge</t>
  </si>
  <si>
    <t>c6g.12xlarge</t>
  </si>
  <si>
    <t>20 Gigabit</t>
  </si>
  <si>
    <t>m5ad.8xlarge</t>
  </si>
  <si>
    <t>x2iedn.2xlarge</t>
  </si>
  <si>
    <t>x1e.2xlarge</t>
  </si>
  <si>
    <t>1 x 240 SSD</t>
  </si>
  <si>
    <t>r7g.8xlarge</t>
  </si>
  <si>
    <t>c5d.9xlarge</t>
  </si>
  <si>
    <t>1 x 900 NVMe SSD</t>
  </si>
  <si>
    <t>g4ad.8xlarge</t>
  </si>
  <si>
    <t>1200 GB NVMe SSD</t>
  </si>
  <si>
    <t>c7g.12xlarge</t>
  </si>
  <si>
    <t>22500 Megabit</t>
  </si>
  <si>
    <t>m5d.8xlarge</t>
  </si>
  <si>
    <t>r5a.8xlarge</t>
  </si>
  <si>
    <t>c6in.8xlarge</t>
  </si>
  <si>
    <t>50000 Megabit</t>
  </si>
  <si>
    <t>r6a.8xlarge</t>
  </si>
  <si>
    <t>c6a.12xlarge</t>
  </si>
  <si>
    <t>18750 Megabit</t>
  </si>
  <si>
    <t>r6gd.8xlarge</t>
  </si>
  <si>
    <t>c6gd.12xlarge</t>
  </si>
  <si>
    <t>2 x 1425 NVMe SSD</t>
  </si>
  <si>
    <t>m6g.12xlarge</t>
  </si>
  <si>
    <t>c5a.12xlarge</t>
  </si>
  <si>
    <t>h1.8xlarge</t>
  </si>
  <si>
    <t>4 x 2000 HDD</t>
  </si>
  <si>
    <t>m6id.8xlarge</t>
  </si>
  <si>
    <t>m5n.8xlarge</t>
  </si>
  <si>
    <t>c5n.9xlarge</t>
  </si>
  <si>
    <t>m7g.12xlarge</t>
  </si>
  <si>
    <t>inf2.8xlarge</t>
  </si>
  <si>
    <t>m5zn.6xlarge</t>
  </si>
  <si>
    <t>d3.4xlarge</t>
  </si>
  <si>
    <t>12 x 2000 HDD</t>
  </si>
  <si>
    <t>m4.10xlarge</t>
  </si>
  <si>
    <t>r5.8xlarge</t>
  </si>
  <si>
    <t>r6i.8xlarge</t>
  </si>
  <si>
    <t>c5.12xlarge</t>
  </si>
  <si>
    <t>c6i.12xlarge</t>
  </si>
  <si>
    <t>c5ad.12xlarge</t>
  </si>
  <si>
    <t>2 x 900 NVMe SSD</t>
  </si>
  <si>
    <t>m5a.12xlarge</t>
  </si>
  <si>
    <t>m6a.12xlarge</t>
  </si>
  <si>
    <t>c6gn.12xlarge</t>
  </si>
  <si>
    <t>75 Gigabit</t>
  </si>
  <si>
    <t>r5ad.8xlarge</t>
  </si>
  <si>
    <t>r4.8xlarge</t>
  </si>
  <si>
    <t>m6gd.12xlarge</t>
  </si>
  <si>
    <t>c6g.16xlarge</t>
  </si>
  <si>
    <t>c6g.metal</t>
  </si>
  <si>
    <t>g4dn.8xlarge</t>
  </si>
  <si>
    <t>900 GB NVMe SSD</t>
  </si>
  <si>
    <t>m5dn.8xlarge</t>
  </si>
  <si>
    <t>m6in.8xlarge</t>
  </si>
  <si>
    <t>z1d.6xlarge</t>
  </si>
  <si>
    <t>g3.8xlarge</t>
  </si>
  <si>
    <t>m5.12xlarge</t>
  </si>
  <si>
    <t>m6i.12xlarge</t>
  </si>
  <si>
    <t>r5d.8xlarge</t>
  </si>
  <si>
    <t>c5d.12xlarge</t>
  </si>
  <si>
    <t>is4gen.4xlarge</t>
  </si>
  <si>
    <t>2 x 7500 SSD</t>
  </si>
  <si>
    <t>c7g.metal</t>
  </si>
  <si>
    <t>30 Gigabit</t>
  </si>
  <si>
    <t>c7g.16xlarge</t>
  </si>
  <si>
    <t>r5b.8xlarge</t>
  </si>
  <si>
    <t>r5n.8xlarge</t>
  </si>
  <si>
    <t>c6id.12xlarge</t>
  </si>
  <si>
    <t>2 x 1425 SSD</t>
  </si>
  <si>
    <t>r6id.8xlarge</t>
  </si>
  <si>
    <t>r6g.12xlarge</t>
  </si>
  <si>
    <t>c6a.16xlarge</t>
  </si>
  <si>
    <t>25000 Megabit</t>
  </si>
  <si>
    <t>c6gd.metal</t>
  </si>
  <si>
    <t>c6gd.16xlarge</t>
  </si>
  <si>
    <t>m6g.16xlarge</t>
  </si>
  <si>
    <t>c5a.16xlarge</t>
  </si>
  <si>
    <t>m6g.metal</t>
  </si>
  <si>
    <t>i4g.8xlarge</t>
  </si>
  <si>
    <t>2 x 3750 SSD</t>
  </si>
  <si>
    <t>m5ad.12xlarge</t>
  </si>
  <si>
    <t>i3.8xlarge</t>
  </si>
  <si>
    <t>4 x 1900 NVMe SSD</t>
  </si>
  <si>
    <t>m6idn.8xlarge</t>
  </si>
  <si>
    <t>r7g.12xlarge</t>
  </si>
  <si>
    <t>m7g.16xlarge</t>
  </si>
  <si>
    <t>m7g.metal</t>
  </si>
  <si>
    <t>x2gd.8xlarge</t>
  </si>
  <si>
    <t>r5dn.8xlarge</t>
  </si>
  <si>
    <t>i3en.6xlarge</t>
  </si>
  <si>
    <t>2 x 7500 NVMe SSD</t>
  </si>
  <si>
    <t>r5a.12xlarge</t>
  </si>
  <si>
    <t>m5d.12xlarge</t>
  </si>
  <si>
    <t>c6i.16xlarge</t>
  </si>
  <si>
    <t>r6a.12xlarge</t>
  </si>
  <si>
    <t>c6in.12xlarge</t>
  </si>
  <si>
    <t>75000 Megabit</t>
  </si>
  <si>
    <t>i4i.8xlarge</t>
  </si>
  <si>
    <t>2 x 3750 NVMe SSD</t>
  </si>
  <si>
    <t>c5ad.16xlarge</t>
  </si>
  <si>
    <t>2 x 1200 NVMe SSD</t>
  </si>
  <si>
    <t>m5a.16xlarge</t>
  </si>
  <si>
    <t>d2.4xlarge</t>
  </si>
  <si>
    <t>r6gd.12xlarge</t>
  </si>
  <si>
    <t>m6a.16xlarge</t>
  </si>
  <si>
    <t>c6gn.16xlarge</t>
  </si>
  <si>
    <t>100 Gigabit</t>
  </si>
  <si>
    <t>r6in.8xlarge</t>
  </si>
  <si>
    <t>m6id.12xlarge</t>
  </si>
  <si>
    <t>m5n.12xlarge</t>
  </si>
  <si>
    <t>hpc6a.48xlarge</t>
  </si>
  <si>
    <t>m6gd.16xlarge</t>
  </si>
  <si>
    <t>m6gd.metal</t>
  </si>
  <si>
    <t>im4gn.8xlarge</t>
  </si>
  <si>
    <t>r5.12xlarge</t>
  </si>
  <si>
    <t>r6i.12xlarge</t>
  </si>
  <si>
    <t>c5.18xlarge</t>
  </si>
  <si>
    <t>p3.2xlarge</t>
  </si>
  <si>
    <t>m6i.16xlarge</t>
  </si>
  <si>
    <t>m5.16xlarge</t>
  </si>
  <si>
    <t>r6idn.8xlarge</t>
  </si>
  <si>
    <t>r5ad.12xlarge</t>
  </si>
  <si>
    <t>m4.16xlarge</t>
  </si>
  <si>
    <t>r6g.16xlarge</t>
  </si>
  <si>
    <t>r6g.metal</t>
  </si>
  <si>
    <t>c6id.16xlarge</t>
  </si>
  <si>
    <t>2 x 1900 SSD</t>
  </si>
  <si>
    <t>m5dn.12xlarge</t>
  </si>
  <si>
    <t>2 x 900 GB NVMe SSD</t>
  </si>
  <si>
    <t>m5ad.16xlarge</t>
  </si>
  <si>
    <t>4 x 600 NVMe SSD</t>
  </si>
  <si>
    <t>x2iedn.4xlarge</t>
  </si>
  <si>
    <t>x1e.4xlarge</t>
  </si>
  <si>
    <t>1 x 480 SSD</t>
  </si>
  <si>
    <t>m6in.12xlarge</t>
  </si>
  <si>
    <t>r7g.16xlarge</t>
  </si>
  <si>
    <t>r7g.metal</t>
  </si>
  <si>
    <t>r5d.12xlarge</t>
  </si>
  <si>
    <t>c5d.18xlarge</t>
  </si>
  <si>
    <t>g4ad.16xlarge</t>
  </si>
  <si>
    <t>2400 GB NVMe SSD</t>
  </si>
  <si>
    <t>r5n.12xlarge</t>
  </si>
  <si>
    <t>r5b.12xlarge</t>
  </si>
  <si>
    <t>m5d.16xlarge</t>
  </si>
  <si>
    <t>r5a.16xlarge</t>
  </si>
  <si>
    <t>r6a.16xlarge</t>
  </si>
  <si>
    <t>c6in.16xlarge</t>
  </si>
  <si>
    <t>100000 Megabit</t>
  </si>
  <si>
    <t>r6id.12xlarge</t>
  </si>
  <si>
    <t>c6a.24xlarge</t>
  </si>
  <si>
    <t>37500 Megabit</t>
  </si>
  <si>
    <t>r6gd.16xlarge</t>
  </si>
  <si>
    <t>r6gd.metal</t>
  </si>
  <si>
    <t>c5a.24xlarge</t>
  </si>
  <si>
    <t>h1.16xlarge</t>
  </si>
  <si>
    <t>8 x 2000 HDD</t>
  </si>
  <si>
    <t>m6id.16xlarge</t>
  </si>
  <si>
    <t>m5n.16xlarge</t>
  </si>
  <si>
    <t>m6idn.12xlarge</t>
  </si>
  <si>
    <t>c5n.18xlarge</t>
  </si>
  <si>
    <t>c5n.metal</t>
  </si>
  <si>
    <t>g4dn.12xlarge</t>
  </si>
  <si>
    <t>m5zn.12xlarge</t>
  </si>
  <si>
    <t>m5zn.metal</t>
  </si>
  <si>
    <t>d3.8xlarge</t>
  </si>
  <si>
    <t>24 x 2000 HDD</t>
  </si>
  <si>
    <t>r5dn.12xlarge</t>
  </si>
  <si>
    <t>x2gd.12xlarge</t>
  </si>
  <si>
    <t>r6i.16xlarge</t>
  </si>
  <si>
    <t>r5.16xlarge</t>
  </si>
  <si>
    <t>c5.24xlarge</t>
  </si>
  <si>
    <t>c6i.24xlarge</t>
  </si>
  <si>
    <t>c5.metal</t>
  </si>
  <si>
    <t>m5a.24xlarge</t>
  </si>
  <si>
    <t>c5ad.24xlarge</t>
  </si>
  <si>
    <t>m6a.24xlarge</t>
  </si>
  <si>
    <t>r6in.12xlarge</t>
  </si>
  <si>
    <t>r5ad.16xlarge</t>
  </si>
  <si>
    <t>r4.16xlarge</t>
  </si>
  <si>
    <t>g4dn.16xlarge</t>
  </si>
  <si>
    <t>m5dn.16xlarge</t>
  </si>
  <si>
    <t>m6in.16xlarge</t>
  </si>
  <si>
    <t>z1d.12xlarge</t>
  </si>
  <si>
    <t>z1d.metal</t>
  </si>
  <si>
    <t>g3.16xlarge</t>
  </si>
  <si>
    <t>m6i.24xlarge</t>
  </si>
  <si>
    <t>c5d.metal</t>
  </si>
  <si>
    <t>4 x 900 NVMe SSD</t>
  </si>
  <si>
    <t>m5.24xlarge</t>
  </si>
  <si>
    <t>c5d.24xlarge</t>
  </si>
  <si>
    <t>r5d.16xlarge</t>
  </si>
  <si>
    <t>m5.metal</t>
  </si>
  <si>
    <t>is4gen.8xlarge</t>
  </si>
  <si>
    <t>4 x 7500 SSD</t>
  </si>
  <si>
    <t>r6idn.12xlarge</t>
  </si>
  <si>
    <t>inf1.24xlarge</t>
  </si>
  <si>
    <t>r5n.16xlarge</t>
  </si>
  <si>
    <t>r5b.16xlarge</t>
  </si>
  <si>
    <t>c6id.24xlarge</t>
  </si>
  <si>
    <t>4 x 1425 SSD</t>
  </si>
  <si>
    <t>r6id.16xlarge</t>
  </si>
  <si>
    <t>c6a.32xlarge</t>
  </si>
  <si>
    <t>i4g.16xlarge</t>
  </si>
  <si>
    <t>4 x 3750 SSD</t>
  </si>
  <si>
    <t>m5ad.24xlarge</t>
  </si>
  <si>
    <t>i3.metal</t>
  </si>
  <si>
    <t>8 x 1900 NVMe SSD</t>
  </si>
  <si>
    <t>i3.16xlarge</t>
  </si>
  <si>
    <t>m6idn.16xlarge</t>
  </si>
  <si>
    <t>r5dn.16xlarge</t>
  </si>
  <si>
    <t>x2gd.metal</t>
  </si>
  <si>
    <t>x2gd.16xlarge</t>
  </si>
  <si>
    <t>i3en.12xlarge</t>
  </si>
  <si>
    <t>4 x 7500 NVMe SSD</t>
  </si>
  <si>
    <t>m5d.metal</t>
  </si>
  <si>
    <t>r5a.24xlarge</t>
  </si>
  <si>
    <t>m5d.24xlarge</t>
  </si>
  <si>
    <t>c6i.metal</t>
  </si>
  <si>
    <t>c6i.32xlarge</t>
  </si>
  <si>
    <t>r6a.24xlarge</t>
  </si>
  <si>
    <t>c6in.24xlarge</t>
  </si>
  <si>
    <t>150000 Megabit</t>
  </si>
  <si>
    <t>i4i.16xlarge</t>
  </si>
  <si>
    <t>4 x 3750 NVMe SSD</t>
  </si>
  <si>
    <t>d2.8xlarge</t>
  </si>
  <si>
    <t>m6a.32xlarge</t>
  </si>
  <si>
    <t>r6in.16xlarge</t>
  </si>
  <si>
    <t>m6id.24xlarge</t>
  </si>
  <si>
    <t>hpc6id.32xlarge</t>
  </si>
  <si>
    <t>4 x 3800 NVMe SSD</t>
  </si>
  <si>
    <t>200 Gigabit</t>
  </si>
  <si>
    <t>m5n.24xlarge</t>
  </si>
  <si>
    <t>m5n.metal</t>
  </si>
  <si>
    <t>im4gn.16xlarge</t>
  </si>
  <si>
    <t>r5.metal</t>
  </si>
  <si>
    <t>r6i.24xlarge</t>
  </si>
  <si>
    <t>r5.24xlarge</t>
  </si>
  <si>
    <t>m6i.32xlarge</t>
  </si>
  <si>
    <t>m6i.metal</t>
  </si>
  <si>
    <t>r6idn.16xlarge</t>
  </si>
  <si>
    <t>r5ad.24xlarge</t>
  </si>
  <si>
    <t>c6id.metal</t>
  </si>
  <si>
    <t>4 x 1900 SSD</t>
  </si>
  <si>
    <t>c6id.32xlarge</t>
  </si>
  <si>
    <t>inf2.24xlarge</t>
  </si>
  <si>
    <t>m5dn.metal</t>
  </si>
  <si>
    <t>m5dn.24xlarge</t>
  </si>
  <si>
    <t>x1.16xlarge</t>
  </si>
  <si>
    <t>1 x 1920 SSD</t>
  </si>
  <si>
    <t>x2idn.16xlarge</t>
  </si>
  <si>
    <t>x2iedn.8xlarge</t>
  </si>
  <si>
    <t>x1e.8xlarge</t>
  </si>
  <si>
    <t>1 x 960 SSD</t>
  </si>
  <si>
    <t>m6in.24xlarge</t>
  </si>
  <si>
    <t>r5d.metal</t>
  </si>
  <si>
    <t>r5d.24xlarge</t>
  </si>
  <si>
    <t>r5b.metal</t>
  </si>
  <si>
    <t>r5n.metal</t>
  </si>
  <si>
    <t>r5n.24xlarge</t>
  </si>
  <si>
    <t>r5b.24xlarge</t>
  </si>
  <si>
    <t>p2.8xlarge</t>
  </si>
  <si>
    <t>r6a.32xlarge</t>
  </si>
  <si>
    <t>c6in.32xlarge</t>
  </si>
  <si>
    <t>200000 Megabit</t>
  </si>
  <si>
    <t>c6in.metal</t>
  </si>
  <si>
    <t>r6id.24xlarge</t>
  </si>
  <si>
    <t>c6a.48xlarge</t>
  </si>
  <si>
    <t>c6a.metal</t>
  </si>
  <si>
    <t>m6id.32xlarge</t>
  </si>
  <si>
    <t>m6id.metal</t>
  </si>
  <si>
    <t>m6idn.24xlarge</t>
  </si>
  <si>
    <t>g4dn.metal</t>
  </si>
  <si>
    <t>r5dn.metal</t>
  </si>
  <si>
    <t>r5dn.24xlarge</t>
  </si>
  <si>
    <t>r6i.32xlarge</t>
  </si>
  <si>
    <t>r6i.metal</t>
  </si>
  <si>
    <t>m6a.metal</t>
  </si>
  <si>
    <t>m6a.48xlarge</t>
  </si>
  <si>
    <t>r6in.24xlarge</t>
  </si>
  <si>
    <t>m6in.32xlarge</t>
  </si>
  <si>
    <t>m6in.metal</t>
  </si>
  <si>
    <t>r6idn.24xlarge</t>
  </si>
  <si>
    <t>r6id.metal</t>
  </si>
  <si>
    <t>r6id.32xlarge</t>
  </si>
  <si>
    <t>x2idn.24xlarge</t>
  </si>
  <si>
    <t>m6idn.32xlarge</t>
  </si>
  <si>
    <t>m6idn.metal</t>
  </si>
  <si>
    <t>i3en.metal</t>
  </si>
  <si>
    <t>8 x 7500 NVMe SSD</t>
  </si>
  <si>
    <t>i3en.24xlarge</t>
  </si>
  <si>
    <t>r6a.48xlarge</t>
  </si>
  <si>
    <t>r6a.metal</t>
  </si>
  <si>
    <t>i4i.metal</t>
  </si>
  <si>
    <t>8 x 3750 NVMe SSD</t>
  </si>
  <si>
    <t>i4i.32xlarge</t>
  </si>
  <si>
    <t>8 x 3750 SSD</t>
  </si>
  <si>
    <t>r6in.32xlarge</t>
  </si>
  <si>
    <t>r6in.metal</t>
  </si>
  <si>
    <t>p3.8xlarge</t>
  </si>
  <si>
    <t>r6idn.32xlarge</t>
  </si>
  <si>
    <t>r6idn.metal</t>
  </si>
  <si>
    <t>inf2.48xlarge</t>
  </si>
  <si>
    <t>x2idn.metal</t>
  </si>
  <si>
    <t>x1.32xlarge</t>
  </si>
  <si>
    <t>2 x 1920 SSD</t>
  </si>
  <si>
    <t>x2idn.32xlarge</t>
  </si>
  <si>
    <t>x2iedn.16xlarge</t>
  </si>
  <si>
    <t>x1e.16xlarge</t>
  </si>
  <si>
    <t>p2.16xlarge</t>
  </si>
  <si>
    <t>x2iedn.24xlarge</t>
  </si>
  <si>
    <t>p3.16xlarge</t>
  </si>
  <si>
    <t>x2iedn.metal</t>
  </si>
  <si>
    <t>x2iedn.32xlarge</t>
  </si>
  <si>
    <t>x1e.32xlarge</t>
  </si>
  <si>
    <t>u-3tb1.56xlarge</t>
  </si>
  <si>
    <t>p4d.24xlarge</t>
  </si>
  <si>
    <t>8 x 1000 SSD</t>
  </si>
  <si>
    <t>400 Gigabit</t>
  </si>
  <si>
    <t>u-6tb1.56xlarge</t>
  </si>
  <si>
    <t>u-6tb1.112xlarge</t>
  </si>
  <si>
    <t>u-12tb1.112xlarge</t>
  </si>
  <si>
    <t>before 2025</t>
  </si>
  <si>
    <t>Fulgor</t>
  </si>
  <si>
    <t>on demand (--meta)</t>
  </si>
  <si>
    <t>added bp in 2024</t>
  </si>
  <si>
    <t>min Local storage, GB</t>
  </si>
  <si>
    <t>loading time, sec</t>
  </si>
  <si>
    <t>FULGOR --meta</t>
  </si>
  <si>
    <t>loading time</t>
  </si>
  <si>
    <t>???</t>
  </si>
  <si>
    <t>max RAM during construction, GB</t>
  </si>
  <si>
    <t>subset cost</t>
  </si>
  <si>
    <t>On demand (fast), neglects loading time</t>
  </si>
  <si>
    <t>On demand Fulgor, neglects loading time</t>
  </si>
  <si>
    <t>throughput/cost if the total cost is not too far from the minimum per year</t>
  </si>
  <si>
    <t>MetaGraph Min RAM (GB)</t>
  </si>
  <si>
    <t>bp in sample</t>
  </si>
  <si>
    <t>total bp</t>
  </si>
  <si>
    <t>MetaGraph throughput (bp/s)</t>
  </si>
  <si>
    <t>Query size (bp)</t>
  </si>
  <si>
    <t>Num chunks</t>
  </si>
  <si>
    <t>Size per read</t>
  </si>
  <si>
    <t>Query sizes</t>
  </si>
  <si>
    <t>Index size</t>
  </si>
  <si>
    <t>Min disk</t>
  </si>
  <si>
    <t>old val</t>
  </si>
  <si>
    <t>Xkbp</t>
  </si>
  <si>
    <t>Min cost</t>
  </si>
  <si>
    <t>Min cost (cents) per Xkbp</t>
  </si>
  <si>
    <t>Min cost ($) per Mbp</t>
  </si>
  <si>
    <t>Best row offset</t>
  </si>
  <si>
    <t>Best machine</t>
  </si>
  <si>
    <t>.</t>
  </si>
  <si>
    <t>Cost</t>
  </si>
  <si>
    <t>Num cores</t>
  </si>
  <si>
    <t>Cost per core</t>
  </si>
  <si>
    <t>Network</t>
  </si>
  <si>
    <t>Cost per gigabit</t>
  </si>
  <si>
    <t>Min parallelism</t>
  </si>
  <si>
    <t>Fits</t>
  </si>
  <si>
    <t>Min. parallelism</t>
  </si>
  <si>
    <t>Chunk load time (s)</t>
  </si>
  <si>
    <t>Index load time (s)</t>
  </si>
  <si>
    <t>Time for Xkbp (compute max parallelism, then compute query time based on that parallelism. finally, overlap with loading time)</t>
  </si>
  <si>
    <t>Cost for Xkbp</t>
  </si>
  <si>
    <t>Gigabit</t>
  </si>
  <si>
    <t>indexes/machine</t>
  </si>
  <si>
    <t>MetaGraph align throughput (bp/s)</t>
  </si>
  <si>
    <t>Min cost for Xkbp</t>
  </si>
  <si>
    <t>sensitive</t>
  </si>
  <si>
    <t>Fulgor Min RAM (GB)</t>
  </si>
  <si>
    <t>Fulgor throughput (bp/s)</t>
  </si>
  <si>
    <t>kmindex Min RAM (GB)</t>
  </si>
  <si>
    <t>Data set</t>
  </si>
  <si>
    <t>Labels</t>
  </si>
  <si>
    <t>Inputsize (bases)</t>
  </si>
  <si>
    <t>Inputsize (GB)</t>
  </si>
  <si>
    <t>Graphsize (GB)</t>
  </si>
  <si>
    <t>Num relations</t>
  </si>
  <si>
    <t>Size (GB)</t>
  </si>
  <si>
    <t>k-mers</t>
  </si>
  <si>
    <t>Compression (bp/byte)</t>
  </si>
  <si>
    <t>Compression ratio</t>
  </si>
  <si>
    <t>fraction</t>
  </si>
  <si>
    <t>Inputsize (gz, GB)</t>
  </si>
  <si>
    <t># k-mers</t>
  </si>
  <si>
    <t>Graphsize (GB, small)</t>
  </si>
  <si>
    <t>Anno size (GB, rowdiff/brwt)</t>
  </si>
  <si>
    <t>SRA-Human *</t>
  </si>
  <si>
    <t>estimate for submission</t>
  </si>
  <si>
    <t>SRA-Metazoa *</t>
  </si>
  <si>
    <t>GTEx++</t>
  </si>
  <si>
    <t>Query Cost / Mbp</t>
  </si>
  <si>
    <t>throughput</t>
  </si>
  <si>
    <t>time</t>
  </si>
  <si>
    <t>Always in RAM (fast, row_flat)</t>
  </si>
  <si>
    <t>Note:</t>
  </si>
  <si>
    <t>See the link below for a plotting of cost measurements using the AWS</t>
  </si>
  <si>
    <t>https://colab.research.google.com/drive/15HBDWOgyN8OPfyE4gmCd_YOXxCWSOUWw?usp=sharing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</si>
</sst>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7" formatCode="&quot;CHF&quot;\ #,##0.00;&quot;CHF&quot;\ \-#,##0.00"/>
    <numFmt numFmtId="164" formatCode="0.0"/>
    <numFmt numFmtId="165" formatCode="#,##0.0"/>
    <numFmt numFmtId="166" formatCode="0.000"/>
    <numFmt numFmtId="167" formatCode="#,##0.000"/>
    <numFmt numFmtId="168" formatCode="[$$]#,##0.00"/>
    <numFmt numFmtId="169" formatCode="[$$]#,##0"/>
    <numFmt numFmtId="170" formatCode="[$$]#,##0.0000000"/>
    <numFmt numFmtId="171" formatCode="[$$]#,##0.00000"/>
    <numFmt numFmtId="172" formatCode="[$$]#,##0.0"/>
    <numFmt numFmtId="173" formatCode="[$$]#,##0.000"/>
    <numFmt numFmtId="174" formatCode="[$$]#,##0.0000"/>
    <numFmt numFmtId="175" formatCode="#,##0.0000000"/>
    <numFmt numFmtId="176" formatCode="0.000000"/>
  </numFmts>
  <fonts count="62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Roboto"/>
    </font>
    <font>
      <b/>
      <sz val="10"/>
      <color rgb="FFFF00FF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  <scheme val="minor"/>
    </font>
    <font>
      <sz val="10"/>
      <color rgb="FFFF00FF"/>
      <name val="Arial"/>
      <family val="2"/>
      <scheme val="minor"/>
    </font>
    <font>
      <b/>
      <sz val="10"/>
      <color theme="1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color rgb="FFFF00FF"/>
      <name val="Inherit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rgb="FFFF00FF"/>
      <name val="Arial"/>
      <family val="2"/>
      <scheme val="minor"/>
    </font>
    <font>
      <sz val="10"/>
      <color rgb="FFFF00FF"/>
      <name val="Inherit"/>
    </font>
    <font>
      <u/>
      <sz val="10"/>
      <color rgb="FF1155CC"/>
      <name val="Arial"/>
      <family val="2"/>
    </font>
    <font>
      <sz val="10"/>
      <color theme="1"/>
      <name val="Roboto"/>
    </font>
    <font>
      <sz val="10"/>
      <color rgb="FFFF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000000"/>
      <name val="Monospace"/>
    </font>
    <font>
      <b/>
      <sz val="11"/>
      <color rgb="FF16191F"/>
      <name val="Arial"/>
      <family val="2"/>
    </font>
    <font>
      <b/>
      <sz val="11"/>
      <color rgb="FF16191F"/>
      <name val="&quot;Amazon Ember&quot;"/>
    </font>
    <font>
      <sz val="10"/>
      <color rgb="FF999999"/>
      <name val="Arial"/>
      <family val="2"/>
    </font>
    <font>
      <b/>
      <sz val="10"/>
      <color rgb="FF16191F"/>
      <name val="Arial"/>
      <family val="2"/>
      <scheme val="minor"/>
    </font>
    <font>
      <sz val="12"/>
      <color rgb="FF24292F"/>
      <name val="Arial"/>
      <family val="2"/>
    </font>
    <font>
      <sz val="10"/>
      <color rgb="FF16191F"/>
      <name val="Arial"/>
      <family val="2"/>
      <scheme val="minor"/>
    </font>
    <font>
      <sz val="10"/>
      <color rgb="FF999999"/>
      <name val="Arial"/>
      <family val="2"/>
      <scheme val="minor"/>
    </font>
    <font>
      <sz val="11"/>
      <color rgb="FF16191F"/>
      <name val="Arial"/>
      <family val="2"/>
    </font>
    <font>
      <sz val="11"/>
      <color rgb="FF1F1F1F"/>
      <name val="Arial"/>
      <family val="2"/>
      <scheme val="minor"/>
    </font>
    <font>
      <b/>
      <sz val="11"/>
      <color rgb="FF000000"/>
      <name val="&quot;Amazon Ember&quot;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1"/>
      <color rgb="FF16191F"/>
      <name val="Amazon Ember"/>
    </font>
    <font>
      <b/>
      <sz val="11"/>
      <color rgb="FF000000"/>
      <name val="Amazon Ember"/>
    </font>
    <font>
      <sz val="11"/>
      <color rgb="FF000000"/>
      <name val="Arial"/>
      <family val="2"/>
    </font>
    <font>
      <b/>
      <u/>
      <sz val="11"/>
      <color rgb="FF0000FF"/>
      <name val="Arial"/>
      <family val="2"/>
    </font>
    <font>
      <sz val="11"/>
      <color rgb="FF16191F"/>
      <name val="&quot;Amazon Ember&quot;"/>
    </font>
    <font>
      <sz val="11"/>
      <color rgb="FF16191F"/>
      <name val="Amazon Ember"/>
    </font>
    <font>
      <sz val="11"/>
      <color rgb="FF000000"/>
      <name val="&quot;Amazon Ember&quot;"/>
    </font>
    <font>
      <sz val="11"/>
      <color rgb="FF16191F"/>
      <name val="Arial"/>
      <family val="2"/>
      <scheme val="minor"/>
    </font>
    <font>
      <sz val="5"/>
      <color rgb="FF16191F"/>
      <name val="Arial"/>
      <family val="2"/>
    </font>
    <font>
      <sz val="11"/>
      <color rgb="FF1D1C1D"/>
      <name val="Arial"/>
      <family val="2"/>
    </font>
    <font>
      <sz val="10"/>
      <color rgb="FF1D1C1D"/>
      <name val="Inherit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0"/>
      <color theme="10"/>
      <name val="Arial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B7E1CD"/>
        <bgColor rgb="FFB7E1CD"/>
      </patternFill>
    </fill>
    <fill>
      <patternFill patternType="solid">
        <fgColor rgb="FFF8F8F8"/>
        <bgColor rgb="FFF8F8F8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000000"/>
      </right>
      <top/>
      <bottom style="thin">
        <color rgb="FF999999"/>
      </bottom>
      <diagonal/>
    </border>
    <border>
      <left style="thin">
        <color rgb="FF000000"/>
      </left>
      <right style="thin">
        <color rgb="FF000000"/>
      </right>
      <top/>
      <bottom style="thin">
        <color rgb="FF999999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dotted">
        <color rgb="FF000000"/>
      </top>
      <bottom style="thin">
        <color indexed="64"/>
      </bottom>
      <diagonal/>
    </border>
    <border>
      <left/>
      <right style="thin">
        <color indexed="64"/>
      </right>
      <top style="dotted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61" fillId="0" borderId="0" applyNumberFormat="0" applyFill="0" applyBorder="0" applyAlignment="0" applyProtection="0"/>
  </cellStyleXfs>
  <cellXfs count="4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3" fontId="2" fillId="2" borderId="0" xfId="0" applyNumberFormat="1" applyFont="1" applyFill="1" applyAlignment="1">
      <alignment horizontal="center"/>
    </xf>
    <xf numFmtId="0" fontId="2" fillId="2" borderId="0" xfId="0" applyFont="1" applyFill="1"/>
    <xf numFmtId="4" fontId="2" fillId="2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right"/>
    </xf>
    <xf numFmtId="2" fontId="3" fillId="0" borderId="0" xfId="0" applyNumberFormat="1" applyFont="1" applyAlignment="1">
      <alignment horizontal="left"/>
    </xf>
    <xf numFmtId="2" fontId="1" fillId="0" borderId="0" xfId="0" applyNumberFormat="1" applyFont="1"/>
    <xf numFmtId="0" fontId="3" fillId="0" borderId="0" xfId="0" applyFont="1"/>
    <xf numFmtId="164" fontId="3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2" fontId="5" fillId="0" borderId="0" xfId="0" applyNumberFormat="1" applyFont="1"/>
    <xf numFmtId="2" fontId="6" fillId="0" borderId="0" xfId="0" applyNumberFormat="1" applyFont="1"/>
    <xf numFmtId="0" fontId="1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3" fontId="2" fillId="2" borderId="0" xfId="0" applyNumberFormat="1" applyFont="1" applyFill="1" applyAlignment="1">
      <alignment wrapText="1"/>
    </xf>
    <xf numFmtId="3" fontId="2" fillId="2" borderId="5" xfId="0" applyNumberFormat="1" applyFont="1" applyFill="1" applyBorder="1" applyAlignment="1">
      <alignment wrapText="1"/>
    </xf>
    <xf numFmtId="3" fontId="2" fillId="2" borderId="6" xfId="0" applyNumberFormat="1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 wrapText="1"/>
    </xf>
    <xf numFmtId="3" fontId="2" fillId="2" borderId="7" xfId="0" applyNumberFormat="1" applyFont="1" applyFill="1" applyBorder="1" applyAlignment="1">
      <alignment wrapText="1"/>
    </xf>
    <xf numFmtId="4" fontId="2" fillId="2" borderId="6" xfId="0" applyNumberFormat="1" applyFont="1" applyFill="1" applyBorder="1" applyAlignment="1">
      <alignment wrapText="1"/>
    </xf>
    <xf numFmtId="0" fontId="1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4" fontId="1" fillId="0" borderId="6" xfId="0" applyNumberFormat="1" applyFont="1" applyBorder="1" applyAlignment="1">
      <alignment wrapText="1"/>
    </xf>
    <xf numFmtId="4" fontId="1" fillId="0" borderId="8" xfId="0" applyNumberFormat="1" applyFont="1" applyBorder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5" xfId="0" applyFont="1" applyBorder="1" applyAlignment="1">
      <alignment wrapText="1"/>
    </xf>
    <xf numFmtId="0" fontId="1" fillId="0" borderId="0" xfId="0" applyFont="1" applyAlignment="1">
      <alignment horizontal="left" wrapText="1"/>
    </xf>
    <xf numFmtId="2" fontId="3" fillId="0" borderId="0" xfId="0" applyNumberFormat="1" applyFont="1" applyAlignment="1">
      <alignment horizontal="left" wrapText="1"/>
    </xf>
    <xf numFmtId="2" fontId="1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5" fillId="0" borderId="0" xfId="0" applyFont="1"/>
    <xf numFmtId="0" fontId="5" fillId="3" borderId="1" xfId="0" applyFont="1" applyFill="1" applyBorder="1"/>
    <xf numFmtId="0" fontId="5" fillId="0" borderId="2" xfId="0" applyFont="1" applyBorder="1"/>
    <xf numFmtId="3" fontId="8" fillId="0" borderId="2" xfId="0" applyNumberFormat="1" applyFont="1" applyBorder="1"/>
    <xf numFmtId="3" fontId="5" fillId="0" borderId="2" xfId="0" applyNumberFormat="1" applyFont="1" applyBorder="1"/>
    <xf numFmtId="4" fontId="5" fillId="0" borderId="2" xfId="0" applyNumberFormat="1" applyFont="1" applyBorder="1"/>
    <xf numFmtId="3" fontId="5" fillId="4" borderId="2" xfId="0" applyNumberFormat="1" applyFont="1" applyFill="1" applyBorder="1"/>
    <xf numFmtId="3" fontId="5" fillId="4" borderId="3" xfId="0" applyNumberFormat="1" applyFont="1" applyFill="1" applyBorder="1"/>
    <xf numFmtId="0" fontId="5" fillId="2" borderId="2" xfId="0" applyFont="1" applyFill="1" applyBorder="1"/>
    <xf numFmtId="3" fontId="5" fillId="5" borderId="1" xfId="0" applyNumberFormat="1" applyFont="1" applyFill="1" applyBorder="1"/>
    <xf numFmtId="4" fontId="5" fillId="6" borderId="2" xfId="0" applyNumberFormat="1" applyFont="1" applyFill="1" applyBorder="1"/>
    <xf numFmtId="4" fontId="1" fillId="0" borderId="2" xfId="0" applyNumberFormat="1" applyFont="1" applyBorder="1"/>
    <xf numFmtId="4" fontId="9" fillId="6" borderId="2" xfId="0" applyNumberFormat="1" applyFont="1" applyFill="1" applyBorder="1"/>
    <xf numFmtId="3" fontId="10" fillId="7" borderId="2" xfId="0" applyNumberFormat="1" applyFont="1" applyFill="1" applyBorder="1" applyAlignment="1">
      <alignment horizontal="right"/>
    </xf>
    <xf numFmtId="3" fontId="5" fillId="7" borderId="2" xfId="0" applyNumberFormat="1" applyFont="1" applyFill="1" applyBorder="1"/>
    <xf numFmtId="165" fontId="1" fillId="0" borderId="3" xfId="0" applyNumberFormat="1" applyFont="1" applyBorder="1"/>
    <xf numFmtId="164" fontId="1" fillId="0" borderId="9" xfId="0" applyNumberFormat="1" applyFont="1" applyBorder="1"/>
    <xf numFmtId="164" fontId="5" fillId="0" borderId="9" xfId="0" applyNumberFormat="1" applyFont="1" applyBorder="1"/>
    <xf numFmtId="164" fontId="1" fillId="0" borderId="2" xfId="0" applyNumberFormat="1" applyFont="1" applyBorder="1"/>
    <xf numFmtId="164" fontId="1" fillId="0" borderId="3" xfId="0" applyNumberFormat="1" applyFont="1" applyBorder="1"/>
    <xf numFmtId="164" fontId="5" fillId="0" borderId="0" xfId="0" applyNumberFormat="1" applyFont="1" applyAlignment="1">
      <alignment horizontal="right"/>
    </xf>
    <xf numFmtId="2" fontId="6" fillId="0" borderId="0" xfId="0" applyNumberFormat="1" applyFont="1" applyAlignment="1">
      <alignment horizontal="left"/>
    </xf>
    <xf numFmtId="0" fontId="11" fillId="2" borderId="0" xfId="0" applyFont="1" applyFill="1" applyAlignment="1">
      <alignment wrapText="1"/>
    </xf>
    <xf numFmtId="164" fontId="6" fillId="0" borderId="0" xfId="0" applyNumberFormat="1" applyFont="1"/>
    <xf numFmtId="166" fontId="6" fillId="0" borderId="0" xfId="0" applyNumberFormat="1" applyFont="1"/>
    <xf numFmtId="0" fontId="5" fillId="0" borderId="10" xfId="0" applyFont="1" applyBorder="1"/>
    <xf numFmtId="0" fontId="5" fillId="0" borderId="11" xfId="0" applyFont="1" applyBorder="1"/>
    <xf numFmtId="3" fontId="12" fillId="2" borderId="11" xfId="0" applyNumberFormat="1" applyFont="1" applyFill="1" applyBorder="1"/>
    <xf numFmtId="3" fontId="5" fillId="0" borderId="11" xfId="0" applyNumberFormat="1" applyFont="1" applyBorder="1"/>
    <xf numFmtId="4" fontId="5" fillId="0" borderId="11" xfId="0" applyNumberFormat="1" applyFont="1" applyBorder="1"/>
    <xf numFmtId="3" fontId="5" fillId="4" borderId="11" xfId="0" applyNumberFormat="1" applyFont="1" applyFill="1" applyBorder="1"/>
    <xf numFmtId="3" fontId="5" fillId="4" borderId="12" xfId="0" applyNumberFormat="1" applyFont="1" applyFill="1" applyBorder="1"/>
    <xf numFmtId="0" fontId="5" fillId="2" borderId="11" xfId="0" applyFont="1" applyFill="1" applyBorder="1"/>
    <xf numFmtId="3" fontId="5" fillId="5" borderId="10" xfId="0" applyNumberFormat="1" applyFont="1" applyFill="1" applyBorder="1"/>
    <xf numFmtId="4" fontId="5" fillId="6" borderId="11" xfId="0" applyNumberFormat="1" applyFont="1" applyFill="1" applyBorder="1"/>
    <xf numFmtId="4" fontId="1" fillId="0" borderId="11" xfId="0" applyNumberFormat="1" applyFont="1" applyBorder="1"/>
    <xf numFmtId="4" fontId="9" fillId="6" borderId="11" xfId="0" applyNumberFormat="1" applyFont="1" applyFill="1" applyBorder="1"/>
    <xf numFmtId="3" fontId="10" fillId="7" borderId="11" xfId="0" applyNumberFormat="1" applyFont="1" applyFill="1" applyBorder="1" applyAlignment="1">
      <alignment horizontal="right"/>
    </xf>
    <xf numFmtId="3" fontId="5" fillId="7" borderId="11" xfId="0" applyNumberFormat="1" applyFont="1" applyFill="1" applyBorder="1"/>
    <xf numFmtId="165" fontId="1" fillId="0" borderId="12" xfId="0" applyNumberFormat="1" applyFont="1" applyBorder="1"/>
    <xf numFmtId="164" fontId="1" fillId="0" borderId="13" xfId="0" applyNumberFormat="1" applyFont="1" applyBorder="1"/>
    <xf numFmtId="164" fontId="5" fillId="0" borderId="13" xfId="0" applyNumberFormat="1" applyFont="1" applyBorder="1"/>
    <xf numFmtId="164" fontId="1" fillId="0" borderId="11" xfId="0" applyNumberFormat="1" applyFont="1" applyBorder="1"/>
    <xf numFmtId="164" fontId="1" fillId="0" borderId="12" xfId="0" applyNumberFormat="1" applyFont="1" applyBorder="1"/>
    <xf numFmtId="0" fontId="6" fillId="0" borderId="0" xfId="0" applyFont="1"/>
    <xf numFmtId="0" fontId="5" fillId="3" borderId="4" xfId="0" applyFont="1" applyFill="1" applyBorder="1"/>
    <xf numFmtId="1" fontId="5" fillId="0" borderId="0" xfId="0" applyNumberFormat="1" applyFont="1"/>
    <xf numFmtId="0" fontId="13" fillId="0" borderId="0" xfId="0" applyFont="1"/>
    <xf numFmtId="0" fontId="5" fillId="2" borderId="0" xfId="0" applyFont="1" applyFill="1"/>
    <xf numFmtId="3" fontId="5" fillId="0" borderId="0" xfId="0" applyNumberFormat="1" applyFont="1"/>
    <xf numFmtId="3" fontId="5" fillId="8" borderId="0" xfId="0" applyNumberFormat="1" applyFont="1" applyFill="1"/>
    <xf numFmtId="4" fontId="5" fillId="0" borderId="0" xfId="0" applyNumberFormat="1" applyFont="1"/>
    <xf numFmtId="3" fontId="5" fillId="4" borderId="0" xfId="0" applyNumberFormat="1" applyFont="1" applyFill="1"/>
    <xf numFmtId="3" fontId="5" fillId="4" borderId="5" xfId="0" applyNumberFormat="1" applyFont="1" applyFill="1" applyBorder="1"/>
    <xf numFmtId="3" fontId="5" fillId="5" borderId="4" xfId="0" applyNumberFormat="1" applyFont="1" applyFill="1" applyBorder="1"/>
    <xf numFmtId="4" fontId="5" fillId="6" borderId="0" xfId="0" applyNumberFormat="1" applyFont="1" applyFill="1"/>
    <xf numFmtId="4" fontId="1" fillId="0" borderId="0" xfId="0" applyNumberFormat="1" applyFont="1"/>
    <xf numFmtId="4" fontId="9" fillId="6" borderId="0" xfId="0" applyNumberFormat="1" applyFont="1" applyFill="1"/>
    <xf numFmtId="3" fontId="10" fillId="7" borderId="0" xfId="0" applyNumberFormat="1" applyFont="1" applyFill="1" applyAlignment="1">
      <alignment horizontal="right"/>
    </xf>
    <xf numFmtId="3" fontId="5" fillId="7" borderId="0" xfId="0" applyNumberFormat="1" applyFont="1" applyFill="1"/>
    <xf numFmtId="165" fontId="1" fillId="0" borderId="5" xfId="0" applyNumberFormat="1" applyFont="1" applyBorder="1"/>
    <xf numFmtId="164" fontId="1" fillId="0" borderId="14" xfId="0" applyNumberFormat="1" applyFont="1" applyBorder="1"/>
    <xf numFmtId="164" fontId="5" fillId="0" borderId="14" xfId="0" applyNumberFormat="1" applyFont="1" applyBorder="1"/>
    <xf numFmtId="164" fontId="1" fillId="0" borderId="5" xfId="0" applyNumberFormat="1" applyFont="1" applyBorder="1"/>
    <xf numFmtId="0" fontId="5" fillId="8" borderId="0" xfId="0" applyFont="1" applyFill="1"/>
    <xf numFmtId="165" fontId="5" fillId="4" borderId="0" xfId="0" applyNumberFormat="1" applyFont="1" applyFill="1"/>
    <xf numFmtId="165" fontId="5" fillId="7" borderId="0" xfId="0" applyNumberFormat="1" applyFont="1" applyFill="1"/>
    <xf numFmtId="3" fontId="10" fillId="7" borderId="0" xfId="0" applyNumberFormat="1" applyFont="1" applyFill="1"/>
    <xf numFmtId="0" fontId="5" fillId="0" borderId="4" xfId="0" applyFont="1" applyBorder="1"/>
    <xf numFmtId="3" fontId="14" fillId="0" borderId="0" xfId="0" applyNumberFormat="1" applyFont="1"/>
    <xf numFmtId="3" fontId="15" fillId="9" borderId="0" xfId="0" applyNumberFormat="1" applyFont="1" applyFill="1"/>
    <xf numFmtId="3" fontId="16" fillId="0" borderId="0" xfId="0" applyNumberFormat="1" applyFont="1"/>
    <xf numFmtId="3" fontId="5" fillId="9" borderId="0" xfId="0" applyNumberFormat="1" applyFont="1" applyFill="1"/>
    <xf numFmtId="3" fontId="5" fillId="8" borderId="4" xfId="0" applyNumberFormat="1" applyFont="1" applyFill="1" applyBorder="1"/>
    <xf numFmtId="3" fontId="18" fillId="0" borderId="11" xfId="0" applyNumberFormat="1" applyFont="1" applyBorder="1"/>
    <xf numFmtId="3" fontId="10" fillId="7" borderId="11" xfId="0" applyNumberFormat="1" applyFont="1" applyFill="1" applyBorder="1"/>
    <xf numFmtId="165" fontId="1" fillId="10" borderId="5" xfId="0" applyNumberFormat="1" applyFont="1" applyFill="1" applyBorder="1"/>
    <xf numFmtId="164" fontId="1" fillId="10" borderId="14" xfId="0" applyNumberFormat="1" applyFont="1" applyFill="1" applyBorder="1"/>
    <xf numFmtId="164" fontId="5" fillId="10" borderId="14" xfId="0" applyNumberFormat="1" applyFont="1" applyFill="1" applyBorder="1"/>
    <xf numFmtId="164" fontId="1" fillId="10" borderId="0" xfId="0" applyNumberFormat="1" applyFont="1" applyFill="1"/>
    <xf numFmtId="164" fontId="1" fillId="10" borderId="5" xfId="0" applyNumberFormat="1" applyFont="1" applyFill="1" applyBorder="1"/>
    <xf numFmtId="3" fontId="10" fillId="9" borderId="0" xfId="0" applyNumberFormat="1" applyFont="1" applyFill="1" applyAlignment="1">
      <alignment horizontal="right"/>
    </xf>
    <xf numFmtId="4" fontId="10" fillId="0" borderId="0" xfId="0" applyNumberFormat="1" applyFont="1" applyAlignment="1">
      <alignment horizontal="right"/>
    </xf>
    <xf numFmtId="3" fontId="10" fillId="4" borderId="0" xfId="0" applyNumberFormat="1" applyFont="1" applyFill="1" applyAlignment="1">
      <alignment horizontal="right"/>
    </xf>
    <xf numFmtId="4" fontId="1" fillId="10" borderId="0" xfId="0" applyNumberFormat="1" applyFont="1" applyFill="1"/>
    <xf numFmtId="3" fontId="5" fillId="10" borderId="0" xfId="0" applyNumberFormat="1" applyFont="1" applyFill="1"/>
    <xf numFmtId="3" fontId="10" fillId="10" borderId="0" xfId="0" applyNumberFormat="1" applyFont="1" applyFill="1" applyAlignment="1">
      <alignment horizontal="right"/>
    </xf>
    <xf numFmtId="165" fontId="5" fillId="10" borderId="0" xfId="0" applyNumberFormat="1" applyFont="1" applyFill="1"/>
    <xf numFmtId="0" fontId="5" fillId="3" borderId="10" xfId="0" applyFont="1" applyFill="1" applyBorder="1"/>
    <xf numFmtId="3" fontId="15" fillId="9" borderId="11" xfId="0" applyNumberFormat="1" applyFont="1" applyFill="1" applyBorder="1"/>
    <xf numFmtId="3" fontId="10" fillId="10" borderId="11" xfId="0" applyNumberFormat="1" applyFont="1" applyFill="1" applyBorder="1" applyAlignment="1">
      <alignment horizontal="right"/>
    </xf>
    <xf numFmtId="165" fontId="5" fillId="10" borderId="11" xfId="0" applyNumberFormat="1" applyFont="1" applyFill="1" applyBorder="1"/>
    <xf numFmtId="4" fontId="1" fillId="10" borderId="11" xfId="0" applyNumberFormat="1" applyFont="1" applyFill="1" applyBorder="1"/>
    <xf numFmtId="165" fontId="1" fillId="10" borderId="12" xfId="0" applyNumberFormat="1" applyFont="1" applyFill="1" applyBorder="1"/>
    <xf numFmtId="164" fontId="1" fillId="10" borderId="13" xfId="0" applyNumberFormat="1" applyFont="1" applyFill="1" applyBorder="1"/>
    <xf numFmtId="164" fontId="5" fillId="10" borderId="13" xfId="0" applyNumberFormat="1" applyFont="1" applyFill="1" applyBorder="1"/>
    <xf numFmtId="164" fontId="1" fillId="10" borderId="11" xfId="0" applyNumberFormat="1" applyFont="1" applyFill="1" applyBorder="1"/>
    <xf numFmtId="0" fontId="20" fillId="0" borderId="0" xfId="0" applyFont="1"/>
    <xf numFmtId="0" fontId="20" fillId="3" borderId="4" xfId="0" applyFont="1" applyFill="1" applyBorder="1"/>
    <xf numFmtId="3" fontId="20" fillId="0" borderId="0" xfId="0" applyNumberFormat="1" applyFont="1"/>
    <xf numFmtId="3" fontId="21" fillId="9" borderId="0" xfId="0" applyNumberFormat="1" applyFont="1" applyFill="1" applyAlignment="1">
      <alignment horizontal="left" wrapText="1"/>
    </xf>
    <xf numFmtId="3" fontId="17" fillId="2" borderId="0" xfId="0" applyNumberFormat="1" applyFont="1" applyFill="1" applyAlignment="1">
      <alignment horizontal="left" wrapText="1"/>
    </xf>
    <xf numFmtId="3" fontId="20" fillId="4" borderId="5" xfId="0" applyNumberFormat="1" applyFont="1" applyFill="1" applyBorder="1"/>
    <xf numFmtId="3" fontId="20" fillId="5" borderId="4" xfId="0" applyNumberFormat="1" applyFont="1" applyFill="1" applyBorder="1"/>
    <xf numFmtId="4" fontId="19" fillId="10" borderId="0" xfId="0" applyNumberFormat="1" applyFont="1" applyFill="1"/>
    <xf numFmtId="3" fontId="20" fillId="10" borderId="0" xfId="0" applyNumberFormat="1" applyFont="1" applyFill="1"/>
    <xf numFmtId="165" fontId="20" fillId="10" borderId="0" xfId="0" applyNumberFormat="1" applyFont="1" applyFill="1"/>
    <xf numFmtId="164" fontId="20" fillId="10" borderId="14" xfId="0" applyNumberFormat="1" applyFont="1" applyFill="1" applyBorder="1"/>
    <xf numFmtId="164" fontId="20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left"/>
    </xf>
    <xf numFmtId="2" fontId="20" fillId="0" borderId="0" xfId="0" applyNumberFormat="1" applyFont="1"/>
    <xf numFmtId="0" fontId="23" fillId="2" borderId="0" xfId="0" applyFont="1" applyFill="1" applyAlignment="1">
      <alignment wrapText="1"/>
    </xf>
    <xf numFmtId="164" fontId="22" fillId="0" borderId="0" xfId="0" applyNumberFormat="1" applyFont="1"/>
    <xf numFmtId="166" fontId="22" fillId="0" borderId="0" xfId="0" applyNumberFormat="1" applyFont="1"/>
    <xf numFmtId="0" fontId="10" fillId="0" borderId="0" xfId="0" applyFont="1"/>
    <xf numFmtId="3" fontId="24" fillId="0" borderId="0" xfId="0" applyNumberFormat="1" applyFont="1"/>
    <xf numFmtId="3" fontId="10" fillId="0" borderId="0" xfId="0" applyNumberFormat="1" applyFont="1" applyAlignment="1">
      <alignment horizontal="right"/>
    </xf>
    <xf numFmtId="3" fontId="10" fillId="4" borderId="5" xfId="0" applyNumberFormat="1" applyFont="1" applyFill="1" applyBorder="1"/>
    <xf numFmtId="0" fontId="10" fillId="0" borderId="5" xfId="0" applyFont="1" applyBorder="1" applyAlignment="1">
      <alignment horizontal="right"/>
    </xf>
    <xf numFmtId="3" fontId="10" fillId="5" borderId="0" xfId="0" applyNumberFormat="1" applyFont="1" applyFill="1" applyAlignment="1">
      <alignment horizontal="right"/>
    </xf>
    <xf numFmtId="4" fontId="10" fillId="6" borderId="0" xfId="0" applyNumberFormat="1" applyFont="1" applyFill="1" applyAlignment="1">
      <alignment horizontal="right"/>
    </xf>
    <xf numFmtId="4" fontId="7" fillId="0" borderId="0" xfId="0" applyNumberFormat="1" applyFont="1" applyAlignment="1">
      <alignment horizontal="right"/>
    </xf>
    <xf numFmtId="4" fontId="25" fillId="6" borderId="0" xfId="0" applyNumberFormat="1" applyFont="1" applyFill="1" applyAlignment="1">
      <alignment horizontal="right"/>
    </xf>
    <xf numFmtId="4" fontId="7" fillId="0" borderId="5" xfId="0" applyNumberFormat="1" applyFont="1" applyBorder="1" applyAlignment="1">
      <alignment horizontal="right"/>
    </xf>
    <xf numFmtId="165" fontId="7" fillId="0" borderId="5" xfId="0" applyNumberFormat="1" applyFont="1" applyBorder="1" applyAlignment="1">
      <alignment horizontal="right"/>
    </xf>
    <xf numFmtId="164" fontId="7" fillId="0" borderId="5" xfId="0" applyNumberFormat="1" applyFont="1" applyBorder="1" applyAlignment="1">
      <alignment horizontal="right"/>
    </xf>
    <xf numFmtId="164" fontId="10" fillId="0" borderId="5" xfId="0" applyNumberFormat="1" applyFont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4" fontId="10" fillId="0" borderId="0" xfId="0" applyNumberFormat="1" applyFont="1"/>
    <xf numFmtId="2" fontId="26" fillId="0" borderId="0" xfId="0" applyNumberFormat="1" applyFont="1"/>
    <xf numFmtId="2" fontId="10" fillId="0" borderId="0" xfId="0" applyNumberFormat="1" applyFont="1" applyAlignment="1">
      <alignment horizontal="right"/>
    </xf>
    <xf numFmtId="0" fontId="26" fillId="2" borderId="0" xfId="0" applyFont="1" applyFill="1" applyAlignment="1">
      <alignment horizontal="right" wrapText="1"/>
    </xf>
    <xf numFmtId="164" fontId="26" fillId="0" borderId="0" xfId="0" applyNumberFormat="1" applyFont="1" applyAlignment="1">
      <alignment horizontal="right"/>
    </xf>
    <xf numFmtId="166" fontId="26" fillId="0" borderId="0" xfId="0" applyNumberFormat="1" applyFont="1" applyAlignment="1">
      <alignment horizontal="right"/>
    </xf>
    <xf numFmtId="3" fontId="25" fillId="2" borderId="0" xfId="0" applyNumberFormat="1" applyFont="1" applyFill="1" applyAlignment="1">
      <alignment horizontal="right"/>
    </xf>
    <xf numFmtId="3" fontId="9" fillId="9" borderId="0" xfId="0" applyNumberFormat="1" applyFont="1" applyFill="1"/>
    <xf numFmtId="3" fontId="9" fillId="4" borderId="0" xfId="0" applyNumberFormat="1" applyFont="1" applyFill="1"/>
    <xf numFmtId="0" fontId="25" fillId="2" borderId="5" xfId="0" applyFont="1" applyFill="1" applyBorder="1" applyAlignment="1">
      <alignment horizontal="right"/>
    </xf>
    <xf numFmtId="3" fontId="25" fillId="5" borderId="0" xfId="0" applyNumberFormat="1" applyFont="1" applyFill="1" applyAlignment="1">
      <alignment horizontal="right"/>
    </xf>
    <xf numFmtId="3" fontId="9" fillId="2" borderId="0" xfId="0" applyNumberFormat="1" applyFont="1" applyFill="1"/>
    <xf numFmtId="3" fontId="9" fillId="4" borderId="5" xfId="0" applyNumberFormat="1" applyFont="1" applyFill="1" applyBorder="1"/>
    <xf numFmtId="0" fontId="9" fillId="2" borderId="0" xfId="0" applyFont="1" applyFill="1"/>
    <xf numFmtId="3" fontId="9" fillId="5" borderId="4" xfId="0" applyNumberFormat="1" applyFont="1" applyFill="1" applyBorder="1"/>
    <xf numFmtId="164" fontId="10" fillId="0" borderId="0" xfId="0" applyNumberFormat="1" applyFont="1" applyAlignment="1">
      <alignment horizontal="right"/>
    </xf>
    <xf numFmtId="0" fontId="10" fillId="0" borderId="11" xfId="0" applyFont="1" applyBorder="1"/>
    <xf numFmtId="3" fontId="27" fillId="0" borderId="11" xfId="0" applyNumberFormat="1" applyFont="1" applyBorder="1"/>
    <xf numFmtId="3" fontId="25" fillId="2" borderId="11" xfId="0" applyNumberFormat="1" applyFont="1" applyFill="1" applyBorder="1" applyAlignment="1">
      <alignment horizontal="right"/>
    </xf>
    <xf numFmtId="3" fontId="9" fillId="9" borderId="11" xfId="0" applyNumberFormat="1" applyFont="1" applyFill="1" applyBorder="1"/>
    <xf numFmtId="3" fontId="9" fillId="4" borderId="11" xfId="0" applyNumberFormat="1" applyFont="1" applyFill="1" applyBorder="1"/>
    <xf numFmtId="3" fontId="10" fillId="4" borderId="12" xfId="0" applyNumberFormat="1" applyFont="1" applyFill="1" applyBorder="1"/>
    <xf numFmtId="0" fontId="25" fillId="2" borderId="11" xfId="0" applyFont="1" applyFill="1" applyBorder="1"/>
    <xf numFmtId="0" fontId="25" fillId="2" borderId="12" xfId="0" applyFont="1" applyFill="1" applyBorder="1" applyAlignment="1">
      <alignment horizontal="right"/>
    </xf>
    <xf numFmtId="3" fontId="25" fillId="5" borderId="11" xfId="0" applyNumberFormat="1" applyFont="1" applyFill="1" applyBorder="1" applyAlignment="1">
      <alignment horizontal="right"/>
    </xf>
    <xf numFmtId="4" fontId="25" fillId="6" borderId="11" xfId="0" applyNumberFormat="1" applyFont="1" applyFill="1" applyBorder="1" applyAlignment="1">
      <alignment horizontal="right"/>
    </xf>
    <xf numFmtId="4" fontId="7" fillId="0" borderId="11" xfId="0" applyNumberFormat="1" applyFont="1" applyBorder="1" applyAlignment="1">
      <alignment horizontal="right"/>
    </xf>
    <xf numFmtId="3" fontId="10" fillId="4" borderId="11" xfId="0" applyNumberFormat="1" applyFont="1" applyFill="1" applyBorder="1" applyAlignment="1">
      <alignment horizontal="right"/>
    </xf>
    <xf numFmtId="165" fontId="7" fillId="0" borderId="12" xfId="0" applyNumberFormat="1" applyFont="1" applyBorder="1" applyAlignment="1">
      <alignment horizontal="right"/>
    </xf>
    <xf numFmtId="0" fontId="26" fillId="0" borderId="0" xfId="0" applyFont="1"/>
    <xf numFmtId="164" fontId="26" fillId="0" borderId="0" xfId="0" applyNumberFormat="1" applyFont="1" applyAlignment="1">
      <alignment horizontal="center"/>
    </xf>
    <xf numFmtId="166" fontId="26" fillId="0" borderId="0" xfId="0" applyNumberFormat="1" applyFont="1" applyAlignment="1">
      <alignment horizontal="center"/>
    </xf>
    <xf numFmtId="3" fontId="17" fillId="0" borderId="0" xfId="0" applyNumberFormat="1" applyFont="1"/>
    <xf numFmtId="0" fontId="5" fillId="4" borderId="0" xfId="0" applyFont="1" applyFill="1"/>
    <xf numFmtId="0" fontId="5" fillId="4" borderId="5" xfId="0" applyFont="1" applyFill="1" applyBorder="1"/>
    <xf numFmtId="4" fontId="5" fillId="7" borderId="0" xfId="0" applyNumberFormat="1" applyFont="1" applyFill="1"/>
    <xf numFmtId="3" fontId="28" fillId="0" borderId="0" xfId="0" applyNumberFormat="1" applyFont="1"/>
    <xf numFmtId="3" fontId="29" fillId="0" borderId="11" xfId="0" applyNumberFormat="1" applyFont="1" applyBorder="1"/>
    <xf numFmtId="3" fontId="9" fillId="2" borderId="11" xfId="0" applyNumberFormat="1" applyFont="1" applyFill="1" applyBorder="1"/>
    <xf numFmtId="3" fontId="9" fillId="4" borderId="12" xfId="0" applyNumberFormat="1" applyFont="1" applyFill="1" applyBorder="1"/>
    <xf numFmtId="0" fontId="9" fillId="2" borderId="11" xfId="0" applyFont="1" applyFill="1" applyBorder="1"/>
    <xf numFmtId="3" fontId="9" fillId="5" borderId="10" xfId="0" applyNumberFormat="1" applyFont="1" applyFill="1" applyBorder="1"/>
    <xf numFmtId="0" fontId="5" fillId="0" borderId="5" xfId="0" applyFont="1" applyBorder="1"/>
    <xf numFmtId="3" fontId="5" fillId="5" borderId="0" xfId="0" applyNumberFormat="1" applyFont="1" applyFill="1"/>
    <xf numFmtId="0" fontId="5" fillId="3" borderId="7" xfId="0" applyFont="1" applyFill="1" applyBorder="1"/>
    <xf numFmtId="0" fontId="5" fillId="0" borderId="6" xfId="0" applyFont="1" applyBorder="1"/>
    <xf numFmtId="3" fontId="30" fillId="0" borderId="6" xfId="0" applyNumberFormat="1" applyFont="1" applyBorder="1"/>
    <xf numFmtId="3" fontId="5" fillId="0" borderId="6" xfId="0" applyNumberFormat="1" applyFont="1" applyBorder="1"/>
    <xf numFmtId="3" fontId="15" fillId="9" borderId="6" xfId="0" applyNumberFormat="1" applyFont="1" applyFill="1" applyBorder="1"/>
    <xf numFmtId="4" fontId="5" fillId="0" borderId="6" xfId="0" applyNumberFormat="1" applyFont="1" applyBorder="1"/>
    <xf numFmtId="3" fontId="5" fillId="4" borderId="6" xfId="0" applyNumberFormat="1" applyFont="1" applyFill="1" applyBorder="1"/>
    <xf numFmtId="3" fontId="5" fillId="4" borderId="8" xfId="0" applyNumberFormat="1" applyFont="1" applyFill="1" applyBorder="1"/>
    <xf numFmtId="3" fontId="5" fillId="5" borderId="7" xfId="0" applyNumberFormat="1" applyFont="1" applyFill="1" applyBorder="1"/>
    <xf numFmtId="4" fontId="5" fillId="6" borderId="6" xfId="0" applyNumberFormat="1" applyFont="1" applyFill="1" applyBorder="1"/>
    <xf numFmtId="4" fontId="1" fillId="0" borderId="6" xfId="0" applyNumberFormat="1" applyFont="1" applyBorder="1"/>
    <xf numFmtId="4" fontId="9" fillId="6" borderId="6" xfId="0" applyNumberFormat="1" applyFont="1" applyFill="1" applyBorder="1"/>
    <xf numFmtId="3" fontId="10" fillId="7" borderId="6" xfId="0" applyNumberFormat="1" applyFont="1" applyFill="1" applyBorder="1" applyAlignment="1">
      <alignment horizontal="right"/>
    </xf>
    <xf numFmtId="3" fontId="5" fillId="7" borderId="6" xfId="0" applyNumberFormat="1" applyFont="1" applyFill="1" applyBorder="1"/>
    <xf numFmtId="165" fontId="1" fillId="0" borderId="8" xfId="0" applyNumberFormat="1" applyFont="1" applyBorder="1"/>
    <xf numFmtId="164" fontId="1" fillId="0" borderId="15" xfId="0" applyNumberFormat="1" applyFont="1" applyBorder="1"/>
    <xf numFmtId="164" fontId="5" fillId="0" borderId="15" xfId="0" applyNumberFormat="1" applyFont="1" applyBorder="1"/>
    <xf numFmtId="164" fontId="1" fillId="0" borderId="6" xfId="0" applyNumberFormat="1" applyFont="1" applyBorder="1"/>
    <xf numFmtId="164" fontId="1" fillId="0" borderId="8" xfId="0" applyNumberFormat="1" applyFont="1" applyBorder="1"/>
    <xf numFmtId="167" fontId="5" fillId="0" borderId="0" xfId="0" applyNumberFormat="1" applyFont="1"/>
    <xf numFmtId="0" fontId="5" fillId="0" borderId="0" xfId="0" applyFont="1" applyAlignment="1">
      <alignment horizontal="right"/>
    </xf>
    <xf numFmtId="0" fontId="5" fillId="11" borderId="0" xfId="0" applyFont="1" applyFill="1"/>
    <xf numFmtId="3" fontId="5" fillId="11" borderId="0" xfId="0" applyNumberFormat="1" applyFont="1" applyFill="1"/>
    <xf numFmtId="4" fontId="5" fillId="0" borderId="0" xfId="0" applyNumberFormat="1" applyFont="1" applyAlignment="1">
      <alignment horizontal="right"/>
    </xf>
    <xf numFmtId="2" fontId="11" fillId="2" borderId="0" xfId="0" applyNumberFormat="1" applyFont="1" applyFill="1" applyAlignment="1">
      <alignment wrapText="1"/>
    </xf>
    <xf numFmtId="164" fontId="11" fillId="2" borderId="0" xfId="0" applyNumberFormat="1" applyFont="1" applyFill="1" applyAlignment="1">
      <alignment wrapText="1"/>
    </xf>
    <xf numFmtId="165" fontId="5" fillId="11" borderId="0" xfId="0" applyNumberFormat="1" applyFont="1" applyFill="1"/>
    <xf numFmtId="3" fontId="15" fillId="11" borderId="0" xfId="0" applyNumberFormat="1" applyFont="1" applyFill="1"/>
    <xf numFmtId="3" fontId="31" fillId="11" borderId="0" xfId="0" applyNumberFormat="1" applyFont="1" applyFill="1"/>
    <xf numFmtId="3" fontId="1" fillId="12" borderId="0" xfId="0" applyNumberFormat="1" applyFont="1" applyFill="1"/>
    <xf numFmtId="3" fontId="5" fillId="12" borderId="0" xfId="0" applyNumberFormat="1" applyFont="1" applyFill="1"/>
    <xf numFmtId="0" fontId="5" fillId="12" borderId="0" xfId="0" applyFont="1" applyFill="1"/>
    <xf numFmtId="168" fontId="5" fillId="0" borderId="0" xfId="0" applyNumberFormat="1" applyFont="1"/>
    <xf numFmtId="0" fontId="32" fillId="0" borderId="0" xfId="0" applyFont="1" applyAlignment="1">
      <alignment horizontal="righ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169" fontId="34" fillId="0" borderId="0" xfId="0" applyNumberFormat="1" applyFont="1"/>
    <xf numFmtId="0" fontId="34" fillId="0" borderId="0" xfId="0" applyFont="1"/>
    <xf numFmtId="169" fontId="10" fillId="0" borderId="0" xfId="0" applyNumberFormat="1" applyFont="1"/>
    <xf numFmtId="3" fontId="32" fillId="0" borderId="0" xfId="0" applyNumberFormat="1" applyFont="1" applyAlignment="1">
      <alignment horizontal="left"/>
    </xf>
    <xf numFmtId="3" fontId="35" fillId="0" borderId="6" xfId="0" applyNumberFormat="1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16" xfId="0" applyFont="1" applyBorder="1" applyAlignment="1">
      <alignment horizontal="center"/>
    </xf>
    <xf numFmtId="170" fontId="5" fillId="0" borderId="0" xfId="0" applyNumberFormat="1" applyFont="1"/>
    <xf numFmtId="171" fontId="5" fillId="0" borderId="0" xfId="0" applyNumberFormat="1" applyFont="1"/>
    <xf numFmtId="0" fontId="36" fillId="2" borderId="0" xfId="0" applyFont="1" applyFill="1" applyAlignment="1">
      <alignment horizontal="left"/>
    </xf>
    <xf numFmtId="0" fontId="20" fillId="0" borderId="0" xfId="0" applyFont="1" applyAlignment="1">
      <alignment horizontal="right"/>
    </xf>
    <xf numFmtId="0" fontId="20" fillId="0" borderId="5" xfId="0" applyFont="1" applyBorder="1" applyAlignment="1">
      <alignment horizontal="right"/>
    </xf>
    <xf numFmtId="169" fontId="37" fillId="0" borderId="0" xfId="0" applyNumberFormat="1" applyFont="1" applyAlignment="1">
      <alignment horizontal="right"/>
    </xf>
    <xf numFmtId="164" fontId="5" fillId="0" borderId="0" xfId="0" applyNumberFormat="1" applyFont="1"/>
    <xf numFmtId="3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37" fillId="0" borderId="5" xfId="0" applyNumberFormat="1" applyFont="1" applyBorder="1" applyAlignment="1">
      <alignment horizontal="left"/>
    </xf>
    <xf numFmtId="169" fontId="20" fillId="0" borderId="0" xfId="0" applyNumberFormat="1" applyFont="1" applyAlignment="1">
      <alignment horizontal="right"/>
    </xf>
    <xf numFmtId="169" fontId="20" fillId="0" borderId="5" xfId="0" applyNumberFormat="1" applyFont="1" applyBorder="1" applyAlignment="1">
      <alignment horizontal="right"/>
    </xf>
    <xf numFmtId="0" fontId="37" fillId="0" borderId="0" xfId="0" applyFont="1" applyAlignment="1">
      <alignment horizontal="right"/>
    </xf>
    <xf numFmtId="168" fontId="37" fillId="0" borderId="0" xfId="0" applyNumberFormat="1" applyFont="1" applyAlignment="1">
      <alignment horizontal="right"/>
    </xf>
    <xf numFmtId="172" fontId="37" fillId="0" borderId="5" xfId="0" applyNumberFormat="1" applyFont="1" applyBorder="1" applyAlignment="1">
      <alignment horizontal="right"/>
    </xf>
    <xf numFmtId="0" fontId="38" fillId="0" borderId="0" xfId="0" applyFont="1"/>
    <xf numFmtId="3" fontId="37" fillId="0" borderId="19" xfId="0" applyNumberFormat="1" applyFont="1" applyBorder="1" applyAlignment="1">
      <alignment horizontal="left"/>
    </xf>
    <xf numFmtId="169" fontId="20" fillId="0" borderId="20" xfId="0" applyNumberFormat="1" applyFont="1" applyBorder="1" applyAlignment="1">
      <alignment horizontal="right"/>
    </xf>
    <xf numFmtId="169" fontId="20" fillId="0" borderId="19" xfId="0" applyNumberFormat="1" applyFont="1" applyBorder="1" applyAlignment="1">
      <alignment horizontal="right"/>
    </xf>
    <xf numFmtId="169" fontId="37" fillId="0" borderId="20" xfId="0" applyNumberFormat="1" applyFont="1" applyBorder="1" applyAlignment="1">
      <alignment horizontal="right"/>
    </xf>
    <xf numFmtId="0" fontId="37" fillId="0" borderId="20" xfId="0" applyFont="1" applyBorder="1" applyAlignment="1">
      <alignment horizontal="right"/>
    </xf>
    <xf numFmtId="168" fontId="37" fillId="0" borderId="20" xfId="0" applyNumberFormat="1" applyFont="1" applyBorder="1" applyAlignment="1">
      <alignment horizontal="right"/>
    </xf>
    <xf numFmtId="172" fontId="37" fillId="0" borderId="19" xfId="0" applyNumberFormat="1" applyFont="1" applyBorder="1" applyAlignment="1">
      <alignment horizontal="right"/>
    </xf>
    <xf numFmtId="0" fontId="20" fillId="0" borderId="6" xfId="0" applyFont="1" applyBorder="1" applyAlignment="1">
      <alignment horizontal="right"/>
    </xf>
    <xf numFmtId="0" fontId="20" fillId="0" borderId="8" xfId="0" applyFont="1" applyBorder="1" applyAlignment="1">
      <alignment horizontal="right"/>
    </xf>
    <xf numFmtId="0" fontId="37" fillId="0" borderId="6" xfId="0" applyFont="1" applyBorder="1" applyAlignment="1">
      <alignment horizontal="right"/>
    </xf>
    <xf numFmtId="169" fontId="20" fillId="0" borderId="6" xfId="0" applyNumberFormat="1" applyFont="1" applyBorder="1" applyAlignment="1">
      <alignment horizontal="right"/>
    </xf>
    <xf numFmtId="169" fontId="20" fillId="0" borderId="8" xfId="0" applyNumberFormat="1" applyFont="1" applyBorder="1" applyAlignment="1">
      <alignment horizontal="right"/>
    </xf>
    <xf numFmtId="3" fontId="39" fillId="0" borderId="0" xfId="0" applyNumberFormat="1" applyFont="1" applyAlignment="1">
      <alignment horizontal="left"/>
    </xf>
    <xf numFmtId="0" fontId="39" fillId="0" borderId="0" xfId="0" applyFont="1" applyAlignment="1">
      <alignment horizontal="left"/>
    </xf>
    <xf numFmtId="173" fontId="5" fillId="0" borderId="0" xfId="0" applyNumberFormat="1" applyFont="1"/>
    <xf numFmtId="168" fontId="33" fillId="0" borderId="0" xfId="0" applyNumberFormat="1" applyFont="1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173" fontId="42" fillId="0" borderId="0" xfId="0" applyNumberFormat="1" applyFont="1" applyAlignment="1">
      <alignment horizontal="left"/>
    </xf>
    <xf numFmtId="11" fontId="17" fillId="0" borderId="0" xfId="0" applyNumberFormat="1" applyFont="1" applyAlignment="1">
      <alignment horizontal="left"/>
    </xf>
    <xf numFmtId="169" fontId="32" fillId="0" borderId="0" xfId="0" applyNumberFormat="1" applyFont="1" applyAlignment="1">
      <alignment horizontal="left"/>
    </xf>
    <xf numFmtId="3" fontId="5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168" fontId="3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37" fillId="0" borderId="0" xfId="0" applyFont="1" applyAlignment="1">
      <alignment horizontal="left"/>
    </xf>
    <xf numFmtId="0" fontId="5" fillId="0" borderId="4" xfId="0" applyFont="1" applyBorder="1" applyAlignment="1">
      <alignment horizontal="left"/>
    </xf>
    <xf numFmtId="0" fontId="43" fillId="0" borderId="0" xfId="0" applyFont="1" applyAlignment="1">
      <alignment horizontal="lef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left"/>
    </xf>
    <xf numFmtId="168" fontId="41" fillId="0" borderId="0" xfId="0" applyNumberFormat="1" applyFont="1" applyAlignment="1">
      <alignment horizontal="left"/>
    </xf>
    <xf numFmtId="169" fontId="33" fillId="0" borderId="0" xfId="0" applyNumberFormat="1" applyFont="1" applyAlignment="1">
      <alignment horizontal="left"/>
    </xf>
    <xf numFmtId="169" fontId="41" fillId="0" borderId="0" xfId="0" applyNumberFormat="1" applyFont="1" applyAlignment="1">
      <alignment horizontal="left"/>
    </xf>
    <xf numFmtId="174" fontId="33" fillId="0" borderId="0" xfId="0" applyNumberFormat="1" applyFont="1" applyAlignment="1">
      <alignment horizontal="left"/>
    </xf>
    <xf numFmtId="173" fontId="33" fillId="0" borderId="0" xfId="0" applyNumberFormat="1" applyFont="1" applyAlignment="1">
      <alignment horizontal="left"/>
    </xf>
    <xf numFmtId="174" fontId="45" fillId="0" borderId="0" xfId="0" applyNumberFormat="1" applyFont="1" applyAlignment="1">
      <alignment horizontal="right"/>
    </xf>
    <xf numFmtId="174" fontId="46" fillId="0" borderId="0" xfId="0" applyNumberFormat="1" applyFont="1" applyAlignment="1">
      <alignment horizontal="right"/>
    </xf>
    <xf numFmtId="0" fontId="15" fillId="0" borderId="0" xfId="0" applyFont="1"/>
    <xf numFmtId="173" fontId="39" fillId="0" borderId="0" xfId="0" applyNumberFormat="1" applyFont="1" applyAlignment="1">
      <alignment horizontal="right"/>
    </xf>
    <xf numFmtId="11" fontId="39" fillId="0" borderId="0" xfId="0" applyNumberFormat="1" applyFont="1" applyAlignment="1">
      <alignment horizontal="right"/>
    </xf>
    <xf numFmtId="49" fontId="39" fillId="0" borderId="0" xfId="0" applyNumberFormat="1" applyFont="1" applyAlignment="1">
      <alignment horizontal="right"/>
    </xf>
    <xf numFmtId="173" fontId="47" fillId="0" borderId="0" xfId="0" applyNumberFormat="1" applyFont="1" applyAlignment="1">
      <alignment horizontal="right"/>
    </xf>
    <xf numFmtId="11" fontId="47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173" fontId="32" fillId="0" borderId="0" xfId="0" applyNumberFormat="1" applyFont="1" applyAlignment="1">
      <alignment horizontal="right"/>
    </xf>
    <xf numFmtId="11" fontId="32" fillId="0" borderId="0" xfId="0" applyNumberFormat="1" applyFont="1" applyAlignment="1">
      <alignment horizontal="right"/>
    </xf>
    <xf numFmtId="173" fontId="44" fillId="0" borderId="0" xfId="0" applyNumberFormat="1" applyFont="1" applyAlignment="1">
      <alignment horizontal="right"/>
    </xf>
    <xf numFmtId="11" fontId="44" fillId="0" borderId="0" xfId="0" applyNumberFormat="1" applyFont="1" applyAlignment="1">
      <alignment horizontal="right"/>
    </xf>
    <xf numFmtId="168" fontId="39" fillId="0" borderId="0" xfId="0" applyNumberFormat="1" applyFont="1" applyAlignment="1">
      <alignment horizontal="right"/>
    </xf>
    <xf numFmtId="173" fontId="47" fillId="0" borderId="6" xfId="0" applyNumberFormat="1" applyFont="1" applyBorder="1" applyAlignment="1">
      <alignment horizontal="right"/>
    </xf>
    <xf numFmtId="11" fontId="47" fillId="0" borderId="6" xfId="0" applyNumberFormat="1" applyFont="1" applyBorder="1" applyAlignment="1">
      <alignment horizontal="right"/>
    </xf>
    <xf numFmtId="49" fontId="47" fillId="0" borderId="0" xfId="0" applyNumberFormat="1" applyFont="1" applyAlignment="1">
      <alignment horizontal="right"/>
    </xf>
    <xf numFmtId="168" fontId="32" fillId="0" borderId="7" xfId="0" applyNumberFormat="1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168" fontId="44" fillId="0" borderId="7" xfId="0" applyNumberFormat="1" applyFont="1" applyBorder="1" applyAlignment="1">
      <alignment horizontal="center"/>
    </xf>
    <xf numFmtId="0" fontId="44" fillId="0" borderId="8" xfId="0" applyFont="1" applyBorder="1" applyAlignment="1">
      <alignment horizontal="center"/>
    </xf>
    <xf numFmtId="168" fontId="50" fillId="0" borderId="4" xfId="0" applyNumberFormat="1" applyFont="1" applyBorder="1" applyAlignment="1">
      <alignment horizontal="right" wrapText="1"/>
    </xf>
    <xf numFmtId="11" fontId="50" fillId="0" borderId="0" xfId="0" applyNumberFormat="1" applyFont="1" applyAlignment="1">
      <alignment horizontal="right" wrapText="1"/>
    </xf>
    <xf numFmtId="11" fontId="49" fillId="0" borderId="0" xfId="0" applyNumberFormat="1" applyFont="1" applyAlignment="1">
      <alignment wrapText="1"/>
    </xf>
    <xf numFmtId="11" fontId="49" fillId="0" borderId="5" xfId="0" applyNumberFormat="1" applyFont="1" applyBorder="1" applyAlignment="1">
      <alignment wrapText="1"/>
    </xf>
    <xf numFmtId="11" fontId="51" fillId="0" borderId="0" xfId="0" applyNumberFormat="1" applyFont="1" applyAlignment="1">
      <alignment wrapText="1"/>
    </xf>
    <xf numFmtId="168" fontId="51" fillId="0" borderId="5" xfId="0" applyNumberFormat="1" applyFont="1" applyBorder="1" applyAlignment="1">
      <alignment wrapText="1"/>
    </xf>
    <xf numFmtId="0" fontId="20" fillId="0" borderId="4" xfId="0" applyFont="1" applyBorder="1" applyAlignment="1">
      <alignment horizontal="left"/>
    </xf>
    <xf numFmtId="0" fontId="53" fillId="0" borderId="0" xfId="0" applyFont="1" applyAlignment="1">
      <alignment horizontal="left"/>
    </xf>
    <xf numFmtId="169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3" fontId="40" fillId="0" borderId="0" xfId="0" applyNumberFormat="1" applyFont="1" applyAlignment="1">
      <alignment horizontal="left"/>
    </xf>
    <xf numFmtId="4" fontId="5" fillId="0" borderId="0" xfId="0" applyNumberFormat="1" applyFont="1" applyAlignment="1">
      <alignment horizontal="left"/>
    </xf>
    <xf numFmtId="4" fontId="17" fillId="0" borderId="0" xfId="0" applyNumberFormat="1" applyFont="1" applyAlignment="1">
      <alignment horizontal="left"/>
    </xf>
    <xf numFmtId="0" fontId="33" fillId="6" borderId="1" xfId="0" applyFont="1" applyFill="1" applyBorder="1" applyAlignment="1">
      <alignment horizontal="left"/>
    </xf>
    <xf numFmtId="168" fontId="32" fillId="6" borderId="2" xfId="0" applyNumberFormat="1" applyFont="1" applyFill="1" applyBorder="1" applyAlignment="1">
      <alignment horizontal="left"/>
    </xf>
    <xf numFmtId="0" fontId="32" fillId="6" borderId="2" xfId="0" applyFont="1" applyFill="1" applyBorder="1" applyAlignment="1">
      <alignment horizontal="left"/>
    </xf>
    <xf numFmtId="0" fontId="33" fillId="6" borderId="2" xfId="0" applyFont="1" applyFill="1" applyBorder="1" applyAlignment="1">
      <alignment horizontal="left"/>
    </xf>
    <xf numFmtId="0" fontId="5" fillId="6" borderId="7" xfId="0" applyFont="1" applyFill="1" applyBorder="1"/>
    <xf numFmtId="168" fontId="32" fillId="6" borderId="6" xfId="0" applyNumberFormat="1" applyFont="1" applyFill="1" applyBorder="1" applyAlignment="1">
      <alignment horizontal="left"/>
    </xf>
    <xf numFmtId="0" fontId="33" fillId="6" borderId="6" xfId="0" applyFont="1" applyFill="1" applyBorder="1" applyAlignment="1">
      <alignment horizontal="left"/>
    </xf>
    <xf numFmtId="0" fontId="39" fillId="6" borderId="4" xfId="0" applyFont="1" applyFill="1" applyBorder="1" applyAlignment="1">
      <alignment wrapText="1"/>
    </xf>
    <xf numFmtId="168" fontId="39" fillId="6" borderId="0" xfId="0" applyNumberFormat="1" applyFont="1" applyFill="1" applyAlignment="1">
      <alignment wrapText="1"/>
    </xf>
    <xf numFmtId="0" fontId="39" fillId="6" borderId="0" xfId="0" applyFont="1" applyFill="1" applyAlignment="1">
      <alignment wrapText="1"/>
    </xf>
    <xf numFmtId="0" fontId="49" fillId="6" borderId="0" xfId="0" applyFont="1" applyFill="1" applyAlignment="1">
      <alignment wrapText="1"/>
    </xf>
    <xf numFmtId="0" fontId="49" fillId="6" borderId="0" xfId="0" applyFont="1" applyFill="1" applyAlignment="1">
      <alignment horizontal="left"/>
    </xf>
    <xf numFmtId="168" fontId="52" fillId="6" borderId="0" xfId="0" applyNumberFormat="1" applyFont="1" applyFill="1" applyAlignment="1">
      <alignment horizontal="right"/>
    </xf>
    <xf numFmtId="11" fontId="49" fillId="6" borderId="0" xfId="0" applyNumberFormat="1" applyFont="1" applyFill="1" applyAlignment="1">
      <alignment wrapText="1"/>
    </xf>
    <xf numFmtId="168" fontId="49" fillId="6" borderId="0" xfId="0" applyNumberFormat="1" applyFont="1" applyFill="1" applyAlignment="1">
      <alignment horizontal="left"/>
    </xf>
    <xf numFmtId="0" fontId="5" fillId="6" borderId="0" xfId="0" applyFont="1" applyFill="1"/>
    <xf numFmtId="11" fontId="5" fillId="6" borderId="0" xfId="0" applyNumberFormat="1" applyFont="1" applyFill="1"/>
    <xf numFmtId="168" fontId="32" fillId="6" borderId="0" xfId="0" applyNumberFormat="1" applyFont="1" applyFill="1" applyAlignment="1">
      <alignment horizontal="left"/>
    </xf>
    <xf numFmtId="7" fontId="32" fillId="6" borderId="0" xfId="0" applyNumberFormat="1" applyFont="1" applyFill="1" applyAlignment="1">
      <alignment horizontal="left"/>
    </xf>
    <xf numFmtId="0" fontId="32" fillId="6" borderId="0" xfId="0" applyFont="1" applyFill="1" applyAlignment="1">
      <alignment horizontal="left"/>
    </xf>
    <xf numFmtId="4" fontId="39" fillId="6" borderId="0" xfId="0" applyNumberFormat="1" applyFont="1" applyFill="1" applyAlignment="1">
      <alignment horizontal="left"/>
    </xf>
    <xf numFmtId="0" fontId="33" fillId="6" borderId="0" xfId="0" applyFont="1" applyFill="1" applyAlignment="1">
      <alignment horizontal="left"/>
    </xf>
    <xf numFmtId="175" fontId="1" fillId="0" borderId="0" xfId="0" applyNumberFormat="1" applyFont="1"/>
    <xf numFmtId="176" fontId="5" fillId="7" borderId="0" xfId="0" applyNumberFormat="1" applyFont="1" applyFill="1"/>
    <xf numFmtId="1" fontId="5" fillId="7" borderId="0" xfId="0" applyNumberFormat="1" applyFont="1" applyFill="1"/>
    <xf numFmtId="0" fontId="5" fillId="7" borderId="0" xfId="0" applyFont="1" applyFill="1"/>
    <xf numFmtId="0" fontId="1" fillId="7" borderId="0" xfId="0" applyFont="1" applyFill="1"/>
    <xf numFmtId="3" fontId="49" fillId="6" borderId="0" xfId="0" applyNumberFormat="1" applyFont="1" applyFill="1" applyAlignment="1">
      <alignment horizontal="left"/>
    </xf>
    <xf numFmtId="3" fontId="39" fillId="6" borderId="0" xfId="0" applyNumberFormat="1" applyFont="1" applyFill="1" applyAlignment="1">
      <alignment horizontal="left"/>
    </xf>
    <xf numFmtId="7" fontId="5" fillId="0" borderId="0" xfId="0" applyNumberFormat="1" applyFont="1"/>
    <xf numFmtId="175" fontId="5" fillId="0" borderId="0" xfId="0" applyNumberFormat="1" applyFont="1"/>
    <xf numFmtId="7" fontId="32" fillId="6" borderId="2" xfId="0" applyNumberFormat="1" applyFont="1" applyFill="1" applyBorder="1" applyAlignment="1">
      <alignment horizontal="left"/>
    </xf>
    <xf numFmtId="176" fontId="1" fillId="7" borderId="0" xfId="0" applyNumberFormat="1" applyFont="1" applyFill="1"/>
    <xf numFmtId="7" fontId="32" fillId="6" borderId="6" xfId="0" applyNumberFormat="1" applyFont="1" applyFill="1" applyBorder="1" applyAlignment="1">
      <alignment horizontal="left"/>
    </xf>
    <xf numFmtId="7" fontId="52" fillId="6" borderId="0" xfId="0" applyNumberFormat="1" applyFont="1" applyFill="1" applyAlignment="1">
      <alignment horizontal="right"/>
    </xf>
    <xf numFmtId="175" fontId="49" fillId="6" borderId="0" xfId="0" applyNumberFormat="1" applyFont="1" applyFill="1" applyAlignment="1">
      <alignment wrapText="1"/>
    </xf>
    <xf numFmtId="175" fontId="39" fillId="6" borderId="0" xfId="0" applyNumberFormat="1" applyFont="1" applyFill="1" applyAlignment="1">
      <alignment wrapText="1"/>
    </xf>
    <xf numFmtId="4" fontId="54" fillId="13" borderId="0" xfId="0" applyNumberFormat="1" applyFont="1" applyFill="1" applyAlignment="1">
      <alignment horizontal="left"/>
    </xf>
    <xf numFmtId="165" fontId="5" fillId="0" borderId="0" xfId="0" applyNumberFormat="1" applyFont="1"/>
    <xf numFmtId="0" fontId="55" fillId="2" borderId="0" xfId="0" applyFont="1" applyFill="1" applyAlignment="1">
      <alignment wrapText="1"/>
    </xf>
    <xf numFmtId="4" fontId="56" fillId="0" borderId="0" xfId="0" applyNumberFormat="1" applyFont="1"/>
    <xf numFmtId="0" fontId="57" fillId="0" borderId="0" xfId="0" applyFont="1"/>
    <xf numFmtId="164" fontId="58" fillId="0" borderId="0" xfId="0" applyNumberFormat="1" applyFont="1"/>
    <xf numFmtId="0" fontId="59" fillId="0" borderId="4" xfId="0" applyFont="1" applyBorder="1" applyAlignment="1">
      <alignment horizontal="left"/>
    </xf>
    <xf numFmtId="169" fontId="32" fillId="0" borderId="22" xfId="0" applyNumberFormat="1" applyFont="1" applyBorder="1" applyAlignment="1">
      <alignment horizontal="right"/>
    </xf>
    <xf numFmtId="164" fontId="5" fillId="0" borderId="21" xfId="0" applyNumberFormat="1" applyFont="1" applyBorder="1" applyAlignment="1">
      <alignment horizontal="right"/>
    </xf>
    <xf numFmtId="0" fontId="5" fillId="0" borderId="23" xfId="0" applyFont="1" applyBorder="1" applyAlignment="1">
      <alignment horizontal="right"/>
    </xf>
    <xf numFmtId="3" fontId="5" fillId="0" borderId="23" xfId="0" applyNumberFormat="1" applyFont="1" applyBorder="1" applyAlignment="1">
      <alignment horizontal="right"/>
    </xf>
    <xf numFmtId="0" fontId="39" fillId="0" borderId="24" xfId="0" applyFont="1" applyBorder="1" applyAlignment="1">
      <alignment horizontal="left"/>
    </xf>
    <xf numFmtId="1" fontId="5" fillId="0" borderId="25" xfId="0" applyNumberFormat="1" applyFont="1" applyBorder="1"/>
    <xf numFmtId="169" fontId="7" fillId="0" borderId="0" xfId="0" applyNumberFormat="1" applyFont="1" applyAlignment="1">
      <alignment horizontal="center"/>
    </xf>
    <xf numFmtId="0" fontId="0" fillId="0" borderId="0" xfId="0"/>
    <xf numFmtId="168" fontId="32" fillId="0" borderId="1" xfId="0" applyNumberFormat="1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169" fontId="44" fillId="0" borderId="1" xfId="0" applyNumberFormat="1" applyFont="1" applyBorder="1" applyAlignment="1">
      <alignment horizontal="center"/>
    </xf>
    <xf numFmtId="3" fontId="37" fillId="0" borderId="7" xfId="0" applyNumberFormat="1" applyFont="1" applyBorder="1" applyAlignment="1">
      <alignment horizontal="left"/>
    </xf>
    <xf numFmtId="0" fontId="4" fillId="0" borderId="8" xfId="0" applyFont="1" applyBorder="1"/>
    <xf numFmtId="0" fontId="60" fillId="0" borderId="16" xfId="0" applyFont="1" applyBorder="1" applyAlignment="1">
      <alignment horizontal="center"/>
    </xf>
    <xf numFmtId="0" fontId="4" fillId="0" borderId="17" xfId="0" applyFont="1" applyBorder="1"/>
    <xf numFmtId="0" fontId="1" fillId="0" borderId="16" xfId="0" applyFont="1" applyBorder="1" applyAlignment="1">
      <alignment horizontal="center"/>
    </xf>
    <xf numFmtId="0" fontId="32" fillId="0" borderId="16" xfId="0" applyFont="1" applyBorder="1" applyAlignment="1">
      <alignment horizontal="center"/>
    </xf>
    <xf numFmtId="0" fontId="4" fillId="0" borderId="18" xfId="0" applyFont="1" applyBorder="1"/>
    <xf numFmtId="3" fontId="35" fillId="0" borderId="16" xfId="0" applyNumberFormat="1" applyFont="1" applyBorder="1" applyAlignment="1">
      <alignment horizontal="left"/>
    </xf>
    <xf numFmtId="3" fontId="37" fillId="0" borderId="4" xfId="0" applyNumberFormat="1" applyFont="1" applyBorder="1" applyAlignment="1">
      <alignment horizontal="left"/>
    </xf>
    <xf numFmtId="0" fontId="4" fillId="0" borderId="5" xfId="0" applyFont="1" applyBorder="1"/>
    <xf numFmtId="3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3" fontId="2" fillId="2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75" fontId="61" fillId="0" borderId="0" xfId="1" applyNumberFormat="1"/>
  </cellXfs>
  <cellStyles count="2">
    <cellStyle name="Hyperlink" xfId="1" builtinId="8"/>
    <cellStyle name="Normal" xfId="0" builtinId="0"/>
  </cellStyles>
  <dxfs count="7">
    <dxf>
      <font>
        <color rgb="FFCCCCCC"/>
      </font>
      <fill>
        <patternFill patternType="solid">
          <fgColor rgb="FFB7E1CD"/>
          <bgColor rgb="FFB7E1CD"/>
        </patternFill>
      </fill>
    </dxf>
    <dxf>
      <font>
        <color rgb="FFB7B7B7"/>
      </font>
      <fill>
        <patternFill patternType="solid">
          <fgColor rgb="FFB7E1CD"/>
          <bgColor rgb="FFB7E1CD"/>
        </patternFill>
      </fill>
    </dxf>
    <dxf>
      <font>
        <color rgb="FF999999"/>
      </font>
      <fill>
        <patternFill patternType="solid">
          <fgColor rgb="FFB7E1CD"/>
          <bgColor rgb="FFB7E1CD"/>
        </patternFill>
      </fill>
    </dxf>
    <dxf>
      <font>
        <color rgb="FF666666"/>
      </font>
      <fill>
        <patternFill patternType="solid">
          <fgColor rgb="FFB7E1CD"/>
          <bgColor rgb="FFB7E1CD"/>
        </patternFill>
      </fill>
    </dxf>
    <dxf>
      <font>
        <color rgb="FF434343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loud.google.com/products/calculator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academic.oup.com/nar/article/39/suppl_1/D19/2505848" TargetMode="External"/><Relationship Id="rId13" Type="http://schemas.openxmlformats.org/officeDocument/2006/relationships/hyperlink" Target="https://www.gtexportal.org/home/" TargetMode="External"/><Relationship Id="rId18" Type="http://schemas.openxmlformats.org/officeDocument/2006/relationships/hyperlink" Target="https://www.ncbi.nlm.nih.gov/pmc/articles/pmid/26854477/" TargetMode="External"/><Relationship Id="rId3" Type="http://schemas.openxmlformats.org/officeDocument/2006/relationships/hyperlink" Target="https://www.nature.com/articles/s41587-018-0010-1" TargetMode="External"/><Relationship Id="rId21" Type="http://schemas.openxmlformats.org/officeDocument/2006/relationships/hyperlink" Target="https://docs.google.com/spreadsheets/d/13vnsG4CUrO77IP6UmlmAGt_YtiQPJIsw1f3gd8EK4Og/edit" TargetMode="External"/><Relationship Id="rId7" Type="http://schemas.openxmlformats.org/officeDocument/2006/relationships/hyperlink" Target="https://academic.oup.com/nar/article/39/suppl_1/D19/2505848" TargetMode="External"/><Relationship Id="rId12" Type="http://schemas.openxmlformats.org/officeDocument/2006/relationships/hyperlink" Target="https://www.gtexportal.org/home/" TargetMode="External"/><Relationship Id="rId17" Type="http://schemas.openxmlformats.org/officeDocument/2006/relationships/hyperlink" Target="https://www.ncbi.nlm.nih.gov/pmc/articles/pmid/26854477/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www.biorxiv.org/content/10.1101/724526v4" TargetMode="External"/><Relationship Id="rId16" Type="http://schemas.openxmlformats.org/officeDocument/2006/relationships/hyperlink" Target="https://www.nature.com/articles/s41576-020-0255-7" TargetMode="External"/><Relationship Id="rId20" Type="http://schemas.openxmlformats.org/officeDocument/2006/relationships/hyperlink" Target="https://www.nature.com/articles/s41587-020-0603-3" TargetMode="External"/><Relationship Id="rId1" Type="http://schemas.openxmlformats.org/officeDocument/2006/relationships/hyperlink" Target="https://www.biorxiv.org/content/10.1101/724526v4" TargetMode="External"/><Relationship Id="rId6" Type="http://schemas.openxmlformats.org/officeDocument/2006/relationships/hyperlink" Target="https://academic.oup.com/nar/article/39/suppl_1/D19/2505848" TargetMode="External"/><Relationship Id="rId11" Type="http://schemas.openxmlformats.org/officeDocument/2006/relationships/hyperlink" Target="https://www.cancer.gov/about-nci/organization/ccg/research/structural-genomics/tcga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academic.oup.com/nar/article/39/suppl_1/D19/2505848" TargetMode="External"/><Relationship Id="rId15" Type="http://schemas.openxmlformats.org/officeDocument/2006/relationships/hyperlink" Target="https://www.gtexportal.org/home/" TargetMode="External"/><Relationship Id="rId23" Type="http://schemas.openxmlformats.org/officeDocument/2006/relationships/hyperlink" Target="https://academic.oup.com/nar/article/44/D1/D733/2502674" TargetMode="External"/><Relationship Id="rId10" Type="http://schemas.openxmlformats.org/officeDocument/2006/relationships/hyperlink" Target="https://www.cancer.gov/about-nci/organization/ccg/research/structural-genomics/tcga" TargetMode="External"/><Relationship Id="rId19" Type="http://schemas.openxmlformats.org/officeDocument/2006/relationships/hyperlink" Target="https://www.nature.com/articles/s41587-020-0603-3" TargetMode="External"/><Relationship Id="rId4" Type="http://schemas.openxmlformats.org/officeDocument/2006/relationships/hyperlink" Target="https://academic.oup.com/nar/article/39/suppl_1/D19/2505848" TargetMode="External"/><Relationship Id="rId9" Type="http://schemas.openxmlformats.org/officeDocument/2006/relationships/hyperlink" Target="https://academic.oup.com/nar/article/39/suppl_1/D19/2505848" TargetMode="External"/><Relationship Id="rId14" Type="http://schemas.openxmlformats.org/officeDocument/2006/relationships/hyperlink" Target="https://www.gtexportal.org/home/" TargetMode="External"/><Relationship Id="rId22" Type="http://schemas.openxmlformats.org/officeDocument/2006/relationships/hyperlink" Target="https://academic.oup.com/nar/article/44/D1/D733/25026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U994"/>
  <sheetViews>
    <sheetView tabSelected="1" workbookViewId="0">
      <selection activeCell="L16" sqref="L16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937</v>
      </c>
      <c r="B1" s="38">
        <f>B2</f>
        <v>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940</v>
      </c>
      <c r="L1" s="89">
        <f>M7</f>
        <v>136097.5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 t="s">
        <v>947</v>
      </c>
      <c r="I3" s="374">
        <v>5.695659381E+16</v>
      </c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949</v>
      </c>
      <c r="B6" s="7">
        <f t="shared" ref="B6:J6" si="1">MIN(AA25:AA594)</f>
        <v>13.801733840989041</v>
      </c>
      <c r="C6" s="38">
        <f t="shared" si="1"/>
        <v>13.801733840989041</v>
      </c>
      <c r="D6" s="38">
        <f t="shared" si="1"/>
        <v>13.801733840989041</v>
      </c>
      <c r="E6" s="38">
        <f t="shared" si="1"/>
        <v>13.801733840989041</v>
      </c>
      <c r="F6" s="38">
        <f t="shared" si="1"/>
        <v>13.801733840989041</v>
      </c>
      <c r="G6" s="38">
        <f t="shared" si="1"/>
        <v>42.799382854250666</v>
      </c>
      <c r="H6" s="38">
        <f t="shared" si="1"/>
        <v>427.75882054250673</v>
      </c>
      <c r="I6" s="38">
        <f t="shared" si="1"/>
        <v>4277.3531974250673</v>
      </c>
      <c r="J6" s="38">
        <f t="shared" si="1"/>
        <v>42773.296966250673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1380.1733840989041</v>
      </c>
      <c r="C7" s="38">
        <f t="shared" si="2"/>
        <v>138.01733840989041</v>
      </c>
      <c r="D7" s="38">
        <f t="shared" si="2"/>
        <v>13.801733840989042</v>
      </c>
      <c r="E7" s="38">
        <f t="shared" si="2"/>
        <v>1.3801733840989041</v>
      </c>
      <c r="F7" s="38">
        <f t="shared" si="2"/>
        <v>0.13801733840989042</v>
      </c>
      <c r="G7" s="38">
        <f t="shared" si="2"/>
        <v>4.2799382854250667E-2</v>
      </c>
      <c r="H7" s="38">
        <f t="shared" si="2"/>
        <v>4.2775882054250675E-2</v>
      </c>
      <c r="I7" s="38">
        <f t="shared" si="2"/>
        <v>4.277353197425067E-2</v>
      </c>
      <c r="J7" s="38">
        <f t="shared" si="2"/>
        <v>4.2773296966250672E-2</v>
      </c>
      <c r="L7" s="368" t="s">
        <v>995</v>
      </c>
      <c r="M7" s="89">
        <v>136097.5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13.801733840989041</v>
      </c>
      <c r="F8" s="38">
        <f t="shared" si="3"/>
        <v>1.3801733840989041</v>
      </c>
      <c r="G8" s="38">
        <f t="shared" si="3"/>
        <v>0.42799382854250667</v>
      </c>
      <c r="H8" s="38">
        <f t="shared" si="3"/>
        <v>0.42775882054250675</v>
      </c>
      <c r="I8" s="38">
        <f t="shared" si="3"/>
        <v>0.42773531974250673</v>
      </c>
      <c r="J8" s="7">
        <f t="shared" si="3"/>
        <v>0.42773296966250668</v>
      </c>
      <c r="L8" s="368" t="s">
        <v>996</v>
      </c>
      <c r="M8" s="368">
        <f>M6/M7</f>
        <v>18.036451808446152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298</v>
      </c>
      <c r="C9" s="38">
        <f t="shared" si="4"/>
        <v>298</v>
      </c>
      <c r="D9" s="38">
        <f t="shared" si="4"/>
        <v>298</v>
      </c>
      <c r="E9" s="38">
        <f t="shared" si="4"/>
        <v>298</v>
      </c>
      <c r="F9" s="38">
        <f t="shared" si="4"/>
        <v>298</v>
      </c>
      <c r="G9" s="38">
        <f t="shared" si="4"/>
        <v>1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I10" si="5">INDEX($A$25:$A$594,B$9)</f>
        <v>r6in.2xlarge</v>
      </c>
      <c r="C10" s="242" t="str">
        <f t="shared" si="5"/>
        <v>r6in.2xlarge</v>
      </c>
      <c r="D10" s="242" t="str">
        <f t="shared" si="5"/>
        <v>r6in.2xlarge</v>
      </c>
      <c r="E10" s="242" t="str">
        <f t="shared" si="5"/>
        <v>r6in.2xlarge</v>
      </c>
      <c r="F10" s="242" t="str">
        <f t="shared" si="5"/>
        <v>r6in.2xlarge</v>
      </c>
      <c r="G10" s="242" t="str">
        <f t="shared" si="5"/>
        <v>hpc6a.48xlarge</v>
      </c>
      <c r="H10" s="242" t="str">
        <f t="shared" si="5"/>
        <v>hpc6a.48xlarge</v>
      </c>
      <c r="I10" s="242" t="str">
        <f t="shared" si="5"/>
        <v>hpc6a.48xlarge</v>
      </c>
      <c r="J10" s="38" t="s">
        <v>954</v>
      </c>
      <c r="L10" s="368" t="s">
        <v>998</v>
      </c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L11" s="376" t="s">
        <v>999</v>
      </c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0.69732000000000005</v>
      </c>
      <c r="C12" s="375">
        <f t="shared" si="6"/>
        <v>0.69732000000000005</v>
      </c>
      <c r="D12" s="375">
        <f t="shared" si="6"/>
        <v>0.69732000000000005</v>
      </c>
      <c r="E12" s="375">
        <f t="shared" si="6"/>
        <v>0.69732000000000005</v>
      </c>
      <c r="F12" s="375">
        <f t="shared" si="6"/>
        <v>0.69732000000000005</v>
      </c>
      <c r="G12" s="375">
        <f t="shared" si="6"/>
        <v>2.88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416" t="s">
        <v>1000</v>
      </c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8</v>
      </c>
      <c r="F13" s="38">
        <f t="shared" si="7"/>
        <v>8</v>
      </c>
      <c r="G13" s="38">
        <f t="shared" si="7"/>
        <v>96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8.7165000000000006E-2</v>
      </c>
      <c r="C14" s="376">
        <f t="shared" si="8"/>
        <v>8.7165000000000006E-2</v>
      </c>
      <c r="D14" s="376">
        <f t="shared" si="8"/>
        <v>8.7165000000000006E-2</v>
      </c>
      <c r="E14" s="376">
        <f t="shared" si="8"/>
        <v>8.7165000000000006E-2</v>
      </c>
      <c r="F14" s="376">
        <f t="shared" si="8"/>
        <v>8.7165000000000006E-2</v>
      </c>
      <c r="G14" s="376">
        <f t="shared" si="8"/>
        <v>0.03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40</v>
      </c>
      <c r="F16" s="38">
        <f t="shared" si="9"/>
        <v>40</v>
      </c>
      <c r="G16" s="38">
        <f t="shared" si="9"/>
        <v>100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1.7433000000000001E-2</v>
      </c>
      <c r="C17" s="376">
        <f t="shared" si="10"/>
        <v>1.7433000000000001E-2</v>
      </c>
      <c r="D17" s="376">
        <f t="shared" si="10"/>
        <v>1.7433000000000001E-2</v>
      </c>
      <c r="E17" s="376">
        <f t="shared" si="10"/>
        <v>1.7433000000000001E-2</v>
      </c>
      <c r="F17" s="376">
        <f t="shared" si="10"/>
        <v>1.7433000000000001E-2</v>
      </c>
      <c r="G17" s="376">
        <f t="shared" si="10"/>
        <v>2.8799999999999999E-2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EBS only</v>
      </c>
      <c r="C19" s="38" t="str">
        <f t="shared" si="11"/>
        <v>EBS only</v>
      </c>
      <c r="D19" s="38" t="str">
        <f t="shared" si="11"/>
        <v>EBS only</v>
      </c>
      <c r="E19" s="38" t="str">
        <f t="shared" si="11"/>
        <v>EBS only</v>
      </c>
      <c r="F19" s="38" t="str">
        <f t="shared" si="11"/>
        <v>EBS only</v>
      </c>
      <c r="G19" s="38" t="str">
        <f t="shared" si="11"/>
        <v>EBS only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384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8</v>
      </c>
      <c r="H21" s="38">
        <f t="shared" si="13"/>
        <v>8</v>
      </c>
      <c r="I21" s="38">
        <f t="shared" si="13"/>
        <v>8</v>
      </c>
      <c r="J21" s="38">
        <f t="shared" si="13"/>
        <v>8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8</v>
      </c>
      <c r="P25" s="369">
        <f t="shared" ref="P25:P279" si="21">IF(N25,$B$2*8/K25,100000000000)</f>
        <v>4.08</v>
      </c>
      <c r="Q25" s="38">
        <f t="shared" ref="Q25:Q279" si="22">P25*$R$1</f>
        <v>28501.257286502921</v>
      </c>
      <c r="R25" s="371">
        <f t="shared" ref="R25:Z25" si="23">$P25*$O25+MAX(R$24*1000/(MAX(MIN(FLOOR(R$24*1000/$U$1,1),$E25))*$L$1)*$R$1,$Q25-$P25*$O25)</f>
        <v>28501.257286502921</v>
      </c>
      <c r="S25" s="371">
        <f t="shared" si="23"/>
        <v>28501.257286502921</v>
      </c>
      <c r="T25" s="371">
        <f t="shared" si="23"/>
        <v>28501.257286502921</v>
      </c>
      <c r="U25" s="371">
        <f t="shared" si="23"/>
        <v>28501.257286502921</v>
      </c>
      <c r="V25" s="371">
        <f t="shared" si="23"/>
        <v>28501.257286502921</v>
      </c>
      <c r="W25" s="371">
        <f t="shared" si="23"/>
        <v>53499.228567813341</v>
      </c>
      <c r="X25" s="371">
        <f t="shared" si="23"/>
        <v>534698.52567813348</v>
      </c>
      <c r="Y25" s="371">
        <f t="shared" si="23"/>
        <v>5346691.4967813343</v>
      </c>
      <c r="Z25" s="371">
        <f t="shared" si="23"/>
        <v>53466621.207813345</v>
      </c>
      <c r="AA25" s="38">
        <f t="shared" ref="AA25:AI25" si="24">$D25*R25/3600</f>
        <v>22.801005829202335</v>
      </c>
      <c r="AB25" s="38">
        <f t="shared" si="24"/>
        <v>22.801005829202335</v>
      </c>
      <c r="AC25" s="38">
        <f t="shared" si="24"/>
        <v>22.801005829202335</v>
      </c>
      <c r="AD25" s="38">
        <f t="shared" si="24"/>
        <v>22.801005829202335</v>
      </c>
      <c r="AE25" s="38">
        <f t="shared" si="24"/>
        <v>22.801005829202335</v>
      </c>
      <c r="AF25" s="38">
        <f t="shared" si="24"/>
        <v>42.799382854250666</v>
      </c>
      <c r="AG25" s="38">
        <f t="shared" si="24"/>
        <v>427.75882054250673</v>
      </c>
      <c r="AH25" s="38">
        <f t="shared" si="24"/>
        <v>4277.3531974250673</v>
      </c>
      <c r="AI25" s="38">
        <f t="shared" si="24"/>
        <v>42773.296966250673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1</v>
      </c>
      <c r="O26" s="38">
        <f t="shared" si="20"/>
        <v>2</v>
      </c>
      <c r="P26" s="369">
        <f t="shared" si="21"/>
        <v>20.399999999999999</v>
      </c>
      <c r="Q26" s="38">
        <f t="shared" si="22"/>
        <v>142506.28643251461</v>
      </c>
      <c r="R26" s="371">
        <f t="shared" ref="R26:Z26" si="25">$P26*$O26+MAX(R$24*1000/(MAX(MIN(FLOOR(R$24*1000/$U$1,1),$E26))*$L$1)*$R$1,$Q26-$P26*$O26)</f>
        <v>142506.28643251461</v>
      </c>
      <c r="S26" s="371">
        <f t="shared" si="25"/>
        <v>142506.28643251461</v>
      </c>
      <c r="T26" s="371">
        <f t="shared" si="25"/>
        <v>142506.28643251461</v>
      </c>
      <c r="U26" s="371">
        <f t="shared" si="25"/>
        <v>142506.28643251461</v>
      </c>
      <c r="V26" s="371">
        <f t="shared" si="25"/>
        <v>142506.28643251461</v>
      </c>
      <c r="W26" s="371">
        <f t="shared" si="25"/>
        <v>142506.28643251461</v>
      </c>
      <c r="X26" s="371">
        <f t="shared" si="25"/>
        <v>1069372.571356267</v>
      </c>
      <c r="Y26" s="371">
        <f t="shared" si="25"/>
        <v>10693358.51356267</v>
      </c>
      <c r="Z26" s="371">
        <f t="shared" si="25"/>
        <v>106933217.93562669</v>
      </c>
      <c r="AA26" s="38">
        <f t="shared" ref="AA26:AI26" si="26">$D26*R26/3600</f>
        <v>64.602849849406624</v>
      </c>
      <c r="AB26" s="38">
        <f t="shared" si="26"/>
        <v>64.602849849406624</v>
      </c>
      <c r="AC26" s="38">
        <f t="shared" si="26"/>
        <v>64.602849849406624</v>
      </c>
      <c r="AD26" s="38">
        <f t="shared" si="26"/>
        <v>64.602849849406624</v>
      </c>
      <c r="AE26" s="38">
        <f t="shared" si="26"/>
        <v>64.602849849406624</v>
      </c>
      <c r="AF26" s="38">
        <f t="shared" si="26"/>
        <v>64.602849849406624</v>
      </c>
      <c r="AG26" s="38">
        <f t="shared" si="26"/>
        <v>484.78223234817432</v>
      </c>
      <c r="AH26" s="38">
        <f t="shared" si="26"/>
        <v>4847.6558594817434</v>
      </c>
      <c r="AI26" s="38">
        <f t="shared" si="26"/>
        <v>48476.392130817432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1</v>
      </c>
      <c r="O27" s="38">
        <f t="shared" si="20"/>
        <v>2</v>
      </c>
      <c r="P27" s="369">
        <f t="shared" si="21"/>
        <v>16.32</v>
      </c>
      <c r="Q27" s="38">
        <f t="shared" si="22"/>
        <v>114005.02914601169</v>
      </c>
      <c r="R27" s="371">
        <f t="shared" ref="R27:Z27" si="27">$P27*$O27+MAX(R$24*1000/(MAX(MIN(FLOOR(R$24*1000/$U$1,1),$E27))*$L$1)*$R$1,$Q27-$P27*$O27)</f>
        <v>114005.02914601169</v>
      </c>
      <c r="S27" s="371">
        <f t="shared" si="27"/>
        <v>114005.02914601169</v>
      </c>
      <c r="T27" s="371">
        <f t="shared" si="27"/>
        <v>114005.02914601169</v>
      </c>
      <c r="U27" s="371">
        <f t="shared" si="27"/>
        <v>114005.02914601169</v>
      </c>
      <c r="V27" s="371">
        <f t="shared" si="27"/>
        <v>114005.02914601169</v>
      </c>
      <c r="W27" s="371">
        <f t="shared" si="27"/>
        <v>114005.02914601169</v>
      </c>
      <c r="X27" s="371">
        <f t="shared" si="27"/>
        <v>802031.46851720021</v>
      </c>
      <c r="Y27" s="371">
        <f t="shared" si="27"/>
        <v>8020020.9251720021</v>
      </c>
      <c r="Z27" s="371">
        <f t="shared" si="27"/>
        <v>80199915.491720021</v>
      </c>
      <c r="AA27" s="38">
        <f t="shared" ref="AA27:AI27" si="28">$D27*R27/3600</f>
        <v>68.909706506033743</v>
      </c>
      <c r="AB27" s="38">
        <f t="shared" si="28"/>
        <v>68.909706506033743</v>
      </c>
      <c r="AC27" s="38">
        <f t="shared" si="28"/>
        <v>68.909706506033743</v>
      </c>
      <c r="AD27" s="38">
        <f t="shared" si="28"/>
        <v>68.909706506033743</v>
      </c>
      <c r="AE27" s="38">
        <f t="shared" si="28"/>
        <v>68.909706506033743</v>
      </c>
      <c r="AF27" s="38">
        <f t="shared" si="28"/>
        <v>68.909706506033743</v>
      </c>
      <c r="AG27" s="38">
        <f t="shared" si="28"/>
        <v>484.78346541484109</v>
      </c>
      <c r="AH27" s="38">
        <f t="shared" si="28"/>
        <v>4847.6570925484102</v>
      </c>
      <c r="AI27" s="38">
        <f t="shared" si="28"/>
        <v>48476.393363884104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1</v>
      </c>
      <c r="O28" s="38">
        <f t="shared" si="20"/>
        <v>2</v>
      </c>
      <c r="P28" s="369">
        <f t="shared" si="21"/>
        <v>16.32</v>
      </c>
      <c r="Q28" s="38">
        <f t="shared" si="22"/>
        <v>114005.02914601169</v>
      </c>
      <c r="R28" s="371">
        <f t="shared" ref="R28:Z28" si="29">$P28*$O28+MAX(R$24*1000/(MAX(MIN(FLOOR(R$24*1000/$U$1,1),$E28))*$L$1)*$R$1,$Q28-$P28*$O28)</f>
        <v>114005.02914601169</v>
      </c>
      <c r="S28" s="371">
        <f t="shared" si="29"/>
        <v>114005.02914601169</v>
      </c>
      <c r="T28" s="371">
        <f t="shared" si="29"/>
        <v>114005.02914601169</v>
      </c>
      <c r="U28" s="371">
        <f t="shared" si="29"/>
        <v>114005.02914601169</v>
      </c>
      <c r="V28" s="371">
        <f t="shared" si="29"/>
        <v>114005.02914601169</v>
      </c>
      <c r="W28" s="371">
        <f t="shared" si="29"/>
        <v>114005.02914601169</v>
      </c>
      <c r="X28" s="371">
        <f t="shared" si="29"/>
        <v>802031.46851720021</v>
      </c>
      <c r="Y28" s="371">
        <f t="shared" si="29"/>
        <v>8020020.9251720021</v>
      </c>
      <c r="Z28" s="371">
        <f t="shared" si="29"/>
        <v>80199915.491720021</v>
      </c>
      <c r="AA28" s="38">
        <f t="shared" ref="AA28:AI28" si="30">$D28*R28/3600</f>
        <v>68.909706506033743</v>
      </c>
      <c r="AB28" s="38">
        <f t="shared" si="30"/>
        <v>68.909706506033743</v>
      </c>
      <c r="AC28" s="38">
        <f t="shared" si="30"/>
        <v>68.909706506033743</v>
      </c>
      <c r="AD28" s="38">
        <f t="shared" si="30"/>
        <v>68.909706506033743</v>
      </c>
      <c r="AE28" s="38">
        <f t="shared" si="30"/>
        <v>68.909706506033743</v>
      </c>
      <c r="AF28" s="38">
        <f t="shared" si="30"/>
        <v>68.909706506033743</v>
      </c>
      <c r="AG28" s="38">
        <f t="shared" si="30"/>
        <v>484.78346541484109</v>
      </c>
      <c r="AH28" s="38">
        <f t="shared" si="30"/>
        <v>4847.6570925484102</v>
      </c>
      <c r="AI28" s="38">
        <f t="shared" si="30"/>
        <v>48476.393363884104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1</v>
      </c>
      <c r="O29" s="38">
        <f t="shared" si="20"/>
        <v>1</v>
      </c>
      <c r="P29" s="369">
        <f t="shared" si="21"/>
        <v>34</v>
      </c>
      <c r="Q29" s="38">
        <f t="shared" si="22"/>
        <v>237510.47738752436</v>
      </c>
      <c r="R29" s="371">
        <f t="shared" ref="R29:Z29" si="31">$P29*$O29+MAX(R$24*1000/(MAX(MIN(FLOOR(R$24*1000/$U$1,1),$E29))*$L$1)*$R$1,$Q29-$P29*$O29)</f>
        <v>237510.47738752436</v>
      </c>
      <c r="S29" s="371">
        <f t="shared" si="31"/>
        <v>237510.47738752436</v>
      </c>
      <c r="T29" s="371">
        <f t="shared" si="31"/>
        <v>237510.47738752436</v>
      </c>
      <c r="U29" s="371">
        <f t="shared" si="31"/>
        <v>237510.47738752436</v>
      </c>
      <c r="V29" s="371">
        <f t="shared" si="31"/>
        <v>237510.47738752436</v>
      </c>
      <c r="W29" s="371">
        <f t="shared" si="31"/>
        <v>237510.47738752436</v>
      </c>
      <c r="X29" s="371">
        <f t="shared" si="31"/>
        <v>1604031.6570344004</v>
      </c>
      <c r="Y29" s="371">
        <f t="shared" si="31"/>
        <v>16040010.570344005</v>
      </c>
      <c r="Z29" s="371">
        <f t="shared" si="31"/>
        <v>160399799.70344004</v>
      </c>
      <c r="AA29" s="38">
        <f t="shared" ref="AA29:AI29" si="32">$D29*R29/3600</f>
        <v>71.780944277118479</v>
      </c>
      <c r="AB29" s="38">
        <f t="shared" si="32"/>
        <v>71.780944277118479</v>
      </c>
      <c r="AC29" s="38">
        <f t="shared" si="32"/>
        <v>71.780944277118479</v>
      </c>
      <c r="AD29" s="38">
        <f t="shared" si="32"/>
        <v>71.780944277118479</v>
      </c>
      <c r="AE29" s="38">
        <f t="shared" si="32"/>
        <v>71.780944277118479</v>
      </c>
      <c r="AF29" s="38">
        <f t="shared" si="32"/>
        <v>71.780944277118479</v>
      </c>
      <c r="AG29" s="38">
        <f t="shared" si="32"/>
        <v>484.7740119037299</v>
      </c>
      <c r="AH29" s="38">
        <f t="shared" si="32"/>
        <v>4847.6476390372991</v>
      </c>
      <c r="AI29" s="38">
        <f t="shared" si="32"/>
        <v>48476.383910372992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1</v>
      </c>
      <c r="O30" s="38">
        <f t="shared" si="20"/>
        <v>2</v>
      </c>
      <c r="P30" s="369">
        <f t="shared" si="21"/>
        <v>18.133333333333333</v>
      </c>
      <c r="Q30" s="38">
        <f t="shared" si="22"/>
        <v>126672.25460667965</v>
      </c>
      <c r="R30" s="371">
        <f t="shared" ref="R30:Z30" si="33">$P30*$O30+MAX(R$24*1000/(MAX(MIN(FLOOR(R$24*1000/$U$1,1),$E30))*$L$1)*$R$1,$Q30-$P30*$O30)</f>
        <v>126672.25460667965</v>
      </c>
      <c r="S30" s="371">
        <f t="shared" si="33"/>
        <v>126672.25460667965</v>
      </c>
      <c r="T30" s="371">
        <f t="shared" si="33"/>
        <v>126672.25460667965</v>
      </c>
      <c r="U30" s="371">
        <f t="shared" si="33"/>
        <v>126672.25460667965</v>
      </c>
      <c r="V30" s="371">
        <f t="shared" si="33"/>
        <v>126672.25460667965</v>
      </c>
      <c r="W30" s="371">
        <f t="shared" si="33"/>
        <v>126672.25460667965</v>
      </c>
      <c r="X30" s="371">
        <f t="shared" si="33"/>
        <v>1069368.0380229335</v>
      </c>
      <c r="Y30" s="371">
        <f t="shared" si="33"/>
        <v>10693353.980229337</v>
      </c>
      <c r="Z30" s="371">
        <f t="shared" si="33"/>
        <v>106933213.40229335</v>
      </c>
      <c r="AA30" s="38">
        <f t="shared" ref="AA30:AI30" si="34">$D30*R30/3600</f>
        <v>61.02083998302885</v>
      </c>
      <c r="AB30" s="38">
        <f t="shared" si="34"/>
        <v>61.02083998302885</v>
      </c>
      <c r="AC30" s="38">
        <f t="shared" si="34"/>
        <v>61.02083998302885</v>
      </c>
      <c r="AD30" s="38">
        <f t="shared" si="34"/>
        <v>61.02083998302885</v>
      </c>
      <c r="AE30" s="38">
        <f t="shared" si="34"/>
        <v>61.02083998302885</v>
      </c>
      <c r="AF30" s="38">
        <f t="shared" si="34"/>
        <v>61.02083998302885</v>
      </c>
      <c r="AG30" s="38">
        <f t="shared" si="34"/>
        <v>515.13834764982539</v>
      </c>
      <c r="AH30" s="38">
        <f t="shared" si="34"/>
        <v>5151.2262423649217</v>
      </c>
      <c r="AI30" s="38">
        <f t="shared" si="34"/>
        <v>51512.105189515874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1</v>
      </c>
      <c r="O31" s="38">
        <f t="shared" si="20"/>
        <v>2</v>
      </c>
      <c r="P31" s="369">
        <f t="shared" si="21"/>
        <v>13.6</v>
      </c>
      <c r="Q31" s="38">
        <f t="shared" si="22"/>
        <v>95004.190955009733</v>
      </c>
      <c r="R31" s="371">
        <f t="shared" ref="R31:Z31" si="35">$P31*$O31+MAX(R$24*1000/(MAX(MIN(FLOOR(R$24*1000/$U$1,1),$E31))*$L$1)*$R$1,$Q31-$P31*$O31)</f>
        <v>95004.190955009733</v>
      </c>
      <c r="S31" s="371">
        <f t="shared" si="35"/>
        <v>95004.190955009733</v>
      </c>
      <c r="T31" s="371">
        <f t="shared" si="35"/>
        <v>95004.190955009733</v>
      </c>
      <c r="U31" s="371">
        <f t="shared" si="35"/>
        <v>95004.190955009733</v>
      </c>
      <c r="V31" s="371">
        <f t="shared" si="35"/>
        <v>95004.190955009733</v>
      </c>
      <c r="W31" s="371">
        <f t="shared" si="35"/>
        <v>95004.190955009733</v>
      </c>
      <c r="X31" s="371">
        <f t="shared" si="35"/>
        <v>802026.02851720015</v>
      </c>
      <c r="Y31" s="371">
        <f t="shared" si="35"/>
        <v>8020015.4851720026</v>
      </c>
      <c r="Z31" s="371">
        <f t="shared" si="35"/>
        <v>80199910.051720023</v>
      </c>
      <c r="AA31" s="38">
        <f t="shared" ref="AA31:AI31" si="36">$D31*R31/3600</f>
        <v>61.021719651463613</v>
      </c>
      <c r="AB31" s="38">
        <f t="shared" si="36"/>
        <v>61.021719651463613</v>
      </c>
      <c r="AC31" s="38">
        <f t="shared" si="36"/>
        <v>61.021719651463613</v>
      </c>
      <c r="AD31" s="38">
        <f t="shared" si="36"/>
        <v>61.021719651463613</v>
      </c>
      <c r="AE31" s="38">
        <f t="shared" si="36"/>
        <v>61.021719651463613</v>
      </c>
      <c r="AF31" s="38">
        <f t="shared" si="36"/>
        <v>61.021719651463613</v>
      </c>
      <c r="AG31" s="38">
        <f t="shared" si="36"/>
        <v>515.1457738167561</v>
      </c>
      <c r="AH31" s="38">
        <f t="shared" si="36"/>
        <v>5151.3005017675614</v>
      </c>
      <c r="AI31" s="38">
        <f t="shared" si="36"/>
        <v>51512.84778127561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1</v>
      </c>
      <c r="O32" s="38">
        <f t="shared" si="20"/>
        <v>2</v>
      </c>
      <c r="P32" s="369">
        <f t="shared" si="21"/>
        <v>13.6</v>
      </c>
      <c r="Q32" s="38">
        <f t="shared" si="22"/>
        <v>95004.190955009733</v>
      </c>
      <c r="R32" s="371">
        <f t="shared" ref="R32:Z32" si="37">$P32*$O32+MAX(R$24*1000/(MAX(MIN(FLOOR(R$24*1000/$U$1,1),$E32))*$L$1)*$R$1,$Q32-$P32*$O32)</f>
        <v>95004.190955009733</v>
      </c>
      <c r="S32" s="371">
        <f t="shared" si="37"/>
        <v>95004.190955009733</v>
      </c>
      <c r="T32" s="371">
        <f t="shared" si="37"/>
        <v>95004.190955009733</v>
      </c>
      <c r="U32" s="371">
        <f t="shared" si="37"/>
        <v>95004.190955009733</v>
      </c>
      <c r="V32" s="371">
        <f t="shared" si="37"/>
        <v>95004.190955009733</v>
      </c>
      <c r="W32" s="371">
        <f t="shared" si="37"/>
        <v>95004.190955009733</v>
      </c>
      <c r="X32" s="371">
        <f t="shared" si="37"/>
        <v>802026.02851720015</v>
      </c>
      <c r="Y32" s="371">
        <f t="shared" si="37"/>
        <v>8020015.4851720026</v>
      </c>
      <c r="Z32" s="371">
        <f t="shared" si="37"/>
        <v>80199910.051720023</v>
      </c>
      <c r="AA32" s="38">
        <f t="shared" ref="AA32:AI32" si="38">$D32*R32/3600</f>
        <v>61.021719651463613</v>
      </c>
      <c r="AB32" s="38">
        <f t="shared" si="38"/>
        <v>61.021719651463613</v>
      </c>
      <c r="AC32" s="38">
        <f t="shared" si="38"/>
        <v>61.021719651463613</v>
      </c>
      <c r="AD32" s="38">
        <f t="shared" si="38"/>
        <v>61.021719651463613</v>
      </c>
      <c r="AE32" s="38">
        <f t="shared" si="38"/>
        <v>61.021719651463613</v>
      </c>
      <c r="AF32" s="38">
        <f t="shared" si="38"/>
        <v>61.021719651463613</v>
      </c>
      <c r="AG32" s="38">
        <f t="shared" si="38"/>
        <v>515.1457738167561</v>
      </c>
      <c r="AH32" s="38">
        <f t="shared" si="38"/>
        <v>5151.3005017675614</v>
      </c>
      <c r="AI32" s="38">
        <f t="shared" si="38"/>
        <v>51512.84778127561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1</v>
      </c>
      <c r="O33" s="38">
        <f t="shared" si="20"/>
        <v>1</v>
      </c>
      <c r="P33" s="369">
        <f t="shared" si="21"/>
        <v>27.2</v>
      </c>
      <c r="Q33" s="38">
        <f t="shared" si="22"/>
        <v>190008.38191001947</v>
      </c>
      <c r="R33" s="371">
        <f t="shared" ref="R33:Z33" si="39">$P33*$O33+MAX(R$24*1000/(MAX(MIN(FLOOR(R$24*1000/$U$1,1),$E33))*$L$1)*$R$1,$Q33-$P33*$O33)</f>
        <v>190008.38191001947</v>
      </c>
      <c r="S33" s="371">
        <f t="shared" si="39"/>
        <v>190008.38191001947</v>
      </c>
      <c r="T33" s="371">
        <f t="shared" si="39"/>
        <v>190008.38191001947</v>
      </c>
      <c r="U33" s="371">
        <f t="shared" si="39"/>
        <v>190008.38191001947</v>
      </c>
      <c r="V33" s="371">
        <f t="shared" si="39"/>
        <v>190008.38191001947</v>
      </c>
      <c r="W33" s="371">
        <f t="shared" si="39"/>
        <v>190008.38191001947</v>
      </c>
      <c r="X33" s="371">
        <f t="shared" si="39"/>
        <v>1604024.8570344003</v>
      </c>
      <c r="Y33" s="371">
        <f t="shared" si="39"/>
        <v>16040003.770344004</v>
      </c>
      <c r="Z33" s="371">
        <f t="shared" si="39"/>
        <v>160399792.90344003</v>
      </c>
      <c r="AA33" s="38">
        <f t="shared" ref="AA33:AI33" si="40">$D33*R33/3600</f>
        <v>61.024358656767916</v>
      </c>
      <c r="AB33" s="38">
        <f t="shared" si="40"/>
        <v>61.024358656767916</v>
      </c>
      <c r="AC33" s="38">
        <f t="shared" si="40"/>
        <v>61.024358656767916</v>
      </c>
      <c r="AD33" s="38">
        <f t="shared" si="40"/>
        <v>61.024358656767916</v>
      </c>
      <c r="AE33" s="38">
        <f t="shared" si="40"/>
        <v>61.024358656767916</v>
      </c>
      <c r="AF33" s="38">
        <f t="shared" si="40"/>
        <v>61.024358656767916</v>
      </c>
      <c r="AG33" s="38">
        <f t="shared" si="40"/>
        <v>515.15931658421493</v>
      </c>
      <c r="AH33" s="38">
        <f t="shared" si="40"/>
        <v>5151.514544242149</v>
      </c>
      <c r="AI33" s="38">
        <f t="shared" si="40"/>
        <v>51515.066820821477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8</v>
      </c>
      <c r="P34" s="369">
        <f t="shared" si="21"/>
        <v>8.16</v>
      </c>
      <c r="Q34" s="38">
        <f t="shared" si="22"/>
        <v>57002.514573005843</v>
      </c>
      <c r="R34" s="371">
        <f t="shared" ref="R34:Z34" si="41">$P34*$O34+MAX(R$24*1000/(MAX(MIN(FLOOR(R$24*1000/$U$1,1),$E34))*$L$1)*$R$1,$Q34-$P34*$O34)</f>
        <v>57002.514573005843</v>
      </c>
      <c r="S34" s="371">
        <f t="shared" si="41"/>
        <v>57002.514573005843</v>
      </c>
      <c r="T34" s="371">
        <f t="shared" si="41"/>
        <v>57002.514573005843</v>
      </c>
      <c r="U34" s="371">
        <f t="shared" si="41"/>
        <v>57002.514573005843</v>
      </c>
      <c r="V34" s="371">
        <f t="shared" si="41"/>
        <v>57002.514573005843</v>
      </c>
      <c r="W34" s="371">
        <f t="shared" si="41"/>
        <v>57002.514573005843</v>
      </c>
      <c r="X34" s="371">
        <f t="shared" si="41"/>
        <v>267398.22283906676</v>
      </c>
      <c r="Y34" s="371">
        <f t="shared" si="41"/>
        <v>2673394.7083906671</v>
      </c>
      <c r="Z34" s="371">
        <f t="shared" si="41"/>
        <v>26733359.563906673</v>
      </c>
      <c r="AA34" s="38">
        <f t="shared" ref="AA34:AI34" si="42">$D34*R34/3600</f>
        <v>116.28512972893192</v>
      </c>
      <c r="AB34" s="38">
        <f t="shared" si="42"/>
        <v>116.28512972893192</v>
      </c>
      <c r="AC34" s="38">
        <f t="shared" si="42"/>
        <v>116.28512972893192</v>
      </c>
      <c r="AD34" s="38">
        <f t="shared" si="42"/>
        <v>116.28512972893192</v>
      </c>
      <c r="AE34" s="38">
        <f t="shared" si="42"/>
        <v>116.28512972893192</v>
      </c>
      <c r="AF34" s="38">
        <f t="shared" si="42"/>
        <v>116.28512972893192</v>
      </c>
      <c r="AG34" s="38">
        <f t="shared" si="42"/>
        <v>545.49237459169626</v>
      </c>
      <c r="AH34" s="38">
        <f t="shared" si="42"/>
        <v>5453.7252051169608</v>
      </c>
      <c r="AI34" s="38">
        <f t="shared" si="42"/>
        <v>54536.053510369617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8</v>
      </c>
      <c r="P35" s="369">
        <f t="shared" si="21"/>
        <v>8.16</v>
      </c>
      <c r="Q35" s="38">
        <f t="shared" si="22"/>
        <v>57002.514573005843</v>
      </c>
      <c r="R35" s="371">
        <f t="shared" ref="R35:Z35" si="43">$P35*$O35+MAX(R$24*1000/(MAX(MIN(FLOOR(R$24*1000/$U$1,1),$E35))*$L$1)*$R$1,$Q35-$P35*$O35)</f>
        <v>57002.514573005843</v>
      </c>
      <c r="S35" s="371">
        <f t="shared" si="43"/>
        <v>57002.514573005843</v>
      </c>
      <c r="T35" s="371">
        <f t="shared" si="43"/>
        <v>57002.514573005843</v>
      </c>
      <c r="U35" s="371">
        <f t="shared" si="43"/>
        <v>57002.514573005843</v>
      </c>
      <c r="V35" s="371">
        <f t="shared" si="43"/>
        <v>57002.514573005843</v>
      </c>
      <c r="W35" s="371">
        <f t="shared" si="43"/>
        <v>57002.514573005843</v>
      </c>
      <c r="X35" s="371">
        <f t="shared" si="43"/>
        <v>267398.22283906676</v>
      </c>
      <c r="Y35" s="371">
        <f t="shared" si="43"/>
        <v>2673394.7083906671</v>
      </c>
      <c r="Z35" s="371">
        <f t="shared" si="43"/>
        <v>26733359.563906673</v>
      </c>
      <c r="AA35" s="38">
        <f t="shared" ref="AA35:AI35" si="44">$D35*R35/3600</f>
        <v>116.28512972893192</v>
      </c>
      <c r="AB35" s="38">
        <f t="shared" si="44"/>
        <v>116.28512972893192</v>
      </c>
      <c r="AC35" s="38">
        <f t="shared" si="44"/>
        <v>116.28512972893192</v>
      </c>
      <c r="AD35" s="38">
        <f t="shared" si="44"/>
        <v>116.28512972893192</v>
      </c>
      <c r="AE35" s="38">
        <f t="shared" si="44"/>
        <v>116.28512972893192</v>
      </c>
      <c r="AF35" s="38">
        <f t="shared" si="44"/>
        <v>116.28512972893192</v>
      </c>
      <c r="AG35" s="38">
        <f t="shared" si="44"/>
        <v>545.49237459169626</v>
      </c>
      <c r="AH35" s="38">
        <f t="shared" si="44"/>
        <v>5453.7252051169608</v>
      </c>
      <c r="AI35" s="38">
        <f t="shared" si="44"/>
        <v>54536.053510369617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5</v>
      </c>
      <c r="P36" s="369">
        <f t="shared" si="21"/>
        <v>8.16</v>
      </c>
      <c r="Q36" s="38">
        <f t="shared" si="22"/>
        <v>57002.514573005843</v>
      </c>
      <c r="R36" s="371">
        <f t="shared" ref="R36:Z36" si="45">$P36*$O36+MAX(R$24*1000/(MAX(MIN(FLOOR(R$24*1000/$U$1,1),$E36))*$L$1)*$R$1,$Q36-$P36*$O36)</f>
        <v>57002.514573005843</v>
      </c>
      <c r="S36" s="371">
        <f t="shared" si="45"/>
        <v>57002.514573005843</v>
      </c>
      <c r="T36" s="371">
        <f t="shared" si="45"/>
        <v>57002.514573005843</v>
      </c>
      <c r="U36" s="371">
        <f t="shared" si="45"/>
        <v>57002.514573005843</v>
      </c>
      <c r="V36" s="371">
        <f t="shared" si="45"/>
        <v>57002.514573005843</v>
      </c>
      <c r="W36" s="371">
        <f t="shared" si="45"/>
        <v>57002.514573005843</v>
      </c>
      <c r="X36" s="371">
        <f t="shared" si="45"/>
        <v>401040.21425860008</v>
      </c>
      <c r="Y36" s="371">
        <f t="shared" si="45"/>
        <v>4010034.942586001</v>
      </c>
      <c r="Z36" s="371">
        <f t="shared" si="45"/>
        <v>40099982.225860007</v>
      </c>
      <c r="AA36" s="38">
        <f t="shared" ref="AA36:AI36" si="46">$D36*R36/3600</f>
        <v>77.523419819287938</v>
      </c>
      <c r="AB36" s="38">
        <f t="shared" si="46"/>
        <v>77.523419819287938</v>
      </c>
      <c r="AC36" s="38">
        <f t="shared" si="46"/>
        <v>77.523419819287938</v>
      </c>
      <c r="AD36" s="38">
        <f t="shared" si="46"/>
        <v>77.523419819287938</v>
      </c>
      <c r="AE36" s="38">
        <f t="shared" si="46"/>
        <v>77.523419819287938</v>
      </c>
      <c r="AF36" s="38">
        <f t="shared" si="46"/>
        <v>77.523419819287938</v>
      </c>
      <c r="AG36" s="38">
        <f t="shared" si="46"/>
        <v>545.41469139169612</v>
      </c>
      <c r="AH36" s="38">
        <f t="shared" si="46"/>
        <v>5453.6475219169615</v>
      </c>
      <c r="AI36" s="38">
        <f t="shared" si="46"/>
        <v>54535.975827169612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4</v>
      </c>
      <c r="P37" s="369">
        <f t="shared" si="21"/>
        <v>10.88</v>
      </c>
      <c r="Q37" s="38">
        <f t="shared" si="22"/>
        <v>76003.352764007795</v>
      </c>
      <c r="R37" s="371">
        <f t="shared" ref="R37:Z37" si="47">$P37*$O37+MAX(R$24*1000/(MAX(MIN(FLOOR(R$24*1000/$U$1,1),$E37))*$L$1)*$R$1,$Q37-$P37*$O37)</f>
        <v>76003.352764007795</v>
      </c>
      <c r="S37" s="371">
        <f t="shared" si="47"/>
        <v>76003.352764007795</v>
      </c>
      <c r="T37" s="371">
        <f t="shared" si="47"/>
        <v>76003.352764007795</v>
      </c>
      <c r="U37" s="371">
        <f t="shared" si="47"/>
        <v>76003.352764007795</v>
      </c>
      <c r="V37" s="371">
        <f t="shared" si="47"/>
        <v>76003.352764007795</v>
      </c>
      <c r="W37" s="371">
        <f t="shared" si="47"/>
        <v>76003.352764007795</v>
      </c>
      <c r="X37" s="371">
        <f t="shared" si="47"/>
        <v>534709.40567813348</v>
      </c>
      <c r="Y37" s="371">
        <f t="shared" si="47"/>
        <v>5346702.3767813342</v>
      </c>
      <c r="Z37" s="371">
        <f t="shared" si="47"/>
        <v>53466632.087813348</v>
      </c>
      <c r="AA37" s="38">
        <f t="shared" ref="AA37:AI37" si="48">$D37*R37/3600</f>
        <v>77.523419819287952</v>
      </c>
      <c r="AB37" s="38">
        <f t="shared" si="48"/>
        <v>77.523419819287952</v>
      </c>
      <c r="AC37" s="38">
        <f t="shared" si="48"/>
        <v>77.523419819287952</v>
      </c>
      <c r="AD37" s="38">
        <f t="shared" si="48"/>
        <v>77.523419819287952</v>
      </c>
      <c r="AE37" s="38">
        <f t="shared" si="48"/>
        <v>77.523419819287952</v>
      </c>
      <c r="AF37" s="38">
        <f t="shared" si="48"/>
        <v>77.523419819287952</v>
      </c>
      <c r="AG37" s="38">
        <f t="shared" si="48"/>
        <v>545.40359379169615</v>
      </c>
      <c r="AH37" s="38">
        <f t="shared" si="48"/>
        <v>5453.6364243169619</v>
      </c>
      <c r="AI37" s="38">
        <f t="shared" si="48"/>
        <v>54535.96472956962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1</v>
      </c>
      <c r="O38" s="38">
        <f t="shared" si="20"/>
        <v>2</v>
      </c>
      <c r="P38" s="369">
        <f t="shared" si="21"/>
        <v>16.32</v>
      </c>
      <c r="Q38" s="38">
        <f t="shared" si="22"/>
        <v>114005.02914601169</v>
      </c>
      <c r="R38" s="371">
        <f t="shared" ref="R38:Z38" si="49">$P38*$O38+MAX(R$24*1000/(MAX(MIN(FLOOR(R$24*1000/$U$1,1),$E38))*$L$1)*$R$1,$Q38-$P38*$O38)</f>
        <v>114005.02914601169</v>
      </c>
      <c r="S38" s="371">
        <f t="shared" si="49"/>
        <v>114005.02914601169</v>
      </c>
      <c r="T38" s="371">
        <f t="shared" si="49"/>
        <v>114005.02914601169</v>
      </c>
      <c r="U38" s="371">
        <f t="shared" si="49"/>
        <v>114005.02914601169</v>
      </c>
      <c r="V38" s="371">
        <f t="shared" si="49"/>
        <v>114005.02914601169</v>
      </c>
      <c r="W38" s="371">
        <f t="shared" si="49"/>
        <v>114005.02914601169</v>
      </c>
      <c r="X38" s="371">
        <f t="shared" si="49"/>
        <v>802031.46851720021</v>
      </c>
      <c r="Y38" s="371">
        <f t="shared" si="49"/>
        <v>8020020.9251720021</v>
      </c>
      <c r="Z38" s="371">
        <f t="shared" si="49"/>
        <v>80199915.491720021</v>
      </c>
      <c r="AA38" s="38">
        <f t="shared" ref="AA38:AI38" si="50">$D38*R38/3600</f>
        <v>77.523419819287938</v>
      </c>
      <c r="AB38" s="38">
        <f t="shared" si="50"/>
        <v>77.523419819287938</v>
      </c>
      <c r="AC38" s="38">
        <f t="shared" si="50"/>
        <v>77.523419819287938</v>
      </c>
      <c r="AD38" s="38">
        <f t="shared" si="50"/>
        <v>77.523419819287938</v>
      </c>
      <c r="AE38" s="38">
        <f t="shared" si="50"/>
        <v>77.523419819287938</v>
      </c>
      <c r="AF38" s="38">
        <f t="shared" si="50"/>
        <v>77.523419819287938</v>
      </c>
      <c r="AG38" s="38">
        <f t="shared" si="50"/>
        <v>545.3813985916961</v>
      </c>
      <c r="AH38" s="38">
        <f t="shared" si="50"/>
        <v>5453.6142291169617</v>
      </c>
      <c r="AI38" s="38">
        <f t="shared" si="50"/>
        <v>54535.942534369613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1</v>
      </c>
      <c r="O39" s="38">
        <f t="shared" si="20"/>
        <v>2</v>
      </c>
      <c r="P39" s="369">
        <f t="shared" si="21"/>
        <v>21.76</v>
      </c>
      <c r="Q39" s="38">
        <f t="shared" si="22"/>
        <v>152006.70552801559</v>
      </c>
      <c r="R39" s="371">
        <f t="shared" ref="R39:Z39" si="51">$P39*$O39+MAX(R$24*1000/(MAX(MIN(FLOOR(R$24*1000/$U$1,1),$E39))*$L$1)*$R$1,$Q39-$P39*$O39)</f>
        <v>152006.70552801559</v>
      </c>
      <c r="S39" s="371">
        <f t="shared" si="51"/>
        <v>152006.70552801559</v>
      </c>
      <c r="T39" s="371">
        <f t="shared" si="51"/>
        <v>152006.70552801559</v>
      </c>
      <c r="U39" s="371">
        <f t="shared" si="51"/>
        <v>152006.70552801559</v>
      </c>
      <c r="V39" s="371">
        <f t="shared" si="51"/>
        <v>152006.70552801559</v>
      </c>
      <c r="W39" s="371">
        <f t="shared" si="51"/>
        <v>152006.70552801559</v>
      </c>
      <c r="X39" s="371">
        <f t="shared" si="51"/>
        <v>1069375.2913562669</v>
      </c>
      <c r="Y39" s="371">
        <f t="shared" si="51"/>
        <v>10693361.233562669</v>
      </c>
      <c r="Z39" s="371">
        <f t="shared" si="51"/>
        <v>106933220.65562668</v>
      </c>
      <c r="AA39" s="38">
        <f t="shared" ref="AA39:AI39" si="52">$D39*R39/3600</f>
        <v>77.523419819287952</v>
      </c>
      <c r="AB39" s="38">
        <f t="shared" si="52"/>
        <v>77.523419819287952</v>
      </c>
      <c r="AC39" s="38">
        <f t="shared" si="52"/>
        <v>77.523419819287952</v>
      </c>
      <c r="AD39" s="38">
        <f t="shared" si="52"/>
        <v>77.523419819287952</v>
      </c>
      <c r="AE39" s="38">
        <f t="shared" si="52"/>
        <v>77.523419819287952</v>
      </c>
      <c r="AF39" s="38">
        <f t="shared" si="52"/>
        <v>77.523419819287952</v>
      </c>
      <c r="AG39" s="38">
        <f t="shared" si="52"/>
        <v>545.38139859169621</v>
      </c>
      <c r="AH39" s="38">
        <f t="shared" si="52"/>
        <v>5453.6142291169617</v>
      </c>
      <c r="AI39" s="38">
        <f t="shared" si="52"/>
        <v>54535.942534369613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1</v>
      </c>
      <c r="O40" s="38">
        <f t="shared" si="20"/>
        <v>1</v>
      </c>
      <c r="P40" s="369">
        <f t="shared" si="21"/>
        <v>32.64</v>
      </c>
      <c r="Q40" s="38">
        <f t="shared" si="22"/>
        <v>228010.05829202337</v>
      </c>
      <c r="R40" s="371">
        <f t="shared" ref="R40:Z40" si="53">$P40*$O40+MAX(R$24*1000/(MAX(MIN(FLOOR(R$24*1000/$U$1,1),$E40))*$L$1)*$R$1,$Q40-$P40*$O40)</f>
        <v>228010.05829202337</v>
      </c>
      <c r="S40" s="371">
        <f t="shared" si="53"/>
        <v>228010.05829202337</v>
      </c>
      <c r="T40" s="371">
        <f t="shared" si="53"/>
        <v>228010.05829202337</v>
      </c>
      <c r="U40" s="371">
        <f t="shared" si="53"/>
        <v>228010.05829202337</v>
      </c>
      <c r="V40" s="371">
        <f t="shared" si="53"/>
        <v>228010.05829202337</v>
      </c>
      <c r="W40" s="371">
        <f t="shared" si="53"/>
        <v>228010.05829202337</v>
      </c>
      <c r="X40" s="371">
        <f t="shared" si="53"/>
        <v>1604030.2970344003</v>
      </c>
      <c r="Y40" s="371">
        <f t="shared" si="53"/>
        <v>16040009.210344005</v>
      </c>
      <c r="Z40" s="371">
        <f t="shared" si="53"/>
        <v>160399798.34344003</v>
      </c>
      <c r="AA40" s="38">
        <f t="shared" ref="AA40:AI40" si="54">$D40*R40/3600</f>
        <v>77.523419819287938</v>
      </c>
      <c r="AB40" s="38">
        <f t="shared" si="54"/>
        <v>77.523419819287938</v>
      </c>
      <c r="AC40" s="38">
        <f t="shared" si="54"/>
        <v>77.523419819287938</v>
      </c>
      <c r="AD40" s="38">
        <f t="shared" si="54"/>
        <v>77.523419819287938</v>
      </c>
      <c r="AE40" s="38">
        <f t="shared" si="54"/>
        <v>77.523419819287938</v>
      </c>
      <c r="AF40" s="38">
        <f t="shared" si="54"/>
        <v>77.523419819287938</v>
      </c>
      <c r="AG40" s="38">
        <f t="shared" si="54"/>
        <v>545.37030099169613</v>
      </c>
      <c r="AH40" s="38">
        <f t="shared" si="54"/>
        <v>5453.6031315169621</v>
      </c>
      <c r="AI40" s="38">
        <f t="shared" si="54"/>
        <v>54535.931436769606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16.32</v>
      </c>
      <c r="Q41" s="38">
        <f t="shared" si="22"/>
        <v>114005.02914601169</v>
      </c>
      <c r="R41" s="371">
        <f t="shared" ref="R41:Z41" si="56">$P41*$O41+MAX(R$24*1000/(MAX(MIN(FLOOR(R$24*1000/$U$1,1),$E41))*$L$1)*$R$1,$Q41-$P41*$O41)</f>
        <v>114005.02914601169</v>
      </c>
      <c r="S41" s="371">
        <f t="shared" si="56"/>
        <v>114005.02914601169</v>
      </c>
      <c r="T41" s="371">
        <f t="shared" si="56"/>
        <v>114005.02914601169</v>
      </c>
      <c r="U41" s="371">
        <f t="shared" si="56"/>
        <v>114005.02914601169</v>
      </c>
      <c r="V41" s="371">
        <f t="shared" si="56"/>
        <v>114005.02914601169</v>
      </c>
      <c r="W41" s="371">
        <f t="shared" si="56"/>
        <v>114005.02914601169</v>
      </c>
      <c r="X41" s="371">
        <f t="shared" si="56"/>
        <v>802031.46851720021</v>
      </c>
      <c r="Y41" s="371">
        <f t="shared" si="56"/>
        <v>8020020.9251720021</v>
      </c>
      <c r="Z41" s="371">
        <f t="shared" si="56"/>
        <v>80199915.491720021</v>
      </c>
      <c r="AA41" s="38">
        <f t="shared" ref="AA41:AI41" si="57">$D41*R41/3600</f>
        <v>77.827433230343971</v>
      </c>
      <c r="AB41" s="38">
        <f t="shared" si="57"/>
        <v>77.827433230343971</v>
      </c>
      <c r="AC41" s="38">
        <f t="shared" si="57"/>
        <v>77.827433230343971</v>
      </c>
      <c r="AD41" s="38">
        <f t="shared" si="57"/>
        <v>77.827433230343971</v>
      </c>
      <c r="AE41" s="38">
        <f t="shared" si="57"/>
        <v>77.827433230343971</v>
      </c>
      <c r="AF41" s="38">
        <f t="shared" si="57"/>
        <v>77.827433230343971</v>
      </c>
      <c r="AG41" s="38">
        <f t="shared" si="57"/>
        <v>547.52014917440863</v>
      </c>
      <c r="AH41" s="38">
        <f t="shared" si="57"/>
        <v>5475.0009515840857</v>
      </c>
      <c r="AI41" s="38">
        <f t="shared" si="57"/>
        <v>54749.808975680862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16.32</v>
      </c>
      <c r="Q42" s="38">
        <f t="shared" si="22"/>
        <v>114005.02914601169</v>
      </c>
      <c r="R42" s="371">
        <f t="shared" ref="R42:Z42" si="58">$P42*$O42+MAX(R$24*1000/(MAX(MIN(FLOOR(R$24*1000/$U$1,1),$E42))*$L$1)*$R$1,$Q42-$P42*$O42)</f>
        <v>114005.02914601169</v>
      </c>
      <c r="S42" s="371">
        <f t="shared" si="58"/>
        <v>114005.02914601169</v>
      </c>
      <c r="T42" s="371">
        <f t="shared" si="58"/>
        <v>114005.02914601169</v>
      </c>
      <c r="U42" s="371">
        <f t="shared" si="58"/>
        <v>114005.02914601169</v>
      </c>
      <c r="V42" s="371">
        <f t="shared" si="58"/>
        <v>114005.02914601169</v>
      </c>
      <c r="W42" s="371">
        <f t="shared" si="58"/>
        <v>114005.02914601169</v>
      </c>
      <c r="X42" s="371">
        <f t="shared" si="58"/>
        <v>802031.46851720021</v>
      </c>
      <c r="Y42" s="371">
        <f t="shared" si="58"/>
        <v>8020020.9251720021</v>
      </c>
      <c r="Z42" s="371">
        <f t="shared" si="58"/>
        <v>80199915.491720021</v>
      </c>
      <c r="AA42" s="38">
        <f t="shared" ref="AA42:AI42" si="59">$D42*R42/3600</f>
        <v>77.827433230343971</v>
      </c>
      <c r="AB42" s="38">
        <f t="shared" si="59"/>
        <v>77.827433230343971</v>
      </c>
      <c r="AC42" s="38">
        <f t="shared" si="59"/>
        <v>77.827433230343971</v>
      </c>
      <c r="AD42" s="38">
        <f t="shared" si="59"/>
        <v>77.827433230343971</v>
      </c>
      <c r="AE42" s="38">
        <f t="shared" si="59"/>
        <v>77.827433230343971</v>
      </c>
      <c r="AF42" s="38">
        <f t="shared" si="59"/>
        <v>77.827433230343971</v>
      </c>
      <c r="AG42" s="38">
        <f t="shared" si="59"/>
        <v>547.52014917440863</v>
      </c>
      <c r="AH42" s="38">
        <f t="shared" si="59"/>
        <v>5475.0009515840857</v>
      </c>
      <c r="AI42" s="38">
        <f t="shared" si="59"/>
        <v>54749.808975680862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20.399999999999999</v>
      </c>
      <c r="Q43" s="38">
        <f t="shared" si="22"/>
        <v>142506.28643251461</v>
      </c>
      <c r="R43" s="371">
        <f t="shared" ref="R43:Z43" si="60">$P43*$O43+MAX(R$24*1000/(MAX(MIN(FLOOR(R$24*1000/$U$1,1),$E43))*$L$1)*$R$1,$Q43-$P43*$O43)</f>
        <v>142506.28643251461</v>
      </c>
      <c r="S43" s="371">
        <f t="shared" si="60"/>
        <v>142506.28643251461</v>
      </c>
      <c r="T43" s="371">
        <f t="shared" si="60"/>
        <v>142506.28643251461</v>
      </c>
      <c r="U43" s="371">
        <f t="shared" si="60"/>
        <v>142506.28643251461</v>
      </c>
      <c r="V43" s="371">
        <f t="shared" si="60"/>
        <v>142506.28643251461</v>
      </c>
      <c r="W43" s="371">
        <f t="shared" si="60"/>
        <v>142506.28643251461</v>
      </c>
      <c r="X43" s="371">
        <f t="shared" si="60"/>
        <v>1069372.571356267</v>
      </c>
      <c r="Y43" s="371">
        <f t="shared" si="60"/>
        <v>10693358.51356267</v>
      </c>
      <c r="Z43" s="371">
        <f t="shared" si="60"/>
        <v>106933217.93562669</v>
      </c>
      <c r="AA43" s="38">
        <f t="shared" ref="AA43:AI43" si="61">$D43*R43/3600</f>
        <v>72.963218653447484</v>
      </c>
      <c r="AB43" s="38">
        <f t="shared" si="61"/>
        <v>72.963218653447484</v>
      </c>
      <c r="AC43" s="38">
        <f t="shared" si="61"/>
        <v>72.963218653447484</v>
      </c>
      <c r="AD43" s="38">
        <f t="shared" si="61"/>
        <v>72.963218653447484</v>
      </c>
      <c r="AE43" s="38">
        <f t="shared" si="61"/>
        <v>72.963218653447484</v>
      </c>
      <c r="AF43" s="38">
        <f t="shared" si="61"/>
        <v>72.963218653447484</v>
      </c>
      <c r="AG43" s="38">
        <f t="shared" si="61"/>
        <v>547.51875653440868</v>
      </c>
      <c r="AH43" s="38">
        <f t="shared" si="61"/>
        <v>5474.9995589440869</v>
      </c>
      <c r="AI43" s="38">
        <f t="shared" si="61"/>
        <v>54749.807583040863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34</v>
      </c>
      <c r="Q44" s="38">
        <f t="shared" si="22"/>
        <v>237510.47738752436</v>
      </c>
      <c r="R44" s="371">
        <f t="shared" ref="R44:Z44" si="62">$P44*$O44+MAX(R$24*1000/(MAX(MIN(FLOOR(R$24*1000/$U$1,1),$E44))*$L$1)*$R$1,$Q44-$P44*$O44)</f>
        <v>237510.47738752436</v>
      </c>
      <c r="S44" s="371">
        <f t="shared" si="62"/>
        <v>237510.47738752436</v>
      </c>
      <c r="T44" s="371">
        <f t="shared" si="62"/>
        <v>237510.47738752436</v>
      </c>
      <c r="U44" s="371">
        <f t="shared" si="62"/>
        <v>237510.47738752436</v>
      </c>
      <c r="V44" s="371">
        <f t="shared" si="62"/>
        <v>237510.47738752436</v>
      </c>
      <c r="W44" s="371">
        <f t="shared" si="62"/>
        <v>237510.47738752436</v>
      </c>
      <c r="X44" s="371">
        <f t="shared" si="62"/>
        <v>1604031.6570344004</v>
      </c>
      <c r="Y44" s="371">
        <f t="shared" si="62"/>
        <v>16040010.570344005</v>
      </c>
      <c r="Z44" s="371">
        <f t="shared" si="62"/>
        <v>160399799.70344004</v>
      </c>
      <c r="AA44" s="38">
        <f t="shared" ref="AA44:AI44" si="63">$D44*R44/3600</f>
        <v>81.070242948274966</v>
      </c>
      <c r="AB44" s="38">
        <f t="shared" si="63"/>
        <v>81.070242948274966</v>
      </c>
      <c r="AC44" s="38">
        <f t="shared" si="63"/>
        <v>81.070242948274966</v>
      </c>
      <c r="AD44" s="38">
        <f t="shared" si="63"/>
        <v>81.070242948274966</v>
      </c>
      <c r="AE44" s="38">
        <f t="shared" si="63"/>
        <v>81.070242948274966</v>
      </c>
      <c r="AF44" s="38">
        <f t="shared" si="63"/>
        <v>81.070242948274966</v>
      </c>
      <c r="AG44" s="38">
        <f t="shared" si="63"/>
        <v>547.5094722677419</v>
      </c>
      <c r="AH44" s="38">
        <f t="shared" si="63"/>
        <v>5474.9902746774196</v>
      </c>
      <c r="AI44" s="38">
        <f t="shared" si="63"/>
        <v>54749.798298774193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4</v>
      </c>
      <c r="P45" s="369">
        <f t="shared" si="21"/>
        <v>20.399999999999999</v>
      </c>
      <c r="Q45" s="38">
        <f t="shared" si="22"/>
        <v>142506.28643251461</v>
      </c>
      <c r="R45" s="371">
        <f t="shared" ref="R45:Z45" si="64">$P45*$O45+MAX(R$24*1000/(MAX(MIN(FLOOR(R$24*1000/$U$1,1),$E45))*$L$1)*$R$1,$Q45-$P45*$O45)</f>
        <v>142506.28643251461</v>
      </c>
      <c r="S45" s="371">
        <f t="shared" si="64"/>
        <v>142506.28643251461</v>
      </c>
      <c r="T45" s="371">
        <f t="shared" si="64"/>
        <v>142506.28643251461</v>
      </c>
      <c r="U45" s="371">
        <f t="shared" si="64"/>
        <v>142506.28643251461</v>
      </c>
      <c r="V45" s="371">
        <f t="shared" si="64"/>
        <v>142506.28643251461</v>
      </c>
      <c r="W45" s="371">
        <f t="shared" si="64"/>
        <v>142506.28643251461</v>
      </c>
      <c r="X45" s="371">
        <f t="shared" si="64"/>
        <v>534747.48567813344</v>
      </c>
      <c r="Y45" s="371">
        <f t="shared" si="64"/>
        <v>5346740.4567813342</v>
      </c>
      <c r="Z45" s="371">
        <f t="shared" si="64"/>
        <v>53466670.167813346</v>
      </c>
      <c r="AA45" s="38">
        <f t="shared" ref="AA45:AI45" si="65">$D45*R45/3600</f>
        <v>146.30645407071498</v>
      </c>
      <c r="AB45" s="38">
        <f t="shared" si="65"/>
        <v>146.30645407071498</v>
      </c>
      <c r="AC45" s="38">
        <f t="shared" si="65"/>
        <v>146.30645407071498</v>
      </c>
      <c r="AD45" s="38">
        <f t="shared" si="65"/>
        <v>146.30645407071498</v>
      </c>
      <c r="AE45" s="38">
        <f t="shared" si="65"/>
        <v>146.30645407071498</v>
      </c>
      <c r="AF45" s="38">
        <f t="shared" si="65"/>
        <v>146.30645407071498</v>
      </c>
      <c r="AG45" s="38">
        <f t="shared" si="65"/>
        <v>549.00741862955033</v>
      </c>
      <c r="AH45" s="38">
        <f t="shared" si="65"/>
        <v>5489.3202022955038</v>
      </c>
      <c r="AI45" s="38">
        <f t="shared" si="65"/>
        <v>54892.448038955044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5</v>
      </c>
      <c r="P46" s="369">
        <f t="shared" si="21"/>
        <v>16.32</v>
      </c>
      <c r="Q46" s="38">
        <f t="shared" si="22"/>
        <v>114005.02914601169</v>
      </c>
      <c r="R46" s="371">
        <f t="shared" ref="R46:Z46" si="66">$P46*$O46+MAX(R$24*1000/(MAX(MIN(FLOOR(R$24*1000/$U$1,1),$E46))*$L$1)*$R$1,$Q46-$P46*$O46)</f>
        <v>114005.02914601169</v>
      </c>
      <c r="S46" s="371">
        <f t="shared" si="66"/>
        <v>114005.02914601169</v>
      </c>
      <c r="T46" s="371">
        <f t="shared" si="66"/>
        <v>114005.02914601169</v>
      </c>
      <c r="U46" s="371">
        <f t="shared" si="66"/>
        <v>114005.02914601169</v>
      </c>
      <c r="V46" s="371">
        <f t="shared" si="66"/>
        <v>114005.02914601169</v>
      </c>
      <c r="W46" s="371">
        <f t="shared" si="66"/>
        <v>114005.02914601169</v>
      </c>
      <c r="X46" s="371">
        <f t="shared" si="66"/>
        <v>802080.42851720017</v>
      </c>
      <c r="Y46" s="371">
        <f t="shared" si="66"/>
        <v>8020069.885172002</v>
      </c>
      <c r="Z46" s="371">
        <f t="shared" si="66"/>
        <v>80199964.451720014</v>
      </c>
      <c r="AA46" s="38">
        <f t="shared" ref="AA46:AI46" si="67">$D46*R46/3600</f>
        <v>78.030108837714664</v>
      </c>
      <c r="AB46" s="38">
        <f t="shared" si="67"/>
        <v>78.030108837714664</v>
      </c>
      <c r="AC46" s="38">
        <f t="shared" si="67"/>
        <v>78.030108837714664</v>
      </c>
      <c r="AD46" s="38">
        <f t="shared" si="67"/>
        <v>78.030108837714664</v>
      </c>
      <c r="AE46" s="38">
        <f t="shared" si="67"/>
        <v>78.030108837714664</v>
      </c>
      <c r="AF46" s="38">
        <f t="shared" si="67"/>
        <v>78.030108837714664</v>
      </c>
      <c r="AG46" s="38">
        <f t="shared" si="67"/>
        <v>548.97949329621702</v>
      </c>
      <c r="AH46" s="38">
        <f t="shared" si="67"/>
        <v>5489.29227696217</v>
      </c>
      <c r="AI46" s="38">
        <f t="shared" si="67"/>
        <v>54892.420113621702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1</v>
      </c>
      <c r="O47" s="38">
        <f t="shared" si="20"/>
        <v>2</v>
      </c>
      <c r="P47" s="369">
        <f t="shared" si="21"/>
        <v>20.399999999999999</v>
      </c>
      <c r="Q47" s="38">
        <f t="shared" si="22"/>
        <v>142506.28643251461</v>
      </c>
      <c r="R47" s="371">
        <f t="shared" ref="R47:Z47" si="68">$P47*$O47+MAX(R$24*1000/(MAX(MIN(FLOOR(R$24*1000/$U$1,1),$E47))*$L$1)*$R$1,$Q47-$P47*$O47)</f>
        <v>142506.28643251461</v>
      </c>
      <c r="S47" s="371">
        <f t="shared" si="68"/>
        <v>142506.28643251461</v>
      </c>
      <c r="T47" s="371">
        <f t="shared" si="68"/>
        <v>142506.28643251461</v>
      </c>
      <c r="U47" s="371">
        <f t="shared" si="68"/>
        <v>142506.28643251461</v>
      </c>
      <c r="V47" s="371">
        <f t="shared" si="68"/>
        <v>142506.28643251461</v>
      </c>
      <c r="W47" s="371">
        <f t="shared" si="68"/>
        <v>142506.28643251461</v>
      </c>
      <c r="X47" s="371">
        <f t="shared" si="68"/>
        <v>802039.62851720024</v>
      </c>
      <c r="Y47" s="371">
        <f t="shared" si="68"/>
        <v>8020029.0851720022</v>
      </c>
      <c r="Z47" s="371">
        <f t="shared" si="68"/>
        <v>80199923.651720017</v>
      </c>
      <c r="AA47" s="38">
        <f t="shared" ref="AA47:AI47" si="69">$D47*R47/3600</f>
        <v>97.537636047143337</v>
      </c>
      <c r="AB47" s="38">
        <f t="shared" si="69"/>
        <v>97.537636047143337</v>
      </c>
      <c r="AC47" s="38">
        <f t="shared" si="69"/>
        <v>97.537636047143337</v>
      </c>
      <c r="AD47" s="38">
        <f t="shared" si="69"/>
        <v>97.537636047143337</v>
      </c>
      <c r="AE47" s="38">
        <f t="shared" si="69"/>
        <v>97.537636047143337</v>
      </c>
      <c r="AF47" s="38">
        <f t="shared" si="69"/>
        <v>97.537636047143337</v>
      </c>
      <c r="AG47" s="38">
        <f t="shared" si="69"/>
        <v>548.9515679628837</v>
      </c>
      <c r="AH47" s="38">
        <f t="shared" si="69"/>
        <v>5489.2643516288363</v>
      </c>
      <c r="AI47" s="38">
        <f t="shared" si="69"/>
        <v>54892.392188288366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5</v>
      </c>
      <c r="P48" s="369">
        <f t="shared" si="21"/>
        <v>16.32</v>
      </c>
      <c r="Q48" s="38">
        <f t="shared" si="22"/>
        <v>114005.02914601169</v>
      </c>
      <c r="R48" s="371">
        <f t="shared" ref="R48:Z48" si="70">$P48*$O48+MAX(R$24*1000/(MAX(MIN(FLOOR(R$24*1000/$U$1,1),$E48))*$L$1)*$R$1,$Q48-$P48*$O48)</f>
        <v>114005.02914601169</v>
      </c>
      <c r="S48" s="371">
        <f t="shared" si="70"/>
        <v>114005.02914601169</v>
      </c>
      <c r="T48" s="371">
        <f t="shared" si="70"/>
        <v>114005.02914601169</v>
      </c>
      <c r="U48" s="371">
        <f t="shared" si="70"/>
        <v>114005.02914601169</v>
      </c>
      <c r="V48" s="371">
        <f t="shared" si="70"/>
        <v>114005.02914601169</v>
      </c>
      <c r="W48" s="371">
        <f t="shared" si="70"/>
        <v>114005.02914601169</v>
      </c>
      <c r="X48" s="371">
        <f t="shared" si="70"/>
        <v>802080.42851720017</v>
      </c>
      <c r="Y48" s="371">
        <f t="shared" si="70"/>
        <v>8020069.885172002</v>
      </c>
      <c r="Z48" s="371">
        <f t="shared" si="70"/>
        <v>80199964.451720014</v>
      </c>
      <c r="AA48" s="38">
        <f t="shared" ref="AA48:AI48" si="71">$D48*R48/3600</f>
        <v>78.030108837714664</v>
      </c>
      <c r="AB48" s="38">
        <f t="shared" si="71"/>
        <v>78.030108837714664</v>
      </c>
      <c r="AC48" s="38">
        <f t="shared" si="71"/>
        <v>78.030108837714664</v>
      </c>
      <c r="AD48" s="38">
        <f t="shared" si="71"/>
        <v>78.030108837714664</v>
      </c>
      <c r="AE48" s="38">
        <f t="shared" si="71"/>
        <v>78.030108837714664</v>
      </c>
      <c r="AF48" s="38">
        <f t="shared" si="71"/>
        <v>78.030108837714664</v>
      </c>
      <c r="AG48" s="38">
        <f t="shared" si="71"/>
        <v>548.97949329621702</v>
      </c>
      <c r="AH48" s="38">
        <f t="shared" si="71"/>
        <v>5489.29227696217</v>
      </c>
      <c r="AI48" s="38">
        <f t="shared" si="71"/>
        <v>54892.420113621702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4</v>
      </c>
      <c r="P49" s="369">
        <f t="shared" si="21"/>
        <v>20.399999999999999</v>
      </c>
      <c r="Q49" s="38">
        <f t="shared" si="22"/>
        <v>142506.28643251461</v>
      </c>
      <c r="R49" s="371">
        <f t="shared" ref="R49:Z49" si="72">$P49*$O49+MAX(R$24*1000/(MAX(MIN(FLOOR(R$24*1000/$U$1,1),$E49))*$L$1)*$R$1,$Q49-$P49*$O49)</f>
        <v>142506.28643251461</v>
      </c>
      <c r="S49" s="371">
        <f t="shared" si="72"/>
        <v>142506.28643251461</v>
      </c>
      <c r="T49" s="371">
        <f t="shared" si="72"/>
        <v>142506.28643251461</v>
      </c>
      <c r="U49" s="371">
        <f t="shared" si="72"/>
        <v>142506.28643251461</v>
      </c>
      <c r="V49" s="371">
        <f t="shared" si="72"/>
        <v>142506.28643251461</v>
      </c>
      <c r="W49" s="371">
        <f t="shared" si="72"/>
        <v>142506.28643251461</v>
      </c>
      <c r="X49" s="371">
        <f t="shared" si="72"/>
        <v>1069413.371356267</v>
      </c>
      <c r="Y49" s="371">
        <f t="shared" si="72"/>
        <v>10693399.313562669</v>
      </c>
      <c r="Z49" s="371">
        <f t="shared" si="72"/>
        <v>106933258.73562668</v>
      </c>
      <c r="AA49" s="38">
        <f t="shared" ref="AA49:AI49" si="73">$D49*R49/3600</f>
        <v>73.153227035357489</v>
      </c>
      <c r="AB49" s="38">
        <f t="shared" si="73"/>
        <v>73.153227035357489</v>
      </c>
      <c r="AC49" s="38">
        <f t="shared" si="73"/>
        <v>73.153227035357489</v>
      </c>
      <c r="AD49" s="38">
        <f t="shared" si="73"/>
        <v>73.153227035357489</v>
      </c>
      <c r="AE49" s="38">
        <f t="shared" si="73"/>
        <v>73.153227035357489</v>
      </c>
      <c r="AF49" s="38">
        <f t="shared" si="73"/>
        <v>73.153227035357489</v>
      </c>
      <c r="AG49" s="38">
        <f t="shared" si="73"/>
        <v>548.96553062955036</v>
      </c>
      <c r="AH49" s="38">
        <f t="shared" si="73"/>
        <v>5489.2783142955032</v>
      </c>
      <c r="AI49" s="38">
        <f t="shared" si="73"/>
        <v>54892.406150955037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1</v>
      </c>
      <c r="O50" s="38">
        <f t="shared" si="20"/>
        <v>2</v>
      </c>
      <c r="P50" s="369">
        <f t="shared" si="21"/>
        <v>34</v>
      </c>
      <c r="Q50" s="38">
        <f t="shared" si="22"/>
        <v>237510.47738752436</v>
      </c>
      <c r="R50" s="371">
        <f t="shared" ref="R50:Z50" si="74">$P50*$O50+MAX(R$24*1000/(MAX(MIN(FLOOR(R$24*1000/$U$1,1),$E50))*$L$1)*$R$1,$Q50-$P50*$O50)</f>
        <v>237510.47738752436</v>
      </c>
      <c r="S50" s="371">
        <f t="shared" si="74"/>
        <v>237510.47738752436</v>
      </c>
      <c r="T50" s="371">
        <f t="shared" si="74"/>
        <v>237510.47738752436</v>
      </c>
      <c r="U50" s="371">
        <f t="shared" si="74"/>
        <v>237510.47738752436</v>
      </c>
      <c r="V50" s="371">
        <f t="shared" si="74"/>
        <v>237510.47738752436</v>
      </c>
      <c r="W50" s="371">
        <f t="shared" si="74"/>
        <v>237510.47738752436</v>
      </c>
      <c r="X50" s="371">
        <f t="shared" si="74"/>
        <v>1069399.7713562669</v>
      </c>
      <c r="Y50" s="371">
        <f t="shared" si="74"/>
        <v>10693385.713562669</v>
      </c>
      <c r="Z50" s="371">
        <f t="shared" si="74"/>
        <v>106933245.13562669</v>
      </c>
      <c r="AA50" s="38">
        <f t="shared" ref="AA50:AI50" si="75">$D50*R50/3600</f>
        <v>121.92204505892917</v>
      </c>
      <c r="AB50" s="38">
        <f t="shared" si="75"/>
        <v>121.92204505892917</v>
      </c>
      <c r="AC50" s="38">
        <f t="shared" si="75"/>
        <v>121.92204505892917</v>
      </c>
      <c r="AD50" s="38">
        <f t="shared" si="75"/>
        <v>121.92204505892917</v>
      </c>
      <c r="AE50" s="38">
        <f t="shared" si="75"/>
        <v>121.92204505892917</v>
      </c>
      <c r="AF50" s="38">
        <f t="shared" si="75"/>
        <v>121.92204505892917</v>
      </c>
      <c r="AG50" s="38">
        <f t="shared" si="75"/>
        <v>548.95854929621703</v>
      </c>
      <c r="AH50" s="38">
        <f t="shared" si="75"/>
        <v>5489.2713329621702</v>
      </c>
      <c r="AI50" s="38">
        <f t="shared" si="75"/>
        <v>54892.399169621698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1</v>
      </c>
      <c r="O51" s="38">
        <f t="shared" si="20"/>
        <v>1</v>
      </c>
      <c r="P51" s="369">
        <f t="shared" si="21"/>
        <v>40.799999999999997</v>
      </c>
      <c r="Q51" s="38">
        <f t="shared" si="22"/>
        <v>285012.57286502921</v>
      </c>
      <c r="R51" s="371">
        <f t="shared" ref="R51:Z51" si="76">$P51*$O51+MAX(R$24*1000/(MAX(MIN(FLOOR(R$24*1000/$U$1,1),$E51))*$L$1)*$R$1,$Q51-$P51*$O51)</f>
        <v>285012.57286502921</v>
      </c>
      <c r="S51" s="371">
        <f t="shared" si="76"/>
        <v>285012.57286502921</v>
      </c>
      <c r="T51" s="371">
        <f t="shared" si="76"/>
        <v>285012.57286502921</v>
      </c>
      <c r="U51" s="371">
        <f t="shared" si="76"/>
        <v>285012.57286502921</v>
      </c>
      <c r="V51" s="371">
        <f t="shared" si="76"/>
        <v>285012.57286502921</v>
      </c>
      <c r="W51" s="371">
        <f t="shared" si="76"/>
        <v>285012.57286502921</v>
      </c>
      <c r="X51" s="371">
        <f t="shared" si="76"/>
        <v>1604038.4570344004</v>
      </c>
      <c r="Y51" s="371">
        <f t="shared" si="76"/>
        <v>16040017.370344006</v>
      </c>
      <c r="Z51" s="371">
        <f t="shared" si="76"/>
        <v>160399806.50344005</v>
      </c>
      <c r="AA51" s="38">
        <f t="shared" ref="AA51:AI51" si="77">$D51*R51/3600</f>
        <v>97.537636047143337</v>
      </c>
      <c r="AB51" s="38">
        <f t="shared" si="77"/>
        <v>97.537636047143337</v>
      </c>
      <c r="AC51" s="38">
        <f t="shared" si="77"/>
        <v>97.537636047143337</v>
      </c>
      <c r="AD51" s="38">
        <f t="shared" si="77"/>
        <v>97.537636047143337</v>
      </c>
      <c r="AE51" s="38">
        <f t="shared" si="77"/>
        <v>97.537636047143337</v>
      </c>
      <c r="AF51" s="38">
        <f t="shared" si="77"/>
        <v>97.537636047143337</v>
      </c>
      <c r="AG51" s="38">
        <f t="shared" si="77"/>
        <v>548.93760529621704</v>
      </c>
      <c r="AH51" s="38">
        <f t="shared" si="77"/>
        <v>5489.2503889621712</v>
      </c>
      <c r="AI51" s="38">
        <f t="shared" si="77"/>
        <v>54892.378225621702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1</v>
      </c>
      <c r="O52" s="38">
        <f t="shared" si="20"/>
        <v>2</v>
      </c>
      <c r="P52" s="369">
        <f t="shared" si="21"/>
        <v>34</v>
      </c>
      <c r="Q52" s="38">
        <f t="shared" si="22"/>
        <v>237510.47738752436</v>
      </c>
      <c r="R52" s="371">
        <f t="shared" ref="R52:Z52" si="78">$P52*$O52+MAX(R$24*1000/(MAX(MIN(FLOOR(R$24*1000/$U$1,1),$E52))*$L$1)*$R$1,$Q52-$P52*$O52)</f>
        <v>237510.47738752436</v>
      </c>
      <c r="S52" s="371">
        <f t="shared" si="78"/>
        <v>237510.47738752436</v>
      </c>
      <c r="T52" s="371">
        <f t="shared" si="78"/>
        <v>237510.47738752436</v>
      </c>
      <c r="U52" s="371">
        <f t="shared" si="78"/>
        <v>237510.47738752436</v>
      </c>
      <c r="V52" s="371">
        <f t="shared" si="78"/>
        <v>237510.47738752436</v>
      </c>
      <c r="W52" s="371">
        <f t="shared" si="78"/>
        <v>237510.47738752436</v>
      </c>
      <c r="X52" s="371">
        <f t="shared" si="78"/>
        <v>1604065.6570344004</v>
      </c>
      <c r="Y52" s="371">
        <f t="shared" si="78"/>
        <v>16040044.570344005</v>
      </c>
      <c r="Z52" s="371">
        <f t="shared" si="78"/>
        <v>160399833.70344004</v>
      </c>
      <c r="AA52" s="38">
        <f t="shared" ref="AA52:AI52" si="79">$D52*R52/3600</f>
        <v>81.281363372619438</v>
      </c>
      <c r="AB52" s="38">
        <f t="shared" si="79"/>
        <v>81.281363372619438</v>
      </c>
      <c r="AC52" s="38">
        <f t="shared" si="79"/>
        <v>81.281363372619438</v>
      </c>
      <c r="AD52" s="38">
        <f t="shared" si="79"/>
        <v>81.281363372619438</v>
      </c>
      <c r="AE52" s="38">
        <f t="shared" si="79"/>
        <v>81.281363372619438</v>
      </c>
      <c r="AF52" s="38">
        <f t="shared" si="79"/>
        <v>81.281363372619438</v>
      </c>
      <c r="AG52" s="38">
        <f t="shared" si="79"/>
        <v>548.94691374066144</v>
      </c>
      <c r="AH52" s="38">
        <f t="shared" si="79"/>
        <v>5489.2596974066146</v>
      </c>
      <c r="AI52" s="38">
        <f t="shared" si="79"/>
        <v>54892.387534066147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1</v>
      </c>
      <c r="O53" s="38">
        <f t="shared" si="20"/>
        <v>1</v>
      </c>
      <c r="P53" s="369">
        <f t="shared" si="21"/>
        <v>40.799999999999997</v>
      </c>
      <c r="Q53" s="38">
        <f t="shared" si="22"/>
        <v>285012.57286502921</v>
      </c>
      <c r="R53" s="371">
        <f t="shared" ref="R53:Z53" si="80">$P53*$O53+MAX(R$24*1000/(MAX(MIN(FLOOR(R$24*1000/$U$1,1),$E53))*$L$1)*$R$1,$Q53-$P53*$O53)</f>
        <v>285012.57286502921</v>
      </c>
      <c r="S53" s="371">
        <f t="shared" si="80"/>
        <v>285012.57286502921</v>
      </c>
      <c r="T53" s="371">
        <f t="shared" si="80"/>
        <v>285012.57286502921</v>
      </c>
      <c r="U53" s="371">
        <f t="shared" si="80"/>
        <v>285012.57286502921</v>
      </c>
      <c r="V53" s="371">
        <f t="shared" si="80"/>
        <v>285012.57286502921</v>
      </c>
      <c r="W53" s="371">
        <f t="shared" si="80"/>
        <v>320840.33140688005</v>
      </c>
      <c r="X53" s="371">
        <f t="shared" si="80"/>
        <v>3208036.1140688006</v>
      </c>
      <c r="Y53" s="371">
        <f t="shared" si="80"/>
        <v>32079993.94068801</v>
      </c>
      <c r="Z53" s="371">
        <f t="shared" si="80"/>
        <v>320799572.20688009</v>
      </c>
      <c r="AA53" s="38">
        <f t="shared" ref="AA53:AI53" si="81">$D53*R53/3600</f>
        <v>48.768818023571669</v>
      </c>
      <c r="AB53" s="38">
        <f t="shared" si="81"/>
        <v>48.768818023571669</v>
      </c>
      <c r="AC53" s="38">
        <f t="shared" si="81"/>
        <v>48.768818023571669</v>
      </c>
      <c r="AD53" s="38">
        <f t="shared" si="81"/>
        <v>48.768818023571669</v>
      </c>
      <c r="AE53" s="38">
        <f t="shared" si="81"/>
        <v>48.768818023571669</v>
      </c>
      <c r="AF53" s="38">
        <f t="shared" si="81"/>
        <v>54.899345596288363</v>
      </c>
      <c r="AG53" s="38">
        <f t="shared" si="81"/>
        <v>548.9306239628836</v>
      </c>
      <c r="AH53" s="38">
        <f t="shared" si="81"/>
        <v>5489.2434076288373</v>
      </c>
      <c r="AI53" s="38">
        <f t="shared" si="81"/>
        <v>54892.37124428837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4</v>
      </c>
      <c r="P54" s="369">
        <f t="shared" si="21"/>
        <v>18.133333333333333</v>
      </c>
      <c r="Q54" s="38">
        <f t="shared" si="22"/>
        <v>126672.25460667965</v>
      </c>
      <c r="R54" s="371">
        <f t="shared" ref="R54:Z54" si="82">$P54*$O54+MAX(R$24*1000/(MAX(MIN(FLOOR(R$24*1000/$U$1,1),$E54))*$L$1)*$R$1,$Q54-$P54*$O54)</f>
        <v>126672.25460667965</v>
      </c>
      <c r="S54" s="371">
        <f t="shared" si="82"/>
        <v>126672.25460667965</v>
      </c>
      <c r="T54" s="371">
        <f t="shared" si="82"/>
        <v>126672.25460667965</v>
      </c>
      <c r="U54" s="371">
        <f t="shared" si="82"/>
        <v>126672.25460667965</v>
      </c>
      <c r="V54" s="371">
        <f t="shared" si="82"/>
        <v>126672.25460667965</v>
      </c>
      <c r="W54" s="371">
        <f t="shared" si="82"/>
        <v>126672.25460667965</v>
      </c>
      <c r="X54" s="371">
        <f t="shared" si="82"/>
        <v>1069404.3046896004</v>
      </c>
      <c r="Y54" s="371">
        <f t="shared" si="82"/>
        <v>10693390.246896002</v>
      </c>
      <c r="Z54" s="371">
        <f t="shared" si="82"/>
        <v>106933249.66896002</v>
      </c>
      <c r="AA54" s="38">
        <f t="shared" ref="AA54:AI54" si="83">$D54*R54/3600</f>
        <v>68.909706506033729</v>
      </c>
      <c r="AB54" s="38">
        <f t="shared" si="83"/>
        <v>68.909706506033729</v>
      </c>
      <c r="AC54" s="38">
        <f t="shared" si="83"/>
        <v>68.909706506033729</v>
      </c>
      <c r="AD54" s="38">
        <f t="shared" si="83"/>
        <v>68.909706506033729</v>
      </c>
      <c r="AE54" s="38">
        <f t="shared" si="83"/>
        <v>68.909706506033729</v>
      </c>
      <c r="AF54" s="38">
        <f t="shared" si="83"/>
        <v>68.909706506033729</v>
      </c>
      <c r="AG54" s="38">
        <f t="shared" si="83"/>
        <v>581.75594175114259</v>
      </c>
      <c r="AH54" s="38">
        <f t="shared" si="83"/>
        <v>5817.2042943114247</v>
      </c>
      <c r="AI54" s="38">
        <f t="shared" si="83"/>
        <v>58171.687819914245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5</v>
      </c>
      <c r="P55" s="369">
        <f t="shared" si="21"/>
        <v>13.6</v>
      </c>
      <c r="Q55" s="38">
        <f t="shared" si="22"/>
        <v>95004.190955009733</v>
      </c>
      <c r="R55" s="371">
        <f t="shared" ref="R55:Z55" si="84">$P55*$O55+MAX(R$24*1000/(MAX(MIN(FLOOR(R$24*1000/$U$1,1),$E55))*$L$1)*$R$1,$Q55-$P55*$O55)</f>
        <v>95004.190955009733</v>
      </c>
      <c r="S55" s="371">
        <f t="shared" si="84"/>
        <v>95004.190955009733</v>
      </c>
      <c r="T55" s="371">
        <f t="shared" si="84"/>
        <v>95004.190955009733</v>
      </c>
      <c r="U55" s="371">
        <f t="shared" si="84"/>
        <v>95004.190955009733</v>
      </c>
      <c r="V55" s="371">
        <f t="shared" si="84"/>
        <v>95004.190955009733</v>
      </c>
      <c r="W55" s="371">
        <f t="shared" si="84"/>
        <v>95004.190955009733</v>
      </c>
      <c r="X55" s="371">
        <f t="shared" si="84"/>
        <v>802066.82851720019</v>
      </c>
      <c r="Y55" s="371">
        <f t="shared" si="84"/>
        <v>8020056.2851720024</v>
      </c>
      <c r="Z55" s="371">
        <f t="shared" si="84"/>
        <v>80199950.85172002</v>
      </c>
      <c r="AA55" s="38">
        <f t="shared" ref="AA55:AI55" si="85">$D55*R55/3600</f>
        <v>68.909706506033729</v>
      </c>
      <c r="AB55" s="38">
        <f t="shared" si="85"/>
        <v>68.909706506033729</v>
      </c>
      <c r="AC55" s="38">
        <f t="shared" si="85"/>
        <v>68.909706506033729</v>
      </c>
      <c r="AD55" s="38">
        <f t="shared" si="85"/>
        <v>68.909706506033729</v>
      </c>
      <c r="AE55" s="38">
        <f t="shared" si="85"/>
        <v>68.909706506033729</v>
      </c>
      <c r="AF55" s="38">
        <f t="shared" si="85"/>
        <v>68.909706506033729</v>
      </c>
      <c r="AG55" s="38">
        <f t="shared" si="85"/>
        <v>581.76580628447596</v>
      </c>
      <c r="AH55" s="38">
        <f t="shared" si="85"/>
        <v>5817.2141588447594</v>
      </c>
      <c r="AI55" s="38">
        <f t="shared" si="85"/>
        <v>58171.697684447594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5</v>
      </c>
      <c r="P56" s="369">
        <f t="shared" si="21"/>
        <v>13.6</v>
      </c>
      <c r="Q56" s="38">
        <f t="shared" si="22"/>
        <v>95004.190955009733</v>
      </c>
      <c r="R56" s="371">
        <f t="shared" ref="R56:Z56" si="86">$P56*$O56+MAX(R$24*1000/(MAX(MIN(FLOOR(R$24*1000/$U$1,1),$E56))*$L$1)*$R$1,$Q56-$P56*$O56)</f>
        <v>95004.190955009733</v>
      </c>
      <c r="S56" s="371">
        <f t="shared" si="86"/>
        <v>95004.190955009733</v>
      </c>
      <c r="T56" s="371">
        <f t="shared" si="86"/>
        <v>95004.190955009733</v>
      </c>
      <c r="U56" s="371">
        <f t="shared" si="86"/>
        <v>95004.190955009733</v>
      </c>
      <c r="V56" s="371">
        <f t="shared" si="86"/>
        <v>95004.190955009733</v>
      </c>
      <c r="W56" s="371">
        <f t="shared" si="86"/>
        <v>95004.190955009733</v>
      </c>
      <c r="X56" s="371">
        <f t="shared" si="86"/>
        <v>802066.82851720019</v>
      </c>
      <c r="Y56" s="371">
        <f t="shared" si="86"/>
        <v>8020056.2851720024</v>
      </c>
      <c r="Z56" s="371">
        <f t="shared" si="86"/>
        <v>80199950.85172002</v>
      </c>
      <c r="AA56" s="38">
        <f t="shared" ref="AA56:AI56" si="87">$D56*R56/3600</f>
        <v>68.909706506033729</v>
      </c>
      <c r="AB56" s="38">
        <f t="shared" si="87"/>
        <v>68.909706506033729</v>
      </c>
      <c r="AC56" s="38">
        <f t="shared" si="87"/>
        <v>68.909706506033729</v>
      </c>
      <c r="AD56" s="38">
        <f t="shared" si="87"/>
        <v>68.909706506033729</v>
      </c>
      <c r="AE56" s="38">
        <f t="shared" si="87"/>
        <v>68.909706506033729</v>
      </c>
      <c r="AF56" s="38">
        <f t="shared" si="87"/>
        <v>68.909706506033729</v>
      </c>
      <c r="AG56" s="38">
        <f t="shared" si="87"/>
        <v>581.76580628447596</v>
      </c>
      <c r="AH56" s="38">
        <f t="shared" si="87"/>
        <v>5817.2141588447594</v>
      </c>
      <c r="AI56" s="38">
        <f t="shared" si="87"/>
        <v>58171.697684447594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1</v>
      </c>
      <c r="O57" s="38">
        <f t="shared" si="20"/>
        <v>2</v>
      </c>
      <c r="P57" s="369">
        <f t="shared" si="21"/>
        <v>27.2</v>
      </c>
      <c r="Q57" s="38">
        <f t="shared" si="22"/>
        <v>190008.38191001947</v>
      </c>
      <c r="R57" s="371">
        <f t="shared" ref="R57:Z57" si="88">$P57*$O57+MAX(R$24*1000/(MAX(MIN(FLOOR(R$24*1000/$U$1,1),$E57))*$L$1)*$R$1,$Q57-$P57*$O57)</f>
        <v>190008.38191001947</v>
      </c>
      <c r="S57" s="371">
        <f t="shared" si="88"/>
        <v>190008.38191001947</v>
      </c>
      <c r="T57" s="371">
        <f t="shared" si="88"/>
        <v>190008.38191001947</v>
      </c>
      <c r="U57" s="371">
        <f t="shared" si="88"/>
        <v>190008.38191001947</v>
      </c>
      <c r="V57" s="371">
        <f t="shared" si="88"/>
        <v>190008.38191001947</v>
      </c>
      <c r="W57" s="371">
        <f t="shared" si="88"/>
        <v>190008.38191001947</v>
      </c>
      <c r="X57" s="371">
        <f t="shared" si="88"/>
        <v>1604052.0570344003</v>
      </c>
      <c r="Y57" s="371">
        <f t="shared" si="88"/>
        <v>16040030.970344005</v>
      </c>
      <c r="Z57" s="371">
        <f t="shared" si="88"/>
        <v>160399820.10344005</v>
      </c>
      <c r="AA57" s="38">
        <f t="shared" ref="AA57:AI57" si="89">$D57*R57/3600</f>
        <v>68.909706506033729</v>
      </c>
      <c r="AB57" s="38">
        <f t="shared" si="89"/>
        <v>68.909706506033729</v>
      </c>
      <c r="AC57" s="38">
        <f t="shared" si="89"/>
        <v>68.909706506033729</v>
      </c>
      <c r="AD57" s="38">
        <f t="shared" si="89"/>
        <v>68.909706506033729</v>
      </c>
      <c r="AE57" s="38">
        <f t="shared" si="89"/>
        <v>68.909706506033729</v>
      </c>
      <c r="AF57" s="38">
        <f t="shared" si="89"/>
        <v>68.909706506033729</v>
      </c>
      <c r="AG57" s="38">
        <f t="shared" si="89"/>
        <v>581.73621268447584</v>
      </c>
      <c r="AH57" s="38">
        <f t="shared" si="89"/>
        <v>5817.1845652447601</v>
      </c>
      <c r="AI57" s="38">
        <f t="shared" si="89"/>
        <v>58171.668090847597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1</v>
      </c>
      <c r="O58" s="38">
        <f t="shared" si="20"/>
        <v>1</v>
      </c>
      <c r="P58" s="369">
        <f t="shared" si="21"/>
        <v>27.2</v>
      </c>
      <c r="Q58" s="38">
        <f t="shared" si="22"/>
        <v>190008.38191001947</v>
      </c>
      <c r="R58" s="371">
        <f t="shared" ref="R58:Z58" si="90">$P58*$O58+MAX(R$24*1000/(MAX(MIN(FLOOR(R$24*1000/$U$1,1),$E58))*$L$1)*$R$1,$Q58-$P58*$O58)</f>
        <v>190008.38191001947</v>
      </c>
      <c r="S58" s="371">
        <f t="shared" si="90"/>
        <v>190008.38191001947</v>
      </c>
      <c r="T58" s="371">
        <f t="shared" si="90"/>
        <v>190008.38191001947</v>
      </c>
      <c r="U58" s="371">
        <f t="shared" si="90"/>
        <v>190008.38191001947</v>
      </c>
      <c r="V58" s="371">
        <f t="shared" si="90"/>
        <v>190008.38191001947</v>
      </c>
      <c r="W58" s="371">
        <f t="shared" si="90"/>
        <v>320826.73140688008</v>
      </c>
      <c r="X58" s="371">
        <f t="shared" si="90"/>
        <v>3208022.514068801</v>
      </c>
      <c r="Y58" s="371">
        <f t="shared" si="90"/>
        <v>32079980.340688009</v>
      </c>
      <c r="Z58" s="371">
        <f t="shared" si="90"/>
        <v>320799558.60688007</v>
      </c>
      <c r="AA58" s="38">
        <f t="shared" ref="AA58:AI58" si="91">$D58*R58/3600</f>
        <v>34.454853253016864</v>
      </c>
      <c r="AB58" s="38">
        <f t="shared" si="91"/>
        <v>34.454853253016864</v>
      </c>
      <c r="AC58" s="38">
        <f t="shared" si="91"/>
        <v>34.454853253016864</v>
      </c>
      <c r="AD58" s="38">
        <f t="shared" si="91"/>
        <v>34.454853253016864</v>
      </c>
      <c r="AE58" s="38">
        <f t="shared" si="91"/>
        <v>34.454853253016864</v>
      </c>
      <c r="AF58" s="38">
        <f t="shared" si="91"/>
        <v>58.176580628447596</v>
      </c>
      <c r="AG58" s="38">
        <f t="shared" si="91"/>
        <v>581.72141588447596</v>
      </c>
      <c r="AH58" s="38">
        <f t="shared" si="91"/>
        <v>5817.169768444759</v>
      </c>
      <c r="AI58" s="38">
        <f t="shared" si="91"/>
        <v>58171.653294047588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5</v>
      </c>
      <c r="P59" s="369">
        <f t="shared" si="21"/>
        <v>8.16</v>
      </c>
      <c r="Q59" s="38">
        <f t="shared" si="22"/>
        <v>57002.514573005843</v>
      </c>
      <c r="R59" s="371">
        <f t="shared" ref="R59:Z59" si="92">$P59*$O59+MAX(R$24*1000/(MAX(MIN(FLOOR(R$24*1000/$U$1,1),$E59))*$L$1)*$R$1,$Q59-$P59*$O59)</f>
        <v>57002.514573005843</v>
      </c>
      <c r="S59" s="371">
        <f t="shared" si="92"/>
        <v>57002.514573005843</v>
      </c>
      <c r="T59" s="371">
        <f t="shared" si="92"/>
        <v>57002.514573005843</v>
      </c>
      <c r="U59" s="371">
        <f t="shared" si="92"/>
        <v>57002.514573005843</v>
      </c>
      <c r="V59" s="371">
        <f t="shared" si="92"/>
        <v>57002.514573005843</v>
      </c>
      <c r="W59" s="371">
        <f t="shared" si="92"/>
        <v>57002.514573005843</v>
      </c>
      <c r="X59" s="371">
        <f t="shared" si="92"/>
        <v>401040.21425860008</v>
      </c>
      <c r="Y59" s="371">
        <f t="shared" si="92"/>
        <v>4010034.942586001</v>
      </c>
      <c r="Z59" s="371">
        <f t="shared" si="92"/>
        <v>40099982.225860007</v>
      </c>
      <c r="AA59" s="38">
        <f t="shared" ref="AA59:AI59" si="93">$D59*R59/3600</f>
        <v>86.137133132542175</v>
      </c>
      <c r="AB59" s="38">
        <f t="shared" si="93"/>
        <v>86.137133132542175</v>
      </c>
      <c r="AC59" s="38">
        <f t="shared" si="93"/>
        <v>86.137133132542175</v>
      </c>
      <c r="AD59" s="38">
        <f t="shared" si="93"/>
        <v>86.137133132542175</v>
      </c>
      <c r="AE59" s="38">
        <f t="shared" si="93"/>
        <v>86.137133132542175</v>
      </c>
      <c r="AF59" s="38">
        <f t="shared" si="93"/>
        <v>86.137133132542175</v>
      </c>
      <c r="AG59" s="38">
        <f t="shared" si="93"/>
        <v>606.01632376855127</v>
      </c>
      <c r="AH59" s="38">
        <f t="shared" si="93"/>
        <v>6059.6083576855135</v>
      </c>
      <c r="AI59" s="38">
        <f t="shared" si="93"/>
        <v>60595.528696855123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5</v>
      </c>
      <c r="P60" s="369">
        <f t="shared" si="21"/>
        <v>8.16</v>
      </c>
      <c r="Q60" s="38">
        <f t="shared" si="22"/>
        <v>57002.514573005843</v>
      </c>
      <c r="R60" s="371">
        <f t="shared" ref="R60:Z60" si="94">$P60*$O60+MAX(R$24*1000/(MAX(MIN(FLOOR(R$24*1000/$U$1,1),$E60))*$L$1)*$R$1,$Q60-$P60*$O60)</f>
        <v>57002.514573005843</v>
      </c>
      <c r="S60" s="371">
        <f t="shared" si="94"/>
        <v>57002.514573005843</v>
      </c>
      <c r="T60" s="371">
        <f t="shared" si="94"/>
        <v>57002.514573005843</v>
      </c>
      <c r="U60" s="371">
        <f t="shared" si="94"/>
        <v>57002.514573005843</v>
      </c>
      <c r="V60" s="371">
        <f t="shared" si="94"/>
        <v>57002.514573005843</v>
      </c>
      <c r="W60" s="371">
        <f t="shared" si="94"/>
        <v>57002.514573005843</v>
      </c>
      <c r="X60" s="371">
        <f t="shared" si="94"/>
        <v>401040.21425860008</v>
      </c>
      <c r="Y60" s="371">
        <f t="shared" si="94"/>
        <v>4010034.942586001</v>
      </c>
      <c r="Z60" s="371">
        <f t="shared" si="94"/>
        <v>40099982.225860007</v>
      </c>
      <c r="AA60" s="38">
        <f t="shared" ref="AA60:AI60" si="95">$D60*R60/3600</f>
        <v>86.137133132542175</v>
      </c>
      <c r="AB60" s="38">
        <f t="shared" si="95"/>
        <v>86.137133132542175</v>
      </c>
      <c r="AC60" s="38">
        <f t="shared" si="95"/>
        <v>86.137133132542175</v>
      </c>
      <c r="AD60" s="38">
        <f t="shared" si="95"/>
        <v>86.137133132542175</v>
      </c>
      <c r="AE60" s="38">
        <f t="shared" si="95"/>
        <v>86.137133132542175</v>
      </c>
      <c r="AF60" s="38">
        <f t="shared" si="95"/>
        <v>86.137133132542175</v>
      </c>
      <c r="AG60" s="38">
        <f t="shared" si="95"/>
        <v>606.01632376855127</v>
      </c>
      <c r="AH60" s="38">
        <f t="shared" si="95"/>
        <v>6059.6083576855135</v>
      </c>
      <c r="AI60" s="38">
        <f t="shared" si="95"/>
        <v>60595.528696855123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4</v>
      </c>
      <c r="P61" s="369">
        <f t="shared" si="21"/>
        <v>16.32</v>
      </c>
      <c r="Q61" s="38">
        <f t="shared" si="22"/>
        <v>114005.02914601169</v>
      </c>
      <c r="R61" s="371">
        <f t="shared" ref="R61:Z61" si="96">$P61*$O61+MAX(R$24*1000/(MAX(MIN(FLOOR(R$24*1000/$U$1,1),$E61))*$L$1)*$R$1,$Q61-$P61*$O61)</f>
        <v>114005.02914601169</v>
      </c>
      <c r="S61" s="371">
        <f t="shared" si="96"/>
        <v>114005.02914601169</v>
      </c>
      <c r="T61" s="371">
        <f t="shared" si="96"/>
        <v>114005.02914601169</v>
      </c>
      <c r="U61" s="371">
        <f t="shared" si="96"/>
        <v>114005.02914601169</v>
      </c>
      <c r="V61" s="371">
        <f t="shared" si="96"/>
        <v>114005.02914601169</v>
      </c>
      <c r="W61" s="371">
        <f t="shared" si="96"/>
        <v>114005.02914601169</v>
      </c>
      <c r="X61" s="371">
        <f t="shared" si="96"/>
        <v>534731.16567813349</v>
      </c>
      <c r="Y61" s="371">
        <f t="shared" si="96"/>
        <v>5346724.1367813349</v>
      </c>
      <c r="Z61" s="371">
        <f t="shared" si="96"/>
        <v>53466653.847813345</v>
      </c>
      <c r="AA61" s="38">
        <f t="shared" ref="AA61:AI61" si="97">$D61*R61/3600</f>
        <v>129.20569969881325</v>
      </c>
      <c r="AB61" s="38">
        <f t="shared" si="97"/>
        <v>129.20569969881325</v>
      </c>
      <c r="AC61" s="38">
        <f t="shared" si="97"/>
        <v>129.20569969881325</v>
      </c>
      <c r="AD61" s="38">
        <f t="shared" si="97"/>
        <v>129.20569969881325</v>
      </c>
      <c r="AE61" s="38">
        <f t="shared" si="97"/>
        <v>129.20569969881325</v>
      </c>
      <c r="AF61" s="38">
        <f t="shared" si="97"/>
        <v>129.20569969881325</v>
      </c>
      <c r="AG61" s="38">
        <f t="shared" si="97"/>
        <v>606.02865443521796</v>
      </c>
      <c r="AH61" s="38">
        <f t="shared" si="97"/>
        <v>6059.6206883521791</v>
      </c>
      <c r="AI61" s="38">
        <f t="shared" si="97"/>
        <v>60595.541027521787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4</v>
      </c>
      <c r="P62" s="369">
        <f t="shared" si="21"/>
        <v>10.88</v>
      </c>
      <c r="Q62" s="38">
        <f t="shared" si="22"/>
        <v>76003.352764007795</v>
      </c>
      <c r="R62" s="371">
        <f t="shared" ref="R62:Z62" si="98">$P62*$O62+MAX(R$24*1000/(MAX(MIN(FLOOR(R$24*1000/$U$1,1),$E62))*$L$1)*$R$1,$Q62-$P62*$O62)</f>
        <v>76003.352764007795</v>
      </c>
      <c r="S62" s="371">
        <f t="shared" si="98"/>
        <v>76003.352764007795</v>
      </c>
      <c r="T62" s="371">
        <f t="shared" si="98"/>
        <v>76003.352764007795</v>
      </c>
      <c r="U62" s="371">
        <f t="shared" si="98"/>
        <v>76003.352764007795</v>
      </c>
      <c r="V62" s="371">
        <f t="shared" si="98"/>
        <v>76003.352764007795</v>
      </c>
      <c r="W62" s="371">
        <f t="shared" si="98"/>
        <v>76003.352764007795</v>
      </c>
      <c r="X62" s="371">
        <f t="shared" si="98"/>
        <v>534709.40567813348</v>
      </c>
      <c r="Y62" s="371">
        <f t="shared" si="98"/>
        <v>5346702.3767813342</v>
      </c>
      <c r="Z62" s="371">
        <f t="shared" si="98"/>
        <v>53466632.087813348</v>
      </c>
      <c r="AA62" s="38">
        <f t="shared" ref="AA62:AI62" si="99">$D62*R62/3600</f>
        <v>86.137133132542175</v>
      </c>
      <c r="AB62" s="38">
        <f t="shared" si="99"/>
        <v>86.137133132542175</v>
      </c>
      <c r="AC62" s="38">
        <f t="shared" si="99"/>
        <v>86.137133132542175</v>
      </c>
      <c r="AD62" s="38">
        <f t="shared" si="99"/>
        <v>86.137133132542175</v>
      </c>
      <c r="AE62" s="38">
        <f t="shared" si="99"/>
        <v>86.137133132542175</v>
      </c>
      <c r="AF62" s="38">
        <f t="shared" si="99"/>
        <v>86.137133132542175</v>
      </c>
      <c r="AG62" s="38">
        <f t="shared" si="99"/>
        <v>606.00399310188459</v>
      </c>
      <c r="AH62" s="38">
        <f t="shared" si="99"/>
        <v>6059.5960270188461</v>
      </c>
      <c r="AI62" s="38">
        <f t="shared" si="99"/>
        <v>60595.516366188458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4</v>
      </c>
      <c r="P63" s="369">
        <f t="shared" si="21"/>
        <v>16.32</v>
      </c>
      <c r="Q63" s="38">
        <f t="shared" si="22"/>
        <v>114005.02914601169</v>
      </c>
      <c r="R63" s="371">
        <f t="shared" ref="R63:Z63" si="100">$P63*$O63+MAX(R$24*1000/(MAX(MIN(FLOOR(R$24*1000/$U$1,1),$E63))*$L$1)*$R$1,$Q63-$P63*$O63)</f>
        <v>114005.02914601169</v>
      </c>
      <c r="S63" s="371">
        <f t="shared" si="100"/>
        <v>114005.02914601169</v>
      </c>
      <c r="T63" s="371">
        <f t="shared" si="100"/>
        <v>114005.02914601169</v>
      </c>
      <c r="U63" s="371">
        <f t="shared" si="100"/>
        <v>114005.02914601169</v>
      </c>
      <c r="V63" s="371">
        <f t="shared" si="100"/>
        <v>114005.02914601169</v>
      </c>
      <c r="W63" s="371">
        <f t="shared" si="100"/>
        <v>114005.02914601169</v>
      </c>
      <c r="X63" s="371">
        <f t="shared" si="100"/>
        <v>534731.16567813349</v>
      </c>
      <c r="Y63" s="371">
        <f t="shared" si="100"/>
        <v>5346724.1367813349</v>
      </c>
      <c r="Z63" s="371">
        <f t="shared" si="100"/>
        <v>53466653.847813345</v>
      </c>
      <c r="AA63" s="38">
        <f t="shared" ref="AA63:AI63" si="101">$D63*R63/3600</f>
        <v>129.20569969881325</v>
      </c>
      <c r="AB63" s="38">
        <f t="shared" si="101"/>
        <v>129.20569969881325</v>
      </c>
      <c r="AC63" s="38">
        <f t="shared" si="101"/>
        <v>129.20569969881325</v>
      </c>
      <c r="AD63" s="38">
        <f t="shared" si="101"/>
        <v>129.20569969881325</v>
      </c>
      <c r="AE63" s="38">
        <f t="shared" si="101"/>
        <v>129.20569969881325</v>
      </c>
      <c r="AF63" s="38">
        <f t="shared" si="101"/>
        <v>129.20569969881325</v>
      </c>
      <c r="AG63" s="38">
        <f t="shared" si="101"/>
        <v>606.02865443521796</v>
      </c>
      <c r="AH63" s="38">
        <f t="shared" si="101"/>
        <v>6059.6206883521791</v>
      </c>
      <c r="AI63" s="38">
        <f t="shared" si="101"/>
        <v>60595.541027521787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3</v>
      </c>
      <c r="P64" s="369">
        <f t="shared" si="21"/>
        <v>16.32</v>
      </c>
      <c r="Q64" s="38">
        <f t="shared" si="22"/>
        <v>114005.02914601169</v>
      </c>
      <c r="R64" s="371">
        <f t="shared" ref="R64:Z64" si="102">$P64*$O64+MAX(R$24*1000/(MAX(MIN(FLOOR(R$24*1000/$U$1,1),$E64))*$L$1)*$R$1,$Q64-$P64*$O64)</f>
        <v>114005.02914601169</v>
      </c>
      <c r="S64" s="371">
        <f t="shared" si="102"/>
        <v>114005.02914601169</v>
      </c>
      <c r="T64" s="371">
        <f t="shared" si="102"/>
        <v>114005.02914601169</v>
      </c>
      <c r="U64" s="371">
        <f t="shared" si="102"/>
        <v>114005.02914601169</v>
      </c>
      <c r="V64" s="371">
        <f t="shared" si="102"/>
        <v>114005.02914601169</v>
      </c>
      <c r="W64" s="371">
        <f t="shared" si="102"/>
        <v>114005.02914601169</v>
      </c>
      <c r="X64" s="371">
        <f t="shared" si="102"/>
        <v>712936.80757084454</v>
      </c>
      <c r="Y64" s="371">
        <f t="shared" si="102"/>
        <v>7128927.4357084455</v>
      </c>
      <c r="Z64" s="371">
        <f t="shared" si="102"/>
        <v>71288833.717084453</v>
      </c>
      <c r="AA64" s="38">
        <f t="shared" ref="AA64:AI64" si="103">$D64*R64/3600</f>
        <v>96.904274774109922</v>
      </c>
      <c r="AB64" s="38">
        <f t="shared" si="103"/>
        <v>96.904274774109922</v>
      </c>
      <c r="AC64" s="38">
        <f t="shared" si="103"/>
        <v>96.904274774109922</v>
      </c>
      <c r="AD64" s="38">
        <f t="shared" si="103"/>
        <v>96.904274774109922</v>
      </c>
      <c r="AE64" s="38">
        <f t="shared" si="103"/>
        <v>96.904274774109922</v>
      </c>
      <c r="AF64" s="38">
        <f t="shared" si="103"/>
        <v>96.904274774109922</v>
      </c>
      <c r="AG64" s="38">
        <f t="shared" si="103"/>
        <v>605.99628643521794</v>
      </c>
      <c r="AH64" s="38">
        <f t="shared" si="103"/>
        <v>6059.5883203521789</v>
      </c>
      <c r="AI64" s="38">
        <f t="shared" si="103"/>
        <v>60595.508659521787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1</v>
      </c>
      <c r="O65" s="38">
        <f t="shared" si="20"/>
        <v>2</v>
      </c>
      <c r="P65" s="369">
        <f t="shared" si="21"/>
        <v>16.32</v>
      </c>
      <c r="Q65" s="38">
        <f t="shared" si="22"/>
        <v>114005.02914601169</v>
      </c>
      <c r="R65" s="371">
        <f t="shared" ref="R65:Z65" si="104">$P65*$O65+MAX(R$24*1000/(MAX(MIN(FLOOR(R$24*1000/$U$1,1),$E65))*$L$1)*$R$1,$Q65-$P65*$O65)</f>
        <v>114005.02914601169</v>
      </c>
      <c r="S65" s="371">
        <f t="shared" si="104"/>
        <v>114005.02914601169</v>
      </c>
      <c r="T65" s="371">
        <f t="shared" si="104"/>
        <v>114005.02914601169</v>
      </c>
      <c r="U65" s="371">
        <f t="shared" si="104"/>
        <v>114005.02914601169</v>
      </c>
      <c r="V65" s="371">
        <f t="shared" si="104"/>
        <v>114005.02914601169</v>
      </c>
      <c r="W65" s="371">
        <f t="shared" si="104"/>
        <v>114005.02914601169</v>
      </c>
      <c r="X65" s="371">
        <f t="shared" si="104"/>
        <v>802031.46851720021</v>
      </c>
      <c r="Y65" s="371">
        <f t="shared" si="104"/>
        <v>8020020.9251720021</v>
      </c>
      <c r="Z65" s="371">
        <f t="shared" si="104"/>
        <v>80199915.491720021</v>
      </c>
      <c r="AA65" s="38">
        <f t="shared" ref="AA65:AI65" si="105">$D65*R65/3600</f>
        <v>86.137133132542175</v>
      </c>
      <c r="AB65" s="38">
        <f t="shared" si="105"/>
        <v>86.137133132542175</v>
      </c>
      <c r="AC65" s="38">
        <f t="shared" si="105"/>
        <v>86.137133132542175</v>
      </c>
      <c r="AD65" s="38">
        <f t="shared" si="105"/>
        <v>86.137133132542175</v>
      </c>
      <c r="AE65" s="38">
        <f t="shared" si="105"/>
        <v>86.137133132542175</v>
      </c>
      <c r="AF65" s="38">
        <f t="shared" si="105"/>
        <v>86.137133132542175</v>
      </c>
      <c r="AG65" s="38">
        <f t="shared" si="105"/>
        <v>605.97933176855133</v>
      </c>
      <c r="AH65" s="38">
        <f t="shared" si="105"/>
        <v>6059.5713656855123</v>
      </c>
      <c r="AI65" s="38">
        <f t="shared" si="105"/>
        <v>60595.491704855129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1</v>
      </c>
      <c r="O66" s="38">
        <f t="shared" si="20"/>
        <v>2</v>
      </c>
      <c r="P66" s="369">
        <f t="shared" si="21"/>
        <v>34</v>
      </c>
      <c r="Q66" s="38">
        <f t="shared" si="22"/>
        <v>237510.47738752436</v>
      </c>
      <c r="R66" s="371">
        <f t="shared" ref="R66:Z66" si="106">$P66*$O66+MAX(R$24*1000/(MAX(MIN(FLOOR(R$24*1000/$U$1,1),$E66))*$L$1)*$R$1,$Q66-$P66*$O66)</f>
        <v>237510.47738752436</v>
      </c>
      <c r="S66" s="371">
        <f t="shared" si="106"/>
        <v>237510.47738752436</v>
      </c>
      <c r="T66" s="371">
        <f t="shared" si="106"/>
        <v>237510.47738752436</v>
      </c>
      <c r="U66" s="371">
        <f t="shared" si="106"/>
        <v>237510.47738752436</v>
      </c>
      <c r="V66" s="371">
        <f t="shared" si="106"/>
        <v>237510.47738752436</v>
      </c>
      <c r="W66" s="371">
        <f t="shared" si="106"/>
        <v>237510.47738752436</v>
      </c>
      <c r="X66" s="371">
        <f t="shared" si="106"/>
        <v>1069399.7713562669</v>
      </c>
      <c r="Y66" s="371">
        <f t="shared" si="106"/>
        <v>10693385.713562669</v>
      </c>
      <c r="Z66" s="371">
        <f t="shared" si="106"/>
        <v>106933245.13562669</v>
      </c>
      <c r="AA66" s="38">
        <f t="shared" ref="AA66:AI66" si="107">$D66*R66/3600</f>
        <v>134.58927051959714</v>
      </c>
      <c r="AB66" s="38">
        <f t="shared" si="107"/>
        <v>134.58927051959714</v>
      </c>
      <c r="AC66" s="38">
        <f t="shared" si="107"/>
        <v>134.58927051959714</v>
      </c>
      <c r="AD66" s="38">
        <f t="shared" si="107"/>
        <v>134.58927051959714</v>
      </c>
      <c r="AE66" s="38">
        <f t="shared" si="107"/>
        <v>134.58927051959714</v>
      </c>
      <c r="AF66" s="38">
        <f t="shared" si="107"/>
        <v>134.58927051959714</v>
      </c>
      <c r="AG66" s="38">
        <f t="shared" si="107"/>
        <v>605.99320376855133</v>
      </c>
      <c r="AH66" s="38">
        <f t="shared" si="107"/>
        <v>6059.5852376855128</v>
      </c>
      <c r="AI66" s="38">
        <f t="shared" si="107"/>
        <v>60595.505576855125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1</v>
      </c>
      <c r="O67" s="38">
        <f t="shared" si="20"/>
        <v>2</v>
      </c>
      <c r="P67" s="369">
        <f t="shared" si="21"/>
        <v>21.76</v>
      </c>
      <c r="Q67" s="38">
        <f t="shared" si="22"/>
        <v>152006.70552801559</v>
      </c>
      <c r="R67" s="371">
        <f t="shared" ref="R67:Z67" si="108">$P67*$O67+MAX(R$24*1000/(MAX(MIN(FLOOR(R$24*1000/$U$1,1),$E67))*$L$1)*$R$1,$Q67-$P67*$O67)</f>
        <v>152006.70552801559</v>
      </c>
      <c r="S67" s="371">
        <f t="shared" si="108"/>
        <v>152006.70552801559</v>
      </c>
      <c r="T67" s="371">
        <f t="shared" si="108"/>
        <v>152006.70552801559</v>
      </c>
      <c r="U67" s="371">
        <f t="shared" si="108"/>
        <v>152006.70552801559</v>
      </c>
      <c r="V67" s="371">
        <f t="shared" si="108"/>
        <v>152006.70552801559</v>
      </c>
      <c r="W67" s="371">
        <f t="shared" si="108"/>
        <v>152006.70552801559</v>
      </c>
      <c r="X67" s="371">
        <f t="shared" si="108"/>
        <v>1069375.2913562669</v>
      </c>
      <c r="Y67" s="371">
        <f t="shared" si="108"/>
        <v>10693361.233562669</v>
      </c>
      <c r="Z67" s="371">
        <f t="shared" si="108"/>
        <v>106933220.65562668</v>
      </c>
      <c r="AA67" s="38">
        <f t="shared" ref="AA67:AI67" si="109">$D67*R67/3600</f>
        <v>86.137133132542175</v>
      </c>
      <c r="AB67" s="38">
        <f t="shared" si="109"/>
        <v>86.137133132542175</v>
      </c>
      <c r="AC67" s="38">
        <f t="shared" si="109"/>
        <v>86.137133132542175</v>
      </c>
      <c r="AD67" s="38">
        <f t="shared" si="109"/>
        <v>86.137133132542175</v>
      </c>
      <c r="AE67" s="38">
        <f t="shared" si="109"/>
        <v>86.137133132542175</v>
      </c>
      <c r="AF67" s="38">
        <f t="shared" si="109"/>
        <v>86.137133132542175</v>
      </c>
      <c r="AG67" s="38">
        <f t="shared" si="109"/>
        <v>605.97933176855133</v>
      </c>
      <c r="AH67" s="38">
        <f t="shared" si="109"/>
        <v>6059.5713656855123</v>
      </c>
      <c r="AI67" s="38">
        <f t="shared" si="109"/>
        <v>60595.491704855121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1</v>
      </c>
      <c r="O68" s="38">
        <f t="shared" si="20"/>
        <v>1</v>
      </c>
      <c r="P68" s="369">
        <f t="shared" si="21"/>
        <v>40.799999999999997</v>
      </c>
      <c r="Q68" s="38">
        <f t="shared" si="22"/>
        <v>285012.57286502921</v>
      </c>
      <c r="R68" s="371">
        <f t="shared" ref="R68:Z68" si="110">$P68*$O68+MAX(R$24*1000/(MAX(MIN(FLOOR(R$24*1000/$U$1,1),$E68))*$L$1)*$R$1,$Q68-$P68*$O68)</f>
        <v>285012.57286502921</v>
      </c>
      <c r="S68" s="371">
        <f t="shared" si="110"/>
        <v>285012.57286502921</v>
      </c>
      <c r="T68" s="371">
        <f t="shared" si="110"/>
        <v>285012.57286502921</v>
      </c>
      <c r="U68" s="371">
        <f t="shared" si="110"/>
        <v>285012.57286502921</v>
      </c>
      <c r="V68" s="371">
        <f t="shared" si="110"/>
        <v>285012.57286502921</v>
      </c>
      <c r="W68" s="371">
        <f t="shared" si="110"/>
        <v>285012.57286502921</v>
      </c>
      <c r="X68" s="371">
        <f t="shared" si="110"/>
        <v>1425816.4951416892</v>
      </c>
      <c r="Y68" s="371">
        <f t="shared" si="110"/>
        <v>14257797.751416892</v>
      </c>
      <c r="Z68" s="371">
        <f t="shared" si="110"/>
        <v>142577610.31416893</v>
      </c>
      <c r="AA68" s="38">
        <f t="shared" ref="AA68:AI68" si="111">$D68*R68/3600</f>
        <v>121.13034346763742</v>
      </c>
      <c r="AB68" s="38">
        <f t="shared" si="111"/>
        <v>121.13034346763742</v>
      </c>
      <c r="AC68" s="38">
        <f t="shared" si="111"/>
        <v>121.13034346763742</v>
      </c>
      <c r="AD68" s="38">
        <f t="shared" si="111"/>
        <v>121.13034346763742</v>
      </c>
      <c r="AE68" s="38">
        <f t="shared" si="111"/>
        <v>121.13034346763742</v>
      </c>
      <c r="AF68" s="38">
        <f t="shared" si="111"/>
        <v>121.13034346763742</v>
      </c>
      <c r="AG68" s="38">
        <f t="shared" si="111"/>
        <v>605.97201043521795</v>
      </c>
      <c r="AH68" s="38">
        <f t="shared" si="111"/>
        <v>6059.5640443521788</v>
      </c>
      <c r="AI68" s="38">
        <f t="shared" si="111"/>
        <v>60595.484383521798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1</v>
      </c>
      <c r="O69" s="38">
        <f t="shared" si="20"/>
        <v>1</v>
      </c>
      <c r="P69" s="369">
        <f t="shared" si="21"/>
        <v>32.64</v>
      </c>
      <c r="Q69" s="38">
        <f t="shared" si="22"/>
        <v>228010.05829202337</v>
      </c>
      <c r="R69" s="371">
        <f t="shared" ref="R69:Z69" si="112">$P69*$O69+MAX(R$24*1000/(MAX(MIN(FLOOR(R$24*1000/$U$1,1),$E69))*$L$1)*$R$1,$Q69-$P69*$O69)</f>
        <v>228010.05829202337</v>
      </c>
      <c r="S69" s="371">
        <f t="shared" si="112"/>
        <v>228010.05829202337</v>
      </c>
      <c r="T69" s="371">
        <f t="shared" si="112"/>
        <v>228010.05829202337</v>
      </c>
      <c r="U69" s="371">
        <f t="shared" si="112"/>
        <v>228010.05829202337</v>
      </c>
      <c r="V69" s="371">
        <f t="shared" si="112"/>
        <v>228010.05829202337</v>
      </c>
      <c r="W69" s="371">
        <f t="shared" si="112"/>
        <v>228010.05829202337</v>
      </c>
      <c r="X69" s="371">
        <f t="shared" si="112"/>
        <v>1604030.2970344003</v>
      </c>
      <c r="Y69" s="371">
        <f t="shared" si="112"/>
        <v>16040009.210344005</v>
      </c>
      <c r="Z69" s="371">
        <f t="shared" si="112"/>
        <v>160399798.34344003</v>
      </c>
      <c r="AA69" s="38">
        <f t="shared" ref="AA69:AI69" si="113">$D69*R69/3600</f>
        <v>86.137133132542175</v>
      </c>
      <c r="AB69" s="38">
        <f t="shared" si="113"/>
        <v>86.137133132542175</v>
      </c>
      <c r="AC69" s="38">
        <f t="shared" si="113"/>
        <v>86.137133132542175</v>
      </c>
      <c r="AD69" s="38">
        <f t="shared" si="113"/>
        <v>86.137133132542175</v>
      </c>
      <c r="AE69" s="38">
        <f t="shared" si="113"/>
        <v>86.137133132542175</v>
      </c>
      <c r="AF69" s="38">
        <f t="shared" si="113"/>
        <v>86.137133132542175</v>
      </c>
      <c r="AG69" s="38">
        <f t="shared" si="113"/>
        <v>605.96700110188465</v>
      </c>
      <c r="AH69" s="38">
        <f t="shared" si="113"/>
        <v>6059.5590350188468</v>
      </c>
      <c r="AI69" s="38">
        <f t="shared" si="113"/>
        <v>60595.479374188457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20.399999999999999</v>
      </c>
      <c r="Q70" s="38">
        <f t="shared" si="22"/>
        <v>142506.28643251461</v>
      </c>
      <c r="R70" s="371">
        <f t="shared" ref="R70:Z70" si="114">$P70*$O70+MAX(R$24*1000/(MAX(MIN(FLOOR(R$24*1000/$U$1,1),$E70))*$L$1)*$R$1,$Q70-$P70*$O70)</f>
        <v>142506.28643251461</v>
      </c>
      <c r="S70" s="371">
        <f t="shared" si="114"/>
        <v>142506.28643251461</v>
      </c>
      <c r="T70" s="371">
        <f t="shared" si="114"/>
        <v>142506.28643251461</v>
      </c>
      <c r="U70" s="371">
        <f t="shared" si="114"/>
        <v>142506.28643251461</v>
      </c>
      <c r="V70" s="371">
        <f t="shared" si="114"/>
        <v>142506.28643251461</v>
      </c>
      <c r="W70" s="371">
        <f t="shared" si="114"/>
        <v>142506.28643251461</v>
      </c>
      <c r="X70" s="371">
        <f t="shared" si="114"/>
        <v>802039.62851720024</v>
      </c>
      <c r="Y70" s="371">
        <f t="shared" si="114"/>
        <v>8020029.0851720022</v>
      </c>
      <c r="Z70" s="371">
        <f t="shared" si="114"/>
        <v>80199923.651720017</v>
      </c>
      <c r="AA70" s="38">
        <f t="shared" ref="AA70:AI70" si="115">$D70*R70/3600</f>
        <v>108.93813896174449</v>
      </c>
      <c r="AB70" s="38">
        <f t="shared" si="115"/>
        <v>108.93813896174449</v>
      </c>
      <c r="AC70" s="38">
        <f t="shared" si="115"/>
        <v>108.93813896174449</v>
      </c>
      <c r="AD70" s="38">
        <f t="shared" si="115"/>
        <v>108.93813896174449</v>
      </c>
      <c r="AE70" s="38">
        <f t="shared" si="115"/>
        <v>108.93813896174449</v>
      </c>
      <c r="AF70" s="38">
        <f t="shared" si="115"/>
        <v>108.93813896174449</v>
      </c>
      <c r="AG70" s="38">
        <f t="shared" si="115"/>
        <v>613.11473824425957</v>
      </c>
      <c r="AH70" s="38">
        <f t="shared" si="115"/>
        <v>6130.8666784425968</v>
      </c>
      <c r="AI70" s="38">
        <f t="shared" si="115"/>
        <v>61308.38608042596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5</v>
      </c>
      <c r="P71" s="369">
        <f t="shared" si="21"/>
        <v>34</v>
      </c>
      <c r="Q71" s="38">
        <f t="shared" si="22"/>
        <v>237510.47738752436</v>
      </c>
      <c r="R71" s="371">
        <f t="shared" ref="R71:Z71" si="116">$P71*$O71+MAX(R$24*1000/(MAX(MIN(FLOOR(R$24*1000/$U$1,1),$E71))*$L$1)*$R$1,$Q71-$P71*$O71)</f>
        <v>237510.47738752436</v>
      </c>
      <c r="S71" s="371">
        <f t="shared" si="116"/>
        <v>237510.47738752436</v>
      </c>
      <c r="T71" s="371">
        <f t="shared" si="116"/>
        <v>237510.47738752436</v>
      </c>
      <c r="U71" s="371">
        <f t="shared" si="116"/>
        <v>237510.47738752436</v>
      </c>
      <c r="V71" s="371">
        <f t="shared" si="116"/>
        <v>237510.47738752436</v>
      </c>
      <c r="W71" s="371">
        <f t="shared" si="116"/>
        <v>237510.47738752436</v>
      </c>
      <c r="X71" s="371">
        <f t="shared" si="116"/>
        <v>802168.82851720019</v>
      </c>
      <c r="Y71" s="371">
        <f t="shared" si="116"/>
        <v>8020158.2851720024</v>
      </c>
      <c r="Z71" s="371">
        <f t="shared" si="116"/>
        <v>80200052.85172002</v>
      </c>
      <c r="AA71" s="38">
        <f t="shared" ref="AA71:AI71" si="117">$D71*R71/3600</f>
        <v>181.56356493624082</v>
      </c>
      <c r="AB71" s="38">
        <f t="shared" si="117"/>
        <v>181.56356493624082</v>
      </c>
      <c r="AC71" s="38">
        <f t="shared" si="117"/>
        <v>181.56356493624082</v>
      </c>
      <c r="AD71" s="38">
        <f t="shared" si="117"/>
        <v>181.56356493624082</v>
      </c>
      <c r="AE71" s="38">
        <f t="shared" si="117"/>
        <v>181.56356493624082</v>
      </c>
      <c r="AF71" s="38">
        <f t="shared" si="117"/>
        <v>181.56356493624082</v>
      </c>
      <c r="AG71" s="38">
        <f t="shared" si="117"/>
        <v>613.21350446648182</v>
      </c>
      <c r="AH71" s="38">
        <f t="shared" si="117"/>
        <v>6130.9654446648192</v>
      </c>
      <c r="AI71" s="38">
        <f t="shared" si="117"/>
        <v>61308.484846648185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40.799999999999997</v>
      </c>
      <c r="Q72" s="38">
        <f t="shared" si="22"/>
        <v>285012.57286502921</v>
      </c>
      <c r="R72" s="371">
        <f t="shared" ref="R72:Z72" si="118">$P72*$O72+MAX(R$24*1000/(MAX(MIN(FLOOR(R$24*1000/$U$1,1),$E72))*$L$1)*$R$1,$Q72-$P72*$O72)</f>
        <v>285012.57286502921</v>
      </c>
      <c r="S72" s="371">
        <f t="shared" si="118"/>
        <v>285012.57286502921</v>
      </c>
      <c r="T72" s="371">
        <f t="shared" si="118"/>
        <v>285012.57286502921</v>
      </c>
      <c r="U72" s="371">
        <f t="shared" si="118"/>
        <v>285012.57286502921</v>
      </c>
      <c r="V72" s="371">
        <f t="shared" si="118"/>
        <v>285012.57286502921</v>
      </c>
      <c r="W72" s="371">
        <f t="shared" si="118"/>
        <v>285012.57286502921</v>
      </c>
      <c r="X72" s="371">
        <f t="shared" si="118"/>
        <v>1604038.4570344004</v>
      </c>
      <c r="Y72" s="371">
        <f t="shared" si="118"/>
        <v>16040017.370344006</v>
      </c>
      <c r="Z72" s="371">
        <f t="shared" si="118"/>
        <v>160399806.50344005</v>
      </c>
      <c r="AA72" s="38">
        <f t="shared" ref="AA72:AI72" si="119">$D72*R72/3600</f>
        <v>108.93813896174449</v>
      </c>
      <c r="AB72" s="38">
        <f t="shared" si="119"/>
        <v>108.93813896174449</v>
      </c>
      <c r="AC72" s="38">
        <f t="shared" si="119"/>
        <v>108.93813896174449</v>
      </c>
      <c r="AD72" s="38">
        <f t="shared" si="119"/>
        <v>108.93813896174449</v>
      </c>
      <c r="AE72" s="38">
        <f t="shared" si="119"/>
        <v>108.93813896174449</v>
      </c>
      <c r="AF72" s="38">
        <f t="shared" si="119"/>
        <v>108.93813896174449</v>
      </c>
      <c r="AG72" s="38">
        <f t="shared" si="119"/>
        <v>613.09914357759305</v>
      </c>
      <c r="AH72" s="38">
        <f t="shared" si="119"/>
        <v>6130.8510837759304</v>
      </c>
      <c r="AI72" s="38">
        <f t="shared" si="119"/>
        <v>61308.370485759304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1</v>
      </c>
      <c r="O73" s="38">
        <f t="shared" si="20"/>
        <v>2</v>
      </c>
      <c r="P73" s="369">
        <f t="shared" si="21"/>
        <v>40.799999999999997</v>
      </c>
      <c r="Q73" s="38">
        <f t="shared" si="22"/>
        <v>285012.57286502921</v>
      </c>
      <c r="R73" s="371">
        <f t="shared" ref="R73:Z73" si="120">$P73*$O73+MAX(R$24*1000/(MAX(MIN(FLOOR(R$24*1000/$U$1,1),$E73))*$L$1)*$R$1,$Q73-$P73*$O73)</f>
        <v>285012.57286502921</v>
      </c>
      <c r="S73" s="371">
        <f t="shared" si="120"/>
        <v>285012.57286502921</v>
      </c>
      <c r="T73" s="371">
        <f t="shared" si="120"/>
        <v>285012.57286502921</v>
      </c>
      <c r="U73" s="371">
        <f t="shared" si="120"/>
        <v>285012.57286502921</v>
      </c>
      <c r="V73" s="371">
        <f t="shared" si="120"/>
        <v>285012.57286502921</v>
      </c>
      <c r="W73" s="371">
        <f t="shared" si="120"/>
        <v>285012.57286502921</v>
      </c>
      <c r="X73" s="371">
        <f t="shared" si="120"/>
        <v>1604079.2570344005</v>
      </c>
      <c r="Y73" s="371">
        <f t="shared" si="120"/>
        <v>16040058.170344004</v>
      </c>
      <c r="Z73" s="371">
        <f t="shared" si="120"/>
        <v>160399847.30344003</v>
      </c>
      <c r="AA73" s="38">
        <f t="shared" ref="AA73:AI73" si="121">$D73*R73/3600</f>
        <v>108.93813896174449</v>
      </c>
      <c r="AB73" s="38">
        <f t="shared" si="121"/>
        <v>108.93813896174449</v>
      </c>
      <c r="AC73" s="38">
        <f t="shared" si="121"/>
        <v>108.93813896174449</v>
      </c>
      <c r="AD73" s="38">
        <f t="shared" si="121"/>
        <v>108.93813896174449</v>
      </c>
      <c r="AE73" s="38">
        <f t="shared" si="121"/>
        <v>108.93813896174449</v>
      </c>
      <c r="AF73" s="38">
        <f t="shared" si="121"/>
        <v>108.93813896174449</v>
      </c>
      <c r="AG73" s="38">
        <f t="shared" si="121"/>
        <v>613.11473824425957</v>
      </c>
      <c r="AH73" s="38">
        <f t="shared" si="121"/>
        <v>6130.8666784425968</v>
      </c>
      <c r="AI73" s="38">
        <f t="shared" si="121"/>
        <v>61308.38608042596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1</v>
      </c>
      <c r="O74" s="38">
        <f t="shared" si="20"/>
        <v>1</v>
      </c>
      <c r="P74" s="369">
        <f t="shared" si="21"/>
        <v>40.799999999999997</v>
      </c>
      <c r="Q74" s="38">
        <f t="shared" si="22"/>
        <v>285012.57286502921</v>
      </c>
      <c r="R74" s="371">
        <f t="shared" ref="R74:Z74" si="122">$P74*$O74+MAX(R$24*1000/(MAX(MIN(FLOOR(R$24*1000/$U$1,1),$E74))*$L$1)*$R$1,$Q74-$P74*$O74)</f>
        <v>285012.57286502921</v>
      </c>
      <c r="S74" s="371">
        <f t="shared" si="122"/>
        <v>285012.57286502921</v>
      </c>
      <c r="T74" s="371">
        <f t="shared" si="122"/>
        <v>285012.57286502921</v>
      </c>
      <c r="U74" s="371">
        <f t="shared" si="122"/>
        <v>285012.57286502921</v>
      </c>
      <c r="V74" s="371">
        <f t="shared" si="122"/>
        <v>285012.57286502921</v>
      </c>
      <c r="W74" s="371">
        <f t="shared" si="122"/>
        <v>320840.33140688005</v>
      </c>
      <c r="X74" s="371">
        <f t="shared" si="122"/>
        <v>3208036.1140688006</v>
      </c>
      <c r="Y74" s="371">
        <f t="shared" si="122"/>
        <v>32079993.94068801</v>
      </c>
      <c r="Z74" s="371">
        <f t="shared" si="122"/>
        <v>320799572.20688009</v>
      </c>
      <c r="AA74" s="38">
        <f t="shared" ref="AA74:AI74" si="123">$D74*R74/3600</f>
        <v>54.469069480872243</v>
      </c>
      <c r="AB74" s="38">
        <f t="shared" si="123"/>
        <v>54.469069480872243</v>
      </c>
      <c r="AC74" s="38">
        <f t="shared" si="123"/>
        <v>54.469069480872243</v>
      </c>
      <c r="AD74" s="38">
        <f t="shared" si="123"/>
        <v>54.469069480872243</v>
      </c>
      <c r="AE74" s="38">
        <f t="shared" si="123"/>
        <v>54.469069480872243</v>
      </c>
      <c r="AF74" s="38">
        <f t="shared" si="123"/>
        <v>61.316152224425963</v>
      </c>
      <c r="AG74" s="38">
        <f t="shared" si="123"/>
        <v>613.09134624425951</v>
      </c>
      <c r="AH74" s="38">
        <f t="shared" si="123"/>
        <v>6130.8432864425977</v>
      </c>
      <c r="AI74" s="38">
        <f t="shared" si="123"/>
        <v>61308.362688425972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8</v>
      </c>
      <c r="P75" s="369">
        <f t="shared" si="21"/>
        <v>20.399999999999999</v>
      </c>
      <c r="Q75" s="38">
        <f t="shared" si="22"/>
        <v>142506.28643251461</v>
      </c>
      <c r="R75" s="371">
        <f t="shared" ref="R75:Z75" si="124">$P75*$O75+MAX(R$24*1000/(MAX(MIN(FLOOR(R$24*1000/$U$1,1),$E75))*$L$1)*$R$1,$Q75-$P75*$O75)</f>
        <v>142506.28643251461</v>
      </c>
      <c r="S75" s="371">
        <f t="shared" si="124"/>
        <v>142506.28643251461</v>
      </c>
      <c r="T75" s="371">
        <f t="shared" si="124"/>
        <v>142506.28643251461</v>
      </c>
      <c r="U75" s="371">
        <f t="shared" si="124"/>
        <v>142506.28643251461</v>
      </c>
      <c r="V75" s="371">
        <f t="shared" si="124"/>
        <v>142506.28643251461</v>
      </c>
      <c r="W75" s="371">
        <f t="shared" si="124"/>
        <v>142506.28643251461</v>
      </c>
      <c r="X75" s="371">
        <f t="shared" si="124"/>
        <v>534829.08567813342</v>
      </c>
      <c r="Y75" s="371">
        <f t="shared" si="124"/>
        <v>5346822.0567813348</v>
      </c>
      <c r="Z75" s="371">
        <f t="shared" si="124"/>
        <v>53466751.767813347</v>
      </c>
      <c r="AA75" s="38">
        <f t="shared" ref="AA75:AI75" si="125">$D75*R75/3600</f>
        <v>163.40720844261674</v>
      </c>
      <c r="AB75" s="38">
        <f t="shared" si="125"/>
        <v>163.40720844261674</v>
      </c>
      <c r="AC75" s="38">
        <f t="shared" si="125"/>
        <v>163.40720844261674</v>
      </c>
      <c r="AD75" s="38">
        <f t="shared" si="125"/>
        <v>163.40720844261674</v>
      </c>
      <c r="AE75" s="38">
        <f t="shared" si="125"/>
        <v>163.40720844261674</v>
      </c>
      <c r="AF75" s="38">
        <f t="shared" si="125"/>
        <v>163.40720844261674</v>
      </c>
      <c r="AG75" s="38">
        <f t="shared" si="125"/>
        <v>613.27068491092632</v>
      </c>
      <c r="AH75" s="38">
        <f t="shared" si="125"/>
        <v>6131.0226251092636</v>
      </c>
      <c r="AI75" s="38">
        <f t="shared" si="125"/>
        <v>61308.542027092641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20.399999999999999</v>
      </c>
      <c r="Q76" s="38">
        <f t="shared" si="22"/>
        <v>142506.28643251461</v>
      </c>
      <c r="R76" s="371">
        <f t="shared" ref="R76:Z76" si="126">$P76*$O76+MAX(R$24*1000/(MAX(MIN(FLOOR(R$24*1000/$U$1,1),$E76))*$L$1)*$R$1,$Q76-$P76*$O76)</f>
        <v>142506.28643251461</v>
      </c>
      <c r="S76" s="371">
        <f t="shared" si="126"/>
        <v>142506.28643251461</v>
      </c>
      <c r="T76" s="371">
        <f t="shared" si="126"/>
        <v>142506.28643251461</v>
      </c>
      <c r="U76" s="371">
        <f t="shared" si="126"/>
        <v>142506.28643251461</v>
      </c>
      <c r="V76" s="371">
        <f t="shared" si="126"/>
        <v>142506.28643251461</v>
      </c>
      <c r="W76" s="371">
        <f t="shared" si="126"/>
        <v>142506.28643251461</v>
      </c>
      <c r="X76" s="371">
        <f t="shared" si="126"/>
        <v>534747.48567813344</v>
      </c>
      <c r="Y76" s="371">
        <f t="shared" si="126"/>
        <v>5346740.4567813342</v>
      </c>
      <c r="Z76" s="371">
        <f t="shared" si="126"/>
        <v>53466670.167813346</v>
      </c>
      <c r="AA76" s="38">
        <f t="shared" ref="AA76:AI76" si="127">$D76*R76/3600</f>
        <v>163.40720844261674</v>
      </c>
      <c r="AB76" s="38">
        <f t="shared" si="127"/>
        <v>163.40720844261674</v>
      </c>
      <c r="AC76" s="38">
        <f t="shared" si="127"/>
        <v>163.40720844261674</v>
      </c>
      <c r="AD76" s="38">
        <f t="shared" si="127"/>
        <v>163.40720844261674</v>
      </c>
      <c r="AE76" s="38">
        <f t="shared" si="127"/>
        <v>163.40720844261674</v>
      </c>
      <c r="AF76" s="38">
        <f t="shared" si="127"/>
        <v>163.40720844261674</v>
      </c>
      <c r="AG76" s="38">
        <f t="shared" si="127"/>
        <v>613.17711691092632</v>
      </c>
      <c r="AH76" s="38">
        <f t="shared" si="127"/>
        <v>6130.9290571092642</v>
      </c>
      <c r="AI76" s="38">
        <f t="shared" si="127"/>
        <v>61308.448459092637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34</v>
      </c>
      <c r="Q77" s="38">
        <f t="shared" si="22"/>
        <v>237510.47738752436</v>
      </c>
      <c r="R77" s="371">
        <f t="shared" ref="R77:Z77" si="128">$P77*$O77+MAX(R$24*1000/(MAX(MIN(FLOOR(R$24*1000/$U$1,1),$E77))*$L$1)*$R$1,$Q77-$P77*$O77)</f>
        <v>237510.47738752436</v>
      </c>
      <c r="S77" s="371">
        <f t="shared" si="128"/>
        <v>237510.47738752436</v>
      </c>
      <c r="T77" s="371">
        <f t="shared" si="128"/>
        <v>237510.47738752436</v>
      </c>
      <c r="U77" s="371">
        <f t="shared" si="128"/>
        <v>237510.47738752436</v>
      </c>
      <c r="V77" s="371">
        <f t="shared" si="128"/>
        <v>237510.47738752436</v>
      </c>
      <c r="W77" s="371">
        <f t="shared" si="128"/>
        <v>237510.47738752436</v>
      </c>
      <c r="X77" s="371">
        <f t="shared" si="128"/>
        <v>1069399.7713562669</v>
      </c>
      <c r="Y77" s="371">
        <f t="shared" si="128"/>
        <v>10693385.713562669</v>
      </c>
      <c r="Z77" s="371">
        <f t="shared" si="128"/>
        <v>106933245.13562669</v>
      </c>
      <c r="AA77" s="38">
        <f t="shared" ref="AA77:AI77" si="129">$D77*R77/3600</f>
        <v>136.17267370218065</v>
      </c>
      <c r="AB77" s="38">
        <f t="shared" si="129"/>
        <v>136.17267370218065</v>
      </c>
      <c r="AC77" s="38">
        <f t="shared" si="129"/>
        <v>136.17267370218065</v>
      </c>
      <c r="AD77" s="38">
        <f t="shared" si="129"/>
        <v>136.17267370218065</v>
      </c>
      <c r="AE77" s="38">
        <f t="shared" si="129"/>
        <v>136.17267370218065</v>
      </c>
      <c r="AF77" s="38">
        <f t="shared" si="129"/>
        <v>136.17267370218065</v>
      </c>
      <c r="AG77" s="38">
        <f t="shared" si="129"/>
        <v>613.12253557759311</v>
      </c>
      <c r="AH77" s="38">
        <f t="shared" si="129"/>
        <v>6130.8744757759305</v>
      </c>
      <c r="AI77" s="38">
        <f t="shared" si="129"/>
        <v>61308.393877759299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4</v>
      </c>
      <c r="P78" s="369">
        <f t="shared" si="21"/>
        <v>40.799999999999997</v>
      </c>
      <c r="Q78" s="38">
        <f t="shared" si="22"/>
        <v>285012.57286502921</v>
      </c>
      <c r="R78" s="371">
        <f t="shared" ref="R78:Z78" si="130">$P78*$O78+MAX(R$24*1000/(MAX(MIN(FLOOR(R$24*1000/$U$1,1),$E78))*$L$1)*$R$1,$Q78-$P78*$O78)</f>
        <v>285012.57286502921</v>
      </c>
      <c r="S78" s="371">
        <f t="shared" si="130"/>
        <v>285012.57286502921</v>
      </c>
      <c r="T78" s="371">
        <f t="shared" si="130"/>
        <v>285012.57286502921</v>
      </c>
      <c r="U78" s="371">
        <f t="shared" si="130"/>
        <v>285012.57286502921</v>
      </c>
      <c r="V78" s="371">
        <f t="shared" si="130"/>
        <v>285012.57286502921</v>
      </c>
      <c r="W78" s="371">
        <f t="shared" si="130"/>
        <v>285012.57286502921</v>
      </c>
      <c r="X78" s="371">
        <f t="shared" si="130"/>
        <v>1069494.9713562669</v>
      </c>
      <c r="Y78" s="371">
        <f t="shared" si="130"/>
        <v>10693480.913562668</v>
      </c>
      <c r="Z78" s="371">
        <f t="shared" si="130"/>
        <v>106933340.33562669</v>
      </c>
      <c r="AA78" s="38">
        <f t="shared" ref="AA78:AI78" si="131">$D78*R78/3600</f>
        <v>163.40720844261674</v>
      </c>
      <c r="AB78" s="38">
        <f t="shared" si="131"/>
        <v>163.40720844261674</v>
      </c>
      <c r="AC78" s="38">
        <f t="shared" si="131"/>
        <v>163.40720844261674</v>
      </c>
      <c r="AD78" s="38">
        <f t="shared" si="131"/>
        <v>163.40720844261674</v>
      </c>
      <c r="AE78" s="38">
        <f t="shared" si="131"/>
        <v>163.40720844261674</v>
      </c>
      <c r="AF78" s="38">
        <f t="shared" si="131"/>
        <v>163.40720844261674</v>
      </c>
      <c r="AG78" s="38">
        <f t="shared" si="131"/>
        <v>613.17711691092632</v>
      </c>
      <c r="AH78" s="38">
        <f t="shared" si="131"/>
        <v>6130.9290571092642</v>
      </c>
      <c r="AI78" s="38">
        <f t="shared" si="131"/>
        <v>61308.448459092637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16</v>
      </c>
      <c r="P79" s="369">
        <f t="shared" si="21"/>
        <v>8.16</v>
      </c>
      <c r="Q79" s="38">
        <f t="shared" si="22"/>
        <v>57002.514573005843</v>
      </c>
      <c r="R79" s="371">
        <f t="shared" ref="R79:Z79" si="132">$P79*$O79+MAX(R$24*1000/(MAX(MIN(FLOOR(R$24*1000/$U$1,1),$E79))*$L$1)*$R$1,$Q79-$P79*$O79)</f>
        <v>57002.514573005843</v>
      </c>
      <c r="S79" s="371">
        <f t="shared" si="132"/>
        <v>57002.514573005843</v>
      </c>
      <c r="T79" s="371">
        <f t="shared" si="132"/>
        <v>57002.514573005843</v>
      </c>
      <c r="U79" s="371">
        <f t="shared" si="132"/>
        <v>57002.514573005843</v>
      </c>
      <c r="V79" s="371">
        <f t="shared" si="132"/>
        <v>57002.514573005843</v>
      </c>
      <c r="W79" s="371">
        <f t="shared" si="132"/>
        <v>57002.514573005843</v>
      </c>
      <c r="X79" s="371">
        <f t="shared" si="132"/>
        <v>267463.50283906673</v>
      </c>
      <c r="Y79" s="371">
        <f t="shared" si="132"/>
        <v>2673459.9883906674</v>
      </c>
      <c r="Z79" s="371">
        <f t="shared" si="132"/>
        <v>26733424.843906671</v>
      </c>
      <c r="AA79" s="38">
        <f t="shared" ref="AA79:AI79" si="133">$D79*R79/3600</f>
        <v>131.33379357620544</v>
      </c>
      <c r="AB79" s="38">
        <f t="shared" si="133"/>
        <v>131.33379357620544</v>
      </c>
      <c r="AC79" s="38">
        <f t="shared" si="133"/>
        <v>131.33379357620544</v>
      </c>
      <c r="AD79" s="38">
        <f t="shared" si="133"/>
        <v>131.33379357620544</v>
      </c>
      <c r="AE79" s="38">
        <f t="shared" si="133"/>
        <v>131.33379357620544</v>
      </c>
      <c r="AF79" s="38">
        <f t="shared" si="133"/>
        <v>131.33379357620544</v>
      </c>
      <c r="AG79" s="38">
        <f t="shared" si="133"/>
        <v>616.23591054120971</v>
      </c>
      <c r="AH79" s="38">
        <f t="shared" si="133"/>
        <v>6159.6518132520978</v>
      </c>
      <c r="AI79" s="38">
        <f t="shared" si="133"/>
        <v>61593.810840360966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16</v>
      </c>
      <c r="P80" s="369">
        <f t="shared" si="21"/>
        <v>8.16</v>
      </c>
      <c r="Q80" s="38">
        <f t="shared" si="22"/>
        <v>57002.514573005843</v>
      </c>
      <c r="R80" s="371">
        <f t="shared" ref="R80:Z80" si="134">$P80*$O80+MAX(R$24*1000/(MAX(MIN(FLOOR(R$24*1000/$U$1,1),$E80))*$L$1)*$R$1,$Q80-$P80*$O80)</f>
        <v>57002.514573005843</v>
      </c>
      <c r="S80" s="371">
        <f t="shared" si="134"/>
        <v>57002.514573005843</v>
      </c>
      <c r="T80" s="371">
        <f t="shared" si="134"/>
        <v>57002.514573005843</v>
      </c>
      <c r="U80" s="371">
        <f t="shared" si="134"/>
        <v>57002.514573005843</v>
      </c>
      <c r="V80" s="371">
        <f t="shared" si="134"/>
        <v>57002.514573005843</v>
      </c>
      <c r="W80" s="371">
        <f t="shared" si="134"/>
        <v>57002.514573005843</v>
      </c>
      <c r="X80" s="371">
        <f t="shared" si="134"/>
        <v>267463.50283906673</v>
      </c>
      <c r="Y80" s="371">
        <f t="shared" si="134"/>
        <v>2673459.9883906674</v>
      </c>
      <c r="Z80" s="371">
        <f t="shared" si="134"/>
        <v>26733424.843906671</v>
      </c>
      <c r="AA80" s="38">
        <f t="shared" ref="AA80:AI80" si="135">$D80*R80/3600</f>
        <v>131.33379357620544</v>
      </c>
      <c r="AB80" s="38">
        <f t="shared" si="135"/>
        <v>131.33379357620544</v>
      </c>
      <c r="AC80" s="38">
        <f t="shared" si="135"/>
        <v>131.33379357620544</v>
      </c>
      <c r="AD80" s="38">
        <f t="shared" si="135"/>
        <v>131.33379357620544</v>
      </c>
      <c r="AE80" s="38">
        <f t="shared" si="135"/>
        <v>131.33379357620544</v>
      </c>
      <c r="AF80" s="38">
        <f t="shared" si="135"/>
        <v>131.33379357620544</v>
      </c>
      <c r="AG80" s="38">
        <f t="shared" si="135"/>
        <v>616.23591054120971</v>
      </c>
      <c r="AH80" s="38">
        <f t="shared" si="135"/>
        <v>6159.6518132520978</v>
      </c>
      <c r="AI80" s="38">
        <f t="shared" si="135"/>
        <v>61593.810840360966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8</v>
      </c>
      <c r="P81" s="369">
        <f t="shared" si="21"/>
        <v>10.88</v>
      </c>
      <c r="Q81" s="38">
        <f t="shared" si="22"/>
        <v>76003.352764007795</v>
      </c>
      <c r="R81" s="371">
        <f t="shared" ref="R81:Z81" si="136">$P81*$O81+MAX(R$24*1000/(MAX(MIN(FLOOR(R$24*1000/$U$1,1),$E81))*$L$1)*$R$1,$Q81-$P81*$O81)</f>
        <v>76003.352764007795</v>
      </c>
      <c r="S81" s="371">
        <f t="shared" si="136"/>
        <v>76003.352764007795</v>
      </c>
      <c r="T81" s="371">
        <f t="shared" si="136"/>
        <v>76003.352764007795</v>
      </c>
      <c r="U81" s="371">
        <f t="shared" si="136"/>
        <v>76003.352764007795</v>
      </c>
      <c r="V81" s="371">
        <f t="shared" si="136"/>
        <v>76003.352764007795</v>
      </c>
      <c r="W81" s="371">
        <f t="shared" si="136"/>
        <v>76003.352764007795</v>
      </c>
      <c r="X81" s="371">
        <f t="shared" si="136"/>
        <v>534752.9256781335</v>
      </c>
      <c r="Y81" s="371">
        <f t="shared" si="136"/>
        <v>5346745.8967813347</v>
      </c>
      <c r="Z81" s="371">
        <f t="shared" si="136"/>
        <v>53466675.607813343</v>
      </c>
      <c r="AA81" s="38">
        <f t="shared" ref="AA81:AI81" si="137">$D81*R81/3600</f>
        <v>87.555862384136987</v>
      </c>
      <c r="AB81" s="38">
        <f t="shared" si="137"/>
        <v>87.555862384136987</v>
      </c>
      <c r="AC81" s="38">
        <f t="shared" si="137"/>
        <v>87.555862384136987</v>
      </c>
      <c r="AD81" s="38">
        <f t="shared" si="137"/>
        <v>87.555862384136987</v>
      </c>
      <c r="AE81" s="38">
        <f t="shared" si="137"/>
        <v>87.555862384136987</v>
      </c>
      <c r="AF81" s="38">
        <f t="shared" si="137"/>
        <v>87.555862384136987</v>
      </c>
      <c r="AG81" s="38">
        <f t="shared" si="137"/>
        <v>616.03537038120976</v>
      </c>
      <c r="AH81" s="38">
        <f t="shared" si="137"/>
        <v>6159.4512730920969</v>
      </c>
      <c r="AI81" s="38">
        <f t="shared" si="137"/>
        <v>61593.61030020097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4</v>
      </c>
      <c r="P82" s="369">
        <f t="shared" si="21"/>
        <v>21.76</v>
      </c>
      <c r="Q82" s="38">
        <f t="shared" si="22"/>
        <v>152006.70552801559</v>
      </c>
      <c r="R82" s="371">
        <f t="shared" ref="R82:Z82" si="138">$P82*$O82+MAX(R$24*1000/(MAX(MIN(FLOOR(R$24*1000/$U$1,1),$E82))*$L$1)*$R$1,$Q82-$P82*$O82)</f>
        <v>152006.70552801559</v>
      </c>
      <c r="S82" s="371">
        <f t="shared" si="138"/>
        <v>152006.70552801559</v>
      </c>
      <c r="T82" s="371">
        <f t="shared" si="138"/>
        <v>152006.70552801559</v>
      </c>
      <c r="U82" s="371">
        <f t="shared" si="138"/>
        <v>152006.70552801559</v>
      </c>
      <c r="V82" s="371">
        <f t="shared" si="138"/>
        <v>152006.70552801559</v>
      </c>
      <c r="W82" s="371">
        <f t="shared" si="138"/>
        <v>152006.70552801559</v>
      </c>
      <c r="X82" s="371">
        <f t="shared" si="138"/>
        <v>1069418.811356267</v>
      </c>
      <c r="Y82" s="371">
        <f t="shared" si="138"/>
        <v>10693404.753562668</v>
      </c>
      <c r="Z82" s="371">
        <f t="shared" si="138"/>
        <v>106933264.1756267</v>
      </c>
      <c r="AA82" s="38">
        <f t="shared" ref="AA82:AI82" si="139">$D82*R82/3600</f>
        <v>87.555862384136987</v>
      </c>
      <c r="AB82" s="38">
        <f t="shared" si="139"/>
        <v>87.555862384136987</v>
      </c>
      <c r="AC82" s="38">
        <f t="shared" si="139"/>
        <v>87.555862384136987</v>
      </c>
      <c r="AD82" s="38">
        <f t="shared" si="139"/>
        <v>87.555862384136987</v>
      </c>
      <c r="AE82" s="38">
        <f t="shared" si="139"/>
        <v>87.555862384136987</v>
      </c>
      <c r="AF82" s="38">
        <f t="shared" si="139"/>
        <v>87.555862384136987</v>
      </c>
      <c r="AG82" s="38">
        <f t="shared" si="139"/>
        <v>615.98523534120977</v>
      </c>
      <c r="AH82" s="38">
        <f t="shared" si="139"/>
        <v>6159.4011380520969</v>
      </c>
      <c r="AI82" s="38">
        <f t="shared" si="139"/>
        <v>61593.560165160976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1</v>
      </c>
      <c r="O83" s="38">
        <f t="shared" si="20"/>
        <v>2</v>
      </c>
      <c r="P83" s="369">
        <f t="shared" si="21"/>
        <v>5.44</v>
      </c>
      <c r="Q83" s="38">
        <f t="shared" si="22"/>
        <v>38001.676382003898</v>
      </c>
      <c r="R83" s="371">
        <f t="shared" ref="R83:Z83" si="140">$P83*$O83+MAX(R$24*1000/(MAX(MIN(FLOOR(R$24*1000/$U$1,1),$E83))*$L$1)*$R$1,$Q83-$P83*$O83)</f>
        <v>38001.676382003898</v>
      </c>
      <c r="S83" s="371">
        <f t="shared" si="140"/>
        <v>38001.676382003898</v>
      </c>
      <c r="T83" s="371">
        <f t="shared" si="140"/>
        <v>38001.676382003898</v>
      </c>
      <c r="U83" s="371">
        <f t="shared" si="140"/>
        <v>38001.676382003898</v>
      </c>
      <c r="V83" s="371">
        <f t="shared" si="140"/>
        <v>38001.676382003898</v>
      </c>
      <c r="W83" s="371">
        <f t="shared" si="140"/>
        <v>106944.05713562669</v>
      </c>
      <c r="X83" s="371">
        <f t="shared" si="140"/>
        <v>1069342.6513562668</v>
      </c>
      <c r="Y83" s="371">
        <f t="shared" si="140"/>
        <v>10693328.59356267</v>
      </c>
      <c r="Z83" s="371">
        <f t="shared" si="140"/>
        <v>106933188.01562668</v>
      </c>
      <c r="AA83" s="38">
        <f t="shared" ref="AA83:AI83" si="141">$D83*R83/3600</f>
        <v>21.888965596034247</v>
      </c>
      <c r="AB83" s="38">
        <f t="shared" si="141"/>
        <v>21.888965596034247</v>
      </c>
      <c r="AC83" s="38">
        <f t="shared" si="141"/>
        <v>21.888965596034247</v>
      </c>
      <c r="AD83" s="38">
        <f t="shared" si="141"/>
        <v>21.888965596034247</v>
      </c>
      <c r="AE83" s="38">
        <f t="shared" si="141"/>
        <v>21.888965596034247</v>
      </c>
      <c r="AF83" s="38">
        <f t="shared" si="141"/>
        <v>61.599776910120966</v>
      </c>
      <c r="AG83" s="38">
        <f t="shared" si="141"/>
        <v>615.94136718120967</v>
      </c>
      <c r="AH83" s="38">
        <f t="shared" si="141"/>
        <v>6159.357269892098</v>
      </c>
      <c r="AI83" s="38">
        <f t="shared" si="141"/>
        <v>61593.51629700097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10</v>
      </c>
      <c r="P84" s="369">
        <f t="shared" si="21"/>
        <v>8.16</v>
      </c>
      <c r="Q84" s="38">
        <f t="shared" si="22"/>
        <v>57002.514573005843</v>
      </c>
      <c r="R84" s="371">
        <f t="shared" ref="R84:Z84" si="142">$P84*$O84+MAX(R$24*1000/(MAX(MIN(FLOOR(R$24*1000/$U$1,1),$E84))*$L$1)*$R$1,$Q84-$P84*$O84)</f>
        <v>57002.514573005843</v>
      </c>
      <c r="S84" s="371">
        <f t="shared" si="142"/>
        <v>57002.514573005843</v>
      </c>
      <c r="T84" s="371">
        <f t="shared" si="142"/>
        <v>57002.514573005843</v>
      </c>
      <c r="U84" s="371">
        <f t="shared" si="142"/>
        <v>57002.514573005843</v>
      </c>
      <c r="V84" s="371">
        <f t="shared" si="142"/>
        <v>57002.514573005843</v>
      </c>
      <c r="W84" s="371">
        <f t="shared" si="142"/>
        <v>57002.514573005843</v>
      </c>
      <c r="X84" s="371">
        <f t="shared" si="142"/>
        <v>401081.01425860007</v>
      </c>
      <c r="Y84" s="371">
        <f t="shared" si="142"/>
        <v>4010075.7425860013</v>
      </c>
      <c r="Z84" s="371">
        <f t="shared" si="142"/>
        <v>40100023.025860012</v>
      </c>
      <c r="AA84" s="38">
        <f t="shared" ref="AA84:AI84" si="143">$D84*R84/3600</f>
        <v>87.555862384136987</v>
      </c>
      <c r="AB84" s="38">
        <f t="shared" si="143"/>
        <v>87.555862384136987</v>
      </c>
      <c r="AC84" s="38">
        <f t="shared" si="143"/>
        <v>87.555862384136987</v>
      </c>
      <c r="AD84" s="38">
        <f t="shared" si="143"/>
        <v>87.555862384136987</v>
      </c>
      <c r="AE84" s="38">
        <f t="shared" si="143"/>
        <v>87.555862384136987</v>
      </c>
      <c r="AF84" s="38">
        <f t="shared" si="143"/>
        <v>87.555862384136987</v>
      </c>
      <c r="AG84" s="38">
        <f t="shared" si="143"/>
        <v>616.06043790120975</v>
      </c>
      <c r="AH84" s="38">
        <f t="shared" si="143"/>
        <v>6159.4763406120983</v>
      </c>
      <c r="AI84" s="38">
        <f t="shared" si="143"/>
        <v>61593.635367720977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5</v>
      </c>
      <c r="P85" s="369">
        <f t="shared" si="21"/>
        <v>16.32</v>
      </c>
      <c r="Q85" s="38">
        <f t="shared" si="22"/>
        <v>114005.02914601169</v>
      </c>
      <c r="R85" s="371">
        <f t="shared" ref="R85:Z85" si="144">$P85*$O85+MAX(R$24*1000/(MAX(MIN(FLOOR(R$24*1000/$U$1,1),$E85))*$L$1)*$R$1,$Q85-$P85*$O85)</f>
        <v>114005.02914601169</v>
      </c>
      <c r="S85" s="371">
        <f t="shared" si="144"/>
        <v>114005.02914601169</v>
      </c>
      <c r="T85" s="371">
        <f t="shared" si="144"/>
        <v>114005.02914601169</v>
      </c>
      <c r="U85" s="371">
        <f t="shared" si="144"/>
        <v>114005.02914601169</v>
      </c>
      <c r="V85" s="371">
        <f t="shared" si="144"/>
        <v>114005.02914601169</v>
      </c>
      <c r="W85" s="371">
        <f t="shared" si="144"/>
        <v>114005.02914601169</v>
      </c>
      <c r="X85" s="371">
        <f t="shared" si="144"/>
        <v>802080.42851720017</v>
      </c>
      <c r="Y85" s="371">
        <f t="shared" si="144"/>
        <v>8020069.885172002</v>
      </c>
      <c r="Z85" s="371">
        <f t="shared" si="144"/>
        <v>80199964.451720014</v>
      </c>
      <c r="AA85" s="38">
        <f t="shared" ref="AA85:AI85" si="145">$D85*R85/3600</f>
        <v>87.555862384136987</v>
      </c>
      <c r="AB85" s="38">
        <f t="shared" si="145"/>
        <v>87.555862384136987</v>
      </c>
      <c r="AC85" s="38">
        <f t="shared" si="145"/>
        <v>87.555862384136987</v>
      </c>
      <c r="AD85" s="38">
        <f t="shared" si="145"/>
        <v>87.555862384136987</v>
      </c>
      <c r="AE85" s="38">
        <f t="shared" si="145"/>
        <v>87.555862384136987</v>
      </c>
      <c r="AF85" s="38">
        <f t="shared" si="145"/>
        <v>87.555862384136987</v>
      </c>
      <c r="AG85" s="38">
        <f t="shared" si="145"/>
        <v>615.99776910120966</v>
      </c>
      <c r="AH85" s="38">
        <f t="shared" si="145"/>
        <v>6159.4136718120972</v>
      </c>
      <c r="AI85" s="38">
        <f t="shared" si="145"/>
        <v>61593.572698920972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1</v>
      </c>
      <c r="O86" s="38">
        <f t="shared" si="20"/>
        <v>2</v>
      </c>
      <c r="P86" s="369">
        <f t="shared" si="21"/>
        <v>4.08</v>
      </c>
      <c r="Q86" s="38">
        <f t="shared" si="22"/>
        <v>28501.257286502921</v>
      </c>
      <c r="R86" s="371">
        <f t="shared" ref="R86:Z86" si="146">$P86*$O86+MAX(R$24*1000/(MAX(MIN(FLOOR(R$24*1000/$U$1,1),$E86))*$L$1)*$R$1,$Q86-$P86*$O86)</f>
        <v>28501.257286502921</v>
      </c>
      <c r="S86" s="371">
        <f t="shared" si="146"/>
        <v>28501.257286502921</v>
      </c>
      <c r="T86" s="371">
        <f t="shared" si="146"/>
        <v>28501.257286502921</v>
      </c>
      <c r="U86" s="371">
        <f t="shared" si="146"/>
        <v>28501.257286502921</v>
      </c>
      <c r="V86" s="371">
        <f t="shared" si="146"/>
        <v>28501.257286502921</v>
      </c>
      <c r="W86" s="371">
        <f t="shared" si="146"/>
        <v>80208.04285172002</v>
      </c>
      <c r="X86" s="371">
        <f t="shared" si="146"/>
        <v>802006.98851720023</v>
      </c>
      <c r="Y86" s="371">
        <f t="shared" si="146"/>
        <v>8019996.4451720025</v>
      </c>
      <c r="Z86" s="371">
        <f t="shared" si="146"/>
        <v>80199891.011720017</v>
      </c>
      <c r="AA86" s="38">
        <f t="shared" ref="AA86:AI86" si="147">$D86*R86/3600</f>
        <v>21.888965596034247</v>
      </c>
      <c r="AB86" s="38">
        <f t="shared" si="147"/>
        <v>21.888965596034247</v>
      </c>
      <c r="AC86" s="38">
        <f t="shared" si="147"/>
        <v>21.888965596034247</v>
      </c>
      <c r="AD86" s="38">
        <f t="shared" si="147"/>
        <v>21.888965596034247</v>
      </c>
      <c r="AE86" s="38">
        <f t="shared" si="147"/>
        <v>21.888965596034247</v>
      </c>
      <c r="AF86" s="38">
        <f t="shared" si="147"/>
        <v>61.599776910120973</v>
      </c>
      <c r="AG86" s="38">
        <f t="shared" si="147"/>
        <v>615.94136718120978</v>
      </c>
      <c r="AH86" s="38">
        <f t="shared" si="147"/>
        <v>6159.3572698920989</v>
      </c>
      <c r="AI86" s="38">
        <f t="shared" si="147"/>
        <v>61593.516297000977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1</v>
      </c>
      <c r="O87" s="38">
        <f t="shared" si="20"/>
        <v>2</v>
      </c>
      <c r="P87" s="369">
        <f t="shared" si="21"/>
        <v>32.64</v>
      </c>
      <c r="Q87" s="38">
        <f t="shared" si="22"/>
        <v>228010.05829202337</v>
      </c>
      <c r="R87" s="371">
        <f t="shared" ref="R87:Z87" si="148">$P87*$O87+MAX(R$24*1000/(MAX(MIN(FLOOR(R$24*1000/$U$1,1),$E87))*$L$1)*$R$1,$Q87-$P87*$O87)</f>
        <v>228010.05829202337</v>
      </c>
      <c r="S87" s="371">
        <f t="shared" si="148"/>
        <v>228010.05829202337</v>
      </c>
      <c r="T87" s="371">
        <f t="shared" si="148"/>
        <v>228010.05829202337</v>
      </c>
      <c r="U87" s="371">
        <f t="shared" si="148"/>
        <v>228010.05829202337</v>
      </c>
      <c r="V87" s="371">
        <f t="shared" si="148"/>
        <v>228010.05829202337</v>
      </c>
      <c r="W87" s="371">
        <f t="shared" si="148"/>
        <v>228010.05829202337</v>
      </c>
      <c r="X87" s="371">
        <f t="shared" si="148"/>
        <v>1604062.9370344004</v>
      </c>
      <c r="Y87" s="371">
        <f t="shared" si="148"/>
        <v>16040041.850344004</v>
      </c>
      <c r="Z87" s="371">
        <f t="shared" si="148"/>
        <v>160399830.98344004</v>
      </c>
      <c r="AA87" s="38">
        <f t="shared" ref="AA87:AI87" si="149">$D87*R87/3600</f>
        <v>87.555862384136987</v>
      </c>
      <c r="AB87" s="38">
        <f t="shared" si="149"/>
        <v>87.555862384136987</v>
      </c>
      <c r="AC87" s="38">
        <f t="shared" si="149"/>
        <v>87.555862384136987</v>
      </c>
      <c r="AD87" s="38">
        <f t="shared" si="149"/>
        <v>87.555862384136987</v>
      </c>
      <c r="AE87" s="38">
        <f t="shared" si="149"/>
        <v>87.555862384136987</v>
      </c>
      <c r="AF87" s="38">
        <f t="shared" si="149"/>
        <v>87.555862384136987</v>
      </c>
      <c r="AG87" s="38">
        <f t="shared" si="149"/>
        <v>615.96016782120978</v>
      </c>
      <c r="AH87" s="38">
        <f t="shared" si="149"/>
        <v>6159.3760705320983</v>
      </c>
      <c r="AI87" s="38">
        <f t="shared" si="149"/>
        <v>61593.535097640975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1</v>
      </c>
      <c r="O88" s="38">
        <f t="shared" si="20"/>
        <v>1</v>
      </c>
      <c r="P88" s="369">
        <f t="shared" si="21"/>
        <v>8.16</v>
      </c>
      <c r="Q88" s="38">
        <f t="shared" si="22"/>
        <v>57002.514573005843</v>
      </c>
      <c r="R88" s="371">
        <f t="shared" ref="R88:Z88" si="150">$P88*$O88+MAX(R$24*1000/(MAX(MIN(FLOOR(R$24*1000/$U$1,1),$E88))*$L$1)*$R$1,$Q88-$P88*$O88)</f>
        <v>57002.514573005843</v>
      </c>
      <c r="S88" s="371">
        <f t="shared" si="150"/>
        <v>57002.514573005843</v>
      </c>
      <c r="T88" s="371">
        <f t="shared" si="150"/>
        <v>57002.514573005843</v>
      </c>
      <c r="U88" s="371">
        <f t="shared" si="150"/>
        <v>57002.514573005843</v>
      </c>
      <c r="V88" s="371">
        <f t="shared" si="150"/>
        <v>57002.514573005843</v>
      </c>
      <c r="W88" s="371">
        <f t="shared" si="150"/>
        <v>160407.92570344004</v>
      </c>
      <c r="X88" s="371">
        <f t="shared" si="150"/>
        <v>1604005.8170344003</v>
      </c>
      <c r="Y88" s="371">
        <f t="shared" si="150"/>
        <v>16039984.730344005</v>
      </c>
      <c r="Z88" s="371">
        <f t="shared" si="150"/>
        <v>160399773.86344004</v>
      </c>
      <c r="AA88" s="38">
        <f t="shared" ref="AA88:AI88" si="151">$D88*R88/3600</f>
        <v>21.888965596034247</v>
      </c>
      <c r="AB88" s="38">
        <f t="shared" si="151"/>
        <v>21.888965596034247</v>
      </c>
      <c r="AC88" s="38">
        <f t="shared" si="151"/>
        <v>21.888965596034247</v>
      </c>
      <c r="AD88" s="38">
        <f t="shared" si="151"/>
        <v>21.888965596034247</v>
      </c>
      <c r="AE88" s="38">
        <f t="shared" si="151"/>
        <v>21.888965596034247</v>
      </c>
      <c r="AF88" s="38">
        <f t="shared" si="151"/>
        <v>61.596643470120981</v>
      </c>
      <c r="AG88" s="38">
        <f t="shared" si="151"/>
        <v>615.93823374120973</v>
      </c>
      <c r="AH88" s="38">
        <f t="shared" si="151"/>
        <v>6159.3541364520988</v>
      </c>
      <c r="AI88" s="38">
        <f t="shared" si="151"/>
        <v>61593.51316356098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1</v>
      </c>
      <c r="O89" s="38">
        <f t="shared" si="20"/>
        <v>1</v>
      </c>
      <c r="P89" s="369">
        <f t="shared" si="21"/>
        <v>32.64</v>
      </c>
      <c r="Q89" s="38">
        <f t="shared" si="22"/>
        <v>228010.05829202337</v>
      </c>
      <c r="R89" s="371">
        <f t="shared" ref="R89:Z89" si="152">$P89*$O89+MAX(R$24*1000/(MAX(MIN(FLOOR(R$24*1000/$U$1,1),$E89))*$L$1)*$R$1,$Q89-$P89*$O89)</f>
        <v>228010.05829202337</v>
      </c>
      <c r="S89" s="371">
        <f t="shared" si="152"/>
        <v>228010.05829202337</v>
      </c>
      <c r="T89" s="371">
        <f t="shared" si="152"/>
        <v>228010.05829202337</v>
      </c>
      <c r="U89" s="371">
        <f t="shared" si="152"/>
        <v>228010.05829202337</v>
      </c>
      <c r="V89" s="371">
        <f t="shared" si="152"/>
        <v>228010.05829202337</v>
      </c>
      <c r="W89" s="371">
        <f t="shared" si="152"/>
        <v>320832.17140688008</v>
      </c>
      <c r="X89" s="371">
        <f t="shared" si="152"/>
        <v>3208027.9540688009</v>
      </c>
      <c r="Y89" s="371">
        <f t="shared" si="152"/>
        <v>32079985.78068801</v>
      </c>
      <c r="Z89" s="371">
        <f t="shared" si="152"/>
        <v>320799564.04688007</v>
      </c>
      <c r="AA89" s="38">
        <f t="shared" ref="AA89:AI89" si="153">$D89*R89/3600</f>
        <v>43.777931192068493</v>
      </c>
      <c r="AB89" s="38">
        <f t="shared" si="153"/>
        <v>43.777931192068493</v>
      </c>
      <c r="AC89" s="38">
        <f t="shared" si="153"/>
        <v>43.777931192068493</v>
      </c>
      <c r="AD89" s="38">
        <f t="shared" si="153"/>
        <v>43.777931192068493</v>
      </c>
      <c r="AE89" s="38">
        <f t="shared" si="153"/>
        <v>43.777931192068493</v>
      </c>
      <c r="AF89" s="38">
        <f t="shared" si="153"/>
        <v>61.599776910120973</v>
      </c>
      <c r="AG89" s="38">
        <f t="shared" si="153"/>
        <v>615.94136718120978</v>
      </c>
      <c r="AH89" s="38">
        <f t="shared" si="153"/>
        <v>6159.3572698920989</v>
      </c>
      <c r="AI89" s="38">
        <f t="shared" si="153"/>
        <v>61593.516297000977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1</v>
      </c>
      <c r="O90" s="38">
        <f t="shared" si="20"/>
        <v>1</v>
      </c>
      <c r="P90" s="369">
        <f t="shared" si="21"/>
        <v>40.799999999999997</v>
      </c>
      <c r="Q90" s="38">
        <f t="shared" si="22"/>
        <v>285012.57286502921</v>
      </c>
      <c r="R90" s="371">
        <f t="shared" ref="R90:Z90" si="154">$P90*$O90+MAX(R$24*1000/(MAX(MIN(FLOOR(R$24*1000/$U$1,1),$E90))*$L$1)*$R$1,$Q90-$P90*$O90)</f>
        <v>285012.57286502921</v>
      </c>
      <c r="S90" s="371">
        <f t="shared" si="154"/>
        <v>285012.57286502921</v>
      </c>
      <c r="T90" s="371">
        <f t="shared" si="154"/>
        <v>285012.57286502921</v>
      </c>
      <c r="U90" s="371">
        <f t="shared" si="154"/>
        <v>285012.57286502921</v>
      </c>
      <c r="V90" s="371">
        <f t="shared" si="154"/>
        <v>285012.57286502921</v>
      </c>
      <c r="W90" s="371">
        <f t="shared" si="154"/>
        <v>285012.57286502921</v>
      </c>
      <c r="X90" s="371">
        <f t="shared" si="154"/>
        <v>1425816.4951416892</v>
      </c>
      <c r="Y90" s="371">
        <f t="shared" si="154"/>
        <v>14257797.751416892</v>
      </c>
      <c r="Z90" s="371">
        <f t="shared" si="154"/>
        <v>142577610.31416893</v>
      </c>
      <c r="AA90" s="38">
        <f t="shared" ref="AA90:AI90" si="155">$D90*R90/3600</f>
        <v>125.95972317451708</v>
      </c>
      <c r="AB90" s="38">
        <f t="shared" si="155"/>
        <v>125.95972317451708</v>
      </c>
      <c r="AC90" s="38">
        <f t="shared" si="155"/>
        <v>125.95972317451708</v>
      </c>
      <c r="AD90" s="38">
        <f t="shared" si="155"/>
        <v>125.95972317451708</v>
      </c>
      <c r="AE90" s="38">
        <f t="shared" si="155"/>
        <v>125.95972317451708</v>
      </c>
      <c r="AF90" s="38">
        <f t="shared" si="155"/>
        <v>125.95972317451708</v>
      </c>
      <c r="AG90" s="38">
        <f t="shared" si="155"/>
        <v>630.13167882511868</v>
      </c>
      <c r="AH90" s="38">
        <f t="shared" si="155"/>
        <v>6301.1545062511868</v>
      </c>
      <c r="AI90" s="38">
        <f t="shared" si="155"/>
        <v>63011.382780511878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16.32</v>
      </c>
      <c r="Q91" s="38">
        <f t="shared" si="22"/>
        <v>114005.02914601169</v>
      </c>
      <c r="R91" s="371">
        <f t="shared" ref="R91:Z91" si="157">$P91*$O91+MAX(R$24*1000/(MAX(MIN(FLOOR(R$24*1000/$U$1,1),$E91))*$L$1)*$R$1,$Q91-$P91*$O91)</f>
        <v>114005.02914601169</v>
      </c>
      <c r="S91" s="371">
        <f t="shared" si="157"/>
        <v>114005.02914601169</v>
      </c>
      <c r="T91" s="371">
        <f t="shared" si="157"/>
        <v>114005.02914601169</v>
      </c>
      <c r="U91" s="371">
        <f t="shared" si="157"/>
        <v>114005.02914601169</v>
      </c>
      <c r="V91" s="371">
        <f t="shared" si="157"/>
        <v>114005.02914601169</v>
      </c>
      <c r="W91" s="371">
        <f t="shared" si="157"/>
        <v>114005.02914601169</v>
      </c>
      <c r="X91" s="371">
        <f t="shared" si="157"/>
        <v>802080.42851720017</v>
      </c>
      <c r="Y91" s="371">
        <f t="shared" si="157"/>
        <v>8020069.885172002</v>
      </c>
      <c r="Z91" s="371">
        <f t="shared" si="157"/>
        <v>80199964.451720014</v>
      </c>
      <c r="AA91" s="38">
        <f t="shared" ref="AA91:AI91" si="158">$D91*R91/3600</f>
        <v>91.609374531550714</v>
      </c>
      <c r="AB91" s="38">
        <f t="shared" si="158"/>
        <v>91.609374531550714</v>
      </c>
      <c r="AC91" s="38">
        <f t="shared" si="158"/>
        <v>91.609374531550714</v>
      </c>
      <c r="AD91" s="38">
        <f t="shared" si="158"/>
        <v>91.609374531550714</v>
      </c>
      <c r="AE91" s="38">
        <f t="shared" si="158"/>
        <v>91.609374531550714</v>
      </c>
      <c r="AF91" s="38">
        <f t="shared" si="158"/>
        <v>91.609374531550714</v>
      </c>
      <c r="AG91" s="38">
        <f t="shared" si="158"/>
        <v>644.51618433737679</v>
      </c>
      <c r="AH91" s="38">
        <f t="shared" si="158"/>
        <v>6444.5717121737689</v>
      </c>
      <c r="AI91" s="38">
        <f t="shared" si="158"/>
        <v>64445.126990537676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16.32</v>
      </c>
      <c r="Q92" s="38">
        <f t="shared" si="22"/>
        <v>114005.02914601169</v>
      </c>
      <c r="R92" s="371">
        <f t="shared" ref="R92:Z92" si="159">$P92*$O92+MAX(R$24*1000/(MAX(MIN(FLOOR(R$24*1000/$U$1,1),$E92))*$L$1)*$R$1,$Q92-$P92*$O92)</f>
        <v>114005.02914601169</v>
      </c>
      <c r="S92" s="371">
        <f t="shared" si="159"/>
        <v>114005.02914601169</v>
      </c>
      <c r="T92" s="371">
        <f t="shared" si="159"/>
        <v>114005.02914601169</v>
      </c>
      <c r="U92" s="371">
        <f t="shared" si="159"/>
        <v>114005.02914601169</v>
      </c>
      <c r="V92" s="371">
        <f t="shared" si="159"/>
        <v>114005.02914601169</v>
      </c>
      <c r="W92" s="371">
        <f t="shared" si="159"/>
        <v>114005.02914601169</v>
      </c>
      <c r="X92" s="371">
        <f t="shared" si="159"/>
        <v>802080.42851720017</v>
      </c>
      <c r="Y92" s="371">
        <f t="shared" si="159"/>
        <v>8020069.885172002</v>
      </c>
      <c r="Z92" s="371">
        <f t="shared" si="159"/>
        <v>80199964.451720014</v>
      </c>
      <c r="AA92" s="38">
        <f t="shared" ref="AA92:AI92" si="160">$D92*R92/3600</f>
        <v>91.609374531550714</v>
      </c>
      <c r="AB92" s="38">
        <f t="shared" si="160"/>
        <v>91.609374531550714</v>
      </c>
      <c r="AC92" s="38">
        <f t="shared" si="160"/>
        <v>91.609374531550714</v>
      </c>
      <c r="AD92" s="38">
        <f t="shared" si="160"/>
        <v>91.609374531550714</v>
      </c>
      <c r="AE92" s="38">
        <f t="shared" si="160"/>
        <v>91.609374531550714</v>
      </c>
      <c r="AF92" s="38">
        <f t="shared" si="160"/>
        <v>91.609374531550714</v>
      </c>
      <c r="AG92" s="38">
        <f t="shared" si="160"/>
        <v>644.51618433737679</v>
      </c>
      <c r="AH92" s="38">
        <f t="shared" si="160"/>
        <v>6444.5717121737689</v>
      </c>
      <c r="AI92" s="38">
        <f t="shared" si="160"/>
        <v>64445.126990537676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20.399999999999999</v>
      </c>
      <c r="Q93" s="38">
        <f t="shared" si="22"/>
        <v>142506.28643251461</v>
      </c>
      <c r="R93" s="371">
        <f t="shared" ref="R93:Z93" si="161">$P93*$O93+MAX(R$24*1000/(MAX(MIN(FLOOR(R$24*1000/$U$1,1),$E93))*$L$1)*$R$1,$Q93-$P93*$O93)</f>
        <v>142506.28643251461</v>
      </c>
      <c r="S93" s="371">
        <f t="shared" si="161"/>
        <v>142506.28643251461</v>
      </c>
      <c r="T93" s="371">
        <f t="shared" si="161"/>
        <v>142506.28643251461</v>
      </c>
      <c r="U93" s="371">
        <f t="shared" si="161"/>
        <v>142506.28643251461</v>
      </c>
      <c r="V93" s="371">
        <f t="shared" si="161"/>
        <v>142506.28643251461</v>
      </c>
      <c r="W93" s="371">
        <f t="shared" si="161"/>
        <v>142506.28643251461</v>
      </c>
      <c r="X93" s="371">
        <f t="shared" si="161"/>
        <v>1069413.371356267</v>
      </c>
      <c r="Y93" s="371">
        <f t="shared" si="161"/>
        <v>10693399.313562669</v>
      </c>
      <c r="Z93" s="371">
        <f t="shared" si="161"/>
        <v>106933258.73562668</v>
      </c>
      <c r="AA93" s="38">
        <f t="shared" ref="AA93:AI93" si="162">$D93*R93/3600</f>
        <v>85.883788623328812</v>
      </c>
      <c r="AB93" s="38">
        <f t="shared" si="162"/>
        <v>85.883788623328812</v>
      </c>
      <c r="AC93" s="38">
        <f t="shared" si="162"/>
        <v>85.883788623328812</v>
      </c>
      <c r="AD93" s="38">
        <f t="shared" si="162"/>
        <v>85.883788623328812</v>
      </c>
      <c r="AE93" s="38">
        <f t="shared" si="162"/>
        <v>85.883788623328812</v>
      </c>
      <c r="AF93" s="38">
        <f t="shared" si="162"/>
        <v>85.883788623328812</v>
      </c>
      <c r="AG93" s="38">
        <f t="shared" si="162"/>
        <v>644.49979180404364</v>
      </c>
      <c r="AH93" s="38">
        <f t="shared" si="162"/>
        <v>6444.5553196404344</v>
      </c>
      <c r="AI93" s="38">
        <f t="shared" si="162"/>
        <v>64445.110598004343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34</v>
      </c>
      <c r="Q94" s="38">
        <f t="shared" si="22"/>
        <v>237510.47738752436</v>
      </c>
      <c r="R94" s="371">
        <f t="shared" ref="R94:Z94" si="163">$P94*$O94+MAX(R$24*1000/(MAX(MIN(FLOOR(R$24*1000/$U$1,1),$E94))*$L$1)*$R$1,$Q94-$P94*$O94)</f>
        <v>237510.47738752436</v>
      </c>
      <c r="S94" s="371">
        <f t="shared" si="163"/>
        <v>237510.47738752436</v>
      </c>
      <c r="T94" s="371">
        <f t="shared" si="163"/>
        <v>237510.47738752436</v>
      </c>
      <c r="U94" s="371">
        <f t="shared" si="163"/>
        <v>237510.47738752436</v>
      </c>
      <c r="V94" s="371">
        <f t="shared" si="163"/>
        <v>237510.47738752436</v>
      </c>
      <c r="W94" s="371">
        <f t="shared" si="163"/>
        <v>237510.47738752436</v>
      </c>
      <c r="X94" s="371">
        <f t="shared" si="163"/>
        <v>1604065.6570344004</v>
      </c>
      <c r="Y94" s="371">
        <f t="shared" si="163"/>
        <v>16040044.570344005</v>
      </c>
      <c r="Z94" s="371">
        <f t="shared" si="163"/>
        <v>160399833.70344004</v>
      </c>
      <c r="AA94" s="38">
        <f t="shared" ref="AA94:AI94" si="164">$D94*R94/3600</f>
        <v>95.426431803698662</v>
      </c>
      <c r="AB94" s="38">
        <f t="shared" si="164"/>
        <v>95.426431803698662</v>
      </c>
      <c r="AC94" s="38">
        <f t="shared" si="164"/>
        <v>95.426431803698662</v>
      </c>
      <c r="AD94" s="38">
        <f t="shared" si="164"/>
        <v>95.426431803698662</v>
      </c>
      <c r="AE94" s="38">
        <f t="shared" si="164"/>
        <v>95.426431803698662</v>
      </c>
      <c r="AF94" s="38">
        <f t="shared" si="164"/>
        <v>95.426431803698662</v>
      </c>
      <c r="AG94" s="38">
        <f t="shared" si="164"/>
        <v>644.4779350929324</v>
      </c>
      <c r="AH94" s="38">
        <f t="shared" si="164"/>
        <v>6444.5334629293238</v>
      </c>
      <c r="AI94" s="38">
        <f t="shared" si="164"/>
        <v>64445.088741293235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40.799999999999997</v>
      </c>
      <c r="Q95" s="38">
        <f t="shared" si="22"/>
        <v>285012.57286502921</v>
      </c>
      <c r="R95" s="371">
        <f t="shared" ref="R95:Z95" si="165">$P95*$O95+MAX(R$24*1000/(MAX(MIN(FLOOR(R$24*1000/$U$1,1),$E95))*$L$1)*$R$1,$Q95-$P95*$O95)</f>
        <v>285012.57286502921</v>
      </c>
      <c r="S95" s="371">
        <f t="shared" si="165"/>
        <v>285012.57286502921</v>
      </c>
      <c r="T95" s="371">
        <f t="shared" si="165"/>
        <v>285012.57286502921</v>
      </c>
      <c r="U95" s="371">
        <f t="shared" si="165"/>
        <v>285012.57286502921</v>
      </c>
      <c r="V95" s="371">
        <f t="shared" si="165"/>
        <v>285012.57286502921</v>
      </c>
      <c r="W95" s="371">
        <f t="shared" si="165"/>
        <v>320840.33140688005</v>
      </c>
      <c r="X95" s="371">
        <f t="shared" si="165"/>
        <v>3208036.1140688006</v>
      </c>
      <c r="Y95" s="371">
        <f t="shared" si="165"/>
        <v>32079993.94068801</v>
      </c>
      <c r="Z95" s="371">
        <f t="shared" si="165"/>
        <v>320799572.20688009</v>
      </c>
      <c r="AA95" s="38">
        <f t="shared" ref="AA95:AI95" si="166">$D95*R95/3600</f>
        <v>57.255859082219203</v>
      </c>
      <c r="AB95" s="38">
        <f t="shared" si="166"/>
        <v>57.255859082219203</v>
      </c>
      <c r="AC95" s="38">
        <f t="shared" si="166"/>
        <v>57.255859082219203</v>
      </c>
      <c r="AD95" s="38">
        <f t="shared" si="166"/>
        <v>57.255859082219203</v>
      </c>
      <c r="AE95" s="38">
        <f t="shared" si="166"/>
        <v>57.255859082219203</v>
      </c>
      <c r="AF95" s="38">
        <f t="shared" si="166"/>
        <v>64.453257687071016</v>
      </c>
      <c r="AG95" s="38">
        <f t="shared" si="166"/>
        <v>644.45881047071009</v>
      </c>
      <c r="AH95" s="38">
        <f t="shared" si="166"/>
        <v>6444.5143383071027</v>
      </c>
      <c r="AI95" s="38">
        <f t="shared" si="166"/>
        <v>64445.069616671026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8</v>
      </c>
      <c r="P96" s="369">
        <f t="shared" si="21"/>
        <v>10.88</v>
      </c>
      <c r="Q96" s="38">
        <f t="shared" si="22"/>
        <v>76003.352764007795</v>
      </c>
      <c r="R96" s="371">
        <f t="shared" ref="R96:Z96" si="167">$P96*$O96+MAX(R$24*1000/(MAX(MIN(FLOOR(R$24*1000/$U$1,1),$E96))*$L$1)*$R$1,$Q96-$P96*$O96)</f>
        <v>76003.352764007795</v>
      </c>
      <c r="S96" s="371">
        <f t="shared" si="167"/>
        <v>76003.352764007795</v>
      </c>
      <c r="T96" s="371">
        <f t="shared" si="167"/>
        <v>76003.352764007795</v>
      </c>
      <c r="U96" s="371">
        <f t="shared" si="167"/>
        <v>76003.352764007795</v>
      </c>
      <c r="V96" s="371">
        <f t="shared" si="167"/>
        <v>76003.352764007795</v>
      </c>
      <c r="W96" s="371">
        <f t="shared" si="167"/>
        <v>76003.352764007795</v>
      </c>
      <c r="X96" s="371">
        <f t="shared" si="167"/>
        <v>534752.9256781335</v>
      </c>
      <c r="Y96" s="371">
        <f t="shared" si="167"/>
        <v>5346745.8967813347</v>
      </c>
      <c r="Z96" s="371">
        <f t="shared" si="167"/>
        <v>53466675.607813343</v>
      </c>
      <c r="AA96" s="38">
        <f t="shared" ref="AA96:AI96" si="168">$D96*R96/3600</f>
        <v>97.28429153792996</v>
      </c>
      <c r="AB96" s="38">
        <f t="shared" si="168"/>
        <v>97.28429153792996</v>
      </c>
      <c r="AC96" s="38">
        <f t="shared" si="168"/>
        <v>97.28429153792996</v>
      </c>
      <c r="AD96" s="38">
        <f t="shared" si="168"/>
        <v>97.28429153792996</v>
      </c>
      <c r="AE96" s="38">
        <f t="shared" si="168"/>
        <v>97.28429153792996</v>
      </c>
      <c r="AF96" s="38">
        <f t="shared" si="168"/>
        <v>97.28429153792996</v>
      </c>
      <c r="AG96" s="38">
        <f t="shared" si="168"/>
        <v>684.48374486801083</v>
      </c>
      <c r="AH96" s="38">
        <f t="shared" si="168"/>
        <v>6843.834747880107</v>
      </c>
      <c r="AI96" s="38">
        <f t="shared" si="168"/>
        <v>68437.344778001076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16.32</v>
      </c>
      <c r="Q97" s="38">
        <f t="shared" si="22"/>
        <v>114005.02914601169</v>
      </c>
      <c r="R97" s="371">
        <f t="shared" ref="R97:Z97" si="169">$P97*$O97+MAX(R$24*1000/(MAX(MIN(FLOOR(R$24*1000/$U$1,1),$E97))*$L$1)*$R$1,$Q97-$P97*$O97)</f>
        <v>114005.02914601169</v>
      </c>
      <c r="S97" s="371">
        <f t="shared" si="169"/>
        <v>114005.02914601169</v>
      </c>
      <c r="T97" s="371">
        <f t="shared" si="169"/>
        <v>114005.02914601169</v>
      </c>
      <c r="U97" s="371">
        <f t="shared" si="169"/>
        <v>114005.02914601169</v>
      </c>
      <c r="V97" s="371">
        <f t="shared" si="169"/>
        <v>114005.02914601169</v>
      </c>
      <c r="W97" s="371">
        <f t="shared" si="169"/>
        <v>114005.02914601169</v>
      </c>
      <c r="X97" s="371">
        <f t="shared" si="169"/>
        <v>534731.16567813349</v>
      </c>
      <c r="Y97" s="371">
        <f t="shared" si="169"/>
        <v>5346724.1367813349</v>
      </c>
      <c r="Z97" s="371">
        <f t="shared" si="169"/>
        <v>53466653.847813345</v>
      </c>
      <c r="AA97" s="38">
        <f t="shared" ref="AA97:AI97" si="170">$D97*R97/3600</f>
        <v>145.92643730689494</v>
      </c>
      <c r="AB97" s="38">
        <f t="shared" si="170"/>
        <v>145.92643730689494</v>
      </c>
      <c r="AC97" s="38">
        <f t="shared" si="170"/>
        <v>145.92643730689494</v>
      </c>
      <c r="AD97" s="38">
        <f t="shared" si="170"/>
        <v>145.92643730689494</v>
      </c>
      <c r="AE97" s="38">
        <f t="shared" si="170"/>
        <v>145.92643730689494</v>
      </c>
      <c r="AF97" s="38">
        <f t="shared" si="170"/>
        <v>145.92643730689494</v>
      </c>
      <c r="AG97" s="38">
        <f t="shared" si="170"/>
        <v>684.45589206801083</v>
      </c>
      <c r="AH97" s="38">
        <f t="shared" si="170"/>
        <v>6843.806895080108</v>
      </c>
      <c r="AI97" s="38">
        <f t="shared" si="170"/>
        <v>68437.31692520107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8</v>
      </c>
      <c r="P98" s="369">
        <f t="shared" si="21"/>
        <v>16.32</v>
      </c>
      <c r="Q98" s="38">
        <f t="shared" si="22"/>
        <v>114005.02914601169</v>
      </c>
      <c r="R98" s="371">
        <f t="shared" ref="R98:Z98" si="171">$P98*$O98+MAX(R$24*1000/(MAX(MIN(FLOOR(R$24*1000/$U$1,1),$E98))*$L$1)*$R$1,$Q98-$P98*$O98)</f>
        <v>114005.02914601169</v>
      </c>
      <c r="S98" s="371">
        <f t="shared" si="171"/>
        <v>114005.02914601169</v>
      </c>
      <c r="T98" s="371">
        <f t="shared" si="171"/>
        <v>114005.02914601169</v>
      </c>
      <c r="U98" s="371">
        <f t="shared" si="171"/>
        <v>114005.02914601169</v>
      </c>
      <c r="V98" s="371">
        <f t="shared" si="171"/>
        <v>114005.02914601169</v>
      </c>
      <c r="W98" s="371">
        <f t="shared" si="171"/>
        <v>114005.02914601169</v>
      </c>
      <c r="X98" s="371">
        <f t="shared" si="171"/>
        <v>534796.44567813352</v>
      </c>
      <c r="Y98" s="371">
        <f t="shared" si="171"/>
        <v>5346789.4167813342</v>
      </c>
      <c r="Z98" s="371">
        <f t="shared" si="171"/>
        <v>53466719.127813347</v>
      </c>
      <c r="AA98" s="38">
        <f t="shared" ref="AA98:AI98" si="172">$D98*R98/3600</f>
        <v>145.92643730689494</v>
      </c>
      <c r="AB98" s="38">
        <f t="shared" si="172"/>
        <v>145.92643730689494</v>
      </c>
      <c r="AC98" s="38">
        <f t="shared" si="172"/>
        <v>145.92643730689494</v>
      </c>
      <c r="AD98" s="38">
        <f t="shared" si="172"/>
        <v>145.92643730689494</v>
      </c>
      <c r="AE98" s="38">
        <f t="shared" si="172"/>
        <v>145.92643730689494</v>
      </c>
      <c r="AF98" s="38">
        <f t="shared" si="172"/>
        <v>145.92643730689494</v>
      </c>
      <c r="AG98" s="38">
        <f t="shared" si="172"/>
        <v>684.53945046801084</v>
      </c>
      <c r="AH98" s="38">
        <f t="shared" si="172"/>
        <v>6843.8904534801077</v>
      </c>
      <c r="AI98" s="38">
        <f t="shared" si="172"/>
        <v>68437.400483601072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16.32</v>
      </c>
      <c r="Q99" s="38">
        <f t="shared" si="22"/>
        <v>114005.02914601169</v>
      </c>
      <c r="R99" s="371">
        <f t="shared" ref="R99:Z99" si="173">$P99*$O99+MAX(R$24*1000/(MAX(MIN(FLOOR(R$24*1000/$U$1,1),$E99))*$L$1)*$R$1,$Q99-$P99*$O99)</f>
        <v>114005.02914601169</v>
      </c>
      <c r="S99" s="371">
        <f t="shared" si="173"/>
        <v>114005.02914601169</v>
      </c>
      <c r="T99" s="371">
        <f t="shared" si="173"/>
        <v>114005.02914601169</v>
      </c>
      <c r="U99" s="371">
        <f t="shared" si="173"/>
        <v>114005.02914601169</v>
      </c>
      <c r="V99" s="371">
        <f t="shared" si="173"/>
        <v>114005.02914601169</v>
      </c>
      <c r="W99" s="371">
        <f t="shared" si="173"/>
        <v>114005.02914601169</v>
      </c>
      <c r="X99" s="371">
        <f t="shared" si="173"/>
        <v>534731.16567813349</v>
      </c>
      <c r="Y99" s="371">
        <f t="shared" si="173"/>
        <v>5346724.1367813349</v>
      </c>
      <c r="Z99" s="371">
        <f t="shared" si="173"/>
        <v>53466653.847813345</v>
      </c>
      <c r="AA99" s="38">
        <f t="shared" ref="AA99:AI99" si="174">$D99*R99/3600</f>
        <v>145.92643730689494</v>
      </c>
      <c r="AB99" s="38">
        <f t="shared" si="174"/>
        <v>145.92643730689494</v>
      </c>
      <c r="AC99" s="38">
        <f t="shared" si="174"/>
        <v>145.92643730689494</v>
      </c>
      <c r="AD99" s="38">
        <f t="shared" si="174"/>
        <v>145.92643730689494</v>
      </c>
      <c r="AE99" s="38">
        <f t="shared" si="174"/>
        <v>145.92643730689494</v>
      </c>
      <c r="AF99" s="38">
        <f t="shared" si="174"/>
        <v>145.92643730689494</v>
      </c>
      <c r="AG99" s="38">
        <f t="shared" si="174"/>
        <v>684.45589206801083</v>
      </c>
      <c r="AH99" s="38">
        <f t="shared" si="174"/>
        <v>6843.806895080108</v>
      </c>
      <c r="AI99" s="38">
        <f t="shared" si="174"/>
        <v>68437.31692520107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8</v>
      </c>
      <c r="P100" s="369">
        <f t="shared" si="21"/>
        <v>16.32</v>
      </c>
      <c r="Q100" s="38">
        <f t="shared" si="22"/>
        <v>114005.02914601169</v>
      </c>
      <c r="R100" s="371">
        <f t="shared" ref="R100:Z100" si="175">$P100*$O100+MAX(R$24*1000/(MAX(MIN(FLOOR(R$24*1000/$U$1,1),$E100))*$L$1)*$R$1,$Q100-$P100*$O100)</f>
        <v>114005.02914601169</v>
      </c>
      <c r="S100" s="371">
        <f t="shared" si="175"/>
        <v>114005.02914601169</v>
      </c>
      <c r="T100" s="371">
        <f t="shared" si="175"/>
        <v>114005.02914601169</v>
      </c>
      <c r="U100" s="371">
        <f t="shared" si="175"/>
        <v>114005.02914601169</v>
      </c>
      <c r="V100" s="371">
        <f t="shared" si="175"/>
        <v>114005.02914601169</v>
      </c>
      <c r="W100" s="371">
        <f t="shared" si="175"/>
        <v>114005.02914601169</v>
      </c>
      <c r="X100" s="371">
        <f t="shared" si="175"/>
        <v>534796.44567813352</v>
      </c>
      <c r="Y100" s="371">
        <f t="shared" si="175"/>
        <v>5346789.4167813342</v>
      </c>
      <c r="Z100" s="371">
        <f t="shared" si="175"/>
        <v>53466719.127813347</v>
      </c>
      <c r="AA100" s="38">
        <f t="shared" ref="AA100:AI100" si="176">$D100*R100/3600</f>
        <v>145.92643730689494</v>
      </c>
      <c r="AB100" s="38">
        <f t="shared" si="176"/>
        <v>145.92643730689494</v>
      </c>
      <c r="AC100" s="38">
        <f t="shared" si="176"/>
        <v>145.92643730689494</v>
      </c>
      <c r="AD100" s="38">
        <f t="shared" si="176"/>
        <v>145.92643730689494</v>
      </c>
      <c r="AE100" s="38">
        <f t="shared" si="176"/>
        <v>145.92643730689494</v>
      </c>
      <c r="AF100" s="38">
        <f t="shared" si="176"/>
        <v>145.92643730689494</v>
      </c>
      <c r="AG100" s="38">
        <f t="shared" si="176"/>
        <v>684.53945046801084</v>
      </c>
      <c r="AH100" s="38">
        <f t="shared" si="176"/>
        <v>6843.8904534801077</v>
      </c>
      <c r="AI100" s="38">
        <f t="shared" si="176"/>
        <v>68437.400483601072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4</v>
      </c>
      <c r="P101" s="369">
        <f t="shared" si="21"/>
        <v>40.799999999999997</v>
      </c>
      <c r="Q101" s="38">
        <f t="shared" si="22"/>
        <v>285012.57286502921</v>
      </c>
      <c r="R101" s="371">
        <f t="shared" ref="R101:Z101" si="177">$P101*$O101+MAX(R$24*1000/(MAX(MIN(FLOOR(R$24*1000/$U$1,1),$E101))*$L$1)*$R$1,$Q101-$P101*$O101)</f>
        <v>285012.57286502921</v>
      </c>
      <c r="S101" s="371">
        <f t="shared" si="177"/>
        <v>285012.57286502921</v>
      </c>
      <c r="T101" s="371">
        <f t="shared" si="177"/>
        <v>285012.57286502921</v>
      </c>
      <c r="U101" s="371">
        <f t="shared" si="177"/>
        <v>285012.57286502921</v>
      </c>
      <c r="V101" s="371">
        <f t="shared" si="177"/>
        <v>285012.57286502921</v>
      </c>
      <c r="W101" s="371">
        <f t="shared" si="177"/>
        <v>285012.57286502921</v>
      </c>
      <c r="X101" s="371">
        <f t="shared" si="177"/>
        <v>1069494.9713562669</v>
      </c>
      <c r="Y101" s="371">
        <f t="shared" si="177"/>
        <v>10693480.913562668</v>
      </c>
      <c r="Z101" s="371">
        <f t="shared" si="177"/>
        <v>106933340.33562669</v>
      </c>
      <c r="AA101" s="38">
        <f t="shared" ref="AA101:AI101" si="178">$D101*R101/3600</f>
        <v>182.40804663361868</v>
      </c>
      <c r="AB101" s="38">
        <f t="shared" si="178"/>
        <v>182.40804663361868</v>
      </c>
      <c r="AC101" s="38">
        <f t="shared" si="178"/>
        <v>182.40804663361868</v>
      </c>
      <c r="AD101" s="38">
        <f t="shared" si="178"/>
        <v>182.40804663361868</v>
      </c>
      <c r="AE101" s="38">
        <f t="shared" si="178"/>
        <v>182.40804663361868</v>
      </c>
      <c r="AF101" s="38">
        <f t="shared" si="178"/>
        <v>182.40804663361868</v>
      </c>
      <c r="AG101" s="38">
        <f t="shared" si="178"/>
        <v>684.47678166801074</v>
      </c>
      <c r="AH101" s="38">
        <f t="shared" si="178"/>
        <v>6843.8277846801075</v>
      </c>
      <c r="AI101" s="38">
        <f t="shared" si="178"/>
        <v>68437.337814801082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4</v>
      </c>
      <c r="P102" s="369">
        <f t="shared" si="21"/>
        <v>21.76</v>
      </c>
      <c r="Q102" s="38">
        <f t="shared" si="22"/>
        <v>152006.70552801559</v>
      </c>
      <c r="R102" s="371">
        <f t="shared" ref="R102:Z102" si="179">$P102*$O102+MAX(R$24*1000/(MAX(MIN(FLOOR(R$24*1000/$U$1,1),$E102))*$L$1)*$R$1,$Q102-$P102*$O102)</f>
        <v>152006.70552801559</v>
      </c>
      <c r="S102" s="371">
        <f t="shared" si="179"/>
        <v>152006.70552801559</v>
      </c>
      <c r="T102" s="371">
        <f t="shared" si="179"/>
        <v>152006.70552801559</v>
      </c>
      <c r="U102" s="371">
        <f t="shared" si="179"/>
        <v>152006.70552801559</v>
      </c>
      <c r="V102" s="371">
        <f t="shared" si="179"/>
        <v>152006.70552801559</v>
      </c>
      <c r="W102" s="371">
        <f t="shared" si="179"/>
        <v>152006.70552801559</v>
      </c>
      <c r="X102" s="371">
        <f t="shared" si="179"/>
        <v>1069418.811356267</v>
      </c>
      <c r="Y102" s="371">
        <f t="shared" si="179"/>
        <v>10693404.753562668</v>
      </c>
      <c r="Z102" s="371">
        <f t="shared" si="179"/>
        <v>106933264.1756267</v>
      </c>
      <c r="AA102" s="38">
        <f t="shared" ref="AA102:AI102" si="180">$D102*R102/3600</f>
        <v>97.28429153792996</v>
      </c>
      <c r="AB102" s="38">
        <f t="shared" si="180"/>
        <v>97.28429153792996</v>
      </c>
      <c r="AC102" s="38">
        <f t="shared" si="180"/>
        <v>97.28429153792996</v>
      </c>
      <c r="AD102" s="38">
        <f t="shared" si="180"/>
        <v>97.28429153792996</v>
      </c>
      <c r="AE102" s="38">
        <f t="shared" si="180"/>
        <v>97.28429153792996</v>
      </c>
      <c r="AF102" s="38">
        <f t="shared" si="180"/>
        <v>97.28429153792996</v>
      </c>
      <c r="AG102" s="38">
        <f t="shared" si="180"/>
        <v>684.42803926801071</v>
      </c>
      <c r="AH102" s="38">
        <f t="shared" si="180"/>
        <v>6843.7790422801072</v>
      </c>
      <c r="AI102" s="38">
        <f t="shared" si="180"/>
        <v>68437.289072401079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34</v>
      </c>
      <c r="Q103" s="38">
        <f t="shared" si="22"/>
        <v>237510.47738752436</v>
      </c>
      <c r="R103" s="371">
        <f t="shared" ref="R103:Z103" si="181">$P103*$O103+MAX(R$24*1000/(MAX(MIN(FLOOR(R$24*1000/$U$1,1),$E103))*$L$1)*$R$1,$Q103-$P103*$O103)</f>
        <v>237510.47738752436</v>
      </c>
      <c r="S103" s="371">
        <f t="shared" si="181"/>
        <v>237510.47738752436</v>
      </c>
      <c r="T103" s="371">
        <f t="shared" si="181"/>
        <v>237510.47738752436</v>
      </c>
      <c r="U103" s="371">
        <f t="shared" si="181"/>
        <v>237510.47738752436</v>
      </c>
      <c r="V103" s="371">
        <f t="shared" si="181"/>
        <v>237510.47738752436</v>
      </c>
      <c r="W103" s="371">
        <f t="shared" si="181"/>
        <v>237510.47738752436</v>
      </c>
      <c r="X103" s="371">
        <f t="shared" si="181"/>
        <v>1069399.7713562669</v>
      </c>
      <c r="Y103" s="371">
        <f t="shared" si="181"/>
        <v>10693385.713562669</v>
      </c>
      <c r="Z103" s="371">
        <f t="shared" si="181"/>
        <v>106933245.13562669</v>
      </c>
      <c r="AA103" s="38">
        <f t="shared" ref="AA103:AI103" si="182">$D103*R103/3600</f>
        <v>152.00670552801557</v>
      </c>
      <c r="AB103" s="38">
        <f t="shared" si="182"/>
        <v>152.00670552801557</v>
      </c>
      <c r="AC103" s="38">
        <f t="shared" si="182"/>
        <v>152.00670552801557</v>
      </c>
      <c r="AD103" s="38">
        <f t="shared" si="182"/>
        <v>152.00670552801557</v>
      </c>
      <c r="AE103" s="38">
        <f t="shared" si="182"/>
        <v>152.00670552801557</v>
      </c>
      <c r="AF103" s="38">
        <f t="shared" si="182"/>
        <v>152.00670552801557</v>
      </c>
      <c r="AG103" s="38">
        <f t="shared" si="182"/>
        <v>684.41585366801075</v>
      </c>
      <c r="AH103" s="38">
        <f t="shared" si="182"/>
        <v>6843.7668566801076</v>
      </c>
      <c r="AI103" s="38">
        <f t="shared" si="182"/>
        <v>68437.276886801075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10</v>
      </c>
      <c r="P104" s="369">
        <f t="shared" si="21"/>
        <v>8.16</v>
      </c>
      <c r="Q104" s="38">
        <f t="shared" si="22"/>
        <v>57002.514573005843</v>
      </c>
      <c r="R104" s="371">
        <f t="shared" ref="R104:Z104" si="183">$P104*$O104+MAX(R$24*1000/(MAX(MIN(FLOOR(R$24*1000/$U$1,1),$E104))*$L$1)*$R$1,$Q104-$P104*$O104)</f>
        <v>57002.514573005843</v>
      </c>
      <c r="S104" s="371">
        <f t="shared" si="183"/>
        <v>57002.514573005843</v>
      </c>
      <c r="T104" s="371">
        <f t="shared" si="183"/>
        <v>57002.514573005843</v>
      </c>
      <c r="U104" s="371">
        <f t="shared" si="183"/>
        <v>57002.514573005843</v>
      </c>
      <c r="V104" s="371">
        <f t="shared" si="183"/>
        <v>57002.514573005843</v>
      </c>
      <c r="W104" s="371">
        <f t="shared" si="183"/>
        <v>57002.514573005843</v>
      </c>
      <c r="X104" s="371">
        <f t="shared" si="183"/>
        <v>401081.01425860007</v>
      </c>
      <c r="Y104" s="371">
        <f t="shared" si="183"/>
        <v>4010075.7425860013</v>
      </c>
      <c r="Z104" s="371">
        <f t="shared" si="183"/>
        <v>40100023.025860012</v>
      </c>
      <c r="AA104" s="38">
        <f t="shared" ref="AA104:AI104" si="184">$D104*R104/3600</f>
        <v>97.28429153792996</v>
      </c>
      <c r="AB104" s="38">
        <f t="shared" si="184"/>
        <v>97.28429153792996</v>
      </c>
      <c r="AC104" s="38">
        <f t="shared" si="184"/>
        <v>97.28429153792996</v>
      </c>
      <c r="AD104" s="38">
        <f t="shared" si="184"/>
        <v>97.28429153792996</v>
      </c>
      <c r="AE104" s="38">
        <f t="shared" si="184"/>
        <v>97.28429153792996</v>
      </c>
      <c r="AF104" s="38">
        <f t="shared" si="184"/>
        <v>97.28429153792996</v>
      </c>
      <c r="AG104" s="38">
        <f t="shared" si="184"/>
        <v>684.51159766801072</v>
      </c>
      <c r="AH104" s="38">
        <f t="shared" si="184"/>
        <v>6843.8626006801087</v>
      </c>
      <c r="AI104" s="38">
        <f t="shared" si="184"/>
        <v>68437.372630801081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10</v>
      </c>
      <c r="P105" s="369">
        <f t="shared" si="21"/>
        <v>8.16</v>
      </c>
      <c r="Q105" s="38">
        <f t="shared" si="22"/>
        <v>57002.514573005843</v>
      </c>
      <c r="R105" s="371">
        <f t="shared" ref="R105:Z105" si="185">$P105*$O105+MAX(R$24*1000/(MAX(MIN(FLOOR(R$24*1000/$U$1,1),$E105))*$L$1)*$R$1,$Q105-$P105*$O105)</f>
        <v>57002.514573005843</v>
      </c>
      <c r="S105" s="371">
        <f t="shared" si="185"/>
        <v>57002.514573005843</v>
      </c>
      <c r="T105" s="371">
        <f t="shared" si="185"/>
        <v>57002.514573005843</v>
      </c>
      <c r="U105" s="371">
        <f t="shared" si="185"/>
        <v>57002.514573005843</v>
      </c>
      <c r="V105" s="371">
        <f t="shared" si="185"/>
        <v>57002.514573005843</v>
      </c>
      <c r="W105" s="371">
        <f t="shared" si="185"/>
        <v>57002.514573005843</v>
      </c>
      <c r="X105" s="371">
        <f t="shared" si="185"/>
        <v>401081.01425860007</v>
      </c>
      <c r="Y105" s="371">
        <f t="shared" si="185"/>
        <v>4010075.7425860013</v>
      </c>
      <c r="Z105" s="371">
        <f t="shared" si="185"/>
        <v>40100023.025860012</v>
      </c>
      <c r="AA105" s="38">
        <f t="shared" ref="AA105:AI105" si="186">$D105*R105/3600</f>
        <v>97.28429153792996</v>
      </c>
      <c r="AB105" s="38">
        <f t="shared" si="186"/>
        <v>97.28429153792996</v>
      </c>
      <c r="AC105" s="38">
        <f t="shared" si="186"/>
        <v>97.28429153792996</v>
      </c>
      <c r="AD105" s="38">
        <f t="shared" si="186"/>
        <v>97.28429153792996</v>
      </c>
      <c r="AE105" s="38">
        <f t="shared" si="186"/>
        <v>97.28429153792996</v>
      </c>
      <c r="AF105" s="38">
        <f t="shared" si="186"/>
        <v>97.28429153792996</v>
      </c>
      <c r="AG105" s="38">
        <f t="shared" si="186"/>
        <v>684.51159766801072</v>
      </c>
      <c r="AH105" s="38">
        <f t="shared" si="186"/>
        <v>6843.8626006801087</v>
      </c>
      <c r="AI105" s="38">
        <f t="shared" si="186"/>
        <v>68437.372630801081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16.32</v>
      </c>
      <c r="Q106" s="38">
        <f t="shared" si="22"/>
        <v>114005.02914601169</v>
      </c>
      <c r="R106" s="371">
        <f t="shared" ref="R106:Z106" si="187">$P106*$O106+MAX(R$24*1000/(MAX(MIN(FLOOR(R$24*1000/$U$1,1),$E106))*$L$1)*$R$1,$Q106-$P106*$O106)</f>
        <v>114005.02914601169</v>
      </c>
      <c r="S106" s="371">
        <f t="shared" si="187"/>
        <v>114005.02914601169</v>
      </c>
      <c r="T106" s="371">
        <f t="shared" si="187"/>
        <v>114005.02914601169</v>
      </c>
      <c r="U106" s="371">
        <f t="shared" si="187"/>
        <v>114005.02914601169</v>
      </c>
      <c r="V106" s="371">
        <f t="shared" si="187"/>
        <v>114005.02914601169</v>
      </c>
      <c r="W106" s="371">
        <f t="shared" si="187"/>
        <v>114005.02914601169</v>
      </c>
      <c r="X106" s="371">
        <f t="shared" si="187"/>
        <v>712936.80757084454</v>
      </c>
      <c r="Y106" s="371">
        <f t="shared" si="187"/>
        <v>7128927.4357084455</v>
      </c>
      <c r="Z106" s="371">
        <f t="shared" si="187"/>
        <v>71288833.717084453</v>
      </c>
      <c r="AA106" s="38">
        <f t="shared" ref="AA106:AI106" si="188">$D106*R106/3600</f>
        <v>109.44482798017121</v>
      </c>
      <c r="AB106" s="38">
        <f t="shared" si="188"/>
        <v>109.44482798017121</v>
      </c>
      <c r="AC106" s="38">
        <f t="shared" si="188"/>
        <v>109.44482798017121</v>
      </c>
      <c r="AD106" s="38">
        <f t="shared" si="188"/>
        <v>109.44482798017121</v>
      </c>
      <c r="AE106" s="38">
        <f t="shared" si="188"/>
        <v>109.44482798017121</v>
      </c>
      <c r="AF106" s="38">
        <f t="shared" si="188"/>
        <v>109.44482798017121</v>
      </c>
      <c r="AG106" s="38">
        <f t="shared" si="188"/>
        <v>684.41933526801074</v>
      </c>
      <c r="AH106" s="38">
        <f t="shared" si="188"/>
        <v>6843.7703382801083</v>
      </c>
      <c r="AI106" s="38">
        <f t="shared" si="188"/>
        <v>68437.280368401072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5</v>
      </c>
      <c r="P107" s="369">
        <f t="shared" si="21"/>
        <v>16.32</v>
      </c>
      <c r="Q107" s="38">
        <f t="shared" si="22"/>
        <v>114005.02914601169</v>
      </c>
      <c r="R107" s="371">
        <f t="shared" ref="R107:Z107" si="189">$P107*$O107+MAX(R$24*1000/(MAX(MIN(FLOOR(R$24*1000/$U$1,1),$E107))*$L$1)*$R$1,$Q107-$P107*$O107)</f>
        <v>114005.02914601169</v>
      </c>
      <c r="S107" s="371">
        <f t="shared" si="189"/>
        <v>114005.02914601169</v>
      </c>
      <c r="T107" s="371">
        <f t="shared" si="189"/>
        <v>114005.02914601169</v>
      </c>
      <c r="U107" s="371">
        <f t="shared" si="189"/>
        <v>114005.02914601169</v>
      </c>
      <c r="V107" s="371">
        <f t="shared" si="189"/>
        <v>114005.02914601169</v>
      </c>
      <c r="W107" s="371">
        <f t="shared" si="189"/>
        <v>114005.02914601169</v>
      </c>
      <c r="X107" s="371">
        <f t="shared" si="189"/>
        <v>802080.42851720017</v>
      </c>
      <c r="Y107" s="371">
        <f t="shared" si="189"/>
        <v>8020069.885172002</v>
      </c>
      <c r="Z107" s="371">
        <f t="shared" si="189"/>
        <v>80199964.451720014</v>
      </c>
      <c r="AA107" s="38">
        <f t="shared" ref="AA107:AI107" si="190">$D107*R107/3600</f>
        <v>97.28429153792996</v>
      </c>
      <c r="AB107" s="38">
        <f t="shared" si="190"/>
        <v>97.28429153792996</v>
      </c>
      <c r="AC107" s="38">
        <f t="shared" si="190"/>
        <v>97.28429153792996</v>
      </c>
      <c r="AD107" s="38">
        <f t="shared" si="190"/>
        <v>97.28429153792996</v>
      </c>
      <c r="AE107" s="38">
        <f t="shared" si="190"/>
        <v>97.28429153792996</v>
      </c>
      <c r="AF107" s="38">
        <f t="shared" si="190"/>
        <v>97.28429153792996</v>
      </c>
      <c r="AG107" s="38">
        <f t="shared" si="190"/>
        <v>684.44196566801077</v>
      </c>
      <c r="AH107" s="38">
        <f t="shared" si="190"/>
        <v>6843.7929686801081</v>
      </c>
      <c r="AI107" s="38">
        <f t="shared" si="190"/>
        <v>68437.302998801082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5</v>
      </c>
      <c r="P108" s="369">
        <f t="shared" si="21"/>
        <v>20.399999999999999</v>
      </c>
      <c r="Q108" s="38">
        <f t="shared" si="22"/>
        <v>142506.28643251461</v>
      </c>
      <c r="R108" s="371">
        <f t="shared" ref="R108:Z108" si="191">$P108*$O108+MAX(R$24*1000/(MAX(MIN(FLOOR(R$24*1000/$U$1,1),$E108))*$L$1)*$R$1,$Q108-$P108*$O108)</f>
        <v>142506.28643251461</v>
      </c>
      <c r="S108" s="371">
        <f t="shared" si="191"/>
        <v>142506.28643251461</v>
      </c>
      <c r="T108" s="371">
        <f t="shared" si="191"/>
        <v>142506.28643251461</v>
      </c>
      <c r="U108" s="371">
        <f t="shared" si="191"/>
        <v>142506.28643251461</v>
      </c>
      <c r="V108" s="371">
        <f t="shared" si="191"/>
        <v>142506.28643251461</v>
      </c>
      <c r="W108" s="371">
        <f t="shared" si="191"/>
        <v>142506.28643251461</v>
      </c>
      <c r="X108" s="371">
        <f t="shared" si="191"/>
        <v>802100.82851720019</v>
      </c>
      <c r="Y108" s="371">
        <f t="shared" si="191"/>
        <v>8020090.2851720024</v>
      </c>
      <c r="Z108" s="371">
        <f t="shared" si="191"/>
        <v>80199984.85172002</v>
      </c>
      <c r="AA108" s="38">
        <f t="shared" ref="AA108:AI108" si="192">$D108*R108/3600</f>
        <v>121.60536442241246</v>
      </c>
      <c r="AB108" s="38">
        <f t="shared" si="192"/>
        <v>121.60536442241246</v>
      </c>
      <c r="AC108" s="38">
        <f t="shared" si="192"/>
        <v>121.60536442241246</v>
      </c>
      <c r="AD108" s="38">
        <f t="shared" si="192"/>
        <v>121.60536442241246</v>
      </c>
      <c r="AE108" s="38">
        <f t="shared" si="192"/>
        <v>121.60536442241246</v>
      </c>
      <c r="AF108" s="38">
        <f t="shared" si="192"/>
        <v>121.60536442241246</v>
      </c>
      <c r="AG108" s="38">
        <f t="shared" si="192"/>
        <v>684.45937366801081</v>
      </c>
      <c r="AH108" s="38">
        <f t="shared" si="192"/>
        <v>6843.8103766801087</v>
      </c>
      <c r="AI108" s="38">
        <f t="shared" si="192"/>
        <v>68437.320406801082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40.799999999999997</v>
      </c>
      <c r="Q109" s="38">
        <f t="shared" si="22"/>
        <v>285012.57286502921</v>
      </c>
      <c r="R109" s="371">
        <f t="shared" ref="R109:Z109" si="193">$P109*$O109+MAX(R$24*1000/(MAX(MIN(FLOOR(R$24*1000/$U$1,1),$E109))*$L$1)*$R$1,$Q109-$P109*$O109)</f>
        <v>285012.57286502921</v>
      </c>
      <c r="S109" s="371">
        <f t="shared" si="193"/>
        <v>285012.57286502921</v>
      </c>
      <c r="T109" s="371">
        <f t="shared" si="193"/>
        <v>285012.57286502921</v>
      </c>
      <c r="U109" s="371">
        <f t="shared" si="193"/>
        <v>285012.57286502921</v>
      </c>
      <c r="V109" s="371">
        <f t="shared" si="193"/>
        <v>285012.57286502921</v>
      </c>
      <c r="W109" s="371">
        <f t="shared" si="193"/>
        <v>285012.57286502921</v>
      </c>
      <c r="X109" s="371">
        <f t="shared" si="193"/>
        <v>1425816.4951416892</v>
      </c>
      <c r="Y109" s="371">
        <f t="shared" si="193"/>
        <v>14257797.751416892</v>
      </c>
      <c r="Z109" s="371">
        <f t="shared" si="193"/>
        <v>142577610.31416893</v>
      </c>
      <c r="AA109" s="38">
        <f t="shared" ref="AA109:AI109" si="194">$D109*R109/3600</f>
        <v>136.80603497521403</v>
      </c>
      <c r="AB109" s="38">
        <f t="shared" si="194"/>
        <v>136.80603497521403</v>
      </c>
      <c r="AC109" s="38">
        <f t="shared" si="194"/>
        <v>136.80603497521403</v>
      </c>
      <c r="AD109" s="38">
        <f t="shared" si="194"/>
        <v>136.80603497521403</v>
      </c>
      <c r="AE109" s="38">
        <f t="shared" si="194"/>
        <v>136.80603497521403</v>
      </c>
      <c r="AF109" s="38">
        <f t="shared" si="194"/>
        <v>136.80603497521403</v>
      </c>
      <c r="AG109" s="38">
        <f t="shared" si="194"/>
        <v>684.39191766801082</v>
      </c>
      <c r="AH109" s="38">
        <f t="shared" si="194"/>
        <v>6843.742920680108</v>
      </c>
      <c r="AI109" s="38">
        <f t="shared" si="194"/>
        <v>68437.252950801092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1</v>
      </c>
      <c r="O110" s="38">
        <f t="shared" si="20"/>
        <v>2</v>
      </c>
      <c r="P110" s="369">
        <f t="shared" si="21"/>
        <v>32.64</v>
      </c>
      <c r="Q110" s="38">
        <f t="shared" si="22"/>
        <v>228010.05829202337</v>
      </c>
      <c r="R110" s="371">
        <f t="shared" ref="R110:Z110" si="195">$P110*$O110+MAX(R$24*1000/(MAX(MIN(FLOOR(R$24*1000/$U$1,1),$E110))*$L$1)*$R$1,$Q110-$P110*$O110)</f>
        <v>228010.05829202337</v>
      </c>
      <c r="S110" s="371">
        <f t="shared" si="195"/>
        <v>228010.05829202337</v>
      </c>
      <c r="T110" s="371">
        <f t="shared" si="195"/>
        <v>228010.05829202337</v>
      </c>
      <c r="U110" s="371">
        <f t="shared" si="195"/>
        <v>228010.05829202337</v>
      </c>
      <c r="V110" s="371">
        <f t="shared" si="195"/>
        <v>228010.05829202337</v>
      </c>
      <c r="W110" s="371">
        <f t="shared" si="195"/>
        <v>228010.05829202337</v>
      </c>
      <c r="X110" s="371">
        <f t="shared" si="195"/>
        <v>1604062.9370344004</v>
      </c>
      <c r="Y110" s="371">
        <f t="shared" si="195"/>
        <v>16040041.850344004</v>
      </c>
      <c r="Z110" s="371">
        <f t="shared" si="195"/>
        <v>160399830.98344004</v>
      </c>
      <c r="AA110" s="38">
        <f t="shared" ref="AA110:AI110" si="196">$D110*R110/3600</f>
        <v>97.28429153792996</v>
      </c>
      <c r="AB110" s="38">
        <f t="shared" si="196"/>
        <v>97.28429153792996</v>
      </c>
      <c r="AC110" s="38">
        <f t="shared" si="196"/>
        <v>97.28429153792996</v>
      </c>
      <c r="AD110" s="38">
        <f t="shared" si="196"/>
        <v>97.28429153792996</v>
      </c>
      <c r="AE110" s="38">
        <f t="shared" si="196"/>
        <v>97.28429153792996</v>
      </c>
      <c r="AF110" s="38">
        <f t="shared" si="196"/>
        <v>97.28429153792996</v>
      </c>
      <c r="AG110" s="38">
        <f t="shared" si="196"/>
        <v>684.40018646801082</v>
      </c>
      <c r="AH110" s="38">
        <f t="shared" si="196"/>
        <v>6843.7511894801082</v>
      </c>
      <c r="AI110" s="38">
        <f t="shared" si="196"/>
        <v>68437.261219601089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1</v>
      </c>
      <c r="O111" s="38">
        <f t="shared" si="20"/>
        <v>2</v>
      </c>
      <c r="P111" s="369">
        <f t="shared" si="21"/>
        <v>40.799999999999997</v>
      </c>
      <c r="Q111" s="38">
        <f t="shared" si="22"/>
        <v>285012.57286502921</v>
      </c>
      <c r="R111" s="371">
        <f t="shared" ref="R111:Z111" si="197">$P111*$O111+MAX(R$24*1000/(MAX(MIN(FLOOR(R$24*1000/$U$1,1),$E111))*$L$1)*$R$1,$Q111-$P111*$O111)</f>
        <v>285012.57286502921</v>
      </c>
      <c r="S111" s="371">
        <f t="shared" si="197"/>
        <v>285012.57286502921</v>
      </c>
      <c r="T111" s="371">
        <f t="shared" si="197"/>
        <v>285012.57286502921</v>
      </c>
      <c r="U111" s="371">
        <f t="shared" si="197"/>
        <v>285012.57286502921</v>
      </c>
      <c r="V111" s="371">
        <f t="shared" si="197"/>
        <v>285012.57286502921</v>
      </c>
      <c r="W111" s="371">
        <f t="shared" si="197"/>
        <v>285012.57286502921</v>
      </c>
      <c r="X111" s="371">
        <f t="shared" si="197"/>
        <v>1604079.2570344005</v>
      </c>
      <c r="Y111" s="371">
        <f t="shared" si="197"/>
        <v>16040058.170344004</v>
      </c>
      <c r="Z111" s="371">
        <f t="shared" si="197"/>
        <v>160399847.30344003</v>
      </c>
      <c r="AA111" s="38">
        <f t="shared" ref="AA111:AI111" si="198">$D111*R111/3600</f>
        <v>121.60536442241246</v>
      </c>
      <c r="AB111" s="38">
        <f t="shared" si="198"/>
        <v>121.60536442241246</v>
      </c>
      <c r="AC111" s="38">
        <f t="shared" si="198"/>
        <v>121.60536442241246</v>
      </c>
      <c r="AD111" s="38">
        <f t="shared" si="198"/>
        <v>121.60536442241246</v>
      </c>
      <c r="AE111" s="38">
        <f t="shared" si="198"/>
        <v>121.60536442241246</v>
      </c>
      <c r="AF111" s="38">
        <f t="shared" si="198"/>
        <v>121.60536442241246</v>
      </c>
      <c r="AG111" s="38">
        <f t="shared" si="198"/>
        <v>684.4071496680109</v>
      </c>
      <c r="AH111" s="38">
        <f t="shared" si="198"/>
        <v>6843.7581526801087</v>
      </c>
      <c r="AI111" s="38">
        <f t="shared" si="198"/>
        <v>68437.268182801083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1</v>
      </c>
      <c r="O112" s="38">
        <f t="shared" si="20"/>
        <v>1</v>
      </c>
      <c r="P112" s="369">
        <f t="shared" si="21"/>
        <v>32.64</v>
      </c>
      <c r="Q112" s="38">
        <f t="shared" si="22"/>
        <v>228010.05829202337</v>
      </c>
      <c r="R112" s="371">
        <f t="shared" ref="R112:Z112" si="199">$P112*$O112+MAX(R$24*1000/(MAX(MIN(FLOOR(R$24*1000/$U$1,1),$E112))*$L$1)*$R$1,$Q112-$P112*$O112)</f>
        <v>228010.05829202337</v>
      </c>
      <c r="S112" s="371">
        <f t="shared" si="199"/>
        <v>228010.05829202337</v>
      </c>
      <c r="T112" s="371">
        <f t="shared" si="199"/>
        <v>228010.05829202337</v>
      </c>
      <c r="U112" s="371">
        <f t="shared" si="199"/>
        <v>228010.05829202337</v>
      </c>
      <c r="V112" s="371">
        <f t="shared" si="199"/>
        <v>228010.05829202337</v>
      </c>
      <c r="W112" s="371">
        <f t="shared" si="199"/>
        <v>320832.17140688008</v>
      </c>
      <c r="X112" s="371">
        <f t="shared" si="199"/>
        <v>3208027.9540688009</v>
      </c>
      <c r="Y112" s="371">
        <f t="shared" si="199"/>
        <v>32079985.78068801</v>
      </c>
      <c r="Z112" s="371">
        <f t="shared" si="199"/>
        <v>320799564.04688007</v>
      </c>
      <c r="AA112" s="38">
        <f t="shared" ref="AA112:AI112" si="200">$D112*R112/3600</f>
        <v>48.64214576896498</v>
      </c>
      <c r="AB112" s="38">
        <f t="shared" si="200"/>
        <v>48.64214576896498</v>
      </c>
      <c r="AC112" s="38">
        <f t="shared" si="200"/>
        <v>48.64214576896498</v>
      </c>
      <c r="AD112" s="38">
        <f t="shared" si="200"/>
        <v>48.64214576896498</v>
      </c>
      <c r="AE112" s="38">
        <f t="shared" si="200"/>
        <v>48.64214576896498</v>
      </c>
      <c r="AF112" s="38">
        <f t="shared" si="200"/>
        <v>68.444196566801082</v>
      </c>
      <c r="AG112" s="38">
        <f t="shared" si="200"/>
        <v>684.37929686801078</v>
      </c>
      <c r="AH112" s="38">
        <f t="shared" si="200"/>
        <v>6843.7302998801097</v>
      </c>
      <c r="AI112" s="38">
        <f t="shared" si="200"/>
        <v>68437.240330001077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1</v>
      </c>
      <c r="O113" s="38">
        <f t="shared" si="20"/>
        <v>1</v>
      </c>
      <c r="P113" s="369">
        <f t="shared" si="21"/>
        <v>40.799999999999997</v>
      </c>
      <c r="Q113" s="38">
        <f t="shared" si="22"/>
        <v>285012.57286502921</v>
      </c>
      <c r="R113" s="371">
        <f t="shared" ref="R113:Z113" si="201">$P113*$O113+MAX(R$24*1000/(MAX(MIN(FLOOR(R$24*1000/$U$1,1),$E113))*$L$1)*$R$1,$Q113-$P113*$O113)</f>
        <v>285012.57286502921</v>
      </c>
      <c r="S113" s="371">
        <f t="shared" si="201"/>
        <v>285012.57286502921</v>
      </c>
      <c r="T113" s="371">
        <f t="shared" si="201"/>
        <v>285012.57286502921</v>
      </c>
      <c r="U113" s="371">
        <f t="shared" si="201"/>
        <v>285012.57286502921</v>
      </c>
      <c r="V113" s="371">
        <f t="shared" si="201"/>
        <v>285012.57286502921</v>
      </c>
      <c r="W113" s="371">
        <f t="shared" si="201"/>
        <v>320840.33140688005</v>
      </c>
      <c r="X113" s="371">
        <f t="shared" si="201"/>
        <v>3208036.1140688006</v>
      </c>
      <c r="Y113" s="371">
        <f t="shared" si="201"/>
        <v>32079993.94068801</v>
      </c>
      <c r="Z113" s="371">
        <f t="shared" si="201"/>
        <v>320799572.20688009</v>
      </c>
      <c r="AA113" s="38">
        <f t="shared" ref="AA113:AI113" si="202">$D113*R113/3600</f>
        <v>60.802682211206232</v>
      </c>
      <c r="AB113" s="38">
        <f t="shared" si="202"/>
        <v>60.802682211206232</v>
      </c>
      <c r="AC113" s="38">
        <f t="shared" si="202"/>
        <v>60.802682211206232</v>
      </c>
      <c r="AD113" s="38">
        <f t="shared" si="202"/>
        <v>60.802682211206232</v>
      </c>
      <c r="AE113" s="38">
        <f t="shared" si="202"/>
        <v>60.802682211206232</v>
      </c>
      <c r="AF113" s="38">
        <f t="shared" si="202"/>
        <v>68.445937366801076</v>
      </c>
      <c r="AG113" s="38">
        <f t="shared" si="202"/>
        <v>684.38103766801078</v>
      </c>
      <c r="AH113" s="38">
        <f t="shared" si="202"/>
        <v>6843.7320406801091</v>
      </c>
      <c r="AI113" s="38">
        <f t="shared" si="202"/>
        <v>68437.24207080109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1</v>
      </c>
      <c r="O114" s="38">
        <f t="shared" si="20"/>
        <v>1</v>
      </c>
      <c r="P114" s="369">
        <f t="shared" si="21"/>
        <v>16.32</v>
      </c>
      <c r="Q114" s="38">
        <f t="shared" si="22"/>
        <v>114005.02914601169</v>
      </c>
      <c r="R114" s="371">
        <f t="shared" ref="R114:Z114" si="203">$P114*$O114+MAX(R$24*1000/(MAX(MIN(FLOOR(R$24*1000/$U$1,1),$E114))*$L$1)*$R$1,$Q114-$P114*$O114)</f>
        <v>114005.02914601169</v>
      </c>
      <c r="S114" s="371">
        <f t="shared" si="203"/>
        <v>114005.02914601169</v>
      </c>
      <c r="T114" s="371">
        <f t="shared" si="203"/>
        <v>114005.02914601169</v>
      </c>
      <c r="U114" s="371">
        <f t="shared" si="203"/>
        <v>114005.02914601169</v>
      </c>
      <c r="V114" s="371">
        <f t="shared" si="203"/>
        <v>114005.02914601169</v>
      </c>
      <c r="W114" s="371">
        <f t="shared" si="203"/>
        <v>213882.67427125337</v>
      </c>
      <c r="X114" s="371">
        <f t="shared" si="203"/>
        <v>2138679.8627125337</v>
      </c>
      <c r="Y114" s="371">
        <f t="shared" si="203"/>
        <v>21386651.747125339</v>
      </c>
      <c r="Z114" s="371">
        <f t="shared" si="203"/>
        <v>213866370.59125337</v>
      </c>
      <c r="AA114" s="38">
        <f t="shared" ref="AA114:AI114" si="204">$D114*R114/3600</f>
        <v>37.368315108970492</v>
      </c>
      <c r="AB114" s="38">
        <f t="shared" si="204"/>
        <v>37.368315108970492</v>
      </c>
      <c r="AC114" s="38">
        <f t="shared" si="204"/>
        <v>37.368315108970492</v>
      </c>
      <c r="AD114" s="38">
        <f t="shared" si="204"/>
        <v>37.368315108970492</v>
      </c>
      <c r="AE114" s="38">
        <f t="shared" si="204"/>
        <v>37.368315108970492</v>
      </c>
      <c r="AF114" s="38">
        <f t="shared" si="204"/>
        <v>70.105987677799718</v>
      </c>
      <c r="AG114" s="38">
        <f t="shared" si="204"/>
        <v>701.01173277799717</v>
      </c>
      <c r="AH114" s="38">
        <f t="shared" si="204"/>
        <v>7010.0691837799714</v>
      </c>
      <c r="AI114" s="38">
        <f t="shared" si="204"/>
        <v>70100.64369379972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4</v>
      </c>
      <c r="P115" s="369">
        <f t="shared" si="21"/>
        <v>4.08</v>
      </c>
      <c r="Q115" s="38">
        <f t="shared" si="22"/>
        <v>28501.257286502921</v>
      </c>
      <c r="R115" s="371">
        <f t="shared" ref="R115:Z115" si="205">$P115*$O115+MAX(R$24*1000/(MAX(MIN(FLOOR(R$24*1000/$U$1,1),$E115))*$L$1)*$R$1,$Q115-$P115*$O115)</f>
        <v>28501.257286502921</v>
      </c>
      <c r="S115" s="371">
        <f t="shared" si="205"/>
        <v>28501.257286502921</v>
      </c>
      <c r="T115" s="371">
        <f t="shared" si="205"/>
        <v>28501.257286502921</v>
      </c>
      <c r="U115" s="371">
        <f t="shared" si="205"/>
        <v>28501.257286502921</v>
      </c>
      <c r="V115" s="371">
        <f t="shared" si="205"/>
        <v>28501.257286502921</v>
      </c>
      <c r="W115" s="371">
        <f t="shared" si="205"/>
        <v>53482.908567813342</v>
      </c>
      <c r="X115" s="371">
        <f t="shared" si="205"/>
        <v>534682.20567813341</v>
      </c>
      <c r="Y115" s="371">
        <f t="shared" si="205"/>
        <v>5346675.1767813349</v>
      </c>
      <c r="Z115" s="371">
        <f t="shared" si="205"/>
        <v>53466604.887813345</v>
      </c>
      <c r="AA115" s="38">
        <f t="shared" ref="AA115:AI115" si="206">$D115*R115/3600</f>
        <v>37.376232124883416</v>
      </c>
      <c r="AB115" s="38">
        <f t="shared" si="206"/>
        <v>37.376232124883416</v>
      </c>
      <c r="AC115" s="38">
        <f t="shared" si="206"/>
        <v>37.376232124883416</v>
      </c>
      <c r="AD115" s="38">
        <f t="shared" si="206"/>
        <v>37.376232124883416</v>
      </c>
      <c r="AE115" s="38">
        <f t="shared" si="206"/>
        <v>37.376232124883416</v>
      </c>
      <c r="AF115" s="38">
        <f t="shared" si="206"/>
        <v>70.136892041290778</v>
      </c>
      <c r="AG115" s="38">
        <f t="shared" si="206"/>
        <v>701.17630361290776</v>
      </c>
      <c r="AH115" s="38">
        <f t="shared" si="206"/>
        <v>7011.5704193290785</v>
      </c>
      <c r="AI115" s="38">
        <f t="shared" si="206"/>
        <v>70115.511576490782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5</v>
      </c>
      <c r="P116" s="369">
        <f t="shared" si="21"/>
        <v>20.399999999999999</v>
      </c>
      <c r="Q116" s="38">
        <f t="shared" si="22"/>
        <v>142506.28643251461</v>
      </c>
      <c r="R116" s="371">
        <f t="shared" ref="R116:Z116" si="207">$P116*$O116+MAX(R$24*1000/(MAX(MIN(FLOOR(R$24*1000/$U$1,1),$E116))*$L$1)*$R$1,$Q116-$P116*$O116)</f>
        <v>142506.28643251461</v>
      </c>
      <c r="S116" s="371">
        <f t="shared" si="207"/>
        <v>142506.28643251461</v>
      </c>
      <c r="T116" s="371">
        <f t="shared" si="207"/>
        <v>142506.28643251461</v>
      </c>
      <c r="U116" s="371">
        <f t="shared" si="207"/>
        <v>142506.28643251461</v>
      </c>
      <c r="V116" s="371">
        <f t="shared" si="207"/>
        <v>142506.28643251461</v>
      </c>
      <c r="W116" s="371">
        <f t="shared" si="207"/>
        <v>142506.28643251461</v>
      </c>
      <c r="X116" s="371">
        <f t="shared" si="207"/>
        <v>802100.82851720019</v>
      </c>
      <c r="Y116" s="371">
        <f t="shared" si="207"/>
        <v>8020090.2851720024</v>
      </c>
      <c r="Z116" s="371">
        <f t="shared" si="207"/>
        <v>80199984.85172002</v>
      </c>
      <c r="AA116" s="38">
        <f t="shared" ref="AA116:AI116" si="208">$D116*R116/3600</f>
        <v>126.67225460667964</v>
      </c>
      <c r="AB116" s="38">
        <f t="shared" si="208"/>
        <v>126.67225460667964</v>
      </c>
      <c r="AC116" s="38">
        <f t="shared" si="208"/>
        <v>126.67225460667964</v>
      </c>
      <c r="AD116" s="38">
        <f t="shared" si="208"/>
        <v>126.67225460667964</v>
      </c>
      <c r="AE116" s="38">
        <f t="shared" si="208"/>
        <v>126.67225460667964</v>
      </c>
      <c r="AF116" s="38">
        <f t="shared" si="208"/>
        <v>126.67225460667964</v>
      </c>
      <c r="AG116" s="38">
        <f t="shared" si="208"/>
        <v>712.97851423751138</v>
      </c>
      <c r="AH116" s="38">
        <f t="shared" si="208"/>
        <v>7128.9691423751137</v>
      </c>
      <c r="AI116" s="38">
        <f t="shared" si="208"/>
        <v>71288.875423751131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3</v>
      </c>
      <c r="P117" s="369">
        <f t="shared" si="21"/>
        <v>40.799999999999997</v>
      </c>
      <c r="Q117" s="38">
        <f t="shared" si="22"/>
        <v>285012.57286502921</v>
      </c>
      <c r="R117" s="371">
        <f t="shared" ref="R117:Z117" si="209">$P117*$O117+MAX(R$24*1000/(MAX(MIN(FLOOR(R$24*1000/$U$1,1),$E117))*$L$1)*$R$1,$Q117-$P117*$O117)</f>
        <v>285012.57286502921</v>
      </c>
      <c r="S117" s="371">
        <f t="shared" si="209"/>
        <v>285012.57286502921</v>
      </c>
      <c r="T117" s="371">
        <f t="shared" si="209"/>
        <v>285012.57286502921</v>
      </c>
      <c r="U117" s="371">
        <f t="shared" si="209"/>
        <v>285012.57286502921</v>
      </c>
      <c r="V117" s="371">
        <f t="shared" si="209"/>
        <v>285012.57286502921</v>
      </c>
      <c r="W117" s="371">
        <f t="shared" si="209"/>
        <v>285012.57286502921</v>
      </c>
      <c r="X117" s="371">
        <f t="shared" si="209"/>
        <v>1283320.5256275202</v>
      </c>
      <c r="Y117" s="371">
        <f t="shared" si="209"/>
        <v>12832103.656275203</v>
      </c>
      <c r="Z117" s="371">
        <f t="shared" si="209"/>
        <v>128319934.96275204</v>
      </c>
      <c r="AA117" s="38">
        <f t="shared" ref="AA117:AI117" si="210">$D117*R117/3600</f>
        <v>158.34031825834955</v>
      </c>
      <c r="AB117" s="38">
        <f t="shared" si="210"/>
        <v>158.34031825834955</v>
      </c>
      <c r="AC117" s="38">
        <f t="shared" si="210"/>
        <v>158.34031825834955</v>
      </c>
      <c r="AD117" s="38">
        <f t="shared" si="210"/>
        <v>158.34031825834955</v>
      </c>
      <c r="AE117" s="38">
        <f t="shared" si="210"/>
        <v>158.34031825834955</v>
      </c>
      <c r="AF117" s="38">
        <f t="shared" si="210"/>
        <v>158.34031825834955</v>
      </c>
      <c r="AG117" s="38">
        <f t="shared" si="210"/>
        <v>712.95584757084453</v>
      </c>
      <c r="AH117" s="38">
        <f t="shared" si="210"/>
        <v>7128.9464757084461</v>
      </c>
      <c r="AI117" s="38">
        <f t="shared" si="210"/>
        <v>71288.852757084474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1</v>
      </c>
      <c r="O118" s="38">
        <f t="shared" si="20"/>
        <v>1</v>
      </c>
      <c r="P118" s="369">
        <f t="shared" si="21"/>
        <v>408000</v>
      </c>
      <c r="Q118" s="38">
        <f t="shared" si="22"/>
        <v>2850125728.6502924</v>
      </c>
      <c r="R118" s="371">
        <f t="shared" ref="R118:Z118" si="211">$P118*$O118+MAX(R$24*1000/(MAX(MIN(FLOOR(R$24*1000/$U$1,1),$E118))*$L$1)*$R$1,$Q118-$P118*$O118)</f>
        <v>2850125728.6502924</v>
      </c>
      <c r="S118" s="371">
        <f t="shared" si="211"/>
        <v>2850125728.6502924</v>
      </c>
      <c r="T118" s="371">
        <f t="shared" si="211"/>
        <v>2850125728.6502924</v>
      </c>
      <c r="U118" s="371">
        <f t="shared" si="211"/>
        <v>2850125728.6502924</v>
      </c>
      <c r="V118" s="371">
        <f t="shared" si="211"/>
        <v>2850125728.6502924</v>
      </c>
      <c r="W118" s="371">
        <f t="shared" si="211"/>
        <v>2850125728.6502924</v>
      </c>
      <c r="X118" s="371">
        <f t="shared" si="211"/>
        <v>2850125728.6502924</v>
      </c>
      <c r="Y118" s="371">
        <f t="shared" si="211"/>
        <v>2850125728.6502924</v>
      </c>
      <c r="Z118" s="371">
        <f t="shared" si="211"/>
        <v>2850125728.6502924</v>
      </c>
      <c r="AA118" s="38">
        <f t="shared" ref="AA118:AI118" si="212">$D118*R118/3600</f>
        <v>633361.27303339844</v>
      </c>
      <c r="AB118" s="38">
        <f t="shared" si="212"/>
        <v>633361.27303339844</v>
      </c>
      <c r="AC118" s="38">
        <f t="shared" si="212"/>
        <v>633361.27303339844</v>
      </c>
      <c r="AD118" s="38">
        <f t="shared" si="212"/>
        <v>633361.27303339844</v>
      </c>
      <c r="AE118" s="38">
        <f t="shared" si="212"/>
        <v>633361.27303339844</v>
      </c>
      <c r="AF118" s="38">
        <f t="shared" si="212"/>
        <v>633361.27303339844</v>
      </c>
      <c r="AG118" s="38">
        <f t="shared" si="212"/>
        <v>633361.27303339844</v>
      </c>
      <c r="AH118" s="38">
        <f t="shared" si="212"/>
        <v>633361.27303339844</v>
      </c>
      <c r="AI118" s="38">
        <f t="shared" si="212"/>
        <v>633361.27303339844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8.16</v>
      </c>
      <c r="Q119" s="38">
        <f t="shared" si="22"/>
        <v>57002.514573005843</v>
      </c>
      <c r="R119" s="371">
        <f t="shared" ref="R119:Z119" si="214">$P119*$O119+MAX(R$24*1000/(MAX(MIN(FLOOR(R$24*1000/$U$1,1),$E119))*$L$1)*$R$1,$Q119-$P119*$O119)</f>
        <v>57002.514573005843</v>
      </c>
      <c r="S119" s="371">
        <f t="shared" si="214"/>
        <v>57002.514573005843</v>
      </c>
      <c r="T119" s="371">
        <f t="shared" si="214"/>
        <v>57002.514573005843</v>
      </c>
      <c r="U119" s="371">
        <f t="shared" si="214"/>
        <v>57002.514573005843</v>
      </c>
      <c r="V119" s="371">
        <f t="shared" si="214"/>
        <v>57002.514573005843</v>
      </c>
      <c r="W119" s="371">
        <f t="shared" si="214"/>
        <v>57002.514573005843</v>
      </c>
      <c r="X119" s="371">
        <f t="shared" si="214"/>
        <v>401040.21425860008</v>
      </c>
      <c r="Y119" s="371">
        <f t="shared" si="214"/>
        <v>4010034.942586001</v>
      </c>
      <c r="Z119" s="371">
        <f t="shared" si="214"/>
        <v>40099982.225860007</v>
      </c>
      <c r="AA119" s="38">
        <f t="shared" ref="AA119:AI119" si="215">$D119*R119/3600</f>
        <v>102.14850611482646</v>
      </c>
      <c r="AB119" s="38">
        <f t="shared" si="215"/>
        <v>102.14850611482646</v>
      </c>
      <c r="AC119" s="38">
        <f t="shared" si="215"/>
        <v>102.14850611482646</v>
      </c>
      <c r="AD119" s="38">
        <f t="shared" si="215"/>
        <v>102.14850611482646</v>
      </c>
      <c r="AE119" s="38">
        <f t="shared" si="215"/>
        <v>102.14850611482646</v>
      </c>
      <c r="AF119" s="38">
        <f t="shared" si="215"/>
        <v>102.14850611482646</v>
      </c>
      <c r="AG119" s="38">
        <f t="shared" si="215"/>
        <v>718.66406395141144</v>
      </c>
      <c r="AH119" s="38">
        <f t="shared" si="215"/>
        <v>7185.982617114114</v>
      </c>
      <c r="AI119" s="38">
        <f t="shared" si="215"/>
        <v>71859.168148741141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8.16</v>
      </c>
      <c r="Q120" s="38">
        <f t="shared" si="22"/>
        <v>57002.514573005843</v>
      </c>
      <c r="R120" s="371">
        <f t="shared" ref="R120:Z120" si="216">$P120*$O120+MAX(R$24*1000/(MAX(MIN(FLOOR(R$24*1000/$U$1,1),$E120))*$L$1)*$R$1,$Q120-$P120*$O120)</f>
        <v>57002.514573005843</v>
      </c>
      <c r="S120" s="371">
        <f t="shared" si="216"/>
        <v>57002.514573005843</v>
      </c>
      <c r="T120" s="371">
        <f t="shared" si="216"/>
        <v>57002.514573005843</v>
      </c>
      <c r="U120" s="371">
        <f t="shared" si="216"/>
        <v>57002.514573005843</v>
      </c>
      <c r="V120" s="371">
        <f t="shared" si="216"/>
        <v>57002.514573005843</v>
      </c>
      <c r="W120" s="371">
        <f t="shared" si="216"/>
        <v>57002.514573005843</v>
      </c>
      <c r="X120" s="371">
        <f t="shared" si="216"/>
        <v>401040.21425860008</v>
      </c>
      <c r="Y120" s="371">
        <f t="shared" si="216"/>
        <v>4010034.942586001</v>
      </c>
      <c r="Z120" s="371">
        <f t="shared" si="216"/>
        <v>40099982.225860007</v>
      </c>
      <c r="AA120" s="38">
        <f t="shared" ref="AA120:AI120" si="217">$D120*R120/3600</f>
        <v>102.14850611482646</v>
      </c>
      <c r="AB120" s="38">
        <f t="shared" si="217"/>
        <v>102.14850611482646</v>
      </c>
      <c r="AC120" s="38">
        <f t="shared" si="217"/>
        <v>102.14850611482646</v>
      </c>
      <c r="AD120" s="38">
        <f t="shared" si="217"/>
        <v>102.14850611482646</v>
      </c>
      <c r="AE120" s="38">
        <f t="shared" si="217"/>
        <v>102.14850611482646</v>
      </c>
      <c r="AF120" s="38">
        <f t="shared" si="217"/>
        <v>102.14850611482646</v>
      </c>
      <c r="AG120" s="38">
        <f t="shared" si="217"/>
        <v>718.66406395141144</v>
      </c>
      <c r="AH120" s="38">
        <f t="shared" si="217"/>
        <v>7185.982617114114</v>
      </c>
      <c r="AI120" s="38">
        <f t="shared" si="217"/>
        <v>71859.168148741141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10.88</v>
      </c>
      <c r="Q121" s="38">
        <f t="shared" si="22"/>
        <v>76003.352764007795</v>
      </c>
      <c r="R121" s="371">
        <f t="shared" ref="R121:Z121" si="218">$P121*$O121+MAX(R$24*1000/(MAX(MIN(FLOOR(R$24*1000/$U$1,1),$E121))*$L$1)*$R$1,$Q121-$P121*$O121)</f>
        <v>76003.352764007795</v>
      </c>
      <c r="S121" s="371">
        <f t="shared" si="218"/>
        <v>76003.352764007795</v>
      </c>
      <c r="T121" s="371">
        <f t="shared" si="218"/>
        <v>76003.352764007795</v>
      </c>
      <c r="U121" s="371">
        <f t="shared" si="218"/>
        <v>76003.352764007795</v>
      </c>
      <c r="V121" s="371">
        <f t="shared" si="218"/>
        <v>76003.352764007795</v>
      </c>
      <c r="W121" s="371">
        <f t="shared" si="218"/>
        <v>76003.352764007795</v>
      </c>
      <c r="X121" s="371">
        <f t="shared" si="218"/>
        <v>534709.40567813348</v>
      </c>
      <c r="Y121" s="371">
        <f t="shared" si="218"/>
        <v>5346702.3767813342</v>
      </c>
      <c r="Z121" s="371">
        <f t="shared" si="218"/>
        <v>53466632.087813348</v>
      </c>
      <c r="AA121" s="38">
        <f t="shared" ref="AA121:AI121" si="219">$D121*R121/3600</f>
        <v>102.14850611482649</v>
      </c>
      <c r="AB121" s="38">
        <f t="shared" si="219"/>
        <v>102.14850611482649</v>
      </c>
      <c r="AC121" s="38">
        <f t="shared" si="219"/>
        <v>102.14850611482649</v>
      </c>
      <c r="AD121" s="38">
        <f t="shared" si="219"/>
        <v>102.14850611482649</v>
      </c>
      <c r="AE121" s="38">
        <f t="shared" si="219"/>
        <v>102.14850611482649</v>
      </c>
      <c r="AF121" s="38">
        <f t="shared" si="219"/>
        <v>102.14850611482649</v>
      </c>
      <c r="AG121" s="38">
        <f t="shared" si="219"/>
        <v>718.6494412314114</v>
      </c>
      <c r="AH121" s="38">
        <f t="shared" si="219"/>
        <v>7185.9679943941128</v>
      </c>
      <c r="AI121" s="38">
        <f t="shared" si="219"/>
        <v>71859.153526021139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10</v>
      </c>
      <c r="P122" s="369">
        <f t="shared" si="21"/>
        <v>16.32</v>
      </c>
      <c r="Q122" s="38">
        <f t="shared" si="22"/>
        <v>114005.02914601169</v>
      </c>
      <c r="R122" s="371">
        <f t="shared" ref="R122:Z122" si="220">$P122*$O122+MAX(R$24*1000/(MAX(MIN(FLOOR(R$24*1000/$U$1,1),$E122))*$L$1)*$R$1,$Q122-$P122*$O122)</f>
        <v>114005.02914601169</v>
      </c>
      <c r="S122" s="371">
        <f t="shared" si="220"/>
        <v>114005.02914601169</v>
      </c>
      <c r="T122" s="371">
        <f t="shared" si="220"/>
        <v>114005.02914601169</v>
      </c>
      <c r="U122" s="371">
        <f t="shared" si="220"/>
        <v>114005.02914601169</v>
      </c>
      <c r="V122" s="371">
        <f t="shared" si="220"/>
        <v>114005.02914601169</v>
      </c>
      <c r="W122" s="371">
        <f t="shared" si="220"/>
        <v>114005.02914601169</v>
      </c>
      <c r="X122" s="371">
        <f t="shared" si="220"/>
        <v>802162.02851720015</v>
      </c>
      <c r="Y122" s="371">
        <f t="shared" si="220"/>
        <v>8020151.4851720026</v>
      </c>
      <c r="Z122" s="371">
        <f t="shared" si="220"/>
        <v>80200046.051720023</v>
      </c>
      <c r="AA122" s="38">
        <f t="shared" ref="AA122:AI122" si="221">$D122*R122/3600</f>
        <v>102.14850611482646</v>
      </c>
      <c r="AB122" s="38">
        <f t="shared" si="221"/>
        <v>102.14850611482646</v>
      </c>
      <c r="AC122" s="38">
        <f t="shared" si="221"/>
        <v>102.14850611482646</v>
      </c>
      <c r="AD122" s="38">
        <f t="shared" si="221"/>
        <v>102.14850611482646</v>
      </c>
      <c r="AE122" s="38">
        <f t="shared" si="221"/>
        <v>102.14850611482646</v>
      </c>
      <c r="AF122" s="38">
        <f t="shared" si="221"/>
        <v>102.14850611482646</v>
      </c>
      <c r="AG122" s="38">
        <f t="shared" si="221"/>
        <v>718.73717755141138</v>
      </c>
      <c r="AH122" s="38">
        <f t="shared" si="221"/>
        <v>7186.0557307141144</v>
      </c>
      <c r="AI122" s="38">
        <f t="shared" si="221"/>
        <v>71859.241262341136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10</v>
      </c>
      <c r="P123" s="369">
        <f t="shared" si="21"/>
        <v>16.32</v>
      </c>
      <c r="Q123" s="38">
        <f t="shared" si="22"/>
        <v>114005.02914601169</v>
      </c>
      <c r="R123" s="371">
        <f t="shared" ref="R123:Z123" si="222">$P123*$O123+MAX(R$24*1000/(MAX(MIN(FLOOR(R$24*1000/$U$1,1),$E123))*$L$1)*$R$1,$Q123-$P123*$O123)</f>
        <v>114005.02914601169</v>
      </c>
      <c r="S123" s="371">
        <f t="shared" si="222"/>
        <v>114005.02914601169</v>
      </c>
      <c r="T123" s="371">
        <f t="shared" si="222"/>
        <v>114005.02914601169</v>
      </c>
      <c r="U123" s="371">
        <f t="shared" si="222"/>
        <v>114005.02914601169</v>
      </c>
      <c r="V123" s="371">
        <f t="shared" si="222"/>
        <v>114005.02914601169</v>
      </c>
      <c r="W123" s="371">
        <f t="shared" si="222"/>
        <v>114005.02914601169</v>
      </c>
      <c r="X123" s="371">
        <f t="shared" si="222"/>
        <v>802162.02851720015</v>
      </c>
      <c r="Y123" s="371">
        <f t="shared" si="222"/>
        <v>8020151.4851720026</v>
      </c>
      <c r="Z123" s="371">
        <f t="shared" si="222"/>
        <v>80200046.051720023</v>
      </c>
      <c r="AA123" s="38">
        <f t="shared" ref="AA123:AI123" si="223">$D123*R123/3600</f>
        <v>102.14850611482646</v>
      </c>
      <c r="AB123" s="38">
        <f t="shared" si="223"/>
        <v>102.14850611482646</v>
      </c>
      <c r="AC123" s="38">
        <f t="shared" si="223"/>
        <v>102.14850611482646</v>
      </c>
      <c r="AD123" s="38">
        <f t="shared" si="223"/>
        <v>102.14850611482646</v>
      </c>
      <c r="AE123" s="38">
        <f t="shared" si="223"/>
        <v>102.14850611482646</v>
      </c>
      <c r="AF123" s="38">
        <f t="shared" si="223"/>
        <v>102.14850611482646</v>
      </c>
      <c r="AG123" s="38">
        <f t="shared" si="223"/>
        <v>718.73717755141138</v>
      </c>
      <c r="AH123" s="38">
        <f t="shared" si="223"/>
        <v>7186.0557307141144</v>
      </c>
      <c r="AI123" s="38">
        <f t="shared" si="223"/>
        <v>71859.241262341136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16.32</v>
      </c>
      <c r="Q124" s="38">
        <f t="shared" si="22"/>
        <v>114005.02914601169</v>
      </c>
      <c r="R124" s="371">
        <f t="shared" ref="R124:Z124" si="224">$P124*$O124+MAX(R$24*1000/(MAX(MIN(FLOOR(R$24*1000/$U$1,1),$E124))*$L$1)*$R$1,$Q124-$P124*$O124)</f>
        <v>114005.02914601169</v>
      </c>
      <c r="S124" s="371">
        <f t="shared" si="224"/>
        <v>114005.02914601169</v>
      </c>
      <c r="T124" s="371">
        <f t="shared" si="224"/>
        <v>114005.02914601169</v>
      </c>
      <c r="U124" s="371">
        <f t="shared" si="224"/>
        <v>114005.02914601169</v>
      </c>
      <c r="V124" s="371">
        <f t="shared" si="224"/>
        <v>114005.02914601169</v>
      </c>
      <c r="W124" s="371">
        <f t="shared" si="224"/>
        <v>114005.02914601169</v>
      </c>
      <c r="X124" s="371">
        <f t="shared" si="224"/>
        <v>802031.46851720021</v>
      </c>
      <c r="Y124" s="371">
        <f t="shared" si="224"/>
        <v>8020020.9251720021</v>
      </c>
      <c r="Z124" s="371">
        <f t="shared" si="224"/>
        <v>80199915.491720021</v>
      </c>
      <c r="AA124" s="38">
        <f t="shared" ref="AA124:AI124" si="225">$D124*R124/3600</f>
        <v>102.14850611482646</v>
      </c>
      <c r="AB124" s="38">
        <f t="shared" si="225"/>
        <v>102.14850611482646</v>
      </c>
      <c r="AC124" s="38">
        <f t="shared" si="225"/>
        <v>102.14850611482646</v>
      </c>
      <c r="AD124" s="38">
        <f t="shared" si="225"/>
        <v>102.14850611482646</v>
      </c>
      <c r="AE124" s="38">
        <f t="shared" si="225"/>
        <v>102.14850611482646</v>
      </c>
      <c r="AF124" s="38">
        <f t="shared" si="225"/>
        <v>102.14850611482646</v>
      </c>
      <c r="AG124" s="38">
        <f t="shared" si="225"/>
        <v>718.62019579141145</v>
      </c>
      <c r="AH124" s="38">
        <f t="shared" si="225"/>
        <v>7185.9387489541141</v>
      </c>
      <c r="AI124" s="38">
        <f t="shared" si="225"/>
        <v>71859.124280581149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21.76</v>
      </c>
      <c r="Q125" s="38">
        <f t="shared" si="22"/>
        <v>152006.70552801559</v>
      </c>
      <c r="R125" s="371">
        <f t="shared" ref="R125:Z125" si="226">$P125*$O125+MAX(R$24*1000/(MAX(MIN(FLOOR(R$24*1000/$U$1,1),$E125))*$L$1)*$R$1,$Q125-$P125*$O125)</f>
        <v>152006.70552801559</v>
      </c>
      <c r="S125" s="371">
        <f t="shared" si="226"/>
        <v>152006.70552801559</v>
      </c>
      <c r="T125" s="371">
        <f t="shared" si="226"/>
        <v>152006.70552801559</v>
      </c>
      <c r="U125" s="371">
        <f t="shared" si="226"/>
        <v>152006.70552801559</v>
      </c>
      <c r="V125" s="371">
        <f t="shared" si="226"/>
        <v>152006.70552801559</v>
      </c>
      <c r="W125" s="371">
        <f t="shared" si="226"/>
        <v>152006.70552801559</v>
      </c>
      <c r="X125" s="371">
        <f t="shared" si="226"/>
        <v>1069375.2913562669</v>
      </c>
      <c r="Y125" s="371">
        <f t="shared" si="226"/>
        <v>10693361.233562669</v>
      </c>
      <c r="Z125" s="371">
        <f t="shared" si="226"/>
        <v>106933220.65562668</v>
      </c>
      <c r="AA125" s="38">
        <f t="shared" ref="AA125:AI125" si="227">$D125*R125/3600</f>
        <v>102.14850611482649</v>
      </c>
      <c r="AB125" s="38">
        <f t="shared" si="227"/>
        <v>102.14850611482649</v>
      </c>
      <c r="AC125" s="38">
        <f t="shared" si="227"/>
        <v>102.14850611482649</v>
      </c>
      <c r="AD125" s="38">
        <f t="shared" si="227"/>
        <v>102.14850611482649</v>
      </c>
      <c r="AE125" s="38">
        <f t="shared" si="227"/>
        <v>102.14850611482649</v>
      </c>
      <c r="AF125" s="38">
        <f t="shared" si="227"/>
        <v>102.14850611482649</v>
      </c>
      <c r="AG125" s="38">
        <f t="shared" si="227"/>
        <v>718.62019579141145</v>
      </c>
      <c r="AH125" s="38">
        <f t="shared" si="227"/>
        <v>7185.9387489541132</v>
      </c>
      <c r="AI125" s="38">
        <f t="shared" si="227"/>
        <v>71859.124280581134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8</v>
      </c>
      <c r="P126" s="369">
        <f t="shared" si="21"/>
        <v>20.399999999999999</v>
      </c>
      <c r="Q126" s="38">
        <f t="shared" si="22"/>
        <v>142506.28643251461</v>
      </c>
      <c r="R126" s="371">
        <f t="shared" ref="R126:Z126" si="228">$P126*$O126+MAX(R$24*1000/(MAX(MIN(FLOOR(R$24*1000/$U$1,1),$E126))*$L$1)*$R$1,$Q126-$P126*$O126)</f>
        <v>142506.28643251461</v>
      </c>
      <c r="S126" s="371">
        <f t="shared" si="228"/>
        <v>142506.28643251461</v>
      </c>
      <c r="T126" s="371">
        <f t="shared" si="228"/>
        <v>142506.28643251461</v>
      </c>
      <c r="U126" s="371">
        <f t="shared" si="228"/>
        <v>142506.28643251461</v>
      </c>
      <c r="V126" s="371">
        <f t="shared" si="228"/>
        <v>142506.28643251461</v>
      </c>
      <c r="W126" s="371">
        <f t="shared" si="228"/>
        <v>142506.28643251461</v>
      </c>
      <c r="X126" s="371">
        <f t="shared" si="228"/>
        <v>1069494.9713562669</v>
      </c>
      <c r="Y126" s="371">
        <f t="shared" si="228"/>
        <v>10693480.913562668</v>
      </c>
      <c r="Z126" s="371">
        <f t="shared" si="228"/>
        <v>106933340.33562669</v>
      </c>
      <c r="AA126" s="38">
        <f t="shared" ref="AA126:AI126" si="229">$D126*R126/3600</f>
        <v>95.764224482649809</v>
      </c>
      <c r="AB126" s="38">
        <f t="shared" si="229"/>
        <v>95.764224482649809</v>
      </c>
      <c r="AC126" s="38">
        <f t="shared" si="229"/>
        <v>95.764224482649809</v>
      </c>
      <c r="AD126" s="38">
        <f t="shared" si="229"/>
        <v>95.764224482649809</v>
      </c>
      <c r="AE126" s="38">
        <f t="shared" si="229"/>
        <v>95.764224482649809</v>
      </c>
      <c r="AF126" s="38">
        <f t="shared" si="229"/>
        <v>95.764224482649809</v>
      </c>
      <c r="AG126" s="38">
        <f t="shared" si="229"/>
        <v>718.70062075141129</v>
      </c>
      <c r="AH126" s="38">
        <f t="shared" si="229"/>
        <v>7186.0191739141137</v>
      </c>
      <c r="AI126" s="38">
        <f t="shared" si="229"/>
        <v>71859.204705541139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32.64</v>
      </c>
      <c r="Q127" s="38">
        <f t="shared" si="22"/>
        <v>228010.05829202337</v>
      </c>
      <c r="R127" s="371">
        <f t="shared" ref="R127:Z127" si="230">$P127*$O127+MAX(R$24*1000/(MAX(MIN(FLOOR(R$24*1000/$U$1,1),$E127))*$L$1)*$R$1,$Q127-$P127*$O127)</f>
        <v>228010.05829202337</v>
      </c>
      <c r="S127" s="371">
        <f t="shared" si="230"/>
        <v>228010.05829202337</v>
      </c>
      <c r="T127" s="371">
        <f t="shared" si="230"/>
        <v>228010.05829202337</v>
      </c>
      <c r="U127" s="371">
        <f t="shared" si="230"/>
        <v>228010.05829202337</v>
      </c>
      <c r="V127" s="371">
        <f t="shared" si="230"/>
        <v>228010.05829202337</v>
      </c>
      <c r="W127" s="371">
        <f t="shared" si="230"/>
        <v>228010.05829202337</v>
      </c>
      <c r="X127" s="371">
        <f t="shared" si="230"/>
        <v>1604030.2970344003</v>
      </c>
      <c r="Y127" s="371">
        <f t="shared" si="230"/>
        <v>16040009.210344005</v>
      </c>
      <c r="Z127" s="371">
        <f t="shared" si="230"/>
        <v>160399798.34344003</v>
      </c>
      <c r="AA127" s="38">
        <f t="shared" ref="AA127:AI127" si="231">$D127*R127/3600</f>
        <v>102.14850611482646</v>
      </c>
      <c r="AB127" s="38">
        <f t="shared" si="231"/>
        <v>102.14850611482646</v>
      </c>
      <c r="AC127" s="38">
        <f t="shared" si="231"/>
        <v>102.14850611482646</v>
      </c>
      <c r="AD127" s="38">
        <f t="shared" si="231"/>
        <v>102.14850611482646</v>
      </c>
      <c r="AE127" s="38">
        <f t="shared" si="231"/>
        <v>102.14850611482646</v>
      </c>
      <c r="AF127" s="38">
        <f t="shared" si="231"/>
        <v>102.14850611482646</v>
      </c>
      <c r="AG127" s="38">
        <f t="shared" si="231"/>
        <v>718.6055730714113</v>
      </c>
      <c r="AH127" s="38">
        <f t="shared" si="231"/>
        <v>7185.9241262341147</v>
      </c>
      <c r="AI127" s="38">
        <f t="shared" si="231"/>
        <v>71859.109657861132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5</v>
      </c>
      <c r="P128" s="369">
        <f t="shared" si="21"/>
        <v>34</v>
      </c>
      <c r="Q128" s="38">
        <f t="shared" si="22"/>
        <v>237510.47738752436</v>
      </c>
      <c r="R128" s="371">
        <f t="shared" ref="R128:Z128" si="232">$P128*$O128+MAX(R$24*1000/(MAX(MIN(FLOOR(R$24*1000/$U$1,1),$E128))*$L$1)*$R$1,$Q128-$P128*$O128)</f>
        <v>237510.47738752436</v>
      </c>
      <c r="S128" s="371">
        <f t="shared" si="232"/>
        <v>237510.47738752436</v>
      </c>
      <c r="T128" s="371">
        <f t="shared" si="232"/>
        <v>237510.47738752436</v>
      </c>
      <c r="U128" s="371">
        <f t="shared" si="232"/>
        <v>237510.47738752436</v>
      </c>
      <c r="V128" s="371">
        <f t="shared" si="232"/>
        <v>237510.47738752436</v>
      </c>
      <c r="W128" s="371">
        <f t="shared" si="232"/>
        <v>237510.47738752436</v>
      </c>
      <c r="X128" s="371">
        <f t="shared" si="232"/>
        <v>1604167.6570344004</v>
      </c>
      <c r="Y128" s="371">
        <f t="shared" si="232"/>
        <v>16040146.570344005</v>
      </c>
      <c r="Z128" s="371">
        <f t="shared" si="232"/>
        <v>160399935.70344004</v>
      </c>
      <c r="AA128" s="38">
        <f t="shared" ref="AA128:AI128" si="233">$D128*R128/3600</f>
        <v>106.40469386961091</v>
      </c>
      <c r="AB128" s="38">
        <f t="shared" si="233"/>
        <v>106.40469386961091</v>
      </c>
      <c r="AC128" s="38">
        <f t="shared" si="233"/>
        <v>106.40469386961091</v>
      </c>
      <c r="AD128" s="38">
        <f t="shared" si="233"/>
        <v>106.40469386961091</v>
      </c>
      <c r="AE128" s="38">
        <f t="shared" si="233"/>
        <v>106.40469386961091</v>
      </c>
      <c r="AF128" s="38">
        <f t="shared" si="233"/>
        <v>106.40469386961091</v>
      </c>
      <c r="AG128" s="38">
        <f t="shared" si="233"/>
        <v>718.66711035141134</v>
      </c>
      <c r="AH128" s="38">
        <f t="shared" si="233"/>
        <v>7185.9856635141141</v>
      </c>
      <c r="AI128" s="38">
        <f t="shared" si="233"/>
        <v>71859.171195141142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1</v>
      </c>
      <c r="O129" s="38">
        <f t="shared" si="20"/>
        <v>2</v>
      </c>
      <c r="P129" s="369">
        <f t="shared" si="21"/>
        <v>40.799999999999997</v>
      </c>
      <c r="Q129" s="38">
        <f t="shared" si="22"/>
        <v>285012.57286502921</v>
      </c>
      <c r="R129" s="371">
        <f t="shared" ref="R129:Z129" si="234">$P129*$O129+MAX(R$24*1000/(MAX(MIN(FLOOR(R$24*1000/$U$1,1),$E129))*$L$1)*$R$1,$Q129-$P129*$O129)</f>
        <v>285012.57286502921</v>
      </c>
      <c r="S129" s="371">
        <f t="shared" si="234"/>
        <v>285012.57286502921</v>
      </c>
      <c r="T129" s="371">
        <f t="shared" si="234"/>
        <v>285012.57286502921</v>
      </c>
      <c r="U129" s="371">
        <f t="shared" si="234"/>
        <v>285012.57286502921</v>
      </c>
      <c r="V129" s="371">
        <f t="shared" si="234"/>
        <v>285012.57286502921</v>
      </c>
      <c r="W129" s="371">
        <f t="shared" si="234"/>
        <v>320881.13140688004</v>
      </c>
      <c r="X129" s="371">
        <f t="shared" si="234"/>
        <v>3208076.9140688009</v>
      </c>
      <c r="Y129" s="371">
        <f t="shared" si="234"/>
        <v>32080034.740688011</v>
      </c>
      <c r="Z129" s="371">
        <f t="shared" si="234"/>
        <v>320799613.0068801</v>
      </c>
      <c r="AA129" s="38">
        <f t="shared" ref="AA129:AI129" si="235">$D129*R129/3600</f>
        <v>63.842816321766549</v>
      </c>
      <c r="AB129" s="38">
        <f t="shared" si="235"/>
        <v>63.842816321766549</v>
      </c>
      <c r="AC129" s="38">
        <f t="shared" si="235"/>
        <v>63.842816321766549</v>
      </c>
      <c r="AD129" s="38">
        <f t="shared" si="235"/>
        <v>63.842816321766549</v>
      </c>
      <c r="AE129" s="38">
        <f t="shared" si="235"/>
        <v>63.842816321766549</v>
      </c>
      <c r="AF129" s="38">
        <f t="shared" si="235"/>
        <v>71.877373435141138</v>
      </c>
      <c r="AG129" s="38">
        <f t="shared" si="235"/>
        <v>718.60922875141148</v>
      </c>
      <c r="AH129" s="38">
        <f t="shared" si="235"/>
        <v>7185.9277819141143</v>
      </c>
      <c r="AI129" s="38">
        <f t="shared" si="235"/>
        <v>71859.113313541151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1</v>
      </c>
      <c r="O130" s="38">
        <f t="shared" si="20"/>
        <v>1</v>
      </c>
      <c r="P130" s="369">
        <f t="shared" si="21"/>
        <v>40.799999999999997</v>
      </c>
      <c r="Q130" s="38">
        <f t="shared" si="22"/>
        <v>285012.57286502921</v>
      </c>
      <c r="R130" s="371">
        <f t="shared" ref="R130:Z130" si="236">$P130*$O130+MAX(R$24*1000/(MAX(MIN(FLOOR(R$24*1000/$U$1,1),$E130))*$L$1)*$R$1,$Q130-$P130*$O130)</f>
        <v>285012.57286502921</v>
      </c>
      <c r="S130" s="371">
        <f t="shared" si="236"/>
        <v>285012.57286502921</v>
      </c>
      <c r="T130" s="371">
        <f t="shared" si="236"/>
        <v>285012.57286502921</v>
      </c>
      <c r="U130" s="371">
        <f t="shared" si="236"/>
        <v>285012.57286502921</v>
      </c>
      <c r="V130" s="371">
        <f t="shared" si="236"/>
        <v>285012.57286502921</v>
      </c>
      <c r="W130" s="371">
        <f t="shared" si="236"/>
        <v>641639.86281376018</v>
      </c>
      <c r="X130" s="371">
        <f t="shared" si="236"/>
        <v>6416031.4281376014</v>
      </c>
      <c r="Y130" s="371">
        <f t="shared" si="236"/>
        <v>64159947.081376016</v>
      </c>
      <c r="Z130" s="371">
        <f t="shared" si="236"/>
        <v>641599103.61376011</v>
      </c>
      <c r="AA130" s="38">
        <f t="shared" ref="AA130:AI130" si="237">$D130*R130/3600</f>
        <v>31.921408160883274</v>
      </c>
      <c r="AB130" s="38">
        <f t="shared" si="237"/>
        <v>31.921408160883274</v>
      </c>
      <c r="AC130" s="38">
        <f t="shared" si="237"/>
        <v>31.921408160883274</v>
      </c>
      <c r="AD130" s="38">
        <f t="shared" si="237"/>
        <v>31.921408160883274</v>
      </c>
      <c r="AE130" s="38">
        <f t="shared" si="237"/>
        <v>31.921408160883274</v>
      </c>
      <c r="AF130" s="38">
        <f t="shared" si="237"/>
        <v>71.863664635141149</v>
      </c>
      <c r="AG130" s="38">
        <f t="shared" si="237"/>
        <v>718.59551995141135</v>
      </c>
      <c r="AH130" s="38">
        <f t="shared" si="237"/>
        <v>7185.9140731141133</v>
      </c>
      <c r="AI130" s="38">
        <f t="shared" si="237"/>
        <v>71859.099604741132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20.399999999999999</v>
      </c>
      <c r="Q131" s="38">
        <f t="shared" si="22"/>
        <v>142506.28643251461</v>
      </c>
      <c r="R131" s="371">
        <f t="shared" ref="R131:Z131" si="238">$P131*$O131+MAX(R$24*1000/(MAX(MIN(FLOOR(R$24*1000/$U$1,1),$E131))*$L$1)*$R$1,$Q131-$P131*$O131)</f>
        <v>142506.28643251461</v>
      </c>
      <c r="S131" s="371">
        <f t="shared" si="238"/>
        <v>142506.28643251461</v>
      </c>
      <c r="T131" s="371">
        <f t="shared" si="238"/>
        <v>142506.28643251461</v>
      </c>
      <c r="U131" s="371">
        <f t="shared" si="238"/>
        <v>142506.28643251461</v>
      </c>
      <c r="V131" s="371">
        <f t="shared" si="238"/>
        <v>142506.28643251461</v>
      </c>
      <c r="W131" s="371">
        <f t="shared" si="238"/>
        <v>142506.28643251461</v>
      </c>
      <c r="X131" s="371">
        <f t="shared" si="238"/>
        <v>534829.08567813342</v>
      </c>
      <c r="Y131" s="371">
        <f t="shared" si="238"/>
        <v>5346822.0567813348</v>
      </c>
      <c r="Z131" s="371">
        <f t="shared" si="238"/>
        <v>53466751.767813347</v>
      </c>
      <c r="AA131" s="38">
        <f t="shared" ref="AA131:AI131" si="239">$D131*R131/3600</f>
        <v>195.70863336732006</v>
      </c>
      <c r="AB131" s="38">
        <f t="shared" si="239"/>
        <v>195.70863336732006</v>
      </c>
      <c r="AC131" s="38">
        <f t="shared" si="239"/>
        <v>195.70863336732006</v>
      </c>
      <c r="AD131" s="38">
        <f t="shared" si="239"/>
        <v>195.70863336732006</v>
      </c>
      <c r="AE131" s="38">
        <f t="shared" si="239"/>
        <v>195.70863336732006</v>
      </c>
      <c r="AF131" s="38">
        <f t="shared" si="239"/>
        <v>195.70863336732006</v>
      </c>
      <c r="AG131" s="38">
        <f t="shared" si="239"/>
        <v>734.49861099796988</v>
      </c>
      <c r="AH131" s="38">
        <f t="shared" si="239"/>
        <v>7342.9689579796996</v>
      </c>
      <c r="AI131" s="38">
        <f t="shared" si="239"/>
        <v>73427.672427796992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34</v>
      </c>
      <c r="Q132" s="38">
        <f t="shared" si="22"/>
        <v>237510.47738752436</v>
      </c>
      <c r="R132" s="371">
        <f t="shared" ref="R132:Z132" si="240">$P132*$O132+MAX(R$24*1000/(MAX(MIN(FLOOR(R$24*1000/$U$1,1),$E132))*$L$1)*$R$1,$Q132-$P132*$O132)</f>
        <v>237510.47738752436</v>
      </c>
      <c r="S132" s="371">
        <f t="shared" si="240"/>
        <v>237510.47738752436</v>
      </c>
      <c r="T132" s="371">
        <f t="shared" si="240"/>
        <v>237510.47738752436</v>
      </c>
      <c r="U132" s="371">
        <f t="shared" si="240"/>
        <v>237510.47738752436</v>
      </c>
      <c r="V132" s="371">
        <f t="shared" si="240"/>
        <v>237510.47738752436</v>
      </c>
      <c r="W132" s="371">
        <f t="shared" si="240"/>
        <v>237510.47738752436</v>
      </c>
      <c r="X132" s="371">
        <f t="shared" si="240"/>
        <v>802168.82851720019</v>
      </c>
      <c r="Y132" s="371">
        <f t="shared" si="240"/>
        <v>8020158.2851720024</v>
      </c>
      <c r="Z132" s="371">
        <f t="shared" si="240"/>
        <v>80200052.85172002</v>
      </c>
      <c r="AA132" s="38">
        <f t="shared" ref="AA132:AI132" si="241">$D132*R132/3600</f>
        <v>217.45403707480006</v>
      </c>
      <c r="AB132" s="38">
        <f t="shared" si="241"/>
        <v>217.45403707480006</v>
      </c>
      <c r="AC132" s="38">
        <f t="shared" si="241"/>
        <v>217.45403707480006</v>
      </c>
      <c r="AD132" s="38">
        <f t="shared" si="241"/>
        <v>217.45403707480006</v>
      </c>
      <c r="AE132" s="38">
        <f t="shared" si="241"/>
        <v>217.45403707480006</v>
      </c>
      <c r="AF132" s="38">
        <f t="shared" si="241"/>
        <v>217.45403707480006</v>
      </c>
      <c r="AG132" s="38">
        <f t="shared" si="241"/>
        <v>734.43012744241435</v>
      </c>
      <c r="AH132" s="38">
        <f t="shared" si="241"/>
        <v>7342.9004744241438</v>
      </c>
      <c r="AI132" s="38">
        <f t="shared" si="241"/>
        <v>73427.603944241433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40.799999999999997</v>
      </c>
      <c r="Q133" s="38">
        <f t="shared" si="22"/>
        <v>285012.57286502921</v>
      </c>
      <c r="R133" s="371">
        <f t="shared" ref="R133:Z133" si="242">$P133*$O133+MAX(R$24*1000/(MAX(MIN(FLOOR(R$24*1000/$U$1,1),$E133))*$L$1)*$R$1,$Q133-$P133*$O133)</f>
        <v>285012.57286502921</v>
      </c>
      <c r="S133" s="371">
        <f t="shared" si="242"/>
        <v>285012.57286502921</v>
      </c>
      <c r="T133" s="371">
        <f t="shared" si="242"/>
        <v>285012.57286502921</v>
      </c>
      <c r="U133" s="371">
        <f t="shared" si="242"/>
        <v>285012.57286502921</v>
      </c>
      <c r="V133" s="371">
        <f t="shared" si="242"/>
        <v>285012.57286502921</v>
      </c>
      <c r="W133" s="371">
        <f t="shared" si="242"/>
        <v>285012.57286502921</v>
      </c>
      <c r="X133" s="371">
        <f t="shared" si="242"/>
        <v>1069494.9713562669</v>
      </c>
      <c r="Y133" s="371">
        <f t="shared" si="242"/>
        <v>10693480.913562668</v>
      </c>
      <c r="Z133" s="371">
        <f t="shared" si="242"/>
        <v>106933340.33562669</v>
      </c>
      <c r="AA133" s="38">
        <f t="shared" ref="AA133:AI133" si="243">$D133*R133/3600</f>
        <v>195.70863336732006</v>
      </c>
      <c r="AB133" s="38">
        <f t="shared" si="243"/>
        <v>195.70863336732006</v>
      </c>
      <c r="AC133" s="38">
        <f t="shared" si="243"/>
        <v>195.70863336732006</v>
      </c>
      <c r="AD133" s="38">
        <f t="shared" si="243"/>
        <v>195.70863336732006</v>
      </c>
      <c r="AE133" s="38">
        <f t="shared" si="243"/>
        <v>195.70863336732006</v>
      </c>
      <c r="AF133" s="38">
        <f t="shared" si="243"/>
        <v>195.70863336732006</v>
      </c>
      <c r="AG133" s="38">
        <f t="shared" si="243"/>
        <v>734.38654699796996</v>
      </c>
      <c r="AH133" s="38">
        <f t="shared" si="243"/>
        <v>7342.8568939796987</v>
      </c>
      <c r="AI133" s="38">
        <f t="shared" si="243"/>
        <v>73427.560363796991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40.799999999999997</v>
      </c>
      <c r="Q134" s="38">
        <f t="shared" si="22"/>
        <v>285012.57286502921</v>
      </c>
      <c r="R134" s="371">
        <f t="shared" ref="R134:Z134" si="244">$P134*$O134+MAX(R$24*1000/(MAX(MIN(FLOOR(R$24*1000/$U$1,1),$E134))*$L$1)*$R$1,$Q134-$P134*$O134)</f>
        <v>285012.57286502921</v>
      </c>
      <c r="S134" s="371">
        <f t="shared" si="244"/>
        <v>285012.57286502921</v>
      </c>
      <c r="T134" s="371">
        <f t="shared" si="244"/>
        <v>285012.57286502921</v>
      </c>
      <c r="U134" s="371">
        <f t="shared" si="244"/>
        <v>285012.57286502921</v>
      </c>
      <c r="V134" s="371">
        <f t="shared" si="244"/>
        <v>285012.57286502921</v>
      </c>
      <c r="W134" s="371">
        <f t="shared" si="244"/>
        <v>285012.57286502921</v>
      </c>
      <c r="X134" s="371">
        <f t="shared" si="244"/>
        <v>1604079.2570344005</v>
      </c>
      <c r="Y134" s="371">
        <f t="shared" si="244"/>
        <v>16040058.170344004</v>
      </c>
      <c r="Z134" s="371">
        <f t="shared" si="244"/>
        <v>160399847.30344003</v>
      </c>
      <c r="AA134" s="38">
        <f t="shared" ref="AA134:AI134" si="245">$D134*R134/3600</f>
        <v>130.47242224488002</v>
      </c>
      <c r="AB134" s="38">
        <f t="shared" si="245"/>
        <v>130.47242224488002</v>
      </c>
      <c r="AC134" s="38">
        <f t="shared" si="245"/>
        <v>130.47242224488002</v>
      </c>
      <c r="AD134" s="38">
        <f t="shared" si="245"/>
        <v>130.47242224488002</v>
      </c>
      <c r="AE134" s="38">
        <f t="shared" si="245"/>
        <v>130.47242224488002</v>
      </c>
      <c r="AF134" s="38">
        <f t="shared" si="245"/>
        <v>130.47242224488002</v>
      </c>
      <c r="AG134" s="38">
        <f t="shared" si="245"/>
        <v>734.31183766463664</v>
      </c>
      <c r="AH134" s="38">
        <f t="shared" si="245"/>
        <v>7342.7821846463657</v>
      </c>
      <c r="AI134" s="38">
        <f t="shared" si="245"/>
        <v>73427.485654463657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40.799999999999997</v>
      </c>
      <c r="Q135" s="38">
        <f t="shared" si="22"/>
        <v>285012.57286502921</v>
      </c>
      <c r="R135" s="371">
        <f t="shared" ref="R135:Z135" si="246">$P135*$O135+MAX(R$24*1000/(MAX(MIN(FLOOR(R$24*1000/$U$1,1),$E135))*$L$1)*$R$1,$Q135-$P135*$O135)</f>
        <v>285012.57286502921</v>
      </c>
      <c r="S135" s="371">
        <f t="shared" si="246"/>
        <v>285012.57286502921</v>
      </c>
      <c r="T135" s="371">
        <f t="shared" si="246"/>
        <v>285012.57286502921</v>
      </c>
      <c r="U135" s="371">
        <f t="shared" si="246"/>
        <v>285012.57286502921</v>
      </c>
      <c r="V135" s="371">
        <f t="shared" si="246"/>
        <v>285012.57286502921</v>
      </c>
      <c r="W135" s="371">
        <f t="shared" si="246"/>
        <v>320840.33140688005</v>
      </c>
      <c r="X135" s="371">
        <f t="shared" si="246"/>
        <v>3208036.1140688006</v>
      </c>
      <c r="Y135" s="371">
        <f t="shared" si="246"/>
        <v>32079993.94068801</v>
      </c>
      <c r="Z135" s="371">
        <f t="shared" si="246"/>
        <v>320799572.20688009</v>
      </c>
      <c r="AA135" s="38">
        <f t="shared" ref="AA135:AI135" si="247">$D135*R135/3600</f>
        <v>65.236211122440011</v>
      </c>
      <c r="AB135" s="38">
        <f t="shared" si="247"/>
        <v>65.236211122440011</v>
      </c>
      <c r="AC135" s="38">
        <f t="shared" si="247"/>
        <v>65.236211122440011</v>
      </c>
      <c r="AD135" s="38">
        <f t="shared" si="247"/>
        <v>65.236211122440011</v>
      </c>
      <c r="AE135" s="38">
        <f t="shared" si="247"/>
        <v>65.236211122440011</v>
      </c>
      <c r="AF135" s="38">
        <f t="shared" si="247"/>
        <v>73.436786966463643</v>
      </c>
      <c r="AG135" s="38">
        <f t="shared" si="247"/>
        <v>734.28382166463643</v>
      </c>
      <c r="AH135" s="38">
        <f t="shared" si="247"/>
        <v>7342.7541686463665</v>
      </c>
      <c r="AI135" s="38">
        <f t="shared" si="247"/>
        <v>73427.45763846366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8</v>
      </c>
      <c r="P136" s="369">
        <f t="shared" si="21"/>
        <v>18.133333333333333</v>
      </c>
      <c r="Q136" s="38">
        <f t="shared" si="22"/>
        <v>126672.25460667965</v>
      </c>
      <c r="R136" s="371">
        <f t="shared" ref="R136:Z136" si="248">$P136*$O136+MAX(R$24*1000/(MAX(MIN(FLOOR(R$24*1000/$U$1,1),$E136))*$L$1)*$R$1,$Q136-$P136*$O136)</f>
        <v>126672.25460667965</v>
      </c>
      <c r="S136" s="371">
        <f t="shared" si="248"/>
        <v>126672.25460667965</v>
      </c>
      <c r="T136" s="371">
        <f t="shared" si="248"/>
        <v>126672.25460667965</v>
      </c>
      <c r="U136" s="371">
        <f t="shared" si="248"/>
        <v>126672.25460667965</v>
      </c>
      <c r="V136" s="371">
        <f t="shared" si="248"/>
        <v>126672.25460667965</v>
      </c>
      <c r="W136" s="371">
        <f t="shared" si="248"/>
        <v>126672.25460667965</v>
      </c>
      <c r="X136" s="371">
        <f t="shared" si="248"/>
        <v>1069476.8380229336</v>
      </c>
      <c r="Y136" s="371">
        <f t="shared" si="248"/>
        <v>10693462.780229336</v>
      </c>
      <c r="Z136" s="371">
        <f t="shared" si="248"/>
        <v>106933322.20229335</v>
      </c>
      <c r="AA136" s="38">
        <f t="shared" ref="AA136:AI136" si="249">$D136*R136/3600</f>
        <v>90.443989789169265</v>
      </c>
      <c r="AB136" s="38">
        <f t="shared" si="249"/>
        <v>90.443989789169265</v>
      </c>
      <c r="AC136" s="38">
        <f t="shared" si="249"/>
        <v>90.443989789169265</v>
      </c>
      <c r="AD136" s="38">
        <f t="shared" si="249"/>
        <v>90.443989789169265</v>
      </c>
      <c r="AE136" s="38">
        <f t="shared" si="249"/>
        <v>90.443989789169265</v>
      </c>
      <c r="AF136" s="38">
        <f t="shared" si="249"/>
        <v>90.443989789169265</v>
      </c>
      <c r="AG136" s="38">
        <f t="shared" si="249"/>
        <v>763.60646234837452</v>
      </c>
      <c r="AH136" s="38">
        <f t="shared" si="249"/>
        <v>7635.1324250837442</v>
      </c>
      <c r="AI136" s="38">
        <f t="shared" si="249"/>
        <v>76350.392052437441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10</v>
      </c>
      <c r="P137" s="369">
        <f t="shared" si="21"/>
        <v>13.6</v>
      </c>
      <c r="Q137" s="38">
        <f t="shared" si="22"/>
        <v>95004.190955009733</v>
      </c>
      <c r="R137" s="371">
        <f t="shared" ref="R137:Z137" si="250">$P137*$O137+MAX(R$24*1000/(MAX(MIN(FLOOR(R$24*1000/$U$1,1),$E137))*$L$1)*$R$1,$Q137-$P137*$O137)</f>
        <v>95004.190955009733</v>
      </c>
      <c r="S137" s="371">
        <f t="shared" si="250"/>
        <v>95004.190955009733</v>
      </c>
      <c r="T137" s="371">
        <f t="shared" si="250"/>
        <v>95004.190955009733</v>
      </c>
      <c r="U137" s="371">
        <f t="shared" si="250"/>
        <v>95004.190955009733</v>
      </c>
      <c r="V137" s="371">
        <f t="shared" si="250"/>
        <v>95004.190955009733</v>
      </c>
      <c r="W137" s="371">
        <f t="shared" si="250"/>
        <v>95004.190955009733</v>
      </c>
      <c r="X137" s="371">
        <f t="shared" si="250"/>
        <v>802134.82851720019</v>
      </c>
      <c r="Y137" s="371">
        <f t="shared" si="250"/>
        <v>8020124.2851720024</v>
      </c>
      <c r="Z137" s="371">
        <f t="shared" si="250"/>
        <v>80200018.85172002</v>
      </c>
      <c r="AA137" s="38">
        <f t="shared" ref="AA137:AI137" si="251">$D137*R137/3600</f>
        <v>90.443989789169265</v>
      </c>
      <c r="AB137" s="38">
        <f t="shared" si="251"/>
        <v>90.443989789169265</v>
      </c>
      <c r="AC137" s="38">
        <f t="shared" si="251"/>
        <v>90.443989789169265</v>
      </c>
      <c r="AD137" s="38">
        <f t="shared" si="251"/>
        <v>90.443989789169265</v>
      </c>
      <c r="AE137" s="38">
        <f t="shared" si="251"/>
        <v>90.443989789169265</v>
      </c>
      <c r="AF137" s="38">
        <f t="shared" si="251"/>
        <v>90.443989789169265</v>
      </c>
      <c r="AG137" s="38">
        <f t="shared" si="251"/>
        <v>763.6323567483746</v>
      </c>
      <c r="AH137" s="38">
        <f t="shared" si="251"/>
        <v>7635.1583194837458</v>
      </c>
      <c r="AI137" s="38">
        <f t="shared" si="251"/>
        <v>76350.417946837464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10</v>
      </c>
      <c r="P138" s="369">
        <f t="shared" si="21"/>
        <v>13.6</v>
      </c>
      <c r="Q138" s="38">
        <f t="shared" si="22"/>
        <v>95004.190955009733</v>
      </c>
      <c r="R138" s="371">
        <f t="shared" ref="R138:Z138" si="252">$P138*$O138+MAX(R$24*1000/(MAX(MIN(FLOOR(R$24*1000/$U$1,1),$E138))*$L$1)*$R$1,$Q138-$P138*$O138)</f>
        <v>95004.190955009733</v>
      </c>
      <c r="S138" s="371">
        <f t="shared" si="252"/>
        <v>95004.190955009733</v>
      </c>
      <c r="T138" s="371">
        <f t="shared" si="252"/>
        <v>95004.190955009733</v>
      </c>
      <c r="U138" s="371">
        <f t="shared" si="252"/>
        <v>95004.190955009733</v>
      </c>
      <c r="V138" s="371">
        <f t="shared" si="252"/>
        <v>95004.190955009733</v>
      </c>
      <c r="W138" s="371">
        <f t="shared" si="252"/>
        <v>95004.190955009733</v>
      </c>
      <c r="X138" s="371">
        <f t="shared" si="252"/>
        <v>802134.82851720019</v>
      </c>
      <c r="Y138" s="371">
        <f t="shared" si="252"/>
        <v>8020124.2851720024</v>
      </c>
      <c r="Z138" s="371">
        <f t="shared" si="252"/>
        <v>80200018.85172002</v>
      </c>
      <c r="AA138" s="38">
        <f t="shared" ref="AA138:AI138" si="253">$D138*R138/3600</f>
        <v>90.443989789169265</v>
      </c>
      <c r="AB138" s="38">
        <f t="shared" si="253"/>
        <v>90.443989789169265</v>
      </c>
      <c r="AC138" s="38">
        <f t="shared" si="253"/>
        <v>90.443989789169265</v>
      </c>
      <c r="AD138" s="38">
        <f t="shared" si="253"/>
        <v>90.443989789169265</v>
      </c>
      <c r="AE138" s="38">
        <f t="shared" si="253"/>
        <v>90.443989789169265</v>
      </c>
      <c r="AF138" s="38">
        <f t="shared" si="253"/>
        <v>90.443989789169265</v>
      </c>
      <c r="AG138" s="38">
        <f t="shared" si="253"/>
        <v>763.6323567483746</v>
      </c>
      <c r="AH138" s="38">
        <f t="shared" si="253"/>
        <v>7635.1583194837458</v>
      </c>
      <c r="AI138" s="38">
        <f t="shared" si="253"/>
        <v>76350.417946837464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5</v>
      </c>
      <c r="P139" s="369">
        <f t="shared" si="21"/>
        <v>27.2</v>
      </c>
      <c r="Q139" s="38">
        <f t="shared" si="22"/>
        <v>190008.38191001947</v>
      </c>
      <c r="R139" s="371">
        <f t="shared" ref="R139:Z139" si="254">$P139*$O139+MAX(R$24*1000/(MAX(MIN(FLOOR(R$24*1000/$U$1,1),$E139))*$L$1)*$R$1,$Q139-$P139*$O139)</f>
        <v>190008.38191001947</v>
      </c>
      <c r="S139" s="371">
        <f t="shared" si="254"/>
        <v>190008.38191001947</v>
      </c>
      <c r="T139" s="371">
        <f t="shared" si="254"/>
        <v>190008.38191001947</v>
      </c>
      <c r="U139" s="371">
        <f t="shared" si="254"/>
        <v>190008.38191001947</v>
      </c>
      <c r="V139" s="371">
        <f t="shared" si="254"/>
        <v>190008.38191001947</v>
      </c>
      <c r="W139" s="371">
        <f t="shared" si="254"/>
        <v>190008.38191001947</v>
      </c>
      <c r="X139" s="371">
        <f t="shared" si="254"/>
        <v>1604133.6570344004</v>
      </c>
      <c r="Y139" s="371">
        <f t="shared" si="254"/>
        <v>16040112.570344005</v>
      </c>
      <c r="Z139" s="371">
        <f t="shared" si="254"/>
        <v>160399901.70344004</v>
      </c>
      <c r="AA139" s="38">
        <f t="shared" ref="AA139:AI139" si="255">$D139*R139/3600</f>
        <v>90.443989789169265</v>
      </c>
      <c r="AB139" s="38">
        <f t="shared" si="255"/>
        <v>90.443989789169265</v>
      </c>
      <c r="AC139" s="38">
        <f t="shared" si="255"/>
        <v>90.443989789169265</v>
      </c>
      <c r="AD139" s="38">
        <f t="shared" si="255"/>
        <v>90.443989789169265</v>
      </c>
      <c r="AE139" s="38">
        <f t="shared" si="255"/>
        <v>90.443989789169265</v>
      </c>
      <c r="AF139" s="38">
        <f t="shared" si="255"/>
        <v>90.443989789169265</v>
      </c>
      <c r="AG139" s="38">
        <f t="shared" si="255"/>
        <v>763.56762074837457</v>
      </c>
      <c r="AH139" s="38">
        <f t="shared" si="255"/>
        <v>7635.0935834837464</v>
      </c>
      <c r="AI139" s="38">
        <f t="shared" si="255"/>
        <v>76350.353210837464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1</v>
      </c>
      <c r="O140" s="38">
        <f t="shared" si="20"/>
        <v>2</v>
      </c>
      <c r="P140" s="369">
        <f t="shared" si="21"/>
        <v>27.2</v>
      </c>
      <c r="Q140" s="38">
        <f t="shared" si="22"/>
        <v>190008.38191001947</v>
      </c>
      <c r="R140" s="371">
        <f t="shared" ref="R140:Z140" si="256">$P140*$O140+MAX(R$24*1000/(MAX(MIN(FLOOR(R$24*1000/$U$1,1),$E140))*$L$1)*$R$1,$Q140-$P140*$O140)</f>
        <v>190008.38191001947</v>
      </c>
      <c r="S140" s="371">
        <f t="shared" si="256"/>
        <v>190008.38191001947</v>
      </c>
      <c r="T140" s="371">
        <f t="shared" si="256"/>
        <v>190008.38191001947</v>
      </c>
      <c r="U140" s="371">
        <f t="shared" si="256"/>
        <v>190008.38191001947</v>
      </c>
      <c r="V140" s="371">
        <f t="shared" si="256"/>
        <v>190008.38191001947</v>
      </c>
      <c r="W140" s="371">
        <f t="shared" si="256"/>
        <v>320853.93140688009</v>
      </c>
      <c r="X140" s="371">
        <f t="shared" si="256"/>
        <v>3208049.7140688007</v>
      </c>
      <c r="Y140" s="371">
        <f t="shared" si="256"/>
        <v>32080007.540688008</v>
      </c>
      <c r="Z140" s="371">
        <f t="shared" si="256"/>
        <v>320799585.80688006</v>
      </c>
      <c r="AA140" s="38">
        <f t="shared" ref="AA140:AI140" si="257">$D140*R140/3600</f>
        <v>45.221994894584633</v>
      </c>
      <c r="AB140" s="38">
        <f t="shared" si="257"/>
        <v>45.221994894584633</v>
      </c>
      <c r="AC140" s="38">
        <f t="shared" si="257"/>
        <v>45.221994894584633</v>
      </c>
      <c r="AD140" s="38">
        <f t="shared" si="257"/>
        <v>45.221994894584633</v>
      </c>
      <c r="AE140" s="38">
        <f t="shared" si="257"/>
        <v>45.221994894584633</v>
      </c>
      <c r="AF140" s="38">
        <f t="shared" si="257"/>
        <v>76.363235674837455</v>
      </c>
      <c r="AG140" s="38">
        <f t="shared" si="257"/>
        <v>763.51583194837451</v>
      </c>
      <c r="AH140" s="38">
        <f t="shared" si="257"/>
        <v>7635.041794683746</v>
      </c>
      <c r="AI140" s="38">
        <f t="shared" si="257"/>
        <v>76350.301422037446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1</v>
      </c>
      <c r="O141" s="38">
        <f t="shared" si="20"/>
        <v>1</v>
      </c>
      <c r="P141" s="369">
        <f t="shared" si="21"/>
        <v>27.2</v>
      </c>
      <c r="Q141" s="38">
        <f t="shared" si="22"/>
        <v>190008.38191001947</v>
      </c>
      <c r="R141" s="371">
        <f t="shared" ref="R141:Z141" si="258">$P141*$O141+MAX(R$24*1000/(MAX(MIN(FLOOR(R$24*1000/$U$1,1),$E141))*$L$1)*$R$1,$Q141-$P141*$O141)</f>
        <v>190008.38191001947</v>
      </c>
      <c r="S141" s="371">
        <f t="shared" si="258"/>
        <v>190008.38191001947</v>
      </c>
      <c r="T141" s="371">
        <f t="shared" si="258"/>
        <v>190008.38191001947</v>
      </c>
      <c r="U141" s="371">
        <f t="shared" si="258"/>
        <v>190008.38191001947</v>
      </c>
      <c r="V141" s="371">
        <f t="shared" si="258"/>
        <v>190008.38191001947</v>
      </c>
      <c r="W141" s="371">
        <f t="shared" si="258"/>
        <v>641626.26281376008</v>
      </c>
      <c r="X141" s="371">
        <f t="shared" si="258"/>
        <v>6416017.8281376017</v>
      </c>
      <c r="Y141" s="371">
        <f t="shared" si="258"/>
        <v>64159933.481376022</v>
      </c>
      <c r="Z141" s="371">
        <f t="shared" si="258"/>
        <v>641599090.01376021</v>
      </c>
      <c r="AA141" s="38">
        <f t="shared" ref="AA141:AI141" si="259">$D141*R141/3600</f>
        <v>22.610997447292316</v>
      </c>
      <c r="AB141" s="38">
        <f t="shared" si="259"/>
        <v>22.610997447292316</v>
      </c>
      <c r="AC141" s="38">
        <f t="shared" si="259"/>
        <v>22.610997447292316</v>
      </c>
      <c r="AD141" s="38">
        <f t="shared" si="259"/>
        <v>22.610997447292316</v>
      </c>
      <c r="AE141" s="38">
        <f t="shared" si="259"/>
        <v>22.610997447292316</v>
      </c>
      <c r="AF141" s="38">
        <f t="shared" si="259"/>
        <v>76.353525274837452</v>
      </c>
      <c r="AG141" s="38">
        <f t="shared" si="259"/>
        <v>763.50612154837461</v>
      </c>
      <c r="AH141" s="38">
        <f t="shared" si="259"/>
        <v>7635.0320842837473</v>
      </c>
      <c r="AI141" s="38">
        <f t="shared" si="259"/>
        <v>76350.291711637459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4</v>
      </c>
      <c r="P142" s="369">
        <f t="shared" si="21"/>
        <v>4.08</v>
      </c>
      <c r="Q142" s="38">
        <f t="shared" si="22"/>
        <v>28501.257286502921</v>
      </c>
      <c r="R142" s="371">
        <f t="shared" ref="R142:Z142" si="260">$P142*$O142+MAX(R$24*1000/(MAX(MIN(FLOOR(R$24*1000/$U$1,1),$E142))*$L$1)*$R$1,$Q142-$P142*$O142)</f>
        <v>28501.257286502921</v>
      </c>
      <c r="S142" s="371">
        <f t="shared" si="260"/>
        <v>28501.257286502921</v>
      </c>
      <c r="T142" s="371">
        <f t="shared" si="260"/>
        <v>28501.257286502921</v>
      </c>
      <c r="U142" s="371">
        <f t="shared" si="260"/>
        <v>28501.257286502921</v>
      </c>
      <c r="V142" s="371">
        <f t="shared" si="260"/>
        <v>28501.257286502921</v>
      </c>
      <c r="W142" s="371">
        <f t="shared" si="260"/>
        <v>71305.104757084468</v>
      </c>
      <c r="X142" s="371">
        <f t="shared" si="260"/>
        <v>712904.16757084453</v>
      </c>
      <c r="Y142" s="371">
        <f t="shared" si="260"/>
        <v>7128894.7957084458</v>
      </c>
      <c r="Z142" s="371">
        <f t="shared" si="260"/>
        <v>71288801.077084452</v>
      </c>
      <c r="AA142" s="38">
        <f t="shared" ref="AA142:AI142" si="261">$D142*R142/3600</f>
        <v>30.781357869423154</v>
      </c>
      <c r="AB142" s="38">
        <f t="shared" si="261"/>
        <v>30.781357869423154</v>
      </c>
      <c r="AC142" s="38">
        <f t="shared" si="261"/>
        <v>30.781357869423154</v>
      </c>
      <c r="AD142" s="38">
        <f t="shared" si="261"/>
        <v>30.781357869423154</v>
      </c>
      <c r="AE142" s="38">
        <f t="shared" si="261"/>
        <v>30.781357869423154</v>
      </c>
      <c r="AF142" s="38">
        <f t="shared" si="261"/>
        <v>77.009513137651226</v>
      </c>
      <c r="AG142" s="38">
        <f t="shared" si="261"/>
        <v>769.93650097651209</v>
      </c>
      <c r="AH142" s="38">
        <f t="shared" si="261"/>
        <v>7699.2063793651214</v>
      </c>
      <c r="AI142" s="38">
        <f t="shared" si="261"/>
        <v>76991.905163251213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4</v>
      </c>
      <c r="P143" s="369">
        <f t="shared" si="21"/>
        <v>4.08</v>
      </c>
      <c r="Q143" s="38">
        <f t="shared" si="22"/>
        <v>28501.257286502921</v>
      </c>
      <c r="R143" s="371">
        <f t="shared" ref="R143:Z143" si="262">$P143*$O143+MAX(R$24*1000/(MAX(MIN(FLOOR(R$24*1000/$U$1,1),$E143))*$L$1)*$R$1,$Q143-$P143*$O143)</f>
        <v>28501.257286502921</v>
      </c>
      <c r="S143" s="371">
        <f t="shared" si="262"/>
        <v>28501.257286502921</v>
      </c>
      <c r="T143" s="371">
        <f t="shared" si="262"/>
        <v>28501.257286502921</v>
      </c>
      <c r="U143" s="371">
        <f t="shared" si="262"/>
        <v>28501.257286502921</v>
      </c>
      <c r="V143" s="371">
        <f t="shared" si="262"/>
        <v>28501.257286502921</v>
      </c>
      <c r="W143" s="371">
        <f t="shared" si="262"/>
        <v>71305.104757084468</v>
      </c>
      <c r="X143" s="371">
        <f t="shared" si="262"/>
        <v>712904.16757084453</v>
      </c>
      <c r="Y143" s="371">
        <f t="shared" si="262"/>
        <v>7128894.7957084458</v>
      </c>
      <c r="Z143" s="371">
        <f t="shared" si="262"/>
        <v>71288801.077084452</v>
      </c>
      <c r="AA143" s="38">
        <f t="shared" ref="AA143:AI143" si="263">$D143*R143/3600</f>
        <v>30.781357869423154</v>
      </c>
      <c r="AB143" s="38">
        <f t="shared" si="263"/>
        <v>30.781357869423154</v>
      </c>
      <c r="AC143" s="38">
        <f t="shared" si="263"/>
        <v>30.781357869423154</v>
      </c>
      <c r="AD143" s="38">
        <f t="shared" si="263"/>
        <v>30.781357869423154</v>
      </c>
      <c r="AE143" s="38">
        <f t="shared" si="263"/>
        <v>30.781357869423154</v>
      </c>
      <c r="AF143" s="38">
        <f t="shared" si="263"/>
        <v>77.009513137651226</v>
      </c>
      <c r="AG143" s="38">
        <f t="shared" si="263"/>
        <v>769.93650097651209</v>
      </c>
      <c r="AH143" s="38">
        <f t="shared" si="263"/>
        <v>7699.2063793651214</v>
      </c>
      <c r="AI143" s="38">
        <f t="shared" si="263"/>
        <v>76991.905163251213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1</v>
      </c>
      <c r="O144" s="38">
        <f t="shared" si="20"/>
        <v>2</v>
      </c>
      <c r="P144" s="369">
        <f t="shared" si="21"/>
        <v>8.16</v>
      </c>
      <c r="Q144" s="38">
        <f t="shared" si="22"/>
        <v>57002.514573005843</v>
      </c>
      <c r="R144" s="371">
        <f t="shared" ref="R144:Z144" si="264">$P144*$O144+MAX(R$24*1000/(MAX(MIN(FLOOR(R$24*1000/$U$1,1),$E144))*$L$1)*$R$1,$Q144-$P144*$O144)</f>
        <v>57002.514573005843</v>
      </c>
      <c r="S144" s="371">
        <f t="shared" si="264"/>
        <v>57002.514573005843</v>
      </c>
      <c r="T144" s="371">
        <f t="shared" si="264"/>
        <v>57002.514573005843</v>
      </c>
      <c r="U144" s="371">
        <f t="shared" si="264"/>
        <v>57002.514573005843</v>
      </c>
      <c r="V144" s="371">
        <f t="shared" si="264"/>
        <v>57002.514573005843</v>
      </c>
      <c r="W144" s="371">
        <f t="shared" si="264"/>
        <v>142593.88951416893</v>
      </c>
      <c r="X144" s="371">
        <f t="shared" si="264"/>
        <v>1425792.0151416892</v>
      </c>
      <c r="Y144" s="371">
        <f t="shared" si="264"/>
        <v>14257773.271416891</v>
      </c>
      <c r="Z144" s="371">
        <f t="shared" si="264"/>
        <v>142577585.83416891</v>
      </c>
      <c r="AA144" s="38">
        <f t="shared" ref="AA144:AI144" si="265">$D144*R144/3600</f>
        <v>30.781357869423154</v>
      </c>
      <c r="AB144" s="38">
        <f t="shared" si="265"/>
        <v>30.781357869423154</v>
      </c>
      <c r="AC144" s="38">
        <f t="shared" si="265"/>
        <v>30.781357869423154</v>
      </c>
      <c r="AD144" s="38">
        <f t="shared" si="265"/>
        <v>30.781357869423154</v>
      </c>
      <c r="AE144" s="38">
        <f t="shared" si="265"/>
        <v>30.781357869423154</v>
      </c>
      <c r="AF144" s="38">
        <f t="shared" si="265"/>
        <v>77.00070033765121</v>
      </c>
      <c r="AG144" s="38">
        <f t="shared" si="265"/>
        <v>769.92768817651211</v>
      </c>
      <c r="AH144" s="38">
        <f t="shared" si="265"/>
        <v>7699.1975665651207</v>
      </c>
      <c r="AI144" s="38">
        <f t="shared" si="265"/>
        <v>76991.896350451207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16.32</v>
      </c>
      <c r="Q145" s="38">
        <f t="shared" si="22"/>
        <v>114005.02914601169</v>
      </c>
      <c r="R145" s="371">
        <f t="shared" ref="R145:Z145" si="266">$P145*$O145+MAX(R$24*1000/(MAX(MIN(FLOOR(R$24*1000/$U$1,1),$E145))*$L$1)*$R$1,$Q145-$P145*$O145)</f>
        <v>114005.02914601169</v>
      </c>
      <c r="S145" s="371">
        <f t="shared" si="266"/>
        <v>114005.02914601169</v>
      </c>
      <c r="T145" s="371">
        <f t="shared" si="266"/>
        <v>114005.02914601169</v>
      </c>
      <c r="U145" s="371">
        <f t="shared" si="266"/>
        <v>114005.02914601169</v>
      </c>
      <c r="V145" s="371">
        <f t="shared" si="266"/>
        <v>114005.02914601169</v>
      </c>
      <c r="W145" s="371">
        <f t="shared" si="266"/>
        <v>114005.02914601169</v>
      </c>
      <c r="X145" s="371">
        <f t="shared" si="266"/>
        <v>802080.42851720017</v>
      </c>
      <c r="Y145" s="371">
        <f t="shared" si="266"/>
        <v>8020069.885172002</v>
      </c>
      <c r="Z145" s="371">
        <f t="shared" si="266"/>
        <v>80199964.451720014</v>
      </c>
      <c r="AA145" s="38">
        <f t="shared" ref="AA145:AI145" si="267">$D145*R145/3600</f>
        <v>109.82484474399125</v>
      </c>
      <c r="AB145" s="38">
        <f t="shared" si="267"/>
        <v>109.82484474399125</v>
      </c>
      <c r="AC145" s="38">
        <f t="shared" si="267"/>
        <v>109.82484474399125</v>
      </c>
      <c r="AD145" s="38">
        <f t="shared" si="267"/>
        <v>109.82484474399125</v>
      </c>
      <c r="AE145" s="38">
        <f t="shared" si="267"/>
        <v>109.82484474399125</v>
      </c>
      <c r="AF145" s="38">
        <f t="shared" si="267"/>
        <v>109.82484474399125</v>
      </c>
      <c r="AG145" s="38">
        <f t="shared" si="267"/>
        <v>772.67081280490277</v>
      </c>
      <c r="AH145" s="38">
        <f t="shared" si="267"/>
        <v>7726.0006560490283</v>
      </c>
      <c r="AI145" s="38">
        <f t="shared" si="267"/>
        <v>77259.299088490268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27.2</v>
      </c>
      <c r="Q146" s="38">
        <f t="shared" si="22"/>
        <v>190008.38191001947</v>
      </c>
      <c r="R146" s="371">
        <f t="shared" ref="R146:Z146" si="268">$P146*$O146+MAX(R$24*1000/(MAX(MIN(FLOOR(R$24*1000/$U$1,1),$E146))*$L$1)*$R$1,$Q146-$P146*$O146)</f>
        <v>190008.38191001947</v>
      </c>
      <c r="S146" s="371">
        <f t="shared" si="268"/>
        <v>190008.38191001947</v>
      </c>
      <c r="T146" s="371">
        <f t="shared" si="268"/>
        <v>190008.38191001947</v>
      </c>
      <c r="U146" s="371">
        <f t="shared" si="268"/>
        <v>190008.38191001947</v>
      </c>
      <c r="V146" s="371">
        <f t="shared" si="268"/>
        <v>190008.38191001947</v>
      </c>
      <c r="W146" s="371">
        <f t="shared" si="268"/>
        <v>190008.38191001947</v>
      </c>
      <c r="X146" s="371">
        <f t="shared" si="268"/>
        <v>1604052.0570344003</v>
      </c>
      <c r="Y146" s="371">
        <f t="shared" si="268"/>
        <v>16040030.970344005</v>
      </c>
      <c r="Z146" s="371">
        <f t="shared" si="268"/>
        <v>160399820.10344005</v>
      </c>
      <c r="AA146" s="38">
        <f t="shared" ref="AA146:AI146" si="269">$D146*R146/3600</f>
        <v>91.520703953326048</v>
      </c>
      <c r="AB146" s="38">
        <f t="shared" si="269"/>
        <v>91.520703953326048</v>
      </c>
      <c r="AC146" s="38">
        <f t="shared" si="269"/>
        <v>91.520703953326048</v>
      </c>
      <c r="AD146" s="38">
        <f t="shared" si="269"/>
        <v>91.520703953326048</v>
      </c>
      <c r="AE146" s="38">
        <f t="shared" si="269"/>
        <v>91.520703953326048</v>
      </c>
      <c r="AF146" s="38">
        <f t="shared" si="269"/>
        <v>91.520703953326048</v>
      </c>
      <c r="AG146" s="38">
        <f t="shared" si="269"/>
        <v>772.61840747156941</v>
      </c>
      <c r="AH146" s="38">
        <f t="shared" si="269"/>
        <v>7725.9482507156954</v>
      </c>
      <c r="AI146" s="38">
        <f t="shared" si="269"/>
        <v>77259.246683156947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40.799999999999997</v>
      </c>
      <c r="Q147" s="38">
        <f t="shared" si="22"/>
        <v>285012.57286502921</v>
      </c>
      <c r="R147" s="371">
        <f t="shared" ref="R147:Z147" si="270">$P147*$O147+MAX(R$24*1000/(MAX(MIN(FLOOR(R$24*1000/$U$1,1),$E147))*$L$1)*$R$1,$Q147-$P147*$O147)</f>
        <v>285012.57286502921</v>
      </c>
      <c r="S147" s="371">
        <f t="shared" si="270"/>
        <v>285012.57286502921</v>
      </c>
      <c r="T147" s="371">
        <f t="shared" si="270"/>
        <v>285012.57286502921</v>
      </c>
      <c r="U147" s="371">
        <f t="shared" si="270"/>
        <v>285012.57286502921</v>
      </c>
      <c r="V147" s="371">
        <f t="shared" si="270"/>
        <v>285012.57286502921</v>
      </c>
      <c r="W147" s="371">
        <f t="shared" si="270"/>
        <v>320840.33140688005</v>
      </c>
      <c r="X147" s="371">
        <f t="shared" si="270"/>
        <v>3208036.1140688006</v>
      </c>
      <c r="Y147" s="371">
        <f t="shared" si="270"/>
        <v>32079993.94068801</v>
      </c>
      <c r="Z147" s="371">
        <f t="shared" si="270"/>
        <v>320799572.20688009</v>
      </c>
      <c r="AA147" s="38">
        <f t="shared" ref="AA147:AI147" si="271">$D147*R147/3600</f>
        <v>68.640527964994533</v>
      </c>
      <c r="AB147" s="38">
        <f t="shared" si="271"/>
        <v>68.640527964994533</v>
      </c>
      <c r="AC147" s="38">
        <f t="shared" si="271"/>
        <v>68.640527964994533</v>
      </c>
      <c r="AD147" s="38">
        <f t="shared" si="271"/>
        <v>68.640527964994533</v>
      </c>
      <c r="AE147" s="38">
        <f t="shared" si="271"/>
        <v>68.640527964994533</v>
      </c>
      <c r="AF147" s="38">
        <f t="shared" si="271"/>
        <v>77.269046480490275</v>
      </c>
      <c r="AG147" s="38">
        <f t="shared" si="271"/>
        <v>772.60203080490282</v>
      </c>
      <c r="AH147" s="38">
        <f t="shared" si="271"/>
        <v>7725.9318740490289</v>
      </c>
      <c r="AI147" s="38">
        <f t="shared" si="271"/>
        <v>77259.230306490295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16.32</v>
      </c>
      <c r="Q148" s="38">
        <f t="shared" si="22"/>
        <v>114005.02914601169</v>
      </c>
      <c r="R148" s="371">
        <f t="shared" ref="R148:Z148" si="272">$P148*$O148+MAX(R$24*1000/(MAX(MIN(FLOOR(R$24*1000/$U$1,1),$E148))*$L$1)*$R$1,$Q148-$P148*$O148)</f>
        <v>114005.02914601169</v>
      </c>
      <c r="S148" s="371">
        <f t="shared" si="272"/>
        <v>114005.02914601169</v>
      </c>
      <c r="T148" s="371">
        <f t="shared" si="272"/>
        <v>114005.02914601169</v>
      </c>
      <c r="U148" s="371">
        <f t="shared" si="272"/>
        <v>114005.02914601169</v>
      </c>
      <c r="V148" s="371">
        <f t="shared" si="272"/>
        <v>114005.02914601169</v>
      </c>
      <c r="W148" s="371">
        <f t="shared" si="272"/>
        <v>114005.02914601169</v>
      </c>
      <c r="X148" s="371">
        <f t="shared" si="272"/>
        <v>534796.44567813352</v>
      </c>
      <c r="Y148" s="371">
        <f t="shared" si="272"/>
        <v>5346789.4167813342</v>
      </c>
      <c r="Z148" s="371">
        <f t="shared" si="272"/>
        <v>53466719.127813347</v>
      </c>
      <c r="AA148" s="38">
        <f t="shared" ref="AA148:AI148" si="273">$D148*R148/3600</f>
        <v>171.76757724665762</v>
      </c>
      <c r="AB148" s="38">
        <f t="shared" si="273"/>
        <v>171.76757724665762</v>
      </c>
      <c r="AC148" s="38">
        <f t="shared" si="273"/>
        <v>171.76757724665762</v>
      </c>
      <c r="AD148" s="38">
        <f t="shared" si="273"/>
        <v>171.76757724665762</v>
      </c>
      <c r="AE148" s="38">
        <f t="shared" si="273"/>
        <v>171.76757724665762</v>
      </c>
      <c r="AF148" s="38">
        <f t="shared" si="273"/>
        <v>171.76757724665762</v>
      </c>
      <c r="AG148" s="38">
        <f t="shared" si="273"/>
        <v>805.75997815505457</v>
      </c>
      <c r="AH148" s="38">
        <f t="shared" si="273"/>
        <v>8055.8293879505445</v>
      </c>
      <c r="AI148" s="38">
        <f t="shared" si="273"/>
        <v>80556.523485905447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16</v>
      </c>
      <c r="P149" s="369">
        <f t="shared" si="21"/>
        <v>20.399999999999999</v>
      </c>
      <c r="Q149" s="38">
        <f t="shared" si="22"/>
        <v>142506.28643251461</v>
      </c>
      <c r="R149" s="371">
        <f t="shared" ref="R149:Z149" si="274">$P149*$O149+MAX(R$24*1000/(MAX(MIN(FLOOR(R$24*1000/$U$1,1),$E149))*$L$1)*$R$1,$Q149-$P149*$O149)</f>
        <v>142506.28643251461</v>
      </c>
      <c r="S149" s="371">
        <f t="shared" si="274"/>
        <v>142506.28643251461</v>
      </c>
      <c r="T149" s="371">
        <f t="shared" si="274"/>
        <v>142506.28643251461</v>
      </c>
      <c r="U149" s="371">
        <f t="shared" si="274"/>
        <v>142506.28643251461</v>
      </c>
      <c r="V149" s="371">
        <f t="shared" si="274"/>
        <v>142506.28643251461</v>
      </c>
      <c r="W149" s="371">
        <f t="shared" si="274"/>
        <v>142506.28643251461</v>
      </c>
      <c r="X149" s="371">
        <f t="shared" si="274"/>
        <v>534992.28567813348</v>
      </c>
      <c r="Y149" s="371">
        <f t="shared" si="274"/>
        <v>5346985.256781335</v>
      </c>
      <c r="Z149" s="371">
        <f t="shared" si="274"/>
        <v>53466914.967813343</v>
      </c>
      <c r="AA149" s="38">
        <f t="shared" ref="AA149:AI149" si="275">$D149*R149/3600</f>
        <v>214.70947155832204</v>
      </c>
      <c r="AB149" s="38">
        <f t="shared" si="275"/>
        <v>214.70947155832204</v>
      </c>
      <c r="AC149" s="38">
        <f t="shared" si="275"/>
        <v>214.70947155832204</v>
      </c>
      <c r="AD149" s="38">
        <f t="shared" si="275"/>
        <v>214.70947155832204</v>
      </c>
      <c r="AE149" s="38">
        <f t="shared" si="275"/>
        <v>214.70947155832204</v>
      </c>
      <c r="AF149" s="38">
        <f t="shared" si="275"/>
        <v>214.70947155832204</v>
      </c>
      <c r="AG149" s="38">
        <f t="shared" si="275"/>
        <v>806.0550437550545</v>
      </c>
      <c r="AH149" s="38">
        <f t="shared" si="275"/>
        <v>8056.1244535505448</v>
      </c>
      <c r="AI149" s="38">
        <f t="shared" si="275"/>
        <v>80556.818551505436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16.32</v>
      </c>
      <c r="Q150" s="38">
        <f t="shared" si="22"/>
        <v>114005.02914601169</v>
      </c>
      <c r="R150" s="371">
        <f t="shared" ref="R150:Z150" si="276">$P150*$O150+MAX(R$24*1000/(MAX(MIN(FLOOR(R$24*1000/$U$1,1),$E150))*$L$1)*$R$1,$Q150-$P150*$O150)</f>
        <v>114005.02914601169</v>
      </c>
      <c r="S150" s="371">
        <f t="shared" si="276"/>
        <v>114005.02914601169</v>
      </c>
      <c r="T150" s="371">
        <f t="shared" si="276"/>
        <v>114005.02914601169</v>
      </c>
      <c r="U150" s="371">
        <f t="shared" si="276"/>
        <v>114005.02914601169</v>
      </c>
      <c r="V150" s="371">
        <f t="shared" si="276"/>
        <v>114005.02914601169</v>
      </c>
      <c r="W150" s="371">
        <f t="shared" si="276"/>
        <v>114005.02914601169</v>
      </c>
      <c r="X150" s="371">
        <f t="shared" si="276"/>
        <v>534796.44567813352</v>
      </c>
      <c r="Y150" s="371">
        <f t="shared" si="276"/>
        <v>5346789.4167813342</v>
      </c>
      <c r="Z150" s="371">
        <f t="shared" si="276"/>
        <v>53466719.127813347</v>
      </c>
      <c r="AA150" s="38">
        <f t="shared" ref="AA150:AI150" si="277">$D150*R150/3600</f>
        <v>171.76757724665762</v>
      </c>
      <c r="AB150" s="38">
        <f t="shared" si="277"/>
        <v>171.76757724665762</v>
      </c>
      <c r="AC150" s="38">
        <f t="shared" si="277"/>
        <v>171.76757724665762</v>
      </c>
      <c r="AD150" s="38">
        <f t="shared" si="277"/>
        <v>171.76757724665762</v>
      </c>
      <c r="AE150" s="38">
        <f t="shared" si="277"/>
        <v>171.76757724665762</v>
      </c>
      <c r="AF150" s="38">
        <f t="shared" si="277"/>
        <v>171.76757724665762</v>
      </c>
      <c r="AG150" s="38">
        <f t="shared" si="277"/>
        <v>805.75997815505457</v>
      </c>
      <c r="AH150" s="38">
        <f t="shared" si="277"/>
        <v>8055.8293879505445</v>
      </c>
      <c r="AI150" s="38">
        <f t="shared" si="277"/>
        <v>80556.523485905447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20.399999999999999</v>
      </c>
      <c r="Q151" s="38">
        <f t="shared" si="22"/>
        <v>142506.28643251461</v>
      </c>
      <c r="R151" s="371">
        <f t="shared" ref="R151:Z151" si="278">$P151*$O151+MAX(R$24*1000/(MAX(MIN(FLOOR(R$24*1000/$U$1,1),$E151))*$L$1)*$R$1,$Q151-$P151*$O151)</f>
        <v>142506.28643251461</v>
      </c>
      <c r="S151" s="371">
        <f t="shared" si="278"/>
        <v>142506.28643251461</v>
      </c>
      <c r="T151" s="371">
        <f t="shared" si="278"/>
        <v>142506.28643251461</v>
      </c>
      <c r="U151" s="371">
        <f t="shared" si="278"/>
        <v>142506.28643251461</v>
      </c>
      <c r="V151" s="371">
        <f t="shared" si="278"/>
        <v>142506.28643251461</v>
      </c>
      <c r="W151" s="371">
        <f t="shared" si="278"/>
        <v>142506.28643251461</v>
      </c>
      <c r="X151" s="371">
        <f t="shared" si="278"/>
        <v>802100.82851720019</v>
      </c>
      <c r="Y151" s="371">
        <f t="shared" si="278"/>
        <v>8020090.2851720024</v>
      </c>
      <c r="Z151" s="371">
        <f t="shared" si="278"/>
        <v>80199984.85172002</v>
      </c>
      <c r="AA151" s="38">
        <f t="shared" ref="AA151:AI151" si="279">$D151*R151/3600</f>
        <v>143.13964770554801</v>
      </c>
      <c r="AB151" s="38">
        <f t="shared" si="279"/>
        <v>143.13964770554801</v>
      </c>
      <c r="AC151" s="38">
        <f t="shared" si="279"/>
        <v>143.13964770554801</v>
      </c>
      <c r="AD151" s="38">
        <f t="shared" si="279"/>
        <v>143.13964770554801</v>
      </c>
      <c r="AE151" s="38">
        <f t="shared" si="279"/>
        <v>143.13964770554801</v>
      </c>
      <c r="AF151" s="38">
        <f t="shared" si="279"/>
        <v>143.13964770554801</v>
      </c>
      <c r="AG151" s="38">
        <f t="shared" si="279"/>
        <v>805.66572108838773</v>
      </c>
      <c r="AH151" s="38">
        <f t="shared" si="279"/>
        <v>8055.7351308838788</v>
      </c>
      <c r="AI151" s="38">
        <f t="shared" si="279"/>
        <v>80556.429228838781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10</v>
      </c>
      <c r="P152" s="369">
        <f t="shared" si="21"/>
        <v>34</v>
      </c>
      <c r="Q152" s="38">
        <f t="shared" si="22"/>
        <v>237510.47738752436</v>
      </c>
      <c r="R152" s="371">
        <f t="shared" ref="R152:Z152" si="280">$P152*$O152+MAX(R$24*1000/(MAX(MIN(FLOOR(R$24*1000/$U$1,1),$E152))*$L$1)*$R$1,$Q152-$P152*$O152)</f>
        <v>237510.47738752436</v>
      </c>
      <c r="S152" s="371">
        <f t="shared" si="280"/>
        <v>237510.47738752436</v>
      </c>
      <c r="T152" s="371">
        <f t="shared" si="280"/>
        <v>237510.47738752436</v>
      </c>
      <c r="U152" s="371">
        <f t="shared" si="280"/>
        <v>237510.47738752436</v>
      </c>
      <c r="V152" s="371">
        <f t="shared" si="280"/>
        <v>237510.47738752436</v>
      </c>
      <c r="W152" s="371">
        <f t="shared" si="280"/>
        <v>237510.47738752436</v>
      </c>
      <c r="X152" s="371">
        <f t="shared" si="280"/>
        <v>802338.82851720019</v>
      </c>
      <c r="Y152" s="371">
        <f t="shared" si="280"/>
        <v>8020328.2851720024</v>
      </c>
      <c r="Z152" s="371">
        <f t="shared" si="280"/>
        <v>80200222.85172002</v>
      </c>
      <c r="AA152" s="38">
        <f t="shared" ref="AA152:AI152" si="281">$D152*R152/3600</f>
        <v>238.56607950924669</v>
      </c>
      <c r="AB152" s="38">
        <f t="shared" si="281"/>
        <v>238.56607950924669</v>
      </c>
      <c r="AC152" s="38">
        <f t="shared" si="281"/>
        <v>238.56607950924669</v>
      </c>
      <c r="AD152" s="38">
        <f t="shared" si="281"/>
        <v>238.56607950924669</v>
      </c>
      <c r="AE152" s="38">
        <f t="shared" si="281"/>
        <v>238.56607950924669</v>
      </c>
      <c r="AF152" s="38">
        <f t="shared" si="281"/>
        <v>238.56607950924669</v>
      </c>
      <c r="AG152" s="38">
        <f t="shared" si="281"/>
        <v>805.90477886616554</v>
      </c>
      <c r="AH152" s="38">
        <f t="shared" si="281"/>
        <v>8055.9741886616557</v>
      </c>
      <c r="AI152" s="38">
        <f t="shared" si="281"/>
        <v>80556.66828661655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8</v>
      </c>
      <c r="P153" s="369">
        <f t="shared" si="21"/>
        <v>40.799999999999997</v>
      </c>
      <c r="Q153" s="38">
        <f t="shared" si="22"/>
        <v>285012.57286502921</v>
      </c>
      <c r="R153" s="371">
        <f t="shared" ref="R153:Z153" si="282">$P153*$O153+MAX(R$24*1000/(MAX(MIN(FLOOR(R$24*1000/$U$1,1),$E153))*$L$1)*$R$1,$Q153-$P153*$O153)</f>
        <v>285012.57286502921</v>
      </c>
      <c r="S153" s="371">
        <f t="shared" si="282"/>
        <v>285012.57286502921</v>
      </c>
      <c r="T153" s="371">
        <f t="shared" si="282"/>
        <v>285012.57286502921</v>
      </c>
      <c r="U153" s="371">
        <f t="shared" si="282"/>
        <v>285012.57286502921</v>
      </c>
      <c r="V153" s="371">
        <f t="shared" si="282"/>
        <v>285012.57286502921</v>
      </c>
      <c r="W153" s="371">
        <f t="shared" si="282"/>
        <v>285012.57286502921</v>
      </c>
      <c r="X153" s="371">
        <f t="shared" si="282"/>
        <v>1069658.1713562668</v>
      </c>
      <c r="Y153" s="371">
        <f t="shared" si="282"/>
        <v>10693644.11356267</v>
      </c>
      <c r="Z153" s="371">
        <f t="shared" si="282"/>
        <v>106933503.53562669</v>
      </c>
      <c r="AA153" s="38">
        <f t="shared" ref="AA153:AI153" si="283">$D153*R153/3600</f>
        <v>214.70947155832204</v>
      </c>
      <c r="AB153" s="38">
        <f t="shared" si="283"/>
        <v>214.70947155832204</v>
      </c>
      <c r="AC153" s="38">
        <f t="shared" si="283"/>
        <v>214.70947155832204</v>
      </c>
      <c r="AD153" s="38">
        <f t="shared" si="283"/>
        <v>214.70947155832204</v>
      </c>
      <c r="AE153" s="38">
        <f t="shared" si="283"/>
        <v>214.70947155832204</v>
      </c>
      <c r="AF153" s="38">
        <f t="shared" si="283"/>
        <v>214.70947155832204</v>
      </c>
      <c r="AG153" s="38">
        <f t="shared" si="283"/>
        <v>805.80915575505446</v>
      </c>
      <c r="AH153" s="38">
        <f t="shared" si="283"/>
        <v>8055.8785655505444</v>
      </c>
      <c r="AI153" s="38">
        <f t="shared" si="283"/>
        <v>80556.572663505445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40.799999999999997</v>
      </c>
      <c r="Q154" s="38">
        <f t="shared" si="22"/>
        <v>285012.57286502921</v>
      </c>
      <c r="R154" s="371">
        <f t="shared" ref="R154:Z154" si="284">$P154*$O154+MAX(R$24*1000/(MAX(MIN(FLOOR(R$24*1000/$U$1,1),$E154))*$L$1)*$R$1,$Q154-$P154*$O154)</f>
        <v>285012.57286502921</v>
      </c>
      <c r="S154" s="371">
        <f t="shared" si="284"/>
        <v>285012.57286502921</v>
      </c>
      <c r="T154" s="371">
        <f t="shared" si="284"/>
        <v>285012.57286502921</v>
      </c>
      <c r="U154" s="371">
        <f t="shared" si="284"/>
        <v>285012.57286502921</v>
      </c>
      <c r="V154" s="371">
        <f t="shared" si="284"/>
        <v>285012.57286502921</v>
      </c>
      <c r="W154" s="371">
        <f t="shared" si="284"/>
        <v>285012.57286502921</v>
      </c>
      <c r="X154" s="371">
        <f t="shared" si="284"/>
        <v>1069494.9713562669</v>
      </c>
      <c r="Y154" s="371">
        <f t="shared" si="284"/>
        <v>10693480.913562668</v>
      </c>
      <c r="Z154" s="371">
        <f t="shared" si="284"/>
        <v>106933340.33562669</v>
      </c>
      <c r="AA154" s="38">
        <f t="shared" ref="AA154:AI154" si="285">$D154*R154/3600</f>
        <v>214.70947155832204</v>
      </c>
      <c r="AB154" s="38">
        <f t="shared" si="285"/>
        <v>214.70947155832204</v>
      </c>
      <c r="AC154" s="38">
        <f t="shared" si="285"/>
        <v>214.70947155832204</v>
      </c>
      <c r="AD154" s="38">
        <f t="shared" si="285"/>
        <v>214.70947155832204</v>
      </c>
      <c r="AE154" s="38">
        <f t="shared" si="285"/>
        <v>214.70947155832204</v>
      </c>
      <c r="AF154" s="38">
        <f t="shared" si="285"/>
        <v>214.70947155832204</v>
      </c>
      <c r="AG154" s="38">
        <f t="shared" si="285"/>
        <v>805.68621175505439</v>
      </c>
      <c r="AH154" s="38">
        <f t="shared" si="285"/>
        <v>8055.7556215505438</v>
      </c>
      <c r="AI154" s="38">
        <f t="shared" si="285"/>
        <v>80556.449719505443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40.799999999999997</v>
      </c>
      <c r="Q155" s="38">
        <f t="shared" si="22"/>
        <v>285012.57286502921</v>
      </c>
      <c r="R155" s="371">
        <f t="shared" ref="R155:Z155" si="286">$P155*$O155+MAX(R$24*1000/(MAX(MIN(FLOOR(R$24*1000/$U$1,1),$E155))*$L$1)*$R$1,$Q155-$P155*$O155)</f>
        <v>285012.57286502921</v>
      </c>
      <c r="S155" s="371">
        <f t="shared" si="286"/>
        <v>285012.57286502921</v>
      </c>
      <c r="T155" s="371">
        <f t="shared" si="286"/>
        <v>285012.57286502921</v>
      </c>
      <c r="U155" s="371">
        <f t="shared" si="286"/>
        <v>285012.57286502921</v>
      </c>
      <c r="V155" s="371">
        <f t="shared" si="286"/>
        <v>285012.57286502921</v>
      </c>
      <c r="W155" s="371">
        <f t="shared" si="286"/>
        <v>285012.57286502921</v>
      </c>
      <c r="X155" s="371">
        <f t="shared" si="286"/>
        <v>1604079.2570344005</v>
      </c>
      <c r="Y155" s="371">
        <f t="shared" si="286"/>
        <v>16040058.170344004</v>
      </c>
      <c r="Z155" s="371">
        <f t="shared" si="286"/>
        <v>160399847.30344003</v>
      </c>
      <c r="AA155" s="38">
        <f t="shared" ref="AA155:AI155" si="287">$D155*R155/3600</f>
        <v>143.13964770554801</v>
      </c>
      <c r="AB155" s="38">
        <f t="shared" si="287"/>
        <v>143.13964770554801</v>
      </c>
      <c r="AC155" s="38">
        <f t="shared" si="287"/>
        <v>143.13964770554801</v>
      </c>
      <c r="AD155" s="38">
        <f t="shared" si="287"/>
        <v>143.13964770554801</v>
      </c>
      <c r="AE155" s="38">
        <f t="shared" si="287"/>
        <v>143.13964770554801</v>
      </c>
      <c r="AF155" s="38">
        <f t="shared" si="287"/>
        <v>143.13964770554801</v>
      </c>
      <c r="AG155" s="38">
        <f t="shared" si="287"/>
        <v>805.60424908838775</v>
      </c>
      <c r="AH155" s="38">
        <f t="shared" si="287"/>
        <v>8055.6736588838776</v>
      </c>
      <c r="AI155" s="38">
        <f t="shared" si="287"/>
        <v>80556.367756838779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5</v>
      </c>
      <c r="P156" s="369">
        <f t="shared" si="21"/>
        <v>40.799999999999997</v>
      </c>
      <c r="Q156" s="38">
        <f t="shared" si="22"/>
        <v>285012.57286502921</v>
      </c>
      <c r="R156" s="371">
        <f t="shared" ref="R156:Z156" si="288">$P156*$O156+MAX(R$24*1000/(MAX(MIN(FLOOR(R$24*1000/$U$1,1),$E156))*$L$1)*$R$1,$Q156-$P156*$O156)</f>
        <v>285012.57286502921</v>
      </c>
      <c r="S156" s="371">
        <f t="shared" si="288"/>
        <v>285012.57286502921</v>
      </c>
      <c r="T156" s="371">
        <f t="shared" si="288"/>
        <v>285012.57286502921</v>
      </c>
      <c r="U156" s="371">
        <f t="shared" si="288"/>
        <v>285012.57286502921</v>
      </c>
      <c r="V156" s="371">
        <f t="shared" si="288"/>
        <v>285012.57286502921</v>
      </c>
      <c r="W156" s="371">
        <f t="shared" si="288"/>
        <v>285012.57286502921</v>
      </c>
      <c r="X156" s="371">
        <f t="shared" si="288"/>
        <v>1604201.6570344004</v>
      </c>
      <c r="Y156" s="371">
        <f t="shared" si="288"/>
        <v>16040180.570344005</v>
      </c>
      <c r="Z156" s="371">
        <f t="shared" si="288"/>
        <v>160399969.70344004</v>
      </c>
      <c r="AA156" s="38">
        <f t="shared" ref="AA156:AI156" si="289">$D156*R156/3600</f>
        <v>143.13964770554801</v>
      </c>
      <c r="AB156" s="38">
        <f t="shared" si="289"/>
        <v>143.13964770554801</v>
      </c>
      <c r="AC156" s="38">
        <f t="shared" si="289"/>
        <v>143.13964770554801</v>
      </c>
      <c r="AD156" s="38">
        <f t="shared" si="289"/>
        <v>143.13964770554801</v>
      </c>
      <c r="AE156" s="38">
        <f t="shared" si="289"/>
        <v>143.13964770554801</v>
      </c>
      <c r="AF156" s="38">
        <f t="shared" si="289"/>
        <v>143.13964770554801</v>
      </c>
      <c r="AG156" s="38">
        <f t="shared" si="289"/>
        <v>805.66572108838773</v>
      </c>
      <c r="AH156" s="38">
        <f t="shared" si="289"/>
        <v>8055.7351308838788</v>
      </c>
      <c r="AI156" s="38">
        <f t="shared" si="289"/>
        <v>80556.429228838781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1</v>
      </c>
      <c r="O157" s="38">
        <f t="shared" si="20"/>
        <v>2</v>
      </c>
      <c r="P157" s="369">
        <f t="shared" si="21"/>
        <v>40.799999999999997</v>
      </c>
      <c r="Q157" s="38">
        <f t="shared" si="22"/>
        <v>285012.57286502921</v>
      </c>
      <c r="R157" s="371">
        <f t="shared" ref="R157:Z157" si="290">$P157*$O157+MAX(R$24*1000/(MAX(MIN(FLOOR(R$24*1000/$U$1,1),$E157))*$L$1)*$R$1,$Q157-$P157*$O157)</f>
        <v>285012.57286502921</v>
      </c>
      <c r="S157" s="371">
        <f t="shared" si="290"/>
        <v>285012.57286502921</v>
      </c>
      <c r="T157" s="371">
        <f t="shared" si="290"/>
        <v>285012.57286502921</v>
      </c>
      <c r="U157" s="371">
        <f t="shared" si="290"/>
        <v>285012.57286502921</v>
      </c>
      <c r="V157" s="371">
        <f t="shared" si="290"/>
        <v>285012.57286502921</v>
      </c>
      <c r="W157" s="371">
        <f t="shared" si="290"/>
        <v>320881.13140688004</v>
      </c>
      <c r="X157" s="371">
        <f t="shared" si="290"/>
        <v>3208076.9140688009</v>
      </c>
      <c r="Y157" s="371">
        <f t="shared" si="290"/>
        <v>32080034.740688011</v>
      </c>
      <c r="Z157" s="371">
        <f t="shared" si="290"/>
        <v>320799613.0068801</v>
      </c>
      <c r="AA157" s="38">
        <f t="shared" ref="AA157:AI157" si="291">$D157*R157/3600</f>
        <v>71.569823852774007</v>
      </c>
      <c r="AB157" s="38">
        <f t="shared" si="291"/>
        <v>71.569823852774007</v>
      </c>
      <c r="AC157" s="38">
        <f t="shared" si="291"/>
        <v>71.569823852774007</v>
      </c>
      <c r="AD157" s="38">
        <f t="shared" si="291"/>
        <v>71.569823852774007</v>
      </c>
      <c r="AE157" s="38">
        <f t="shared" si="291"/>
        <v>71.569823852774007</v>
      </c>
      <c r="AF157" s="38">
        <f t="shared" si="291"/>
        <v>80.5768174421721</v>
      </c>
      <c r="AG157" s="38">
        <f t="shared" si="291"/>
        <v>805.58375842172109</v>
      </c>
      <c r="AH157" s="38">
        <f t="shared" si="291"/>
        <v>8055.6531682172117</v>
      </c>
      <c r="AI157" s="38">
        <f t="shared" si="291"/>
        <v>80556.347266172117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40.799999999999997</v>
      </c>
      <c r="Q158" s="38">
        <f t="shared" si="22"/>
        <v>285012.57286502921</v>
      </c>
      <c r="R158" s="371">
        <f t="shared" ref="R158:Z158" si="292">$P158*$O158+MAX(R$24*1000/(MAX(MIN(FLOOR(R$24*1000/$U$1,1),$E158))*$L$1)*$R$1,$Q158-$P158*$O158)</f>
        <v>285012.57286502921</v>
      </c>
      <c r="S158" s="371">
        <f t="shared" si="292"/>
        <v>285012.57286502921</v>
      </c>
      <c r="T158" s="371">
        <f t="shared" si="292"/>
        <v>285012.57286502921</v>
      </c>
      <c r="U158" s="371">
        <f t="shared" si="292"/>
        <v>285012.57286502921</v>
      </c>
      <c r="V158" s="371">
        <f t="shared" si="292"/>
        <v>285012.57286502921</v>
      </c>
      <c r="W158" s="371">
        <f t="shared" si="292"/>
        <v>320840.33140688005</v>
      </c>
      <c r="X158" s="371">
        <f t="shared" si="292"/>
        <v>3208036.1140688006</v>
      </c>
      <c r="Y158" s="371">
        <f t="shared" si="292"/>
        <v>32079993.94068801</v>
      </c>
      <c r="Z158" s="371">
        <f t="shared" si="292"/>
        <v>320799572.20688009</v>
      </c>
      <c r="AA158" s="38">
        <f t="shared" ref="AA158:AI158" si="293">$D158*R158/3600</f>
        <v>71.569823852774007</v>
      </c>
      <c r="AB158" s="38">
        <f t="shared" si="293"/>
        <v>71.569823852774007</v>
      </c>
      <c r="AC158" s="38">
        <f t="shared" si="293"/>
        <v>71.569823852774007</v>
      </c>
      <c r="AD158" s="38">
        <f t="shared" si="293"/>
        <v>71.569823852774007</v>
      </c>
      <c r="AE158" s="38">
        <f t="shared" si="293"/>
        <v>71.569823852774007</v>
      </c>
      <c r="AF158" s="38">
        <f t="shared" si="293"/>
        <v>80.56657210883877</v>
      </c>
      <c r="AG158" s="38">
        <f t="shared" si="293"/>
        <v>805.5735130883877</v>
      </c>
      <c r="AH158" s="38">
        <f t="shared" si="293"/>
        <v>8055.6429228838779</v>
      </c>
      <c r="AI158" s="38">
        <f t="shared" si="293"/>
        <v>80556.337020838779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1</v>
      </c>
      <c r="O159" s="38">
        <f t="shared" si="20"/>
        <v>1</v>
      </c>
      <c r="P159" s="369">
        <f t="shared" si="21"/>
        <v>40.799999999999997</v>
      </c>
      <c r="Q159" s="38">
        <f t="shared" si="22"/>
        <v>285012.57286502921</v>
      </c>
      <c r="R159" s="371">
        <f t="shared" ref="R159:Z159" si="294">$P159*$O159+MAX(R$24*1000/(MAX(MIN(FLOOR(R$24*1000/$U$1,1),$E159))*$L$1)*$R$1,$Q159-$P159*$O159)</f>
        <v>285012.57286502921</v>
      </c>
      <c r="S159" s="371">
        <f t="shared" si="294"/>
        <v>285012.57286502921</v>
      </c>
      <c r="T159" s="371">
        <f t="shared" si="294"/>
        <v>285012.57286502921</v>
      </c>
      <c r="U159" s="371">
        <f t="shared" si="294"/>
        <v>285012.57286502921</v>
      </c>
      <c r="V159" s="371">
        <f t="shared" si="294"/>
        <v>285012.57286502921</v>
      </c>
      <c r="W159" s="371">
        <f t="shared" si="294"/>
        <v>641639.86281376018</v>
      </c>
      <c r="X159" s="371">
        <f t="shared" si="294"/>
        <v>6416031.4281376014</v>
      </c>
      <c r="Y159" s="371">
        <f t="shared" si="294"/>
        <v>64159947.081376016</v>
      </c>
      <c r="Z159" s="371">
        <f t="shared" si="294"/>
        <v>641599103.61376011</v>
      </c>
      <c r="AA159" s="38">
        <f t="shared" ref="AA159:AI159" si="295">$D159*R159/3600</f>
        <v>35.784911926387004</v>
      </c>
      <c r="AB159" s="38">
        <f t="shared" si="295"/>
        <v>35.784911926387004</v>
      </c>
      <c r="AC159" s="38">
        <f t="shared" si="295"/>
        <v>35.784911926387004</v>
      </c>
      <c r="AD159" s="38">
        <f t="shared" si="295"/>
        <v>35.784911926387004</v>
      </c>
      <c r="AE159" s="38">
        <f t="shared" si="295"/>
        <v>35.784911926387004</v>
      </c>
      <c r="AF159" s="38">
        <f t="shared" si="295"/>
        <v>80.561449442172119</v>
      </c>
      <c r="AG159" s="38">
        <f t="shared" si="295"/>
        <v>805.56839042172112</v>
      </c>
      <c r="AH159" s="38">
        <f t="shared" si="295"/>
        <v>8055.6378002172105</v>
      </c>
      <c r="AI159" s="38">
        <f t="shared" si="295"/>
        <v>80556.331898172095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32</v>
      </c>
      <c r="P160" s="369">
        <f t="shared" si="21"/>
        <v>8.16</v>
      </c>
      <c r="Q160" s="38">
        <f t="shared" si="22"/>
        <v>57002.514573005843</v>
      </c>
      <c r="R160" s="371">
        <f t="shared" ref="R160:Z160" si="296">$P160*$O160+MAX(R$24*1000/(MAX(MIN(FLOOR(R$24*1000/$U$1,1),$E160))*$L$1)*$R$1,$Q160-$P160*$O160)</f>
        <v>57002.514573005843</v>
      </c>
      <c r="S160" s="371">
        <f t="shared" si="296"/>
        <v>57002.514573005843</v>
      </c>
      <c r="T160" s="371">
        <f t="shared" si="296"/>
        <v>57002.514573005843</v>
      </c>
      <c r="U160" s="371">
        <f t="shared" si="296"/>
        <v>57002.514573005843</v>
      </c>
      <c r="V160" s="371">
        <f t="shared" si="296"/>
        <v>57002.514573005843</v>
      </c>
      <c r="W160" s="371">
        <f t="shared" si="296"/>
        <v>57002.514573005843</v>
      </c>
      <c r="X160" s="371">
        <f t="shared" si="296"/>
        <v>267594.06283906673</v>
      </c>
      <c r="Y160" s="371">
        <f t="shared" si="296"/>
        <v>2673590.5483906674</v>
      </c>
      <c r="Z160" s="371">
        <f t="shared" si="296"/>
        <v>26733555.403906673</v>
      </c>
      <c r="AA160" s="38">
        <f t="shared" ref="AA160:AI160" si="297">$D160*R160/3600</f>
        <v>172.37560406876966</v>
      </c>
      <c r="AB160" s="38">
        <f t="shared" si="297"/>
        <v>172.37560406876966</v>
      </c>
      <c r="AC160" s="38">
        <f t="shared" si="297"/>
        <v>172.37560406876966</v>
      </c>
      <c r="AD160" s="38">
        <f t="shared" si="297"/>
        <v>172.37560406876966</v>
      </c>
      <c r="AE160" s="38">
        <f t="shared" si="297"/>
        <v>172.37560406876966</v>
      </c>
      <c r="AF160" s="38">
        <f t="shared" si="297"/>
        <v>172.37560406876966</v>
      </c>
      <c r="AG160" s="38">
        <f t="shared" si="297"/>
        <v>809.20444602533769</v>
      </c>
      <c r="AH160" s="38">
        <f t="shared" si="297"/>
        <v>8084.9378183333783</v>
      </c>
      <c r="AI160" s="38">
        <f t="shared" si="297"/>
        <v>80842.271541413778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32</v>
      </c>
      <c r="P161" s="369">
        <f t="shared" si="21"/>
        <v>8.16</v>
      </c>
      <c r="Q161" s="38">
        <f t="shared" si="22"/>
        <v>57002.514573005843</v>
      </c>
      <c r="R161" s="371">
        <f t="shared" ref="R161:Z161" si="298">$P161*$O161+MAX(R$24*1000/(MAX(MIN(FLOOR(R$24*1000/$U$1,1),$E161))*$L$1)*$R$1,$Q161-$P161*$O161)</f>
        <v>57002.514573005843</v>
      </c>
      <c r="S161" s="371">
        <f t="shared" si="298"/>
        <v>57002.514573005843</v>
      </c>
      <c r="T161" s="371">
        <f t="shared" si="298"/>
        <v>57002.514573005843</v>
      </c>
      <c r="U161" s="371">
        <f t="shared" si="298"/>
        <v>57002.514573005843</v>
      </c>
      <c r="V161" s="371">
        <f t="shared" si="298"/>
        <v>57002.514573005843</v>
      </c>
      <c r="W161" s="371">
        <f t="shared" si="298"/>
        <v>57002.514573005843</v>
      </c>
      <c r="X161" s="371">
        <f t="shared" si="298"/>
        <v>267594.06283906673</v>
      </c>
      <c r="Y161" s="371">
        <f t="shared" si="298"/>
        <v>2673590.5483906674</v>
      </c>
      <c r="Z161" s="371">
        <f t="shared" si="298"/>
        <v>26733555.403906673</v>
      </c>
      <c r="AA161" s="38">
        <f t="shared" ref="AA161:AI161" si="299">$D161*R161/3600</f>
        <v>172.37560406876966</v>
      </c>
      <c r="AB161" s="38">
        <f t="shared" si="299"/>
        <v>172.37560406876966</v>
      </c>
      <c r="AC161" s="38">
        <f t="shared" si="299"/>
        <v>172.37560406876966</v>
      </c>
      <c r="AD161" s="38">
        <f t="shared" si="299"/>
        <v>172.37560406876966</v>
      </c>
      <c r="AE161" s="38">
        <f t="shared" si="299"/>
        <v>172.37560406876966</v>
      </c>
      <c r="AF161" s="38">
        <f t="shared" si="299"/>
        <v>172.37560406876966</v>
      </c>
      <c r="AG161" s="38">
        <f t="shared" si="299"/>
        <v>809.20444602533769</v>
      </c>
      <c r="AH161" s="38">
        <f t="shared" si="299"/>
        <v>8084.9378183333783</v>
      </c>
      <c r="AI161" s="38">
        <f t="shared" si="299"/>
        <v>80842.271541413778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21</v>
      </c>
      <c r="P162" s="369">
        <f t="shared" si="21"/>
        <v>8.16</v>
      </c>
      <c r="Q162" s="38">
        <f t="shared" si="22"/>
        <v>57002.514573005843</v>
      </c>
      <c r="R162" s="371">
        <f t="shared" ref="R162:Z162" si="300">$P162*$O162+MAX(R$24*1000/(MAX(MIN(FLOOR(R$24*1000/$U$1,1),$E162))*$L$1)*$R$1,$Q162-$P162*$O162)</f>
        <v>57002.514573005843</v>
      </c>
      <c r="S162" s="371">
        <f t="shared" si="300"/>
        <v>57002.514573005843</v>
      </c>
      <c r="T162" s="371">
        <f t="shared" si="300"/>
        <v>57002.514573005843</v>
      </c>
      <c r="U162" s="371">
        <f t="shared" si="300"/>
        <v>57002.514573005843</v>
      </c>
      <c r="V162" s="371">
        <f t="shared" si="300"/>
        <v>57002.514573005843</v>
      </c>
      <c r="W162" s="371">
        <f t="shared" si="300"/>
        <v>57002.514573005843</v>
      </c>
      <c r="X162" s="371">
        <f t="shared" si="300"/>
        <v>401170.77425860008</v>
      </c>
      <c r="Y162" s="371">
        <f t="shared" si="300"/>
        <v>4010165.5025860011</v>
      </c>
      <c r="Z162" s="371">
        <f t="shared" si="300"/>
        <v>40100112.785860009</v>
      </c>
      <c r="AA162" s="38">
        <f t="shared" ref="AA162:AI162" si="301">$D162*R162/3600</f>
        <v>114.91706937917979</v>
      </c>
      <c r="AB162" s="38">
        <f t="shared" si="301"/>
        <v>114.91706937917979</v>
      </c>
      <c r="AC162" s="38">
        <f t="shared" si="301"/>
        <v>114.91706937917979</v>
      </c>
      <c r="AD162" s="38">
        <f t="shared" si="301"/>
        <v>114.91706937917979</v>
      </c>
      <c r="AE162" s="38">
        <f t="shared" si="301"/>
        <v>114.91706937917979</v>
      </c>
      <c r="AF162" s="38">
        <f t="shared" si="301"/>
        <v>114.91706937917979</v>
      </c>
      <c r="AG162" s="38">
        <f t="shared" si="301"/>
        <v>808.76028090533771</v>
      </c>
      <c r="AH162" s="38">
        <f t="shared" si="301"/>
        <v>8084.4936532133788</v>
      </c>
      <c r="AI162" s="38">
        <f t="shared" si="301"/>
        <v>80841.827376293775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5</v>
      </c>
      <c r="P163" s="369">
        <f t="shared" si="21"/>
        <v>2.04</v>
      </c>
      <c r="Q163" s="38">
        <f t="shared" si="22"/>
        <v>14250.628643251461</v>
      </c>
      <c r="R163" s="371">
        <f t="shared" ref="R163:Z163" si="302">$P163*$O163+MAX(R$24*1000/(MAX(MIN(FLOOR(R$24*1000/$U$1,1),$E163))*$L$1)*$R$1,$Q163-$P163*$O163)</f>
        <v>14250.628643251461</v>
      </c>
      <c r="S163" s="371">
        <f t="shared" si="302"/>
        <v>14250.628643251461</v>
      </c>
      <c r="T163" s="371">
        <f t="shared" si="302"/>
        <v>14250.628643251461</v>
      </c>
      <c r="U163" s="371">
        <f t="shared" si="302"/>
        <v>14250.628643251461</v>
      </c>
      <c r="V163" s="371">
        <f t="shared" si="302"/>
        <v>14250.628643251461</v>
      </c>
      <c r="W163" s="371">
        <f t="shared" si="302"/>
        <v>40110.141425860005</v>
      </c>
      <c r="X163" s="371">
        <f t="shared" si="302"/>
        <v>401009.61425860011</v>
      </c>
      <c r="Y163" s="371">
        <f t="shared" si="302"/>
        <v>4010004.3425860014</v>
      </c>
      <c r="Z163" s="371">
        <f t="shared" si="302"/>
        <v>40099951.625860013</v>
      </c>
      <c r="AA163" s="38">
        <f t="shared" ref="AA163:AI163" si="303">$D163*R163/3600</f>
        <v>28.729267344794948</v>
      </c>
      <c r="AB163" s="38">
        <f t="shared" si="303"/>
        <v>28.729267344794948</v>
      </c>
      <c r="AC163" s="38">
        <f t="shared" si="303"/>
        <v>28.729267344794948</v>
      </c>
      <c r="AD163" s="38">
        <f t="shared" si="303"/>
        <v>28.729267344794948</v>
      </c>
      <c r="AE163" s="38">
        <f t="shared" si="303"/>
        <v>28.729267344794948</v>
      </c>
      <c r="AF163" s="38">
        <f t="shared" si="303"/>
        <v>80.862045114533771</v>
      </c>
      <c r="AG163" s="38">
        <f t="shared" si="303"/>
        <v>808.43538234533776</v>
      </c>
      <c r="AH163" s="38">
        <f t="shared" si="303"/>
        <v>8084.1687546533794</v>
      </c>
      <c r="AI163" s="38">
        <f t="shared" si="303"/>
        <v>80841.502477733797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5</v>
      </c>
      <c r="P164" s="369">
        <f t="shared" si="21"/>
        <v>2.04</v>
      </c>
      <c r="Q164" s="38">
        <f t="shared" si="22"/>
        <v>14250.628643251461</v>
      </c>
      <c r="R164" s="371">
        <f t="shared" ref="R164:Z164" si="304">$P164*$O164+MAX(R$24*1000/(MAX(MIN(FLOOR(R$24*1000/$U$1,1),$E164))*$L$1)*$R$1,$Q164-$P164*$O164)</f>
        <v>14250.628643251461</v>
      </c>
      <c r="S164" s="371">
        <f t="shared" si="304"/>
        <v>14250.628643251461</v>
      </c>
      <c r="T164" s="371">
        <f t="shared" si="304"/>
        <v>14250.628643251461</v>
      </c>
      <c r="U164" s="371">
        <f t="shared" si="304"/>
        <v>14250.628643251461</v>
      </c>
      <c r="V164" s="371">
        <f t="shared" si="304"/>
        <v>14250.628643251461</v>
      </c>
      <c r="W164" s="371">
        <f t="shared" si="304"/>
        <v>40110.141425860005</v>
      </c>
      <c r="X164" s="371">
        <f t="shared" si="304"/>
        <v>401009.61425860011</v>
      </c>
      <c r="Y164" s="371">
        <f t="shared" si="304"/>
        <v>4010004.3425860014</v>
      </c>
      <c r="Z164" s="371">
        <f t="shared" si="304"/>
        <v>40099951.625860013</v>
      </c>
      <c r="AA164" s="38">
        <f t="shared" ref="AA164:AI164" si="305">$D164*R164/3600</f>
        <v>28.729267344794948</v>
      </c>
      <c r="AB164" s="38">
        <f t="shared" si="305"/>
        <v>28.729267344794948</v>
      </c>
      <c r="AC164" s="38">
        <f t="shared" si="305"/>
        <v>28.729267344794948</v>
      </c>
      <c r="AD164" s="38">
        <f t="shared" si="305"/>
        <v>28.729267344794948</v>
      </c>
      <c r="AE164" s="38">
        <f t="shared" si="305"/>
        <v>28.729267344794948</v>
      </c>
      <c r="AF164" s="38">
        <f t="shared" si="305"/>
        <v>80.862045114533771</v>
      </c>
      <c r="AG164" s="38">
        <f t="shared" si="305"/>
        <v>808.43538234533776</v>
      </c>
      <c r="AH164" s="38">
        <f t="shared" si="305"/>
        <v>8084.1687546533794</v>
      </c>
      <c r="AI164" s="38">
        <f t="shared" si="305"/>
        <v>80841.502477733797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16</v>
      </c>
      <c r="P165" s="369">
        <f t="shared" si="21"/>
        <v>10.88</v>
      </c>
      <c r="Q165" s="38">
        <f t="shared" si="22"/>
        <v>76003.352764007795</v>
      </c>
      <c r="R165" s="371">
        <f t="shared" ref="R165:Z165" si="306">$P165*$O165+MAX(R$24*1000/(MAX(MIN(FLOOR(R$24*1000/$U$1,1),$E165))*$L$1)*$R$1,$Q165-$P165*$O165)</f>
        <v>76003.352764007795</v>
      </c>
      <c r="S165" s="371">
        <f t="shared" si="306"/>
        <v>76003.352764007795</v>
      </c>
      <c r="T165" s="371">
        <f t="shared" si="306"/>
        <v>76003.352764007795</v>
      </c>
      <c r="U165" s="371">
        <f t="shared" si="306"/>
        <v>76003.352764007795</v>
      </c>
      <c r="V165" s="371">
        <f t="shared" si="306"/>
        <v>76003.352764007795</v>
      </c>
      <c r="W165" s="371">
        <f t="shared" si="306"/>
        <v>76003.352764007795</v>
      </c>
      <c r="X165" s="371">
        <f t="shared" si="306"/>
        <v>534839.96567813342</v>
      </c>
      <c r="Y165" s="371">
        <f t="shared" si="306"/>
        <v>5346832.9367813347</v>
      </c>
      <c r="Z165" s="371">
        <f t="shared" si="306"/>
        <v>53466762.647813343</v>
      </c>
      <c r="AA165" s="38">
        <f t="shared" ref="AA165:AI165" si="307">$D165*R165/3600</f>
        <v>114.91706937917979</v>
      </c>
      <c r="AB165" s="38">
        <f t="shared" si="307"/>
        <v>114.91706937917979</v>
      </c>
      <c r="AC165" s="38">
        <f t="shared" si="307"/>
        <v>114.91706937917979</v>
      </c>
      <c r="AD165" s="38">
        <f t="shared" si="307"/>
        <v>114.91706937917979</v>
      </c>
      <c r="AE165" s="38">
        <f t="shared" si="307"/>
        <v>114.91706937917979</v>
      </c>
      <c r="AF165" s="38">
        <f t="shared" si="307"/>
        <v>114.91706937917979</v>
      </c>
      <c r="AG165" s="38">
        <f t="shared" si="307"/>
        <v>808.67802810533772</v>
      </c>
      <c r="AH165" s="38">
        <f t="shared" si="307"/>
        <v>8084.411400413378</v>
      </c>
      <c r="AI165" s="38">
        <f t="shared" si="307"/>
        <v>80841.745123493776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4</v>
      </c>
      <c r="P166" s="369">
        <f t="shared" si="21"/>
        <v>2.72</v>
      </c>
      <c r="Q166" s="38">
        <f t="shared" si="22"/>
        <v>19000.838191001949</v>
      </c>
      <c r="R166" s="371">
        <f t="shared" ref="R166:Z166" si="308">$P166*$O166+MAX(R$24*1000/(MAX(MIN(FLOOR(R$24*1000/$U$1,1),$E166))*$L$1)*$R$1,$Q166-$P166*$O166)</f>
        <v>19000.838191001949</v>
      </c>
      <c r="S166" s="371">
        <f t="shared" si="308"/>
        <v>19000.838191001949</v>
      </c>
      <c r="T166" s="371">
        <f t="shared" si="308"/>
        <v>19000.838191001949</v>
      </c>
      <c r="U166" s="371">
        <f t="shared" si="308"/>
        <v>19000.838191001949</v>
      </c>
      <c r="V166" s="371">
        <f t="shared" si="308"/>
        <v>19000.838191001949</v>
      </c>
      <c r="W166" s="371">
        <f t="shared" si="308"/>
        <v>53477.468567813339</v>
      </c>
      <c r="X166" s="371">
        <f t="shared" si="308"/>
        <v>534676.76567813347</v>
      </c>
      <c r="Y166" s="371">
        <f t="shared" si="308"/>
        <v>5346669.7367813345</v>
      </c>
      <c r="Z166" s="371">
        <f t="shared" si="308"/>
        <v>53466599.447813347</v>
      </c>
      <c r="AA166" s="38">
        <f t="shared" ref="AA166:AI166" si="309">$D166*R166/3600</f>
        <v>28.729267344794948</v>
      </c>
      <c r="AB166" s="38">
        <f t="shared" si="309"/>
        <v>28.729267344794948</v>
      </c>
      <c r="AC166" s="38">
        <f t="shared" si="309"/>
        <v>28.729267344794948</v>
      </c>
      <c r="AD166" s="38">
        <f t="shared" si="309"/>
        <v>28.729267344794948</v>
      </c>
      <c r="AE166" s="38">
        <f t="shared" si="309"/>
        <v>28.729267344794948</v>
      </c>
      <c r="AF166" s="38">
        <f t="shared" si="309"/>
        <v>80.857932474533769</v>
      </c>
      <c r="AG166" s="38">
        <f t="shared" si="309"/>
        <v>808.43126970533785</v>
      </c>
      <c r="AH166" s="38">
        <f t="shared" si="309"/>
        <v>8084.1646420133775</v>
      </c>
      <c r="AI166" s="38">
        <f t="shared" si="309"/>
        <v>80841.498365093779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10</v>
      </c>
      <c r="P167" s="369">
        <f t="shared" si="21"/>
        <v>16.32</v>
      </c>
      <c r="Q167" s="38">
        <f t="shared" si="22"/>
        <v>114005.02914601169</v>
      </c>
      <c r="R167" s="371">
        <f t="shared" ref="R167:Z167" si="310">$P167*$O167+MAX(R$24*1000/(MAX(MIN(FLOOR(R$24*1000/$U$1,1),$E167))*$L$1)*$R$1,$Q167-$P167*$O167)</f>
        <v>114005.02914601169</v>
      </c>
      <c r="S167" s="371">
        <f t="shared" si="310"/>
        <v>114005.02914601169</v>
      </c>
      <c r="T167" s="371">
        <f t="shared" si="310"/>
        <v>114005.02914601169</v>
      </c>
      <c r="U167" s="371">
        <f t="shared" si="310"/>
        <v>114005.02914601169</v>
      </c>
      <c r="V167" s="371">
        <f t="shared" si="310"/>
        <v>114005.02914601169</v>
      </c>
      <c r="W167" s="371">
        <f t="shared" si="310"/>
        <v>114005.02914601169</v>
      </c>
      <c r="X167" s="371">
        <f t="shared" si="310"/>
        <v>802162.02851720015</v>
      </c>
      <c r="Y167" s="371">
        <f t="shared" si="310"/>
        <v>8020151.4851720026</v>
      </c>
      <c r="Z167" s="371">
        <f t="shared" si="310"/>
        <v>80200046.051720023</v>
      </c>
      <c r="AA167" s="38">
        <f t="shared" ref="AA167:AI167" si="311">$D167*R167/3600</f>
        <v>114.91706937917979</v>
      </c>
      <c r="AB167" s="38">
        <f t="shared" si="311"/>
        <v>114.91706937917979</v>
      </c>
      <c r="AC167" s="38">
        <f t="shared" si="311"/>
        <v>114.91706937917979</v>
      </c>
      <c r="AD167" s="38">
        <f t="shared" si="311"/>
        <v>114.91706937917979</v>
      </c>
      <c r="AE167" s="38">
        <f t="shared" si="311"/>
        <v>114.91706937917979</v>
      </c>
      <c r="AF167" s="38">
        <f t="shared" si="311"/>
        <v>114.91706937917979</v>
      </c>
      <c r="AG167" s="38">
        <f t="shared" si="311"/>
        <v>808.57932474533777</v>
      </c>
      <c r="AH167" s="38">
        <f t="shared" si="311"/>
        <v>8084.3126970533785</v>
      </c>
      <c r="AI167" s="38">
        <f t="shared" si="311"/>
        <v>80841.64642013378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1</v>
      </c>
      <c r="O168" s="38">
        <f t="shared" si="20"/>
        <v>2</v>
      </c>
      <c r="P168" s="369">
        <f t="shared" si="21"/>
        <v>4.08</v>
      </c>
      <c r="Q168" s="38">
        <f t="shared" si="22"/>
        <v>28501.257286502921</v>
      </c>
      <c r="R168" s="371">
        <f t="shared" ref="R168:Z168" si="312">$P168*$O168+MAX(R$24*1000/(MAX(MIN(FLOOR(R$24*1000/$U$1,1),$E168))*$L$1)*$R$1,$Q168-$P168*$O168)</f>
        <v>28501.257286502921</v>
      </c>
      <c r="S168" s="371">
        <f t="shared" si="312"/>
        <v>28501.257286502921</v>
      </c>
      <c r="T168" s="371">
        <f t="shared" si="312"/>
        <v>28501.257286502921</v>
      </c>
      <c r="U168" s="371">
        <f t="shared" si="312"/>
        <v>28501.257286502921</v>
      </c>
      <c r="V168" s="371">
        <f t="shared" si="312"/>
        <v>28501.257286502921</v>
      </c>
      <c r="W168" s="371">
        <f t="shared" si="312"/>
        <v>80208.04285172002</v>
      </c>
      <c r="X168" s="371">
        <f t="shared" si="312"/>
        <v>802006.98851720023</v>
      </c>
      <c r="Y168" s="371">
        <f t="shared" si="312"/>
        <v>8019996.4451720025</v>
      </c>
      <c r="Z168" s="371">
        <f t="shared" si="312"/>
        <v>80199891.011720017</v>
      </c>
      <c r="AA168" s="38">
        <f t="shared" ref="AA168:AI168" si="313">$D168*R168/3600</f>
        <v>28.729267344794948</v>
      </c>
      <c r="AB168" s="38">
        <f t="shared" si="313"/>
        <v>28.729267344794948</v>
      </c>
      <c r="AC168" s="38">
        <f t="shared" si="313"/>
        <v>28.729267344794948</v>
      </c>
      <c r="AD168" s="38">
        <f t="shared" si="313"/>
        <v>28.729267344794948</v>
      </c>
      <c r="AE168" s="38">
        <f t="shared" si="313"/>
        <v>28.729267344794948</v>
      </c>
      <c r="AF168" s="38">
        <f t="shared" si="313"/>
        <v>80.849707194533778</v>
      </c>
      <c r="AG168" s="38">
        <f t="shared" si="313"/>
        <v>808.42304442533782</v>
      </c>
      <c r="AH168" s="38">
        <f t="shared" si="313"/>
        <v>8084.156416733379</v>
      </c>
      <c r="AI168" s="38">
        <f t="shared" si="313"/>
        <v>80841.490139813774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8</v>
      </c>
      <c r="P169" s="369">
        <f t="shared" si="21"/>
        <v>21.76</v>
      </c>
      <c r="Q169" s="38">
        <f t="shared" si="22"/>
        <v>152006.70552801559</v>
      </c>
      <c r="R169" s="371">
        <f t="shared" ref="R169:Z169" si="314">$P169*$O169+MAX(R$24*1000/(MAX(MIN(FLOOR(R$24*1000/$U$1,1),$E169))*$L$1)*$R$1,$Q169-$P169*$O169)</f>
        <v>152006.70552801559</v>
      </c>
      <c r="S169" s="371">
        <f t="shared" si="314"/>
        <v>152006.70552801559</v>
      </c>
      <c r="T169" s="371">
        <f t="shared" si="314"/>
        <v>152006.70552801559</v>
      </c>
      <c r="U169" s="371">
        <f t="shared" si="314"/>
        <v>152006.70552801559</v>
      </c>
      <c r="V169" s="371">
        <f t="shared" si="314"/>
        <v>152006.70552801559</v>
      </c>
      <c r="W169" s="371">
        <f t="shared" si="314"/>
        <v>152006.70552801559</v>
      </c>
      <c r="X169" s="371">
        <f t="shared" si="314"/>
        <v>1069505.851356267</v>
      </c>
      <c r="Y169" s="371">
        <f t="shared" si="314"/>
        <v>10693491.793562669</v>
      </c>
      <c r="Z169" s="371">
        <f t="shared" si="314"/>
        <v>106933351.21562669</v>
      </c>
      <c r="AA169" s="38">
        <f t="shared" ref="AA169:AI169" si="315">$D169*R169/3600</f>
        <v>114.91706937917979</v>
      </c>
      <c r="AB169" s="38">
        <f t="shared" si="315"/>
        <v>114.91706937917979</v>
      </c>
      <c r="AC169" s="38">
        <f t="shared" si="315"/>
        <v>114.91706937917979</v>
      </c>
      <c r="AD169" s="38">
        <f t="shared" si="315"/>
        <v>114.91706937917979</v>
      </c>
      <c r="AE169" s="38">
        <f t="shared" si="315"/>
        <v>114.91706937917979</v>
      </c>
      <c r="AF169" s="38">
        <f t="shared" si="315"/>
        <v>114.91706937917979</v>
      </c>
      <c r="AG169" s="38">
        <f t="shared" si="315"/>
        <v>808.54642362533787</v>
      </c>
      <c r="AH169" s="38">
        <f t="shared" si="315"/>
        <v>8084.2797959333784</v>
      </c>
      <c r="AI169" s="38">
        <f t="shared" si="315"/>
        <v>80841.613519013772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1</v>
      </c>
      <c r="O170" s="38">
        <f t="shared" si="20"/>
        <v>2</v>
      </c>
      <c r="P170" s="369">
        <f t="shared" si="21"/>
        <v>5.44</v>
      </c>
      <c r="Q170" s="38">
        <f t="shared" si="22"/>
        <v>38001.676382003898</v>
      </c>
      <c r="R170" s="371">
        <f t="shared" ref="R170:Z170" si="316">$P170*$O170+MAX(R$24*1000/(MAX(MIN(FLOOR(R$24*1000/$U$1,1),$E170))*$L$1)*$R$1,$Q170-$P170*$O170)</f>
        <v>38001.676382003898</v>
      </c>
      <c r="S170" s="371">
        <f t="shared" si="316"/>
        <v>38001.676382003898</v>
      </c>
      <c r="T170" s="371">
        <f t="shared" si="316"/>
        <v>38001.676382003898</v>
      </c>
      <c r="U170" s="371">
        <f t="shared" si="316"/>
        <v>38001.676382003898</v>
      </c>
      <c r="V170" s="371">
        <f t="shared" si="316"/>
        <v>38001.676382003898</v>
      </c>
      <c r="W170" s="371">
        <f t="shared" si="316"/>
        <v>106944.05713562669</v>
      </c>
      <c r="X170" s="371">
        <f t="shared" si="316"/>
        <v>1069342.6513562668</v>
      </c>
      <c r="Y170" s="371">
        <f t="shared" si="316"/>
        <v>10693328.59356267</v>
      </c>
      <c r="Z170" s="371">
        <f t="shared" si="316"/>
        <v>106933188.01562668</v>
      </c>
      <c r="AA170" s="38">
        <f t="shared" ref="AA170:AI170" si="317">$D170*R170/3600</f>
        <v>28.729267344794948</v>
      </c>
      <c r="AB170" s="38">
        <f t="shared" si="317"/>
        <v>28.729267344794948</v>
      </c>
      <c r="AC170" s="38">
        <f t="shared" si="317"/>
        <v>28.729267344794948</v>
      </c>
      <c r="AD170" s="38">
        <f t="shared" si="317"/>
        <v>28.729267344794948</v>
      </c>
      <c r="AE170" s="38">
        <f t="shared" si="317"/>
        <v>28.729267344794948</v>
      </c>
      <c r="AF170" s="38">
        <f t="shared" si="317"/>
        <v>80.849707194533778</v>
      </c>
      <c r="AG170" s="38">
        <f t="shared" si="317"/>
        <v>808.42304442533771</v>
      </c>
      <c r="AH170" s="38">
        <f t="shared" si="317"/>
        <v>8084.156416733379</v>
      </c>
      <c r="AI170" s="38">
        <f t="shared" si="317"/>
        <v>80841.490139813774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1</v>
      </c>
      <c r="O171" s="38">
        <f t="shared" si="20"/>
        <v>1</v>
      </c>
      <c r="P171" s="369">
        <f t="shared" si="21"/>
        <v>8.16</v>
      </c>
      <c r="Q171" s="38">
        <f t="shared" si="22"/>
        <v>57002.514573005843</v>
      </c>
      <c r="R171" s="371">
        <f t="shared" ref="R171:Z171" si="318">$P171*$O171+MAX(R$24*1000/(MAX(MIN(FLOOR(R$24*1000/$U$1,1),$E171))*$L$1)*$R$1,$Q171-$P171*$O171)</f>
        <v>57002.514573005843</v>
      </c>
      <c r="S171" s="371">
        <f t="shared" si="318"/>
        <v>57002.514573005843</v>
      </c>
      <c r="T171" s="371">
        <f t="shared" si="318"/>
        <v>57002.514573005843</v>
      </c>
      <c r="U171" s="371">
        <f t="shared" si="318"/>
        <v>57002.514573005843</v>
      </c>
      <c r="V171" s="371">
        <f t="shared" si="318"/>
        <v>57002.514573005843</v>
      </c>
      <c r="W171" s="371">
        <f t="shared" si="318"/>
        <v>160407.92570344004</v>
      </c>
      <c r="X171" s="371">
        <f t="shared" si="318"/>
        <v>1604005.8170344003</v>
      </c>
      <c r="Y171" s="371">
        <f t="shared" si="318"/>
        <v>16039984.730344005</v>
      </c>
      <c r="Z171" s="371">
        <f t="shared" si="318"/>
        <v>160399773.86344004</v>
      </c>
      <c r="AA171" s="38">
        <f t="shared" ref="AA171:AI171" si="319">$D171*R171/3600</f>
        <v>28.729267344794948</v>
      </c>
      <c r="AB171" s="38">
        <f t="shared" si="319"/>
        <v>28.729267344794948</v>
      </c>
      <c r="AC171" s="38">
        <f t="shared" si="319"/>
        <v>28.729267344794948</v>
      </c>
      <c r="AD171" s="38">
        <f t="shared" si="319"/>
        <v>28.729267344794948</v>
      </c>
      <c r="AE171" s="38">
        <f t="shared" si="319"/>
        <v>28.729267344794948</v>
      </c>
      <c r="AF171" s="38">
        <f t="shared" si="319"/>
        <v>80.845594554533776</v>
      </c>
      <c r="AG171" s="38">
        <f t="shared" si="319"/>
        <v>808.4189317853378</v>
      </c>
      <c r="AH171" s="38">
        <f t="shared" si="319"/>
        <v>8084.152304093378</v>
      </c>
      <c r="AI171" s="38">
        <f t="shared" si="319"/>
        <v>80841.486027173785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5</v>
      </c>
      <c r="P172" s="369">
        <f t="shared" si="21"/>
        <v>32.64</v>
      </c>
      <c r="Q172" s="38">
        <f t="shared" si="22"/>
        <v>228010.05829202337</v>
      </c>
      <c r="R172" s="371">
        <f t="shared" ref="R172:Z172" si="320">$P172*$O172+MAX(R$24*1000/(MAX(MIN(FLOOR(R$24*1000/$U$1,1),$E172))*$L$1)*$R$1,$Q172-$P172*$O172)</f>
        <v>228010.05829202337</v>
      </c>
      <c r="S172" s="371">
        <f t="shared" si="320"/>
        <v>228010.05829202337</v>
      </c>
      <c r="T172" s="371">
        <f t="shared" si="320"/>
        <v>228010.05829202337</v>
      </c>
      <c r="U172" s="371">
        <f t="shared" si="320"/>
        <v>228010.05829202337</v>
      </c>
      <c r="V172" s="371">
        <f t="shared" si="320"/>
        <v>228010.05829202337</v>
      </c>
      <c r="W172" s="371">
        <f t="shared" si="320"/>
        <v>228010.05829202337</v>
      </c>
      <c r="X172" s="371">
        <f t="shared" si="320"/>
        <v>1604160.8570344003</v>
      </c>
      <c r="Y172" s="371">
        <f t="shared" si="320"/>
        <v>16040139.770344004</v>
      </c>
      <c r="Z172" s="371">
        <f t="shared" si="320"/>
        <v>160399928.90344003</v>
      </c>
      <c r="AA172" s="38">
        <f t="shared" ref="AA172:AI172" si="321">$D172*R172/3600</f>
        <v>114.91706937917979</v>
      </c>
      <c r="AB172" s="38">
        <f t="shared" si="321"/>
        <v>114.91706937917979</v>
      </c>
      <c r="AC172" s="38">
        <f t="shared" si="321"/>
        <v>114.91706937917979</v>
      </c>
      <c r="AD172" s="38">
        <f t="shared" si="321"/>
        <v>114.91706937917979</v>
      </c>
      <c r="AE172" s="38">
        <f t="shared" si="321"/>
        <v>114.91706937917979</v>
      </c>
      <c r="AF172" s="38">
        <f t="shared" si="321"/>
        <v>114.91706937917979</v>
      </c>
      <c r="AG172" s="38">
        <f t="shared" si="321"/>
        <v>808.49707194533778</v>
      </c>
      <c r="AH172" s="38">
        <f t="shared" si="321"/>
        <v>8084.2304442533778</v>
      </c>
      <c r="AI172" s="38">
        <f t="shared" si="321"/>
        <v>80841.564167333781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1</v>
      </c>
      <c r="O173" s="38">
        <f t="shared" si="20"/>
        <v>2</v>
      </c>
      <c r="P173" s="369">
        <f t="shared" si="21"/>
        <v>32.64</v>
      </c>
      <c r="Q173" s="38">
        <f t="shared" si="22"/>
        <v>228010.05829202337</v>
      </c>
      <c r="R173" s="371">
        <f t="shared" ref="R173:Z173" si="322">$P173*$O173+MAX(R$24*1000/(MAX(MIN(FLOOR(R$24*1000/$U$1,1),$E173))*$L$1)*$R$1,$Q173-$P173*$O173)</f>
        <v>228010.05829202337</v>
      </c>
      <c r="S173" s="371">
        <f t="shared" si="322"/>
        <v>228010.05829202337</v>
      </c>
      <c r="T173" s="371">
        <f t="shared" si="322"/>
        <v>228010.05829202337</v>
      </c>
      <c r="U173" s="371">
        <f t="shared" si="322"/>
        <v>228010.05829202337</v>
      </c>
      <c r="V173" s="371">
        <f t="shared" si="322"/>
        <v>228010.05829202337</v>
      </c>
      <c r="W173" s="371">
        <f t="shared" si="322"/>
        <v>320864.81140688009</v>
      </c>
      <c r="X173" s="371">
        <f t="shared" si="322"/>
        <v>3208060.5940688006</v>
      </c>
      <c r="Y173" s="371">
        <f t="shared" si="322"/>
        <v>32080018.420688011</v>
      </c>
      <c r="Z173" s="371">
        <f t="shared" si="322"/>
        <v>320799596.68688005</v>
      </c>
      <c r="AA173" s="38">
        <f t="shared" ref="AA173:AI173" si="323">$D173*R173/3600</f>
        <v>57.458534689589897</v>
      </c>
      <c r="AB173" s="38">
        <f t="shared" si="323"/>
        <v>57.458534689589897</v>
      </c>
      <c r="AC173" s="38">
        <f t="shared" si="323"/>
        <v>57.458534689589897</v>
      </c>
      <c r="AD173" s="38">
        <f t="shared" si="323"/>
        <v>57.458534689589897</v>
      </c>
      <c r="AE173" s="38">
        <f t="shared" si="323"/>
        <v>57.458534689589897</v>
      </c>
      <c r="AF173" s="38">
        <f t="shared" si="323"/>
        <v>80.857932474533783</v>
      </c>
      <c r="AG173" s="38">
        <f t="shared" si="323"/>
        <v>808.43126970533774</v>
      </c>
      <c r="AH173" s="38">
        <f t="shared" si="323"/>
        <v>8084.1646420133784</v>
      </c>
      <c r="AI173" s="38">
        <f t="shared" si="323"/>
        <v>80841.498365093765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1</v>
      </c>
      <c r="O174" s="38">
        <f t="shared" si="20"/>
        <v>1</v>
      </c>
      <c r="P174" s="369">
        <f t="shared" si="21"/>
        <v>32.64</v>
      </c>
      <c r="Q174" s="38">
        <f t="shared" si="22"/>
        <v>228010.05829202337</v>
      </c>
      <c r="R174" s="371">
        <f t="shared" ref="R174:Z174" si="324">$P174*$O174+MAX(R$24*1000/(MAX(MIN(FLOOR(R$24*1000/$U$1,1),$E174))*$L$1)*$R$1,$Q174-$P174*$O174)</f>
        <v>228010.05829202337</v>
      </c>
      <c r="S174" s="371">
        <f t="shared" si="324"/>
        <v>228010.05829202337</v>
      </c>
      <c r="T174" s="371">
        <f t="shared" si="324"/>
        <v>228010.05829202337</v>
      </c>
      <c r="U174" s="371">
        <f t="shared" si="324"/>
        <v>228010.05829202337</v>
      </c>
      <c r="V174" s="371">
        <f t="shared" si="324"/>
        <v>228010.05829202337</v>
      </c>
      <c r="W174" s="371">
        <f t="shared" si="324"/>
        <v>641631.70281376014</v>
      </c>
      <c r="X174" s="371">
        <f t="shared" si="324"/>
        <v>6416023.2681376012</v>
      </c>
      <c r="Y174" s="371">
        <f t="shared" si="324"/>
        <v>64159938.92137602</v>
      </c>
      <c r="Z174" s="371">
        <f t="shared" si="324"/>
        <v>641599095.45376015</v>
      </c>
      <c r="AA174" s="38">
        <f t="shared" ref="AA174:AI174" si="325">$D174*R174/3600</f>
        <v>28.729267344794948</v>
      </c>
      <c r="AB174" s="38">
        <f t="shared" si="325"/>
        <v>28.729267344794948</v>
      </c>
      <c r="AC174" s="38">
        <f t="shared" si="325"/>
        <v>28.729267344794948</v>
      </c>
      <c r="AD174" s="38">
        <f t="shared" si="325"/>
        <v>28.729267344794948</v>
      </c>
      <c r="AE174" s="38">
        <f t="shared" si="325"/>
        <v>28.729267344794948</v>
      </c>
      <c r="AF174" s="38">
        <f t="shared" si="325"/>
        <v>80.845594554533776</v>
      </c>
      <c r="AG174" s="38">
        <f t="shared" si="325"/>
        <v>808.4189317853378</v>
      </c>
      <c r="AH174" s="38">
        <f t="shared" si="325"/>
        <v>8084.152304093378</v>
      </c>
      <c r="AI174" s="38">
        <f t="shared" si="325"/>
        <v>80841.486027173785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16.32</v>
      </c>
      <c r="Q175" s="38">
        <f t="shared" si="22"/>
        <v>114005.02914601169</v>
      </c>
      <c r="R175" s="371">
        <f t="shared" ref="R175:Z175" si="327">$P175*$O175+MAX(R$24*1000/(MAX(MIN(FLOOR(R$24*1000/$U$1,1),$E175))*$L$1)*$R$1,$Q175-$P175*$O175)</f>
        <v>114005.02914601169</v>
      </c>
      <c r="S175" s="371">
        <f t="shared" si="327"/>
        <v>114005.02914601169</v>
      </c>
      <c r="T175" s="371">
        <f t="shared" si="327"/>
        <v>114005.02914601169</v>
      </c>
      <c r="U175" s="371">
        <f t="shared" si="327"/>
        <v>114005.02914601169</v>
      </c>
      <c r="V175" s="371">
        <f t="shared" si="327"/>
        <v>114005.02914601169</v>
      </c>
      <c r="W175" s="371">
        <f t="shared" si="327"/>
        <v>114005.02914601169</v>
      </c>
      <c r="X175" s="371">
        <f t="shared" si="327"/>
        <v>802162.02851720015</v>
      </c>
      <c r="Y175" s="371">
        <f t="shared" si="327"/>
        <v>8020151.4851720026</v>
      </c>
      <c r="Z175" s="371">
        <f t="shared" si="327"/>
        <v>80200046.051720023</v>
      </c>
      <c r="AA175" s="38">
        <f t="shared" ref="AA175:AI175" si="328">$D175*R175/3600</f>
        <v>116.74114984551596</v>
      </c>
      <c r="AB175" s="38">
        <f t="shared" si="328"/>
        <v>116.74114984551596</v>
      </c>
      <c r="AC175" s="38">
        <f t="shared" si="328"/>
        <v>116.74114984551596</v>
      </c>
      <c r="AD175" s="38">
        <f t="shared" si="328"/>
        <v>116.74114984551596</v>
      </c>
      <c r="AE175" s="38">
        <f t="shared" si="328"/>
        <v>116.74114984551596</v>
      </c>
      <c r="AF175" s="38">
        <f t="shared" si="328"/>
        <v>116.74114984551596</v>
      </c>
      <c r="AG175" s="38">
        <f t="shared" si="328"/>
        <v>821.413917201613</v>
      </c>
      <c r="AH175" s="38">
        <f t="shared" si="328"/>
        <v>8212.6351208161304</v>
      </c>
      <c r="AI175" s="38">
        <f t="shared" si="328"/>
        <v>82124.847156961288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16.32</v>
      </c>
      <c r="Q176" s="38">
        <f t="shared" si="22"/>
        <v>114005.02914601169</v>
      </c>
      <c r="R176" s="371">
        <f t="shared" ref="R176:Z176" si="329">$P176*$O176+MAX(R$24*1000/(MAX(MIN(FLOOR(R$24*1000/$U$1,1),$E176))*$L$1)*$R$1,$Q176-$P176*$O176)</f>
        <v>114005.02914601169</v>
      </c>
      <c r="S176" s="371">
        <f t="shared" si="329"/>
        <v>114005.02914601169</v>
      </c>
      <c r="T176" s="371">
        <f t="shared" si="329"/>
        <v>114005.02914601169</v>
      </c>
      <c r="U176" s="371">
        <f t="shared" si="329"/>
        <v>114005.02914601169</v>
      </c>
      <c r="V176" s="371">
        <f t="shared" si="329"/>
        <v>114005.02914601169</v>
      </c>
      <c r="W176" s="371">
        <f t="shared" si="329"/>
        <v>114005.02914601169</v>
      </c>
      <c r="X176" s="371">
        <f t="shared" si="329"/>
        <v>802162.02851720015</v>
      </c>
      <c r="Y176" s="371">
        <f t="shared" si="329"/>
        <v>8020151.4851720026</v>
      </c>
      <c r="Z176" s="371">
        <f t="shared" si="329"/>
        <v>80200046.051720023</v>
      </c>
      <c r="AA176" s="38">
        <f t="shared" ref="AA176:AI176" si="330">$D176*R176/3600</f>
        <v>116.74114984551596</v>
      </c>
      <c r="AB176" s="38">
        <f t="shared" si="330"/>
        <v>116.74114984551596</v>
      </c>
      <c r="AC176" s="38">
        <f t="shared" si="330"/>
        <v>116.74114984551596</v>
      </c>
      <c r="AD176" s="38">
        <f t="shared" si="330"/>
        <v>116.74114984551596</v>
      </c>
      <c r="AE176" s="38">
        <f t="shared" si="330"/>
        <v>116.74114984551596</v>
      </c>
      <c r="AF176" s="38">
        <f t="shared" si="330"/>
        <v>116.74114984551596</v>
      </c>
      <c r="AG176" s="38">
        <f t="shared" si="330"/>
        <v>821.413917201613</v>
      </c>
      <c r="AH176" s="38">
        <f t="shared" si="330"/>
        <v>8212.6351208161304</v>
      </c>
      <c r="AI176" s="38">
        <f t="shared" si="330"/>
        <v>82124.847156961288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34</v>
      </c>
      <c r="Q177" s="38">
        <f t="shared" si="22"/>
        <v>237510.47738752436</v>
      </c>
      <c r="R177" s="371">
        <f t="shared" ref="R177:Z177" si="331">$P177*$O177+MAX(R$24*1000/(MAX(MIN(FLOOR(R$24*1000/$U$1,1),$E177))*$L$1)*$R$1,$Q177-$P177*$O177)</f>
        <v>237510.47738752436</v>
      </c>
      <c r="S177" s="371">
        <f t="shared" si="331"/>
        <v>237510.47738752436</v>
      </c>
      <c r="T177" s="371">
        <f t="shared" si="331"/>
        <v>237510.47738752436</v>
      </c>
      <c r="U177" s="371">
        <f t="shared" si="331"/>
        <v>237510.47738752436</v>
      </c>
      <c r="V177" s="371">
        <f t="shared" si="331"/>
        <v>237510.47738752436</v>
      </c>
      <c r="W177" s="371">
        <f t="shared" si="331"/>
        <v>237510.47738752436</v>
      </c>
      <c r="X177" s="371">
        <f t="shared" si="331"/>
        <v>1604167.6570344004</v>
      </c>
      <c r="Y177" s="371">
        <f t="shared" si="331"/>
        <v>16040146.570344005</v>
      </c>
      <c r="Z177" s="371">
        <f t="shared" si="331"/>
        <v>160399935.70344004</v>
      </c>
      <c r="AA177" s="38">
        <f t="shared" ref="AA177:AI177" si="332">$D177*R177/3600</f>
        <v>121.60536442241246</v>
      </c>
      <c r="AB177" s="38">
        <f t="shared" si="332"/>
        <v>121.60536442241246</v>
      </c>
      <c r="AC177" s="38">
        <f t="shared" si="332"/>
        <v>121.60536442241246</v>
      </c>
      <c r="AD177" s="38">
        <f t="shared" si="332"/>
        <v>121.60536442241246</v>
      </c>
      <c r="AE177" s="38">
        <f t="shared" si="332"/>
        <v>121.60536442241246</v>
      </c>
      <c r="AF177" s="38">
        <f t="shared" si="332"/>
        <v>121.60536442241246</v>
      </c>
      <c r="AG177" s="38">
        <f t="shared" si="332"/>
        <v>821.33384040161297</v>
      </c>
      <c r="AH177" s="38">
        <f t="shared" si="332"/>
        <v>8212.5550440161296</v>
      </c>
      <c r="AI177" s="38">
        <f t="shared" si="332"/>
        <v>82124.767080161313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40.799999999999997</v>
      </c>
      <c r="Q178" s="38">
        <f t="shared" si="22"/>
        <v>285012.57286502921</v>
      </c>
      <c r="R178" s="371">
        <f t="shared" ref="R178:Z178" si="333">$P178*$O178+MAX(R$24*1000/(MAX(MIN(FLOOR(R$24*1000/$U$1,1),$E178))*$L$1)*$R$1,$Q178-$P178*$O178)</f>
        <v>285012.57286502921</v>
      </c>
      <c r="S178" s="371">
        <f t="shared" si="333"/>
        <v>285012.57286502921</v>
      </c>
      <c r="T178" s="371">
        <f t="shared" si="333"/>
        <v>285012.57286502921</v>
      </c>
      <c r="U178" s="371">
        <f t="shared" si="333"/>
        <v>285012.57286502921</v>
      </c>
      <c r="V178" s="371">
        <f t="shared" si="333"/>
        <v>285012.57286502921</v>
      </c>
      <c r="W178" s="371">
        <f t="shared" si="333"/>
        <v>320881.13140688004</v>
      </c>
      <c r="X178" s="371">
        <f t="shared" si="333"/>
        <v>3208076.9140688009</v>
      </c>
      <c r="Y178" s="371">
        <f t="shared" si="333"/>
        <v>32080034.740688011</v>
      </c>
      <c r="Z178" s="371">
        <f t="shared" si="333"/>
        <v>320799613.0068801</v>
      </c>
      <c r="AA178" s="38">
        <f t="shared" ref="AA178:AI178" si="334">$D178*R178/3600</f>
        <v>72.963218653447484</v>
      </c>
      <c r="AB178" s="38">
        <f t="shared" si="334"/>
        <v>72.963218653447484</v>
      </c>
      <c r="AC178" s="38">
        <f t="shared" si="334"/>
        <v>72.963218653447484</v>
      </c>
      <c r="AD178" s="38">
        <f t="shared" si="334"/>
        <v>72.963218653447484</v>
      </c>
      <c r="AE178" s="38">
        <f t="shared" si="334"/>
        <v>72.963218653447484</v>
      </c>
      <c r="AF178" s="38">
        <f t="shared" si="334"/>
        <v>82.145569640161284</v>
      </c>
      <c r="AG178" s="38">
        <f t="shared" si="334"/>
        <v>821.267690001613</v>
      </c>
      <c r="AH178" s="38">
        <f t="shared" si="334"/>
        <v>8212.4888936161296</v>
      </c>
      <c r="AI178" s="38">
        <f t="shared" si="334"/>
        <v>82124.700929761297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40.799999999999997</v>
      </c>
      <c r="Q179" s="38">
        <f t="shared" si="22"/>
        <v>285012.57286502921</v>
      </c>
      <c r="R179" s="371">
        <f t="shared" ref="R179:Z179" si="335">$P179*$O179+MAX(R$24*1000/(MAX(MIN(FLOOR(R$24*1000/$U$1,1),$E179))*$L$1)*$R$1,$Q179-$P179*$O179)</f>
        <v>285012.57286502921</v>
      </c>
      <c r="S179" s="371">
        <f t="shared" si="335"/>
        <v>285012.57286502921</v>
      </c>
      <c r="T179" s="371">
        <f t="shared" si="335"/>
        <v>285012.57286502921</v>
      </c>
      <c r="U179" s="371">
        <f t="shared" si="335"/>
        <v>285012.57286502921</v>
      </c>
      <c r="V179" s="371">
        <f t="shared" si="335"/>
        <v>285012.57286502921</v>
      </c>
      <c r="W179" s="371">
        <f t="shared" si="335"/>
        <v>641639.86281376018</v>
      </c>
      <c r="X179" s="371">
        <f t="shared" si="335"/>
        <v>6416031.4281376014</v>
      </c>
      <c r="Y179" s="371">
        <f t="shared" si="335"/>
        <v>64159947.081376016</v>
      </c>
      <c r="Z179" s="371">
        <f t="shared" si="335"/>
        <v>641599103.61376011</v>
      </c>
      <c r="AA179" s="38">
        <f t="shared" ref="AA179:AI179" si="336">$D179*R179/3600</f>
        <v>36.481609326723742</v>
      </c>
      <c r="AB179" s="38">
        <f t="shared" si="336"/>
        <v>36.481609326723742</v>
      </c>
      <c r="AC179" s="38">
        <f t="shared" si="336"/>
        <v>36.481609326723742</v>
      </c>
      <c r="AD179" s="38">
        <f t="shared" si="336"/>
        <v>36.481609326723742</v>
      </c>
      <c r="AE179" s="38">
        <f t="shared" si="336"/>
        <v>36.481609326723742</v>
      </c>
      <c r="AF179" s="38">
        <f t="shared" si="336"/>
        <v>82.129902440161302</v>
      </c>
      <c r="AG179" s="38">
        <f t="shared" si="336"/>
        <v>821.25202280161295</v>
      </c>
      <c r="AH179" s="38">
        <f t="shared" si="336"/>
        <v>8212.4732264161303</v>
      </c>
      <c r="AI179" s="38">
        <f t="shared" si="336"/>
        <v>82124.685262561296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20.399999999999999</v>
      </c>
      <c r="Q180" s="38">
        <f t="shared" si="22"/>
        <v>142506.28643251461</v>
      </c>
      <c r="R180" s="371">
        <f t="shared" ref="R180:Z180" si="337">$P180*$O180+MAX(R$24*1000/(MAX(MIN(FLOOR(R$24*1000/$U$1,1),$E180))*$L$1)*$R$1,$Q180-$P180*$O180)</f>
        <v>142506.28643251461</v>
      </c>
      <c r="S180" s="371">
        <f t="shared" si="337"/>
        <v>142506.28643251461</v>
      </c>
      <c r="T180" s="371">
        <f t="shared" si="337"/>
        <v>142506.28643251461</v>
      </c>
      <c r="U180" s="371">
        <f t="shared" si="337"/>
        <v>142506.28643251461</v>
      </c>
      <c r="V180" s="371">
        <f t="shared" si="337"/>
        <v>142506.28643251461</v>
      </c>
      <c r="W180" s="371">
        <f t="shared" si="337"/>
        <v>142506.28643251461</v>
      </c>
      <c r="X180" s="371">
        <f t="shared" si="337"/>
        <v>1069494.9713562669</v>
      </c>
      <c r="Y180" s="371">
        <f t="shared" si="337"/>
        <v>10693480.913562668</v>
      </c>
      <c r="Z180" s="371">
        <f t="shared" si="337"/>
        <v>106933340.33562669</v>
      </c>
      <c r="AA180" s="38">
        <f t="shared" ref="AA180:AI180" si="338">$D180*R180/3600</f>
        <v>109.44482798017121</v>
      </c>
      <c r="AB180" s="38">
        <f t="shared" si="338"/>
        <v>109.44482798017121</v>
      </c>
      <c r="AC180" s="38">
        <f t="shared" si="338"/>
        <v>109.44482798017121</v>
      </c>
      <c r="AD180" s="38">
        <f t="shared" si="338"/>
        <v>109.44482798017121</v>
      </c>
      <c r="AE180" s="38">
        <f t="shared" si="338"/>
        <v>109.44482798017121</v>
      </c>
      <c r="AF180" s="38">
        <f t="shared" si="338"/>
        <v>109.44482798017121</v>
      </c>
      <c r="AG180" s="38">
        <f t="shared" si="338"/>
        <v>821.37213800161305</v>
      </c>
      <c r="AH180" s="38">
        <f t="shared" si="338"/>
        <v>8212.5933416161297</v>
      </c>
      <c r="AI180" s="38">
        <f t="shared" si="338"/>
        <v>82124.80537776131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5</v>
      </c>
      <c r="P181" s="369">
        <f t="shared" si="21"/>
        <v>16.32</v>
      </c>
      <c r="Q181" s="38">
        <f t="shared" si="22"/>
        <v>114005.02914601169</v>
      </c>
      <c r="R181" s="371">
        <f t="shared" ref="R181:Z181" si="339">$P181*$O181+MAX(R$24*1000/(MAX(MIN(FLOOR(R$24*1000/$U$1,1),$E181))*$L$1)*$R$1,$Q181-$P181*$O181)</f>
        <v>114005.02914601169</v>
      </c>
      <c r="S181" s="371">
        <f t="shared" si="339"/>
        <v>114005.02914601169</v>
      </c>
      <c r="T181" s="371">
        <f t="shared" si="339"/>
        <v>114005.02914601169</v>
      </c>
      <c r="U181" s="371">
        <f t="shared" si="339"/>
        <v>114005.02914601169</v>
      </c>
      <c r="V181" s="371">
        <f t="shared" si="339"/>
        <v>114005.02914601169</v>
      </c>
      <c r="W181" s="371">
        <f t="shared" si="339"/>
        <v>114005.02914601169</v>
      </c>
      <c r="X181" s="371">
        <f t="shared" si="339"/>
        <v>802080.42851720017</v>
      </c>
      <c r="Y181" s="371">
        <f t="shared" si="339"/>
        <v>8020069.885172002</v>
      </c>
      <c r="Z181" s="371">
        <f t="shared" si="339"/>
        <v>80199964.451720014</v>
      </c>
      <c r="AA181" s="38">
        <f t="shared" ref="AA181:AI181" si="340">$D181*R181/3600</f>
        <v>118.56523031185216</v>
      </c>
      <c r="AB181" s="38">
        <f t="shared" si="340"/>
        <v>118.56523031185216</v>
      </c>
      <c r="AC181" s="38">
        <f t="shared" si="340"/>
        <v>118.56523031185216</v>
      </c>
      <c r="AD181" s="38">
        <f t="shared" si="340"/>
        <v>118.56523031185216</v>
      </c>
      <c r="AE181" s="38">
        <f t="shared" si="340"/>
        <v>118.56523031185216</v>
      </c>
      <c r="AF181" s="38">
        <f t="shared" si="340"/>
        <v>118.56523031185216</v>
      </c>
      <c r="AG181" s="38">
        <f t="shared" si="340"/>
        <v>834.1636456578882</v>
      </c>
      <c r="AH181" s="38">
        <f t="shared" si="340"/>
        <v>8340.8726805788829</v>
      </c>
      <c r="AI181" s="38">
        <f t="shared" si="340"/>
        <v>83407.963029788822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1</v>
      </c>
      <c r="O182" s="38">
        <f t="shared" si="20"/>
        <v>2</v>
      </c>
      <c r="P182" s="369">
        <f t="shared" si="21"/>
        <v>40.799999999999997</v>
      </c>
      <c r="Q182" s="38">
        <f t="shared" si="22"/>
        <v>285012.57286502921</v>
      </c>
      <c r="R182" s="371">
        <f t="shared" ref="R182:Z182" si="341">$P182*$O182+MAX(R$24*1000/(MAX(MIN(FLOOR(R$24*1000/$U$1,1),$E182))*$L$1)*$R$1,$Q182-$P182*$O182)</f>
        <v>285012.57286502921</v>
      </c>
      <c r="S182" s="371">
        <f t="shared" si="341"/>
        <v>285012.57286502921</v>
      </c>
      <c r="T182" s="371">
        <f t="shared" si="341"/>
        <v>285012.57286502921</v>
      </c>
      <c r="U182" s="371">
        <f t="shared" si="341"/>
        <v>285012.57286502921</v>
      </c>
      <c r="V182" s="371">
        <f t="shared" si="341"/>
        <v>285012.57286502921</v>
      </c>
      <c r="W182" s="371">
        <f t="shared" si="341"/>
        <v>285012.57286502921</v>
      </c>
      <c r="X182" s="371">
        <f t="shared" si="341"/>
        <v>1604079.2570344005</v>
      </c>
      <c r="Y182" s="371">
        <f t="shared" si="341"/>
        <v>16040058.170344004</v>
      </c>
      <c r="Z182" s="371">
        <f t="shared" si="341"/>
        <v>160399847.30344003</v>
      </c>
      <c r="AA182" s="38">
        <f t="shared" ref="AA182:AI182" si="342">$D182*R182/3600</f>
        <v>148.20653788981519</v>
      </c>
      <c r="AB182" s="38">
        <f t="shared" si="342"/>
        <v>148.20653788981519</v>
      </c>
      <c r="AC182" s="38">
        <f t="shared" si="342"/>
        <v>148.20653788981519</v>
      </c>
      <c r="AD182" s="38">
        <f t="shared" si="342"/>
        <v>148.20653788981519</v>
      </c>
      <c r="AE182" s="38">
        <f t="shared" si="342"/>
        <v>148.20653788981519</v>
      </c>
      <c r="AF182" s="38">
        <f t="shared" si="342"/>
        <v>148.20653788981519</v>
      </c>
      <c r="AG182" s="38">
        <f t="shared" si="342"/>
        <v>834.12121365788835</v>
      </c>
      <c r="AH182" s="38">
        <f t="shared" si="342"/>
        <v>8340.8302485788827</v>
      </c>
      <c r="AI182" s="38">
        <f t="shared" si="342"/>
        <v>83407.92059778882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1</v>
      </c>
      <c r="O183" s="38">
        <f t="shared" si="20"/>
        <v>1</v>
      </c>
      <c r="P183" s="369">
        <f t="shared" si="21"/>
        <v>40.799999999999997</v>
      </c>
      <c r="Q183" s="38">
        <f t="shared" si="22"/>
        <v>285012.57286502921</v>
      </c>
      <c r="R183" s="371">
        <f t="shared" ref="R183:Z183" si="343">$P183*$O183+MAX(R$24*1000/(MAX(MIN(FLOOR(R$24*1000/$U$1,1),$E183))*$L$1)*$R$1,$Q183-$P183*$O183)</f>
        <v>285012.57286502921</v>
      </c>
      <c r="S183" s="371">
        <f t="shared" si="343"/>
        <v>285012.57286502921</v>
      </c>
      <c r="T183" s="371">
        <f t="shared" si="343"/>
        <v>285012.57286502921</v>
      </c>
      <c r="U183" s="371">
        <f t="shared" si="343"/>
        <v>285012.57286502921</v>
      </c>
      <c r="V183" s="371">
        <f t="shared" si="343"/>
        <v>285012.57286502921</v>
      </c>
      <c r="W183" s="371">
        <f t="shared" si="343"/>
        <v>320840.33140688005</v>
      </c>
      <c r="X183" s="371">
        <f t="shared" si="343"/>
        <v>3208036.1140688006</v>
      </c>
      <c r="Y183" s="371">
        <f t="shared" si="343"/>
        <v>32079993.94068801</v>
      </c>
      <c r="Z183" s="371">
        <f t="shared" si="343"/>
        <v>320799572.20688009</v>
      </c>
      <c r="AA183" s="38">
        <f t="shared" ref="AA183:AI183" si="344">$D183*R183/3600</f>
        <v>74.103268944907597</v>
      </c>
      <c r="AB183" s="38">
        <f t="shared" si="344"/>
        <v>74.103268944907597</v>
      </c>
      <c r="AC183" s="38">
        <f t="shared" si="344"/>
        <v>74.103268944907597</v>
      </c>
      <c r="AD183" s="38">
        <f t="shared" si="344"/>
        <v>74.103268944907597</v>
      </c>
      <c r="AE183" s="38">
        <f t="shared" si="344"/>
        <v>74.103268944907597</v>
      </c>
      <c r="AF183" s="38">
        <f t="shared" si="344"/>
        <v>83.418486165788821</v>
      </c>
      <c r="AG183" s="38">
        <f t="shared" si="344"/>
        <v>834.0893896578882</v>
      </c>
      <c r="AH183" s="38">
        <f t="shared" si="344"/>
        <v>8340.798424578883</v>
      </c>
      <c r="AI183" s="38">
        <f t="shared" si="344"/>
        <v>83407.888773788829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10.88</v>
      </c>
      <c r="Q184" s="38">
        <f t="shared" si="22"/>
        <v>76003.352764007795</v>
      </c>
      <c r="R184" s="371">
        <f t="shared" ref="R184:Z184" si="345">$P184*$O184+MAX(R$24*1000/(MAX(MIN(FLOOR(R$24*1000/$U$1,1),$E184))*$L$1)*$R$1,$Q184-$P184*$O184)</f>
        <v>76003.352764007795</v>
      </c>
      <c r="S184" s="371">
        <f t="shared" si="345"/>
        <v>76003.352764007795</v>
      </c>
      <c r="T184" s="371">
        <f t="shared" si="345"/>
        <v>76003.352764007795</v>
      </c>
      <c r="U184" s="371">
        <f t="shared" si="345"/>
        <v>76003.352764007795</v>
      </c>
      <c r="V184" s="371">
        <f t="shared" si="345"/>
        <v>76003.352764007795</v>
      </c>
      <c r="W184" s="371">
        <f t="shared" si="345"/>
        <v>76003.352764007795</v>
      </c>
      <c r="X184" s="371">
        <f t="shared" si="345"/>
        <v>534752.9256781335</v>
      </c>
      <c r="Y184" s="371">
        <f t="shared" si="345"/>
        <v>5346745.8967813347</v>
      </c>
      <c r="Z184" s="371">
        <f t="shared" si="345"/>
        <v>53466675.607813343</v>
      </c>
      <c r="AA184" s="38">
        <f t="shared" ref="AA184:AI184" si="346">$D184*R184/3600</f>
        <v>120.23730407266034</v>
      </c>
      <c r="AB184" s="38">
        <f t="shared" si="346"/>
        <v>120.23730407266034</v>
      </c>
      <c r="AC184" s="38">
        <f t="shared" si="346"/>
        <v>120.23730407266034</v>
      </c>
      <c r="AD184" s="38">
        <f t="shared" si="346"/>
        <v>120.23730407266034</v>
      </c>
      <c r="AE184" s="38">
        <f t="shared" si="346"/>
        <v>120.23730407266034</v>
      </c>
      <c r="AF184" s="38">
        <f t="shared" si="346"/>
        <v>120.23730407266034</v>
      </c>
      <c r="AG184" s="38">
        <f t="shared" si="346"/>
        <v>845.97912842280721</v>
      </c>
      <c r="AH184" s="38">
        <f t="shared" si="346"/>
        <v>8458.5520087080713</v>
      </c>
      <c r="AI184" s="38">
        <f t="shared" si="346"/>
        <v>84584.280811560704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21.76</v>
      </c>
      <c r="Q185" s="38">
        <f t="shared" si="22"/>
        <v>152006.70552801559</v>
      </c>
      <c r="R185" s="371">
        <f t="shared" ref="R185:Z185" si="347">$P185*$O185+MAX(R$24*1000/(MAX(MIN(FLOOR(R$24*1000/$U$1,1),$E185))*$L$1)*$R$1,$Q185-$P185*$O185)</f>
        <v>152006.70552801559</v>
      </c>
      <c r="S185" s="371">
        <f t="shared" si="347"/>
        <v>152006.70552801559</v>
      </c>
      <c r="T185" s="371">
        <f t="shared" si="347"/>
        <v>152006.70552801559</v>
      </c>
      <c r="U185" s="371">
        <f t="shared" si="347"/>
        <v>152006.70552801559</v>
      </c>
      <c r="V185" s="371">
        <f t="shared" si="347"/>
        <v>152006.70552801559</v>
      </c>
      <c r="W185" s="371">
        <f t="shared" si="347"/>
        <v>152006.70552801559</v>
      </c>
      <c r="X185" s="371">
        <f t="shared" si="347"/>
        <v>1069418.811356267</v>
      </c>
      <c r="Y185" s="371">
        <f t="shared" si="347"/>
        <v>10693404.753562668</v>
      </c>
      <c r="Z185" s="371">
        <f t="shared" si="347"/>
        <v>106933264.1756267</v>
      </c>
      <c r="AA185" s="38">
        <f t="shared" ref="AA185:AI185" si="348">$D185*R185/3600</f>
        <v>120.23730407266034</v>
      </c>
      <c r="AB185" s="38">
        <f t="shared" si="348"/>
        <v>120.23730407266034</v>
      </c>
      <c r="AC185" s="38">
        <f t="shared" si="348"/>
        <v>120.23730407266034</v>
      </c>
      <c r="AD185" s="38">
        <f t="shared" si="348"/>
        <v>120.23730407266034</v>
      </c>
      <c r="AE185" s="38">
        <f t="shared" si="348"/>
        <v>120.23730407266034</v>
      </c>
      <c r="AF185" s="38">
        <f t="shared" si="348"/>
        <v>120.23730407266034</v>
      </c>
      <c r="AG185" s="38">
        <f t="shared" si="348"/>
        <v>845.91027978280715</v>
      </c>
      <c r="AH185" s="38">
        <f t="shared" si="348"/>
        <v>8458.48316006807</v>
      </c>
      <c r="AI185" s="38">
        <f t="shared" si="348"/>
        <v>84584.211962920715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8.16</v>
      </c>
      <c r="Q186" s="38">
        <f t="shared" si="22"/>
        <v>57002.514573005843</v>
      </c>
      <c r="R186" s="371">
        <f t="shared" ref="R186:Z186" si="350">$P186*$O186+MAX(R$24*1000/(MAX(MIN(FLOOR(R$24*1000/$U$1,1),$E186))*$L$1)*$R$1,$Q186-$P186*$O186)</f>
        <v>57002.514573005843</v>
      </c>
      <c r="S186" s="371">
        <f t="shared" si="350"/>
        <v>57002.514573005843</v>
      </c>
      <c r="T186" s="371">
        <f t="shared" si="350"/>
        <v>57002.514573005843</v>
      </c>
      <c r="U186" s="371">
        <f t="shared" si="350"/>
        <v>57002.514573005843</v>
      </c>
      <c r="V186" s="371">
        <f t="shared" si="350"/>
        <v>57002.514573005843</v>
      </c>
      <c r="W186" s="371">
        <f t="shared" si="350"/>
        <v>57002.514573005843</v>
      </c>
      <c r="X186" s="371">
        <f t="shared" si="350"/>
        <v>401081.01425860007</v>
      </c>
      <c r="Y186" s="371">
        <f t="shared" si="350"/>
        <v>4010075.7425860013</v>
      </c>
      <c r="Z186" s="371">
        <f t="shared" si="350"/>
        <v>40100023.025860012</v>
      </c>
      <c r="AA186" s="38">
        <f t="shared" ref="AA186:AI186" si="351">$D186*R186/3600</f>
        <v>120.23730407266034</v>
      </c>
      <c r="AB186" s="38">
        <f t="shared" si="351"/>
        <v>120.23730407266034</v>
      </c>
      <c r="AC186" s="38">
        <f t="shared" si="351"/>
        <v>120.23730407266034</v>
      </c>
      <c r="AD186" s="38">
        <f t="shared" si="351"/>
        <v>120.23730407266034</v>
      </c>
      <c r="AE186" s="38">
        <f t="shared" si="351"/>
        <v>120.23730407266034</v>
      </c>
      <c r="AF186" s="38">
        <f t="shared" si="351"/>
        <v>120.23730407266034</v>
      </c>
      <c r="AG186" s="38">
        <f t="shared" si="351"/>
        <v>846.01355274280718</v>
      </c>
      <c r="AH186" s="38">
        <f t="shared" si="351"/>
        <v>8458.5864330280729</v>
      </c>
      <c r="AI186" s="38">
        <f t="shared" si="351"/>
        <v>84584.315235880727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8.16</v>
      </c>
      <c r="Q187" s="38">
        <f t="shared" si="22"/>
        <v>57002.514573005843</v>
      </c>
      <c r="R187" s="371">
        <f t="shared" ref="R187:Z187" si="352">$P187*$O187+MAX(R$24*1000/(MAX(MIN(FLOOR(R$24*1000/$U$1,1),$E187))*$L$1)*$R$1,$Q187-$P187*$O187)</f>
        <v>57002.514573005843</v>
      </c>
      <c r="S187" s="371">
        <f t="shared" si="352"/>
        <v>57002.514573005843</v>
      </c>
      <c r="T187" s="371">
        <f t="shared" si="352"/>
        <v>57002.514573005843</v>
      </c>
      <c r="U187" s="371">
        <f t="shared" si="352"/>
        <v>57002.514573005843</v>
      </c>
      <c r="V187" s="371">
        <f t="shared" si="352"/>
        <v>57002.514573005843</v>
      </c>
      <c r="W187" s="371">
        <f t="shared" si="352"/>
        <v>57002.514573005843</v>
      </c>
      <c r="X187" s="371">
        <f t="shared" si="352"/>
        <v>401081.01425860007</v>
      </c>
      <c r="Y187" s="371">
        <f t="shared" si="352"/>
        <v>4010075.7425860013</v>
      </c>
      <c r="Z187" s="371">
        <f t="shared" si="352"/>
        <v>40100023.025860012</v>
      </c>
      <c r="AA187" s="38">
        <f t="shared" ref="AA187:AI187" si="353">$D187*R187/3600</f>
        <v>120.23730407266034</v>
      </c>
      <c r="AB187" s="38">
        <f t="shared" si="353"/>
        <v>120.23730407266034</v>
      </c>
      <c r="AC187" s="38">
        <f t="shared" si="353"/>
        <v>120.23730407266034</v>
      </c>
      <c r="AD187" s="38">
        <f t="shared" si="353"/>
        <v>120.23730407266034</v>
      </c>
      <c r="AE187" s="38">
        <f t="shared" si="353"/>
        <v>120.23730407266034</v>
      </c>
      <c r="AF187" s="38">
        <f t="shared" si="353"/>
        <v>120.23730407266034</v>
      </c>
      <c r="AG187" s="38">
        <f t="shared" si="353"/>
        <v>846.01355274280718</v>
      </c>
      <c r="AH187" s="38">
        <f t="shared" si="353"/>
        <v>8458.5864330280729</v>
      </c>
      <c r="AI187" s="38">
        <f t="shared" si="353"/>
        <v>84584.315235880727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16.32</v>
      </c>
      <c r="Q188" s="38">
        <f t="shared" si="22"/>
        <v>114005.02914601169</v>
      </c>
      <c r="R188" s="371">
        <f t="shared" ref="R188:Z188" si="354">$P188*$O188+MAX(R$24*1000/(MAX(MIN(FLOOR(R$24*1000/$U$1,1),$E188))*$L$1)*$R$1,$Q188-$P188*$O188)</f>
        <v>114005.02914601169</v>
      </c>
      <c r="S188" s="371">
        <f t="shared" si="354"/>
        <v>114005.02914601169</v>
      </c>
      <c r="T188" s="371">
        <f t="shared" si="354"/>
        <v>114005.02914601169</v>
      </c>
      <c r="U188" s="371">
        <f t="shared" si="354"/>
        <v>114005.02914601169</v>
      </c>
      <c r="V188" s="371">
        <f t="shared" si="354"/>
        <v>114005.02914601169</v>
      </c>
      <c r="W188" s="371">
        <f t="shared" si="354"/>
        <v>114005.02914601169</v>
      </c>
      <c r="X188" s="371">
        <f t="shared" si="354"/>
        <v>802080.42851720017</v>
      </c>
      <c r="Y188" s="371">
        <f t="shared" si="354"/>
        <v>8020069.885172002</v>
      </c>
      <c r="Z188" s="371">
        <f t="shared" si="354"/>
        <v>80199964.451720014</v>
      </c>
      <c r="AA188" s="38">
        <f t="shared" ref="AA188:AI188" si="355">$D188*R188/3600</f>
        <v>120.23730407266034</v>
      </c>
      <c r="AB188" s="38">
        <f t="shared" si="355"/>
        <v>120.23730407266034</v>
      </c>
      <c r="AC188" s="38">
        <f t="shared" si="355"/>
        <v>120.23730407266034</v>
      </c>
      <c r="AD188" s="38">
        <f t="shared" si="355"/>
        <v>120.23730407266034</v>
      </c>
      <c r="AE188" s="38">
        <f t="shared" si="355"/>
        <v>120.23730407266034</v>
      </c>
      <c r="AF188" s="38">
        <f t="shared" si="355"/>
        <v>120.23730407266034</v>
      </c>
      <c r="AG188" s="38">
        <f t="shared" si="355"/>
        <v>845.92749194280714</v>
      </c>
      <c r="AH188" s="38">
        <f t="shared" si="355"/>
        <v>8458.5003722280726</v>
      </c>
      <c r="AI188" s="38">
        <f t="shared" si="355"/>
        <v>84584.229175080705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32.64</v>
      </c>
      <c r="Q189" s="38">
        <f t="shared" si="22"/>
        <v>228010.05829202337</v>
      </c>
      <c r="R189" s="371">
        <f t="shared" ref="R189:Z189" si="356">$P189*$O189+MAX(R$24*1000/(MAX(MIN(FLOOR(R$24*1000/$U$1,1),$E189))*$L$1)*$R$1,$Q189-$P189*$O189)</f>
        <v>228010.05829202337</v>
      </c>
      <c r="S189" s="371">
        <f t="shared" si="356"/>
        <v>228010.05829202337</v>
      </c>
      <c r="T189" s="371">
        <f t="shared" si="356"/>
        <v>228010.05829202337</v>
      </c>
      <c r="U189" s="371">
        <f t="shared" si="356"/>
        <v>228010.05829202337</v>
      </c>
      <c r="V189" s="371">
        <f t="shared" si="356"/>
        <v>228010.05829202337</v>
      </c>
      <c r="W189" s="371">
        <f t="shared" si="356"/>
        <v>228010.05829202337</v>
      </c>
      <c r="X189" s="371">
        <f t="shared" si="356"/>
        <v>1604062.9370344004</v>
      </c>
      <c r="Y189" s="371">
        <f t="shared" si="356"/>
        <v>16040041.850344004</v>
      </c>
      <c r="Z189" s="371">
        <f t="shared" si="356"/>
        <v>160399830.98344004</v>
      </c>
      <c r="AA189" s="38">
        <f t="shared" ref="AA189:AI189" si="357">$D189*R189/3600</f>
        <v>120.23730407266034</v>
      </c>
      <c r="AB189" s="38">
        <f t="shared" si="357"/>
        <v>120.23730407266034</v>
      </c>
      <c r="AC189" s="38">
        <f t="shared" si="357"/>
        <v>120.23730407266034</v>
      </c>
      <c r="AD189" s="38">
        <f t="shared" si="357"/>
        <v>120.23730407266034</v>
      </c>
      <c r="AE189" s="38">
        <f t="shared" si="357"/>
        <v>120.23730407266034</v>
      </c>
      <c r="AF189" s="38">
        <f t="shared" si="357"/>
        <v>120.23730407266034</v>
      </c>
      <c r="AG189" s="38">
        <f t="shared" si="357"/>
        <v>845.87585546280718</v>
      </c>
      <c r="AH189" s="38">
        <f t="shared" si="357"/>
        <v>8458.4487357480721</v>
      </c>
      <c r="AI189" s="38">
        <f t="shared" si="357"/>
        <v>84584.177538600707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32.64</v>
      </c>
      <c r="Q190" s="38">
        <f t="shared" si="22"/>
        <v>228010.05829202337</v>
      </c>
      <c r="R190" s="371">
        <f t="shared" ref="R190:Z190" si="358">$P190*$O190+MAX(R$24*1000/(MAX(MIN(FLOOR(R$24*1000/$U$1,1),$E190))*$L$1)*$R$1,$Q190-$P190*$O190)</f>
        <v>228010.05829202337</v>
      </c>
      <c r="S190" s="371">
        <f t="shared" si="358"/>
        <v>228010.05829202337</v>
      </c>
      <c r="T190" s="371">
        <f t="shared" si="358"/>
        <v>228010.05829202337</v>
      </c>
      <c r="U190" s="371">
        <f t="shared" si="358"/>
        <v>228010.05829202337</v>
      </c>
      <c r="V190" s="371">
        <f t="shared" si="358"/>
        <v>228010.05829202337</v>
      </c>
      <c r="W190" s="371">
        <f t="shared" si="358"/>
        <v>320832.17140688008</v>
      </c>
      <c r="X190" s="371">
        <f t="shared" si="358"/>
        <v>3208027.9540688009</v>
      </c>
      <c r="Y190" s="371">
        <f t="shared" si="358"/>
        <v>32079985.78068801</v>
      </c>
      <c r="Z190" s="371">
        <f t="shared" si="358"/>
        <v>320799564.04688007</v>
      </c>
      <c r="AA190" s="38">
        <f t="shared" ref="AA190:AI190" si="359">$D190*R190/3600</f>
        <v>60.118652036330168</v>
      </c>
      <c r="AB190" s="38">
        <f t="shared" si="359"/>
        <v>60.118652036330168</v>
      </c>
      <c r="AC190" s="38">
        <f t="shared" si="359"/>
        <v>60.118652036330168</v>
      </c>
      <c r="AD190" s="38">
        <f t="shared" si="359"/>
        <v>60.118652036330168</v>
      </c>
      <c r="AE190" s="38">
        <f t="shared" si="359"/>
        <v>60.118652036330168</v>
      </c>
      <c r="AF190" s="38">
        <f t="shared" si="359"/>
        <v>84.592749194280714</v>
      </c>
      <c r="AG190" s="38">
        <f t="shared" si="359"/>
        <v>845.85003722280715</v>
      </c>
      <c r="AH190" s="38">
        <f t="shared" si="359"/>
        <v>8458.4229175080727</v>
      </c>
      <c r="AI190" s="38">
        <f t="shared" si="359"/>
        <v>84584.151720360722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8</v>
      </c>
      <c r="P191" s="369">
        <f t="shared" si="21"/>
        <v>4.08</v>
      </c>
      <c r="Q191" s="38">
        <f t="shared" si="22"/>
        <v>28501.257286502921</v>
      </c>
      <c r="R191" s="371">
        <f t="shared" ref="R191:Z191" si="360">$P191*$O191+MAX(R$24*1000/(MAX(MIN(FLOOR(R$24*1000/$U$1,1),$E191))*$L$1)*$R$1,$Q191-$P191*$O191)</f>
        <v>28501.257286502921</v>
      </c>
      <c r="S191" s="371">
        <f t="shared" si="360"/>
        <v>28501.257286502921</v>
      </c>
      <c r="T191" s="371">
        <f t="shared" si="360"/>
        <v>28501.257286502921</v>
      </c>
      <c r="U191" s="371">
        <f t="shared" si="360"/>
        <v>28501.257286502921</v>
      </c>
      <c r="V191" s="371">
        <f t="shared" si="360"/>
        <v>28501.257286502921</v>
      </c>
      <c r="W191" s="371">
        <f t="shared" si="360"/>
        <v>53499.228567813341</v>
      </c>
      <c r="X191" s="371">
        <f t="shared" si="360"/>
        <v>534698.52567813348</v>
      </c>
      <c r="Y191" s="371">
        <f t="shared" si="360"/>
        <v>5346691.4967813343</v>
      </c>
      <c r="Z191" s="371">
        <f t="shared" si="360"/>
        <v>53466621.207813345</v>
      </c>
      <c r="AA191" s="38">
        <f t="shared" ref="AA191:AI191" si="361">$D191*R191/3600</f>
        <v>45.221994894584633</v>
      </c>
      <c r="AB191" s="38">
        <f t="shared" si="361"/>
        <v>45.221994894584633</v>
      </c>
      <c r="AC191" s="38">
        <f t="shared" si="361"/>
        <v>45.221994894584633</v>
      </c>
      <c r="AD191" s="38">
        <f t="shared" si="361"/>
        <v>45.221994894584633</v>
      </c>
      <c r="AE191" s="38">
        <f t="shared" si="361"/>
        <v>45.221994894584633</v>
      </c>
      <c r="AF191" s="38">
        <f t="shared" si="361"/>
        <v>84.885442660930508</v>
      </c>
      <c r="AG191" s="38">
        <f t="shared" si="361"/>
        <v>848.38832740930502</v>
      </c>
      <c r="AH191" s="38">
        <f t="shared" si="361"/>
        <v>8483.4171748930494</v>
      </c>
      <c r="AI191" s="38">
        <f t="shared" si="361"/>
        <v>84833.705649730502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8</v>
      </c>
      <c r="P192" s="369">
        <f t="shared" si="21"/>
        <v>4.08</v>
      </c>
      <c r="Q192" s="38">
        <f t="shared" si="22"/>
        <v>28501.257286502921</v>
      </c>
      <c r="R192" s="371">
        <f t="shared" ref="R192:Z192" si="362">$P192*$O192+MAX(R$24*1000/(MAX(MIN(FLOOR(R$24*1000/$U$1,1),$E192))*$L$1)*$R$1,$Q192-$P192*$O192)</f>
        <v>28501.257286502921</v>
      </c>
      <c r="S192" s="371">
        <f t="shared" si="362"/>
        <v>28501.257286502921</v>
      </c>
      <c r="T192" s="371">
        <f t="shared" si="362"/>
        <v>28501.257286502921</v>
      </c>
      <c r="U192" s="371">
        <f t="shared" si="362"/>
        <v>28501.257286502921</v>
      </c>
      <c r="V192" s="371">
        <f t="shared" si="362"/>
        <v>28501.257286502921</v>
      </c>
      <c r="W192" s="371">
        <f t="shared" si="362"/>
        <v>53499.228567813341</v>
      </c>
      <c r="X192" s="371">
        <f t="shared" si="362"/>
        <v>534698.52567813348</v>
      </c>
      <c r="Y192" s="371">
        <f t="shared" si="362"/>
        <v>5346691.4967813343</v>
      </c>
      <c r="Z192" s="371">
        <f t="shared" si="362"/>
        <v>53466621.207813345</v>
      </c>
      <c r="AA192" s="38">
        <f t="shared" ref="AA192:AI192" si="363">$D192*R192/3600</f>
        <v>45.221994894584633</v>
      </c>
      <c r="AB192" s="38">
        <f t="shared" si="363"/>
        <v>45.221994894584633</v>
      </c>
      <c r="AC192" s="38">
        <f t="shared" si="363"/>
        <v>45.221994894584633</v>
      </c>
      <c r="AD192" s="38">
        <f t="shared" si="363"/>
        <v>45.221994894584633</v>
      </c>
      <c r="AE192" s="38">
        <f t="shared" si="363"/>
        <v>45.221994894584633</v>
      </c>
      <c r="AF192" s="38">
        <f t="shared" si="363"/>
        <v>84.885442660930508</v>
      </c>
      <c r="AG192" s="38">
        <f t="shared" si="363"/>
        <v>848.38832740930502</v>
      </c>
      <c r="AH192" s="38">
        <f t="shared" si="363"/>
        <v>8483.4171748930494</v>
      </c>
      <c r="AI192" s="38">
        <f t="shared" si="363"/>
        <v>84833.705649730502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5</v>
      </c>
      <c r="P193" s="369">
        <f t="shared" si="21"/>
        <v>5.44</v>
      </c>
      <c r="Q193" s="38">
        <f t="shared" si="22"/>
        <v>38001.676382003898</v>
      </c>
      <c r="R193" s="371">
        <f t="shared" ref="R193:Z193" si="364">$P193*$O193+MAX(R$24*1000/(MAX(MIN(FLOOR(R$24*1000/$U$1,1),$E193))*$L$1)*$R$1,$Q193-$P193*$O193)</f>
        <v>38001.676382003898</v>
      </c>
      <c r="S193" s="371">
        <f t="shared" si="364"/>
        <v>38001.676382003898</v>
      </c>
      <c r="T193" s="371">
        <f t="shared" si="364"/>
        <v>38001.676382003898</v>
      </c>
      <c r="U193" s="371">
        <f t="shared" si="364"/>
        <v>38001.676382003898</v>
      </c>
      <c r="V193" s="371">
        <f t="shared" si="364"/>
        <v>38001.676382003898</v>
      </c>
      <c r="W193" s="371">
        <f t="shared" si="364"/>
        <v>80227.082851720013</v>
      </c>
      <c r="X193" s="371">
        <f t="shared" si="364"/>
        <v>802026.02851720015</v>
      </c>
      <c r="Y193" s="371">
        <f t="shared" si="364"/>
        <v>8020015.4851720026</v>
      </c>
      <c r="Z193" s="371">
        <f t="shared" si="364"/>
        <v>80199910.051720023</v>
      </c>
      <c r="AA193" s="38">
        <f t="shared" ref="AA193:AI193" si="365">$D193*R193/3600</f>
        <v>40.197328795186337</v>
      </c>
      <c r="AB193" s="38">
        <f t="shared" si="365"/>
        <v>40.197328795186337</v>
      </c>
      <c r="AC193" s="38">
        <f t="shared" si="365"/>
        <v>40.197328795186337</v>
      </c>
      <c r="AD193" s="38">
        <f t="shared" si="365"/>
        <v>40.197328795186337</v>
      </c>
      <c r="AE193" s="38">
        <f t="shared" si="365"/>
        <v>40.197328795186337</v>
      </c>
      <c r="AF193" s="38">
        <f t="shared" si="365"/>
        <v>84.862425416486062</v>
      </c>
      <c r="AG193" s="38">
        <f t="shared" si="365"/>
        <v>848.36531016486049</v>
      </c>
      <c r="AH193" s="38">
        <f t="shared" si="365"/>
        <v>8483.3941576486068</v>
      </c>
      <c r="AI193" s="38">
        <f t="shared" si="365"/>
        <v>84833.682632486059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4</v>
      </c>
      <c r="P194" s="369">
        <f t="shared" si="21"/>
        <v>8.16</v>
      </c>
      <c r="Q194" s="38">
        <f t="shared" si="22"/>
        <v>57002.514573005843</v>
      </c>
      <c r="R194" s="371">
        <f t="shared" ref="R194:Z194" si="366">$P194*$O194+MAX(R$24*1000/(MAX(MIN(FLOOR(R$24*1000/$U$1,1),$E194))*$L$1)*$R$1,$Q194-$P194*$O194)</f>
        <v>57002.514573005843</v>
      </c>
      <c r="S194" s="371">
        <f t="shared" si="366"/>
        <v>57002.514573005843</v>
      </c>
      <c r="T194" s="371">
        <f t="shared" si="366"/>
        <v>57002.514573005843</v>
      </c>
      <c r="U194" s="371">
        <f t="shared" si="366"/>
        <v>57002.514573005843</v>
      </c>
      <c r="V194" s="371">
        <f t="shared" si="366"/>
        <v>57002.514573005843</v>
      </c>
      <c r="W194" s="371">
        <f t="shared" si="366"/>
        <v>106965.81713562668</v>
      </c>
      <c r="X194" s="371">
        <f t="shared" si="366"/>
        <v>1069364.4113562668</v>
      </c>
      <c r="Y194" s="371">
        <f t="shared" si="366"/>
        <v>10693350.35356267</v>
      </c>
      <c r="Z194" s="371">
        <f t="shared" si="366"/>
        <v>106933209.77562669</v>
      </c>
      <c r="AA194" s="38">
        <f t="shared" ref="AA194:AI194" si="367">$D194*R194/3600</f>
        <v>45.221994894584633</v>
      </c>
      <c r="AB194" s="38">
        <f t="shared" si="367"/>
        <v>45.221994894584633</v>
      </c>
      <c r="AC194" s="38">
        <f t="shared" si="367"/>
        <v>45.221994894584633</v>
      </c>
      <c r="AD194" s="38">
        <f t="shared" si="367"/>
        <v>45.221994894584633</v>
      </c>
      <c r="AE194" s="38">
        <f t="shared" si="367"/>
        <v>45.221994894584633</v>
      </c>
      <c r="AF194" s="38">
        <f t="shared" si="367"/>
        <v>84.859548260930495</v>
      </c>
      <c r="AG194" s="38">
        <f t="shared" si="367"/>
        <v>848.36243300930494</v>
      </c>
      <c r="AH194" s="38">
        <f t="shared" si="367"/>
        <v>8483.3912804930515</v>
      </c>
      <c r="AI194" s="38">
        <f t="shared" si="367"/>
        <v>84833.679755330493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1</v>
      </c>
      <c r="O195" s="38">
        <f t="shared" si="20"/>
        <v>2</v>
      </c>
      <c r="P195" s="369">
        <f t="shared" si="21"/>
        <v>16.32</v>
      </c>
      <c r="Q195" s="38">
        <f t="shared" si="22"/>
        <v>114005.02914601169</v>
      </c>
      <c r="R195" s="371">
        <f t="shared" ref="R195:Z195" si="368">$P195*$O195+MAX(R$24*1000/(MAX(MIN(FLOOR(R$24*1000/$U$1,1),$E195))*$L$1)*$R$1,$Q195-$P195*$O195)</f>
        <v>114005.02914601169</v>
      </c>
      <c r="S195" s="371">
        <f t="shared" si="368"/>
        <v>114005.02914601169</v>
      </c>
      <c r="T195" s="371">
        <f t="shared" si="368"/>
        <v>114005.02914601169</v>
      </c>
      <c r="U195" s="371">
        <f t="shared" si="368"/>
        <v>114005.02914601169</v>
      </c>
      <c r="V195" s="371">
        <f t="shared" si="368"/>
        <v>114005.02914601169</v>
      </c>
      <c r="W195" s="371">
        <f t="shared" si="368"/>
        <v>160432.40570344005</v>
      </c>
      <c r="X195" s="371">
        <f t="shared" si="368"/>
        <v>1604030.2970344003</v>
      </c>
      <c r="Y195" s="371">
        <f t="shared" si="368"/>
        <v>16040009.210344005</v>
      </c>
      <c r="Z195" s="371">
        <f t="shared" si="368"/>
        <v>160399798.34344003</v>
      </c>
      <c r="AA195" s="38">
        <f t="shared" ref="AA195:AI195" si="369">$D195*R195/3600</f>
        <v>60.295993192779513</v>
      </c>
      <c r="AB195" s="38">
        <f t="shared" si="369"/>
        <v>60.295993192779513</v>
      </c>
      <c r="AC195" s="38">
        <f t="shared" si="369"/>
        <v>60.295993192779513</v>
      </c>
      <c r="AD195" s="38">
        <f t="shared" si="369"/>
        <v>60.295993192779513</v>
      </c>
      <c r="AE195" s="38">
        <f t="shared" si="369"/>
        <v>60.295993192779513</v>
      </c>
      <c r="AF195" s="38">
        <f t="shared" si="369"/>
        <v>84.850916794263838</v>
      </c>
      <c r="AG195" s="38">
        <f t="shared" si="369"/>
        <v>848.35380154263839</v>
      </c>
      <c r="AH195" s="38">
        <f t="shared" si="369"/>
        <v>8483.3826490263855</v>
      </c>
      <c r="AI195" s="38">
        <f t="shared" si="369"/>
        <v>84833.671123863838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1</v>
      </c>
      <c r="O196" s="38">
        <f t="shared" si="20"/>
        <v>1</v>
      </c>
      <c r="P196" s="369">
        <f t="shared" si="21"/>
        <v>16.32</v>
      </c>
      <c r="Q196" s="38">
        <f t="shared" si="22"/>
        <v>114005.02914601169</v>
      </c>
      <c r="R196" s="371">
        <f t="shared" ref="R196:Z196" si="370">$P196*$O196+MAX(R$24*1000/(MAX(MIN(FLOOR(R$24*1000/$U$1,1),$E196))*$L$1)*$R$1,$Q196-$P196*$O196)</f>
        <v>114005.02914601169</v>
      </c>
      <c r="S196" s="371">
        <f t="shared" si="370"/>
        <v>114005.02914601169</v>
      </c>
      <c r="T196" s="371">
        <f t="shared" si="370"/>
        <v>114005.02914601169</v>
      </c>
      <c r="U196" s="371">
        <f t="shared" si="370"/>
        <v>114005.02914601169</v>
      </c>
      <c r="V196" s="371">
        <f t="shared" si="370"/>
        <v>114005.02914601169</v>
      </c>
      <c r="W196" s="371">
        <f t="shared" si="370"/>
        <v>320815.85140688007</v>
      </c>
      <c r="X196" s="371">
        <f t="shared" si="370"/>
        <v>3208011.6340688006</v>
      </c>
      <c r="Y196" s="371">
        <f t="shared" si="370"/>
        <v>32079969.46068801</v>
      </c>
      <c r="Z196" s="371">
        <f t="shared" si="370"/>
        <v>320799547.72688007</v>
      </c>
      <c r="AA196" s="38">
        <f t="shared" ref="AA196:AI196" si="371">$D196*R196/3600</f>
        <v>30.147996596389756</v>
      </c>
      <c r="AB196" s="38">
        <f t="shared" si="371"/>
        <v>30.147996596389756</v>
      </c>
      <c r="AC196" s="38">
        <f t="shared" si="371"/>
        <v>30.147996596389756</v>
      </c>
      <c r="AD196" s="38">
        <f t="shared" si="371"/>
        <v>30.147996596389756</v>
      </c>
      <c r="AE196" s="38">
        <f t="shared" si="371"/>
        <v>30.147996596389756</v>
      </c>
      <c r="AF196" s="38">
        <f t="shared" si="371"/>
        <v>84.837969594263839</v>
      </c>
      <c r="AG196" s="38">
        <f t="shared" si="371"/>
        <v>848.34085434263829</v>
      </c>
      <c r="AH196" s="38">
        <f t="shared" si="371"/>
        <v>8483.3697018263847</v>
      </c>
      <c r="AI196" s="38">
        <f t="shared" si="371"/>
        <v>84833.658176663826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1</v>
      </c>
      <c r="O197" s="38">
        <f t="shared" si="20"/>
        <v>2</v>
      </c>
      <c r="P197" s="369">
        <f t="shared" si="21"/>
        <v>16.32</v>
      </c>
      <c r="Q197" s="38">
        <f t="shared" si="22"/>
        <v>114005.02914601169</v>
      </c>
      <c r="R197" s="371">
        <f t="shared" ref="R197:Z197" si="372">$P197*$O197+MAX(R$24*1000/(MAX(MIN(FLOOR(R$24*1000/$U$1,1),$E197))*$L$1)*$R$1,$Q197-$P197*$O197)</f>
        <v>114005.02914601169</v>
      </c>
      <c r="S197" s="371">
        <f t="shared" si="372"/>
        <v>114005.02914601169</v>
      </c>
      <c r="T197" s="371">
        <f t="shared" si="372"/>
        <v>114005.02914601169</v>
      </c>
      <c r="U197" s="371">
        <f t="shared" si="372"/>
        <v>114005.02914601169</v>
      </c>
      <c r="V197" s="371">
        <f t="shared" si="372"/>
        <v>114005.02914601169</v>
      </c>
      <c r="W197" s="371">
        <f t="shared" si="372"/>
        <v>160432.40570344005</v>
      </c>
      <c r="X197" s="371">
        <f t="shared" si="372"/>
        <v>1604030.2970344003</v>
      </c>
      <c r="Y197" s="371">
        <f t="shared" si="372"/>
        <v>16040009.210344005</v>
      </c>
      <c r="Z197" s="371">
        <f t="shared" si="372"/>
        <v>160399798.34344003</v>
      </c>
      <c r="AA197" s="38">
        <f t="shared" ref="AA197:AI197" si="373">$D197*R197/3600</f>
        <v>62.318315737575155</v>
      </c>
      <c r="AB197" s="38">
        <f t="shared" si="373"/>
        <v>62.318315737575155</v>
      </c>
      <c r="AC197" s="38">
        <f t="shared" si="373"/>
        <v>62.318315737575155</v>
      </c>
      <c r="AD197" s="38">
        <f t="shared" si="373"/>
        <v>62.318315737575155</v>
      </c>
      <c r="AE197" s="38">
        <f t="shared" si="373"/>
        <v>62.318315737575155</v>
      </c>
      <c r="AF197" s="38">
        <f t="shared" si="373"/>
        <v>87.696809413214311</v>
      </c>
      <c r="AG197" s="38">
        <f t="shared" si="373"/>
        <v>876.80751675614295</v>
      </c>
      <c r="AH197" s="38">
        <f t="shared" si="373"/>
        <v>8767.9145901854317</v>
      </c>
      <c r="AI197" s="38">
        <f t="shared" si="373"/>
        <v>87678.985324478301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21</v>
      </c>
      <c r="P198" s="369">
        <f t="shared" si="21"/>
        <v>8.16</v>
      </c>
      <c r="Q198" s="38">
        <f t="shared" si="22"/>
        <v>57002.514573005843</v>
      </c>
      <c r="R198" s="371">
        <f t="shared" ref="R198:Z198" si="374">$P198*$O198+MAX(R$24*1000/(MAX(MIN(FLOOR(R$24*1000/$U$1,1),$E198))*$L$1)*$R$1,$Q198-$P198*$O198)</f>
        <v>57002.514573005843</v>
      </c>
      <c r="S198" s="371">
        <f t="shared" si="374"/>
        <v>57002.514573005843</v>
      </c>
      <c r="T198" s="371">
        <f t="shared" si="374"/>
        <v>57002.514573005843</v>
      </c>
      <c r="U198" s="371">
        <f t="shared" si="374"/>
        <v>57002.514573005843</v>
      </c>
      <c r="V198" s="371">
        <f t="shared" si="374"/>
        <v>57002.514573005843</v>
      </c>
      <c r="W198" s="371">
        <f t="shared" si="374"/>
        <v>57002.514573005843</v>
      </c>
      <c r="X198" s="371">
        <f t="shared" si="374"/>
        <v>401170.77425860008</v>
      </c>
      <c r="Y198" s="371">
        <f t="shared" si="374"/>
        <v>4010165.5025860011</v>
      </c>
      <c r="Z198" s="371">
        <f t="shared" si="374"/>
        <v>40100112.785860009</v>
      </c>
      <c r="AA198" s="38">
        <f t="shared" ref="AA198:AI198" si="375">$D198*R198/3600</f>
        <v>127.6856326435331</v>
      </c>
      <c r="AB198" s="38">
        <f t="shared" si="375"/>
        <v>127.6856326435331</v>
      </c>
      <c r="AC198" s="38">
        <f t="shared" si="375"/>
        <v>127.6856326435331</v>
      </c>
      <c r="AD198" s="38">
        <f t="shared" si="375"/>
        <v>127.6856326435331</v>
      </c>
      <c r="AE198" s="38">
        <f t="shared" si="375"/>
        <v>127.6856326435331</v>
      </c>
      <c r="AF198" s="38">
        <f t="shared" si="375"/>
        <v>127.6856326435331</v>
      </c>
      <c r="AG198" s="38">
        <f t="shared" si="375"/>
        <v>898.62253433926423</v>
      </c>
      <c r="AH198" s="38">
        <f t="shared" si="375"/>
        <v>8982.7707257926431</v>
      </c>
      <c r="AI198" s="38">
        <f t="shared" si="375"/>
        <v>89824.25264032642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21</v>
      </c>
      <c r="P199" s="369">
        <f t="shared" si="21"/>
        <v>8.16</v>
      </c>
      <c r="Q199" s="38">
        <f t="shared" si="22"/>
        <v>57002.514573005843</v>
      </c>
      <c r="R199" s="371">
        <f t="shared" ref="R199:Z199" si="376">$P199*$O199+MAX(R$24*1000/(MAX(MIN(FLOOR(R$24*1000/$U$1,1),$E199))*$L$1)*$R$1,$Q199-$P199*$O199)</f>
        <v>57002.514573005843</v>
      </c>
      <c r="S199" s="371">
        <f t="shared" si="376"/>
        <v>57002.514573005843</v>
      </c>
      <c r="T199" s="371">
        <f t="shared" si="376"/>
        <v>57002.514573005843</v>
      </c>
      <c r="U199" s="371">
        <f t="shared" si="376"/>
        <v>57002.514573005843</v>
      </c>
      <c r="V199" s="371">
        <f t="shared" si="376"/>
        <v>57002.514573005843</v>
      </c>
      <c r="W199" s="371">
        <f t="shared" si="376"/>
        <v>57002.514573005843</v>
      </c>
      <c r="X199" s="371">
        <f t="shared" si="376"/>
        <v>401170.77425860008</v>
      </c>
      <c r="Y199" s="371">
        <f t="shared" si="376"/>
        <v>4010165.5025860011</v>
      </c>
      <c r="Z199" s="371">
        <f t="shared" si="376"/>
        <v>40100112.785860009</v>
      </c>
      <c r="AA199" s="38">
        <f t="shared" ref="AA199:AI199" si="377">$D199*R199/3600</f>
        <v>127.6856326435331</v>
      </c>
      <c r="AB199" s="38">
        <f t="shared" si="377"/>
        <v>127.6856326435331</v>
      </c>
      <c r="AC199" s="38">
        <f t="shared" si="377"/>
        <v>127.6856326435331</v>
      </c>
      <c r="AD199" s="38">
        <f t="shared" si="377"/>
        <v>127.6856326435331</v>
      </c>
      <c r="AE199" s="38">
        <f t="shared" si="377"/>
        <v>127.6856326435331</v>
      </c>
      <c r="AF199" s="38">
        <f t="shared" si="377"/>
        <v>127.6856326435331</v>
      </c>
      <c r="AG199" s="38">
        <f t="shared" si="377"/>
        <v>898.62253433926423</v>
      </c>
      <c r="AH199" s="38">
        <f t="shared" si="377"/>
        <v>8982.7707257926431</v>
      </c>
      <c r="AI199" s="38">
        <f t="shared" si="377"/>
        <v>89824.25264032642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16</v>
      </c>
      <c r="P200" s="369">
        <f t="shared" si="21"/>
        <v>16.32</v>
      </c>
      <c r="Q200" s="38">
        <f t="shared" si="22"/>
        <v>114005.02914601169</v>
      </c>
      <c r="R200" s="371">
        <f t="shared" ref="R200:Z200" si="378">$P200*$O200+MAX(R$24*1000/(MAX(MIN(FLOOR(R$24*1000/$U$1,1),$E200))*$L$1)*$R$1,$Q200-$P200*$O200)</f>
        <v>114005.02914601169</v>
      </c>
      <c r="S200" s="371">
        <f t="shared" si="378"/>
        <v>114005.02914601169</v>
      </c>
      <c r="T200" s="371">
        <f t="shared" si="378"/>
        <v>114005.02914601169</v>
      </c>
      <c r="U200" s="371">
        <f t="shared" si="378"/>
        <v>114005.02914601169</v>
      </c>
      <c r="V200" s="371">
        <f t="shared" si="378"/>
        <v>114005.02914601169</v>
      </c>
      <c r="W200" s="371">
        <f t="shared" si="378"/>
        <v>114005.02914601169</v>
      </c>
      <c r="X200" s="371">
        <f t="shared" si="378"/>
        <v>534927.00567813346</v>
      </c>
      <c r="Y200" s="371">
        <f t="shared" si="378"/>
        <v>5346919.9767813347</v>
      </c>
      <c r="Z200" s="371">
        <f t="shared" si="378"/>
        <v>53466849.687813342</v>
      </c>
      <c r="AA200" s="38">
        <f t="shared" ref="AA200:AI200" si="379">$D200*R200/3600</f>
        <v>191.52844896529962</v>
      </c>
      <c r="AB200" s="38">
        <f t="shared" si="379"/>
        <v>191.52844896529962</v>
      </c>
      <c r="AC200" s="38">
        <f t="shared" si="379"/>
        <v>191.52844896529962</v>
      </c>
      <c r="AD200" s="38">
        <f t="shared" si="379"/>
        <v>191.52844896529962</v>
      </c>
      <c r="AE200" s="38">
        <f t="shared" si="379"/>
        <v>191.52844896529962</v>
      </c>
      <c r="AF200" s="38">
        <f t="shared" si="379"/>
        <v>191.52844896529962</v>
      </c>
      <c r="AG200" s="38">
        <f t="shared" si="379"/>
        <v>898.67736953926419</v>
      </c>
      <c r="AH200" s="38">
        <f t="shared" si="379"/>
        <v>8982.8255609926418</v>
      </c>
      <c r="AI200" s="38">
        <f t="shared" si="379"/>
        <v>89824.30747552641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16</v>
      </c>
      <c r="P201" s="369">
        <f t="shared" si="21"/>
        <v>10.88</v>
      </c>
      <c r="Q201" s="38">
        <f t="shared" si="22"/>
        <v>76003.352764007795</v>
      </c>
      <c r="R201" s="371">
        <f t="shared" ref="R201:Z201" si="380">$P201*$O201+MAX(R$24*1000/(MAX(MIN(FLOOR(R$24*1000/$U$1,1),$E201))*$L$1)*$R$1,$Q201-$P201*$O201)</f>
        <v>76003.352764007795</v>
      </c>
      <c r="S201" s="371">
        <f t="shared" si="380"/>
        <v>76003.352764007795</v>
      </c>
      <c r="T201" s="371">
        <f t="shared" si="380"/>
        <v>76003.352764007795</v>
      </c>
      <c r="U201" s="371">
        <f t="shared" si="380"/>
        <v>76003.352764007795</v>
      </c>
      <c r="V201" s="371">
        <f t="shared" si="380"/>
        <v>76003.352764007795</v>
      </c>
      <c r="W201" s="371">
        <f t="shared" si="380"/>
        <v>76003.352764007795</v>
      </c>
      <c r="X201" s="371">
        <f t="shared" si="380"/>
        <v>534839.96567813342</v>
      </c>
      <c r="Y201" s="371">
        <f t="shared" si="380"/>
        <v>5346832.9367813347</v>
      </c>
      <c r="Z201" s="371">
        <f t="shared" si="380"/>
        <v>53466762.647813343</v>
      </c>
      <c r="AA201" s="38">
        <f t="shared" ref="AA201:AI201" si="381">$D201*R201/3600</f>
        <v>127.6856326435331</v>
      </c>
      <c r="AB201" s="38">
        <f t="shared" si="381"/>
        <v>127.6856326435331</v>
      </c>
      <c r="AC201" s="38">
        <f t="shared" si="381"/>
        <v>127.6856326435331</v>
      </c>
      <c r="AD201" s="38">
        <f t="shared" si="381"/>
        <v>127.6856326435331</v>
      </c>
      <c r="AE201" s="38">
        <f t="shared" si="381"/>
        <v>127.6856326435331</v>
      </c>
      <c r="AF201" s="38">
        <f t="shared" si="381"/>
        <v>127.6856326435331</v>
      </c>
      <c r="AG201" s="38">
        <f t="shared" si="381"/>
        <v>898.53114233926419</v>
      </c>
      <c r="AH201" s="38">
        <f t="shared" si="381"/>
        <v>8982.6793337926429</v>
      </c>
      <c r="AI201" s="38">
        <f t="shared" si="381"/>
        <v>89824.161248326418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16</v>
      </c>
      <c r="P202" s="369">
        <f t="shared" si="21"/>
        <v>16.32</v>
      </c>
      <c r="Q202" s="38">
        <f t="shared" si="22"/>
        <v>114005.02914601169</v>
      </c>
      <c r="R202" s="371">
        <f t="shared" ref="R202:Z202" si="382">$P202*$O202+MAX(R$24*1000/(MAX(MIN(FLOOR(R$24*1000/$U$1,1),$E202))*$L$1)*$R$1,$Q202-$P202*$O202)</f>
        <v>114005.02914601169</v>
      </c>
      <c r="S202" s="371">
        <f t="shared" si="382"/>
        <v>114005.02914601169</v>
      </c>
      <c r="T202" s="371">
        <f t="shared" si="382"/>
        <v>114005.02914601169</v>
      </c>
      <c r="U202" s="371">
        <f t="shared" si="382"/>
        <v>114005.02914601169</v>
      </c>
      <c r="V202" s="371">
        <f t="shared" si="382"/>
        <v>114005.02914601169</v>
      </c>
      <c r="W202" s="371">
        <f t="shared" si="382"/>
        <v>114005.02914601169</v>
      </c>
      <c r="X202" s="371">
        <f t="shared" si="382"/>
        <v>534927.00567813346</v>
      </c>
      <c r="Y202" s="371">
        <f t="shared" si="382"/>
        <v>5346919.9767813347</v>
      </c>
      <c r="Z202" s="371">
        <f t="shared" si="382"/>
        <v>53466849.687813342</v>
      </c>
      <c r="AA202" s="38">
        <f t="shared" ref="AA202:AI202" si="383">$D202*R202/3600</f>
        <v>191.52844896529962</v>
      </c>
      <c r="AB202" s="38">
        <f t="shared" si="383"/>
        <v>191.52844896529962</v>
      </c>
      <c r="AC202" s="38">
        <f t="shared" si="383"/>
        <v>191.52844896529962</v>
      </c>
      <c r="AD202" s="38">
        <f t="shared" si="383"/>
        <v>191.52844896529962</v>
      </c>
      <c r="AE202" s="38">
        <f t="shared" si="383"/>
        <v>191.52844896529962</v>
      </c>
      <c r="AF202" s="38">
        <f t="shared" si="383"/>
        <v>191.52844896529962</v>
      </c>
      <c r="AG202" s="38">
        <f t="shared" si="383"/>
        <v>898.67736953926419</v>
      </c>
      <c r="AH202" s="38">
        <f t="shared" si="383"/>
        <v>8982.8255609926418</v>
      </c>
      <c r="AI202" s="38">
        <f t="shared" si="383"/>
        <v>89824.30747552641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10</v>
      </c>
      <c r="P203" s="369">
        <f t="shared" si="21"/>
        <v>16.32</v>
      </c>
      <c r="Q203" s="38">
        <f t="shared" si="22"/>
        <v>114005.02914601169</v>
      </c>
      <c r="R203" s="371">
        <f t="shared" ref="R203:Z203" si="384">$P203*$O203+MAX(R$24*1000/(MAX(MIN(FLOOR(R$24*1000/$U$1,1),$E203))*$L$1)*$R$1,$Q203-$P203*$O203)</f>
        <v>114005.02914601169</v>
      </c>
      <c r="S203" s="371">
        <f t="shared" si="384"/>
        <v>114005.02914601169</v>
      </c>
      <c r="T203" s="371">
        <f t="shared" si="384"/>
        <v>114005.02914601169</v>
      </c>
      <c r="U203" s="371">
        <f t="shared" si="384"/>
        <v>114005.02914601169</v>
      </c>
      <c r="V203" s="371">
        <f t="shared" si="384"/>
        <v>114005.02914601169</v>
      </c>
      <c r="W203" s="371">
        <f t="shared" si="384"/>
        <v>114005.02914601169</v>
      </c>
      <c r="X203" s="371">
        <f t="shared" si="384"/>
        <v>802162.02851720015</v>
      </c>
      <c r="Y203" s="371">
        <f t="shared" si="384"/>
        <v>8020151.4851720026</v>
      </c>
      <c r="Z203" s="371">
        <f t="shared" si="384"/>
        <v>80200046.051720023</v>
      </c>
      <c r="AA203" s="38">
        <f t="shared" ref="AA203:AI203" si="385">$D203*R203/3600</f>
        <v>127.6856326435331</v>
      </c>
      <c r="AB203" s="38">
        <f t="shared" si="385"/>
        <v>127.6856326435331</v>
      </c>
      <c r="AC203" s="38">
        <f t="shared" si="385"/>
        <v>127.6856326435331</v>
      </c>
      <c r="AD203" s="38">
        <f t="shared" si="385"/>
        <v>127.6856326435331</v>
      </c>
      <c r="AE203" s="38">
        <f t="shared" si="385"/>
        <v>127.6856326435331</v>
      </c>
      <c r="AF203" s="38">
        <f t="shared" si="385"/>
        <v>127.6856326435331</v>
      </c>
      <c r="AG203" s="38">
        <f t="shared" si="385"/>
        <v>898.42147193926417</v>
      </c>
      <c r="AH203" s="38">
        <f t="shared" si="385"/>
        <v>8982.5696633926418</v>
      </c>
      <c r="AI203" s="38">
        <f t="shared" si="385"/>
        <v>89824.051577926424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10</v>
      </c>
      <c r="P204" s="369">
        <f t="shared" si="21"/>
        <v>20.399999999999999</v>
      </c>
      <c r="Q204" s="38">
        <f t="shared" si="22"/>
        <v>142506.28643251461</v>
      </c>
      <c r="R204" s="371">
        <f t="shared" ref="R204:Z204" si="386">$P204*$O204+MAX(R$24*1000/(MAX(MIN(FLOOR(R$24*1000/$U$1,1),$E204))*$L$1)*$R$1,$Q204-$P204*$O204)</f>
        <v>142506.28643251461</v>
      </c>
      <c r="S204" s="371">
        <f t="shared" si="386"/>
        <v>142506.28643251461</v>
      </c>
      <c r="T204" s="371">
        <f t="shared" si="386"/>
        <v>142506.28643251461</v>
      </c>
      <c r="U204" s="371">
        <f t="shared" si="386"/>
        <v>142506.28643251461</v>
      </c>
      <c r="V204" s="371">
        <f t="shared" si="386"/>
        <v>142506.28643251461</v>
      </c>
      <c r="W204" s="371">
        <f t="shared" si="386"/>
        <v>142506.28643251461</v>
      </c>
      <c r="X204" s="371">
        <f t="shared" si="386"/>
        <v>802202.82851720019</v>
      </c>
      <c r="Y204" s="371">
        <f t="shared" si="386"/>
        <v>8020192.2851720024</v>
      </c>
      <c r="Z204" s="371">
        <f t="shared" si="386"/>
        <v>80200086.85172002</v>
      </c>
      <c r="AA204" s="38">
        <f t="shared" ref="AA204:AI204" si="387">$D204*R204/3600</f>
        <v>159.60704080441636</v>
      </c>
      <c r="AB204" s="38">
        <f t="shared" si="387"/>
        <v>159.60704080441636</v>
      </c>
      <c r="AC204" s="38">
        <f t="shared" si="387"/>
        <v>159.60704080441636</v>
      </c>
      <c r="AD204" s="38">
        <f t="shared" si="387"/>
        <v>159.60704080441636</v>
      </c>
      <c r="AE204" s="38">
        <f t="shared" si="387"/>
        <v>159.60704080441636</v>
      </c>
      <c r="AF204" s="38">
        <f t="shared" si="387"/>
        <v>159.60704080441636</v>
      </c>
      <c r="AG204" s="38">
        <f t="shared" si="387"/>
        <v>898.46716793926419</v>
      </c>
      <c r="AH204" s="38">
        <f t="shared" si="387"/>
        <v>8982.6153593926429</v>
      </c>
      <c r="AI204" s="38">
        <f t="shared" si="387"/>
        <v>89824.097273926425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8</v>
      </c>
      <c r="P205" s="369">
        <f t="shared" si="21"/>
        <v>40.799999999999997</v>
      </c>
      <c r="Q205" s="38">
        <f t="shared" si="22"/>
        <v>285012.57286502921</v>
      </c>
      <c r="R205" s="371">
        <f t="shared" ref="R205:Z205" si="388">$P205*$O205+MAX(R$24*1000/(MAX(MIN(FLOOR(R$24*1000/$U$1,1),$E205))*$L$1)*$R$1,$Q205-$P205*$O205)</f>
        <v>285012.57286502921</v>
      </c>
      <c r="S205" s="371">
        <f t="shared" si="388"/>
        <v>285012.57286502921</v>
      </c>
      <c r="T205" s="371">
        <f t="shared" si="388"/>
        <v>285012.57286502921</v>
      </c>
      <c r="U205" s="371">
        <f t="shared" si="388"/>
        <v>285012.57286502921</v>
      </c>
      <c r="V205" s="371">
        <f t="shared" si="388"/>
        <v>285012.57286502921</v>
      </c>
      <c r="W205" s="371">
        <f t="shared" si="388"/>
        <v>285012.57286502921</v>
      </c>
      <c r="X205" s="371">
        <f t="shared" si="388"/>
        <v>1069658.1713562668</v>
      </c>
      <c r="Y205" s="371">
        <f t="shared" si="388"/>
        <v>10693644.11356267</v>
      </c>
      <c r="Z205" s="371">
        <f t="shared" si="388"/>
        <v>106933503.53562669</v>
      </c>
      <c r="AA205" s="38">
        <f t="shared" ref="AA205:AI205" si="389">$D205*R205/3600</f>
        <v>239.41056120662455</v>
      </c>
      <c r="AB205" s="38">
        <f t="shared" si="389"/>
        <v>239.41056120662455</v>
      </c>
      <c r="AC205" s="38">
        <f t="shared" si="389"/>
        <v>239.41056120662455</v>
      </c>
      <c r="AD205" s="38">
        <f t="shared" si="389"/>
        <v>239.41056120662455</v>
      </c>
      <c r="AE205" s="38">
        <f t="shared" si="389"/>
        <v>239.41056120662455</v>
      </c>
      <c r="AF205" s="38">
        <f t="shared" si="389"/>
        <v>239.41056120662455</v>
      </c>
      <c r="AG205" s="38">
        <f t="shared" si="389"/>
        <v>898.51286393926409</v>
      </c>
      <c r="AH205" s="38">
        <f t="shared" si="389"/>
        <v>8982.6610553926421</v>
      </c>
      <c r="AI205" s="38">
        <f t="shared" si="389"/>
        <v>89824.142969926426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8</v>
      </c>
      <c r="P206" s="369">
        <f t="shared" si="21"/>
        <v>21.76</v>
      </c>
      <c r="Q206" s="38">
        <f t="shared" si="22"/>
        <v>152006.70552801559</v>
      </c>
      <c r="R206" s="371">
        <f t="shared" ref="R206:Z206" si="390">$P206*$O206+MAX(R$24*1000/(MAX(MIN(FLOOR(R$24*1000/$U$1,1),$E206))*$L$1)*$R$1,$Q206-$P206*$O206)</f>
        <v>152006.70552801559</v>
      </c>
      <c r="S206" s="371">
        <f t="shared" si="390"/>
        <v>152006.70552801559</v>
      </c>
      <c r="T206" s="371">
        <f t="shared" si="390"/>
        <v>152006.70552801559</v>
      </c>
      <c r="U206" s="371">
        <f t="shared" si="390"/>
        <v>152006.70552801559</v>
      </c>
      <c r="V206" s="371">
        <f t="shared" si="390"/>
        <v>152006.70552801559</v>
      </c>
      <c r="W206" s="371">
        <f t="shared" si="390"/>
        <v>152006.70552801559</v>
      </c>
      <c r="X206" s="371">
        <f t="shared" si="390"/>
        <v>1069505.851356267</v>
      </c>
      <c r="Y206" s="371">
        <f t="shared" si="390"/>
        <v>10693491.793562669</v>
      </c>
      <c r="Z206" s="371">
        <f t="shared" si="390"/>
        <v>106933351.21562669</v>
      </c>
      <c r="AA206" s="38">
        <f t="shared" ref="AA206:AI206" si="391">$D206*R206/3600</f>
        <v>127.6856326435331</v>
      </c>
      <c r="AB206" s="38">
        <f t="shared" si="391"/>
        <v>127.6856326435331</v>
      </c>
      <c r="AC206" s="38">
        <f t="shared" si="391"/>
        <v>127.6856326435331</v>
      </c>
      <c r="AD206" s="38">
        <f t="shared" si="391"/>
        <v>127.6856326435331</v>
      </c>
      <c r="AE206" s="38">
        <f t="shared" si="391"/>
        <v>127.6856326435331</v>
      </c>
      <c r="AF206" s="38">
        <f t="shared" si="391"/>
        <v>127.6856326435331</v>
      </c>
      <c r="AG206" s="38">
        <f t="shared" si="391"/>
        <v>898.38491513926431</v>
      </c>
      <c r="AH206" s="38">
        <f t="shared" si="391"/>
        <v>8982.5331065926421</v>
      </c>
      <c r="AI206" s="38">
        <f t="shared" si="391"/>
        <v>89824.015021126426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5</v>
      </c>
      <c r="P207" s="369">
        <f t="shared" si="21"/>
        <v>40.799999999999997</v>
      </c>
      <c r="Q207" s="38">
        <f t="shared" si="22"/>
        <v>285012.57286502921</v>
      </c>
      <c r="R207" s="371">
        <f t="shared" ref="R207:Z207" si="392">$P207*$O207+MAX(R$24*1000/(MAX(MIN(FLOOR(R$24*1000/$U$1,1),$E207))*$L$1)*$R$1,$Q207-$P207*$O207)</f>
        <v>285012.57286502921</v>
      </c>
      <c r="S207" s="371">
        <f t="shared" si="392"/>
        <v>285012.57286502921</v>
      </c>
      <c r="T207" s="371">
        <f t="shared" si="392"/>
        <v>285012.57286502921</v>
      </c>
      <c r="U207" s="371">
        <f t="shared" si="392"/>
        <v>285012.57286502921</v>
      </c>
      <c r="V207" s="371">
        <f t="shared" si="392"/>
        <v>285012.57286502921</v>
      </c>
      <c r="W207" s="371">
        <f t="shared" si="392"/>
        <v>285012.57286502921</v>
      </c>
      <c r="X207" s="371">
        <f t="shared" si="392"/>
        <v>1604201.6570344004</v>
      </c>
      <c r="Y207" s="371">
        <f t="shared" si="392"/>
        <v>16040180.570344005</v>
      </c>
      <c r="Z207" s="371">
        <f t="shared" si="392"/>
        <v>160399969.70344004</v>
      </c>
      <c r="AA207" s="38">
        <f t="shared" ref="AA207:AI207" si="393">$D207*R207/3600</f>
        <v>159.60704080441636</v>
      </c>
      <c r="AB207" s="38">
        <f t="shared" si="393"/>
        <v>159.60704080441636</v>
      </c>
      <c r="AC207" s="38">
        <f t="shared" si="393"/>
        <v>159.60704080441636</v>
      </c>
      <c r="AD207" s="38">
        <f t="shared" si="393"/>
        <v>159.60704080441636</v>
      </c>
      <c r="AE207" s="38">
        <f t="shared" si="393"/>
        <v>159.60704080441636</v>
      </c>
      <c r="AF207" s="38">
        <f t="shared" si="393"/>
        <v>159.60704080441636</v>
      </c>
      <c r="AG207" s="38">
        <f t="shared" si="393"/>
        <v>898.35292793926419</v>
      </c>
      <c r="AH207" s="38">
        <f t="shared" si="393"/>
        <v>8982.5011193926421</v>
      </c>
      <c r="AI207" s="38">
        <f t="shared" si="393"/>
        <v>89823.983033926415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5</v>
      </c>
      <c r="P208" s="369">
        <f t="shared" si="21"/>
        <v>32.64</v>
      </c>
      <c r="Q208" s="38">
        <f t="shared" si="22"/>
        <v>228010.05829202337</v>
      </c>
      <c r="R208" s="371">
        <f t="shared" ref="R208:Z208" si="394">$P208*$O208+MAX(R$24*1000/(MAX(MIN(FLOOR(R$24*1000/$U$1,1),$E208))*$L$1)*$R$1,$Q208-$P208*$O208)</f>
        <v>228010.05829202337</v>
      </c>
      <c r="S208" s="371">
        <f t="shared" si="394"/>
        <v>228010.05829202337</v>
      </c>
      <c r="T208" s="371">
        <f t="shared" si="394"/>
        <v>228010.05829202337</v>
      </c>
      <c r="U208" s="371">
        <f t="shared" si="394"/>
        <v>228010.05829202337</v>
      </c>
      <c r="V208" s="371">
        <f t="shared" si="394"/>
        <v>228010.05829202337</v>
      </c>
      <c r="W208" s="371">
        <f t="shared" si="394"/>
        <v>228010.05829202337</v>
      </c>
      <c r="X208" s="371">
        <f t="shared" si="394"/>
        <v>1604160.8570344003</v>
      </c>
      <c r="Y208" s="371">
        <f t="shared" si="394"/>
        <v>16040139.770344004</v>
      </c>
      <c r="Z208" s="371">
        <f t="shared" si="394"/>
        <v>160399928.90344003</v>
      </c>
      <c r="AA208" s="38">
        <f t="shared" ref="AA208:AI208" si="395">$D208*R208/3600</f>
        <v>127.6856326435331</v>
      </c>
      <c r="AB208" s="38">
        <f t="shared" si="395"/>
        <v>127.6856326435331</v>
      </c>
      <c r="AC208" s="38">
        <f t="shared" si="395"/>
        <v>127.6856326435331</v>
      </c>
      <c r="AD208" s="38">
        <f t="shared" si="395"/>
        <v>127.6856326435331</v>
      </c>
      <c r="AE208" s="38">
        <f t="shared" si="395"/>
        <v>127.6856326435331</v>
      </c>
      <c r="AF208" s="38">
        <f t="shared" si="395"/>
        <v>127.6856326435331</v>
      </c>
      <c r="AG208" s="38">
        <f t="shared" si="395"/>
        <v>898.33007993926424</v>
      </c>
      <c r="AH208" s="38">
        <f t="shared" si="395"/>
        <v>8982.4782713926434</v>
      </c>
      <c r="AI208" s="38">
        <f t="shared" si="395"/>
        <v>89823.960185926422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1</v>
      </c>
      <c r="O209" s="38">
        <f t="shared" si="20"/>
        <v>2</v>
      </c>
      <c r="P209" s="369">
        <f t="shared" si="21"/>
        <v>32.64</v>
      </c>
      <c r="Q209" s="38">
        <f t="shared" si="22"/>
        <v>228010.05829202337</v>
      </c>
      <c r="R209" s="371">
        <f t="shared" ref="R209:Z209" si="396">$P209*$O209+MAX(R$24*1000/(MAX(MIN(FLOOR(R$24*1000/$U$1,1),$E209))*$L$1)*$R$1,$Q209-$P209*$O209)</f>
        <v>228010.05829202337</v>
      </c>
      <c r="S209" s="371">
        <f t="shared" si="396"/>
        <v>228010.05829202337</v>
      </c>
      <c r="T209" s="371">
        <f t="shared" si="396"/>
        <v>228010.05829202337</v>
      </c>
      <c r="U209" s="371">
        <f t="shared" si="396"/>
        <v>228010.05829202337</v>
      </c>
      <c r="V209" s="371">
        <f t="shared" si="396"/>
        <v>228010.05829202337</v>
      </c>
      <c r="W209" s="371">
        <f t="shared" si="396"/>
        <v>320864.81140688009</v>
      </c>
      <c r="X209" s="371">
        <f t="shared" si="396"/>
        <v>3208060.5940688006</v>
      </c>
      <c r="Y209" s="371">
        <f t="shared" si="396"/>
        <v>32080018.420688011</v>
      </c>
      <c r="Z209" s="371">
        <f t="shared" si="396"/>
        <v>320799596.68688005</v>
      </c>
      <c r="AA209" s="38">
        <f t="shared" ref="AA209:AI209" si="397">$D209*R209/3600</f>
        <v>63.842816321766549</v>
      </c>
      <c r="AB209" s="38">
        <f t="shared" si="397"/>
        <v>63.842816321766549</v>
      </c>
      <c r="AC209" s="38">
        <f t="shared" si="397"/>
        <v>63.842816321766549</v>
      </c>
      <c r="AD209" s="38">
        <f t="shared" si="397"/>
        <v>63.842816321766549</v>
      </c>
      <c r="AE209" s="38">
        <f t="shared" si="397"/>
        <v>63.842816321766549</v>
      </c>
      <c r="AF209" s="38">
        <f t="shared" si="397"/>
        <v>89.842147193926422</v>
      </c>
      <c r="AG209" s="38">
        <f t="shared" si="397"/>
        <v>898.25696633926407</v>
      </c>
      <c r="AH209" s="38">
        <f t="shared" si="397"/>
        <v>8982.4051577926421</v>
      </c>
      <c r="AI209" s="38">
        <f t="shared" si="397"/>
        <v>89823.887072326412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1</v>
      </c>
      <c r="O210" s="38">
        <f t="shared" si="20"/>
        <v>2</v>
      </c>
      <c r="P210" s="369">
        <f t="shared" si="21"/>
        <v>40.799999999999997</v>
      </c>
      <c r="Q210" s="38">
        <f t="shared" si="22"/>
        <v>285012.57286502921</v>
      </c>
      <c r="R210" s="371">
        <f t="shared" ref="R210:Z210" si="398">$P210*$O210+MAX(R$24*1000/(MAX(MIN(FLOOR(R$24*1000/$U$1,1),$E210))*$L$1)*$R$1,$Q210-$P210*$O210)</f>
        <v>285012.57286502921</v>
      </c>
      <c r="S210" s="371">
        <f t="shared" si="398"/>
        <v>285012.57286502921</v>
      </c>
      <c r="T210" s="371">
        <f t="shared" si="398"/>
        <v>285012.57286502921</v>
      </c>
      <c r="U210" s="371">
        <f t="shared" si="398"/>
        <v>285012.57286502921</v>
      </c>
      <c r="V210" s="371">
        <f t="shared" si="398"/>
        <v>285012.57286502921</v>
      </c>
      <c r="W210" s="371">
        <f t="shared" si="398"/>
        <v>320881.13140688004</v>
      </c>
      <c r="X210" s="371">
        <f t="shared" si="398"/>
        <v>3208076.9140688009</v>
      </c>
      <c r="Y210" s="371">
        <f t="shared" si="398"/>
        <v>32080034.740688011</v>
      </c>
      <c r="Z210" s="371">
        <f t="shared" si="398"/>
        <v>320799613.0068801</v>
      </c>
      <c r="AA210" s="38">
        <f t="shared" ref="AA210:AI210" si="399">$D210*R210/3600</f>
        <v>79.803520402208179</v>
      </c>
      <c r="AB210" s="38">
        <f t="shared" si="399"/>
        <v>79.803520402208179</v>
      </c>
      <c r="AC210" s="38">
        <f t="shared" si="399"/>
        <v>79.803520402208179</v>
      </c>
      <c r="AD210" s="38">
        <f t="shared" si="399"/>
        <v>79.803520402208179</v>
      </c>
      <c r="AE210" s="38">
        <f t="shared" si="399"/>
        <v>79.803520402208179</v>
      </c>
      <c r="AF210" s="38">
        <f t="shared" si="399"/>
        <v>89.846716793926419</v>
      </c>
      <c r="AG210" s="38">
        <f t="shared" si="399"/>
        <v>898.26153593926415</v>
      </c>
      <c r="AH210" s="38">
        <f t="shared" si="399"/>
        <v>8982.4097273926418</v>
      </c>
      <c r="AI210" s="38">
        <f t="shared" si="399"/>
        <v>89823.891641926428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1</v>
      </c>
      <c r="O211" s="38">
        <f t="shared" si="20"/>
        <v>1</v>
      </c>
      <c r="P211" s="369">
        <f t="shared" si="21"/>
        <v>32.64</v>
      </c>
      <c r="Q211" s="38">
        <f t="shared" si="22"/>
        <v>228010.05829202337</v>
      </c>
      <c r="R211" s="371">
        <f t="shared" ref="R211:Z211" si="400">$P211*$O211+MAX(R$24*1000/(MAX(MIN(FLOOR(R$24*1000/$U$1,1),$E211))*$L$1)*$R$1,$Q211-$P211*$O211)</f>
        <v>228010.05829202337</v>
      </c>
      <c r="S211" s="371">
        <f t="shared" si="400"/>
        <v>228010.05829202337</v>
      </c>
      <c r="T211" s="371">
        <f t="shared" si="400"/>
        <v>228010.05829202337</v>
      </c>
      <c r="U211" s="371">
        <f t="shared" si="400"/>
        <v>228010.05829202337</v>
      </c>
      <c r="V211" s="371">
        <f t="shared" si="400"/>
        <v>228010.05829202337</v>
      </c>
      <c r="W211" s="371">
        <f t="shared" si="400"/>
        <v>641631.70281376014</v>
      </c>
      <c r="X211" s="371">
        <f t="shared" si="400"/>
        <v>6416023.2681376012</v>
      </c>
      <c r="Y211" s="371">
        <f t="shared" si="400"/>
        <v>64159938.92137602</v>
      </c>
      <c r="Z211" s="371">
        <f t="shared" si="400"/>
        <v>641599095.45376015</v>
      </c>
      <c r="AA211" s="38">
        <f t="shared" ref="AA211:AI211" si="401">$D211*R211/3600</f>
        <v>31.921408160883274</v>
      </c>
      <c r="AB211" s="38">
        <f t="shared" si="401"/>
        <v>31.921408160883274</v>
      </c>
      <c r="AC211" s="38">
        <f t="shared" si="401"/>
        <v>31.921408160883274</v>
      </c>
      <c r="AD211" s="38">
        <f t="shared" si="401"/>
        <v>31.921408160883274</v>
      </c>
      <c r="AE211" s="38">
        <f t="shared" si="401"/>
        <v>31.921408160883274</v>
      </c>
      <c r="AF211" s="38">
        <f t="shared" si="401"/>
        <v>89.828438393926419</v>
      </c>
      <c r="AG211" s="38">
        <f t="shared" si="401"/>
        <v>898.24325753926416</v>
      </c>
      <c r="AH211" s="38">
        <f t="shared" si="401"/>
        <v>8982.3914489926428</v>
      </c>
      <c r="AI211" s="38">
        <f t="shared" si="401"/>
        <v>89823.873363526407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1</v>
      </c>
      <c r="O212" s="38">
        <f t="shared" si="20"/>
        <v>1</v>
      </c>
      <c r="P212" s="369">
        <f t="shared" si="21"/>
        <v>40.799999999999997</v>
      </c>
      <c r="Q212" s="38">
        <f t="shared" si="22"/>
        <v>285012.57286502921</v>
      </c>
      <c r="R212" s="371">
        <f t="shared" ref="R212:Z212" si="402">$P212*$O212+MAX(R$24*1000/(MAX(MIN(FLOOR(R$24*1000/$U$1,1),$E212))*$L$1)*$R$1,$Q212-$P212*$O212)</f>
        <v>285012.57286502921</v>
      </c>
      <c r="S212" s="371">
        <f t="shared" si="402"/>
        <v>285012.57286502921</v>
      </c>
      <c r="T212" s="371">
        <f t="shared" si="402"/>
        <v>285012.57286502921</v>
      </c>
      <c r="U212" s="371">
        <f t="shared" si="402"/>
        <v>285012.57286502921</v>
      </c>
      <c r="V212" s="371">
        <f t="shared" si="402"/>
        <v>285012.57286502921</v>
      </c>
      <c r="W212" s="371">
        <f t="shared" si="402"/>
        <v>641639.86281376018</v>
      </c>
      <c r="X212" s="371">
        <f t="shared" si="402"/>
        <v>6416031.4281376014</v>
      </c>
      <c r="Y212" s="371">
        <f t="shared" si="402"/>
        <v>64159947.081376016</v>
      </c>
      <c r="Z212" s="371">
        <f t="shared" si="402"/>
        <v>641599103.61376011</v>
      </c>
      <c r="AA212" s="38">
        <f t="shared" ref="AA212:AI212" si="403">$D212*R212/3600</f>
        <v>39.901760201104089</v>
      </c>
      <c r="AB212" s="38">
        <f t="shared" si="403"/>
        <v>39.901760201104089</v>
      </c>
      <c r="AC212" s="38">
        <f t="shared" si="403"/>
        <v>39.901760201104089</v>
      </c>
      <c r="AD212" s="38">
        <f t="shared" si="403"/>
        <v>39.901760201104089</v>
      </c>
      <c r="AE212" s="38">
        <f t="shared" si="403"/>
        <v>39.901760201104089</v>
      </c>
      <c r="AF212" s="38">
        <f t="shared" si="403"/>
        <v>89.829580793926425</v>
      </c>
      <c r="AG212" s="38">
        <f t="shared" si="403"/>
        <v>898.2443999392641</v>
      </c>
      <c r="AH212" s="38">
        <f t="shared" si="403"/>
        <v>8982.3925913926414</v>
      </c>
      <c r="AI212" s="38">
        <f t="shared" si="403"/>
        <v>89823.874505926418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16</v>
      </c>
      <c r="P213" s="369">
        <f t="shared" si="21"/>
        <v>20.399999999999999</v>
      </c>
      <c r="Q213" s="38">
        <f t="shared" si="22"/>
        <v>142506.28643251461</v>
      </c>
      <c r="R213" s="371">
        <f t="shared" ref="R213:Z213" si="404">$P213*$O213+MAX(R$24*1000/(MAX(MIN(FLOOR(R$24*1000/$U$1,1),$E213))*$L$1)*$R$1,$Q213-$P213*$O213)</f>
        <v>142506.28643251461</v>
      </c>
      <c r="S213" s="371">
        <f t="shared" si="404"/>
        <v>142506.28643251461</v>
      </c>
      <c r="T213" s="371">
        <f t="shared" si="404"/>
        <v>142506.28643251461</v>
      </c>
      <c r="U213" s="371">
        <f t="shared" si="404"/>
        <v>142506.28643251461</v>
      </c>
      <c r="V213" s="371">
        <f t="shared" si="404"/>
        <v>142506.28643251461</v>
      </c>
      <c r="W213" s="371">
        <f t="shared" si="404"/>
        <v>142506.28643251461</v>
      </c>
      <c r="X213" s="371">
        <f t="shared" si="404"/>
        <v>534992.28567813348</v>
      </c>
      <c r="Y213" s="371">
        <f t="shared" si="404"/>
        <v>5346985.256781335</v>
      </c>
      <c r="Z213" s="371">
        <f t="shared" si="404"/>
        <v>53466914.967813343</v>
      </c>
      <c r="AA213" s="38">
        <f t="shared" ref="AA213:AI213" si="405">$D213*R213/3600</f>
        <v>248.91098030212552</v>
      </c>
      <c r="AB213" s="38">
        <f t="shared" si="405"/>
        <v>248.91098030212552</v>
      </c>
      <c r="AC213" s="38">
        <f t="shared" si="405"/>
        <v>248.91098030212552</v>
      </c>
      <c r="AD213" s="38">
        <f t="shared" si="405"/>
        <v>248.91098030212552</v>
      </c>
      <c r="AE213" s="38">
        <f t="shared" si="405"/>
        <v>248.91098030212552</v>
      </c>
      <c r="AF213" s="38">
        <f t="shared" si="405"/>
        <v>248.91098030212552</v>
      </c>
      <c r="AG213" s="38">
        <f t="shared" si="405"/>
        <v>934.4531923178065</v>
      </c>
      <c r="AH213" s="38">
        <f t="shared" si="405"/>
        <v>9339.4009151780647</v>
      </c>
      <c r="AI213" s="38">
        <f t="shared" si="405"/>
        <v>93388.878143780646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34</v>
      </c>
      <c r="Q214" s="38">
        <f t="shared" si="22"/>
        <v>237510.47738752436</v>
      </c>
      <c r="R214" s="371">
        <f t="shared" ref="R214:Z214" si="406">$P214*$O214+MAX(R$24*1000/(MAX(MIN(FLOOR(R$24*1000/$U$1,1),$E214))*$L$1)*$R$1,$Q214-$P214*$O214)</f>
        <v>237510.47738752436</v>
      </c>
      <c r="S214" s="371">
        <f t="shared" si="406"/>
        <v>237510.47738752436</v>
      </c>
      <c r="T214" s="371">
        <f t="shared" si="406"/>
        <v>237510.47738752436</v>
      </c>
      <c r="U214" s="371">
        <f t="shared" si="406"/>
        <v>237510.47738752436</v>
      </c>
      <c r="V214" s="371">
        <f t="shared" si="406"/>
        <v>237510.47738752436</v>
      </c>
      <c r="W214" s="371">
        <f t="shared" si="406"/>
        <v>237510.47738752436</v>
      </c>
      <c r="X214" s="371">
        <f t="shared" si="406"/>
        <v>802338.82851720019</v>
      </c>
      <c r="Y214" s="371">
        <f t="shared" si="406"/>
        <v>8020328.2851720024</v>
      </c>
      <c r="Z214" s="371">
        <f t="shared" si="406"/>
        <v>80200222.85172002</v>
      </c>
      <c r="AA214" s="38">
        <f t="shared" ref="AA214:AI214" si="407">$D214*R214/3600</f>
        <v>276.56775589125061</v>
      </c>
      <c r="AB214" s="38">
        <f t="shared" si="407"/>
        <v>276.56775589125061</v>
      </c>
      <c r="AC214" s="38">
        <f t="shared" si="407"/>
        <v>276.56775589125061</v>
      </c>
      <c r="AD214" s="38">
        <f t="shared" si="407"/>
        <v>276.56775589125061</v>
      </c>
      <c r="AE214" s="38">
        <f t="shared" si="407"/>
        <v>276.56775589125061</v>
      </c>
      <c r="AF214" s="38">
        <f t="shared" si="407"/>
        <v>276.56775589125061</v>
      </c>
      <c r="AG214" s="38">
        <f t="shared" si="407"/>
        <v>934.27899142891761</v>
      </c>
      <c r="AH214" s="38">
        <f t="shared" si="407"/>
        <v>9339.226714289176</v>
      </c>
      <c r="AI214" s="38">
        <f t="shared" si="407"/>
        <v>93388.703942891763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40.799999999999997</v>
      </c>
      <c r="Q215" s="38">
        <f t="shared" si="22"/>
        <v>285012.57286502921</v>
      </c>
      <c r="R215" s="371">
        <f t="shared" ref="R215:Z215" si="408">$P215*$O215+MAX(R$24*1000/(MAX(MIN(FLOOR(R$24*1000/$U$1,1),$E215))*$L$1)*$R$1,$Q215-$P215*$O215)</f>
        <v>285012.57286502921</v>
      </c>
      <c r="S215" s="371">
        <f t="shared" si="408"/>
        <v>285012.57286502921</v>
      </c>
      <c r="T215" s="371">
        <f t="shared" si="408"/>
        <v>285012.57286502921</v>
      </c>
      <c r="U215" s="371">
        <f t="shared" si="408"/>
        <v>285012.57286502921</v>
      </c>
      <c r="V215" s="371">
        <f t="shared" si="408"/>
        <v>285012.57286502921</v>
      </c>
      <c r="W215" s="371">
        <f t="shared" si="408"/>
        <v>285012.57286502921</v>
      </c>
      <c r="X215" s="371">
        <f t="shared" si="408"/>
        <v>1069658.1713562668</v>
      </c>
      <c r="Y215" s="371">
        <f t="shared" si="408"/>
        <v>10693644.11356267</v>
      </c>
      <c r="Z215" s="371">
        <f t="shared" si="408"/>
        <v>106933503.53562669</v>
      </c>
      <c r="AA215" s="38">
        <f t="shared" ref="AA215:AI215" si="409">$D215*R215/3600</f>
        <v>248.91098030212552</v>
      </c>
      <c r="AB215" s="38">
        <f t="shared" si="409"/>
        <v>248.91098030212552</v>
      </c>
      <c r="AC215" s="38">
        <f t="shared" si="409"/>
        <v>248.91098030212552</v>
      </c>
      <c r="AD215" s="38">
        <f t="shared" si="409"/>
        <v>248.91098030212552</v>
      </c>
      <c r="AE215" s="38">
        <f t="shared" si="409"/>
        <v>248.91098030212552</v>
      </c>
      <c r="AF215" s="38">
        <f t="shared" si="409"/>
        <v>248.91098030212552</v>
      </c>
      <c r="AG215" s="38">
        <f t="shared" si="409"/>
        <v>934.16813631780644</v>
      </c>
      <c r="AH215" s="38">
        <f t="shared" si="409"/>
        <v>9339.1158591780641</v>
      </c>
      <c r="AI215" s="38">
        <f t="shared" si="409"/>
        <v>93388.593087780653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40.799999999999997</v>
      </c>
      <c r="Q216" s="38">
        <f t="shared" si="22"/>
        <v>285012.57286502921</v>
      </c>
      <c r="R216" s="371">
        <f t="shared" ref="R216:Z216" si="410">$P216*$O216+MAX(R$24*1000/(MAX(MIN(FLOOR(R$24*1000/$U$1,1),$E216))*$L$1)*$R$1,$Q216-$P216*$O216)</f>
        <v>285012.57286502921</v>
      </c>
      <c r="S216" s="371">
        <f t="shared" si="410"/>
        <v>285012.57286502921</v>
      </c>
      <c r="T216" s="371">
        <f t="shared" si="410"/>
        <v>285012.57286502921</v>
      </c>
      <c r="U216" s="371">
        <f t="shared" si="410"/>
        <v>285012.57286502921</v>
      </c>
      <c r="V216" s="371">
        <f t="shared" si="410"/>
        <v>285012.57286502921</v>
      </c>
      <c r="W216" s="371">
        <f t="shared" si="410"/>
        <v>285012.57286502921</v>
      </c>
      <c r="X216" s="371">
        <f t="shared" si="410"/>
        <v>1604201.6570344004</v>
      </c>
      <c r="Y216" s="371">
        <f t="shared" si="410"/>
        <v>16040180.570344005</v>
      </c>
      <c r="Z216" s="371">
        <f t="shared" si="410"/>
        <v>160399969.70344004</v>
      </c>
      <c r="AA216" s="38">
        <f t="shared" ref="AA216:AI216" si="411">$D216*R216/3600</f>
        <v>165.94065353475037</v>
      </c>
      <c r="AB216" s="38">
        <f t="shared" si="411"/>
        <v>165.94065353475037</v>
      </c>
      <c r="AC216" s="38">
        <f t="shared" si="411"/>
        <v>165.94065353475037</v>
      </c>
      <c r="AD216" s="38">
        <f t="shared" si="411"/>
        <v>165.94065353475037</v>
      </c>
      <c r="AE216" s="38">
        <f t="shared" si="411"/>
        <v>165.94065353475037</v>
      </c>
      <c r="AF216" s="38">
        <f t="shared" si="411"/>
        <v>165.94065353475037</v>
      </c>
      <c r="AG216" s="38">
        <f t="shared" si="411"/>
        <v>934.00185365113987</v>
      </c>
      <c r="AH216" s="38">
        <f t="shared" si="411"/>
        <v>9338.9495765113988</v>
      </c>
      <c r="AI216" s="38">
        <f t="shared" si="411"/>
        <v>93388.426805113981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40.799999999999997</v>
      </c>
      <c r="Q217" s="38">
        <f t="shared" si="22"/>
        <v>285012.57286502921</v>
      </c>
      <c r="R217" s="371">
        <f t="shared" ref="R217:Z217" si="412">$P217*$O217+MAX(R$24*1000/(MAX(MIN(FLOOR(R$24*1000/$U$1,1),$E217))*$L$1)*$R$1,$Q217-$P217*$O217)</f>
        <v>285012.57286502921</v>
      </c>
      <c r="S217" s="371">
        <f t="shared" si="412"/>
        <v>285012.57286502921</v>
      </c>
      <c r="T217" s="371">
        <f t="shared" si="412"/>
        <v>285012.57286502921</v>
      </c>
      <c r="U217" s="371">
        <f t="shared" si="412"/>
        <v>285012.57286502921</v>
      </c>
      <c r="V217" s="371">
        <f t="shared" si="412"/>
        <v>285012.57286502921</v>
      </c>
      <c r="W217" s="371">
        <f t="shared" si="412"/>
        <v>320881.13140688004</v>
      </c>
      <c r="X217" s="371">
        <f t="shared" si="412"/>
        <v>3208076.9140688009</v>
      </c>
      <c r="Y217" s="371">
        <f t="shared" si="412"/>
        <v>32080034.740688011</v>
      </c>
      <c r="Z217" s="371">
        <f t="shared" si="412"/>
        <v>320799613.0068801</v>
      </c>
      <c r="AA217" s="38">
        <f t="shared" ref="AA217:AI217" si="413">$D217*R217/3600</f>
        <v>82.970326767375184</v>
      </c>
      <c r="AB217" s="38">
        <f t="shared" si="413"/>
        <v>82.970326767375184</v>
      </c>
      <c r="AC217" s="38">
        <f t="shared" si="413"/>
        <v>82.970326767375184</v>
      </c>
      <c r="AD217" s="38">
        <f t="shared" si="413"/>
        <v>82.970326767375184</v>
      </c>
      <c r="AE217" s="38">
        <f t="shared" si="413"/>
        <v>82.970326767375184</v>
      </c>
      <c r="AF217" s="38">
        <f t="shared" si="413"/>
        <v>93.412062698447315</v>
      </c>
      <c r="AG217" s="38">
        <f t="shared" si="413"/>
        <v>933.90683498447322</v>
      </c>
      <c r="AH217" s="38">
        <f t="shared" si="413"/>
        <v>9338.854557844732</v>
      </c>
      <c r="AI217" s="38">
        <f t="shared" si="413"/>
        <v>93388.331786447321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40.799999999999997</v>
      </c>
      <c r="Q218" s="38">
        <f t="shared" si="22"/>
        <v>285012.57286502921</v>
      </c>
      <c r="R218" s="371">
        <f t="shared" ref="R218:Z218" si="414">$P218*$O218+MAX(R$24*1000/(MAX(MIN(FLOOR(R$24*1000/$U$1,1),$E218))*$L$1)*$R$1,$Q218-$P218*$O218)</f>
        <v>285012.57286502921</v>
      </c>
      <c r="S218" s="371">
        <f t="shared" si="414"/>
        <v>285012.57286502921</v>
      </c>
      <c r="T218" s="371">
        <f t="shared" si="414"/>
        <v>285012.57286502921</v>
      </c>
      <c r="U218" s="371">
        <f t="shared" si="414"/>
        <v>285012.57286502921</v>
      </c>
      <c r="V218" s="371">
        <f t="shared" si="414"/>
        <v>285012.57286502921</v>
      </c>
      <c r="W218" s="371">
        <f t="shared" si="414"/>
        <v>641639.86281376018</v>
      </c>
      <c r="X218" s="371">
        <f t="shared" si="414"/>
        <v>6416031.4281376014</v>
      </c>
      <c r="Y218" s="371">
        <f t="shared" si="414"/>
        <v>64159947.081376016</v>
      </c>
      <c r="Z218" s="371">
        <f t="shared" si="414"/>
        <v>641599103.61376011</v>
      </c>
      <c r="AA218" s="38">
        <f t="shared" ref="AA218:AI218" si="415">$D218*R218/3600</f>
        <v>41.485163383687592</v>
      </c>
      <c r="AB218" s="38">
        <f t="shared" si="415"/>
        <v>41.485163383687592</v>
      </c>
      <c r="AC218" s="38">
        <f t="shared" si="415"/>
        <v>41.485163383687592</v>
      </c>
      <c r="AD218" s="38">
        <f t="shared" si="415"/>
        <v>41.485163383687592</v>
      </c>
      <c r="AE218" s="38">
        <f t="shared" si="415"/>
        <v>41.485163383687592</v>
      </c>
      <c r="AF218" s="38">
        <f t="shared" si="415"/>
        <v>93.394246698447319</v>
      </c>
      <c r="AG218" s="38">
        <f t="shared" si="415"/>
        <v>933.88901898447307</v>
      </c>
      <c r="AH218" s="38">
        <f t="shared" si="415"/>
        <v>9338.8367418447324</v>
      </c>
      <c r="AI218" s="38">
        <f t="shared" si="415"/>
        <v>93388.313970447314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10</v>
      </c>
      <c r="P219" s="369">
        <f t="shared" si="21"/>
        <v>20.399999999999999</v>
      </c>
      <c r="Q219" s="38">
        <f t="shared" si="22"/>
        <v>142506.28643251461</v>
      </c>
      <c r="R219" s="371">
        <f t="shared" ref="R219:Z219" si="416">$P219*$O219+MAX(R$24*1000/(MAX(MIN(FLOOR(R$24*1000/$U$1,1),$E219))*$L$1)*$R$1,$Q219-$P219*$O219)</f>
        <v>142506.28643251461</v>
      </c>
      <c r="S219" s="371">
        <f t="shared" si="416"/>
        <v>142506.28643251461</v>
      </c>
      <c r="T219" s="371">
        <f t="shared" si="416"/>
        <v>142506.28643251461</v>
      </c>
      <c r="U219" s="371">
        <f t="shared" si="416"/>
        <v>142506.28643251461</v>
      </c>
      <c r="V219" s="371">
        <f t="shared" si="416"/>
        <v>142506.28643251461</v>
      </c>
      <c r="W219" s="371">
        <f t="shared" si="416"/>
        <v>142506.28643251461</v>
      </c>
      <c r="X219" s="371">
        <f t="shared" si="416"/>
        <v>802202.82851720019</v>
      </c>
      <c r="Y219" s="371">
        <f t="shared" si="416"/>
        <v>8020192.2851720024</v>
      </c>
      <c r="Z219" s="371">
        <f t="shared" si="416"/>
        <v>80200086.85172002</v>
      </c>
      <c r="AA219" s="38">
        <f t="shared" ref="AA219:AI219" si="417">$D219*R219/3600</f>
        <v>168.47409862688394</v>
      </c>
      <c r="AB219" s="38">
        <f t="shared" si="417"/>
        <v>168.47409862688394</v>
      </c>
      <c r="AC219" s="38">
        <f t="shared" si="417"/>
        <v>168.47409862688394</v>
      </c>
      <c r="AD219" s="38">
        <f t="shared" si="417"/>
        <v>168.47409862688394</v>
      </c>
      <c r="AE219" s="38">
        <f t="shared" si="417"/>
        <v>168.47409862688394</v>
      </c>
      <c r="AF219" s="38">
        <f t="shared" si="417"/>
        <v>168.47409862688394</v>
      </c>
      <c r="AG219" s="38">
        <f t="shared" si="417"/>
        <v>948.38201060255665</v>
      </c>
      <c r="AH219" s="38">
        <f t="shared" si="417"/>
        <v>9481.6495460255665</v>
      </c>
      <c r="AI219" s="38">
        <f t="shared" si="417"/>
        <v>94814.324900255669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5</v>
      </c>
      <c r="P220" s="369">
        <f t="shared" si="21"/>
        <v>40.799999999999997</v>
      </c>
      <c r="Q220" s="38">
        <f t="shared" si="22"/>
        <v>285012.57286502921</v>
      </c>
      <c r="R220" s="371">
        <f t="shared" ref="R220:Z220" si="418">$P220*$O220+MAX(R$24*1000/(MAX(MIN(FLOOR(R$24*1000/$U$1,1),$E220))*$L$1)*$R$1,$Q220-$P220*$O220)</f>
        <v>285012.57286502921</v>
      </c>
      <c r="S220" s="371">
        <f t="shared" si="418"/>
        <v>285012.57286502921</v>
      </c>
      <c r="T220" s="371">
        <f t="shared" si="418"/>
        <v>285012.57286502921</v>
      </c>
      <c r="U220" s="371">
        <f t="shared" si="418"/>
        <v>285012.57286502921</v>
      </c>
      <c r="V220" s="371">
        <f t="shared" si="418"/>
        <v>285012.57286502921</v>
      </c>
      <c r="W220" s="371">
        <f t="shared" si="418"/>
        <v>285012.57286502921</v>
      </c>
      <c r="X220" s="371">
        <f t="shared" si="418"/>
        <v>1604201.6570344004</v>
      </c>
      <c r="Y220" s="371">
        <f t="shared" si="418"/>
        <v>16040180.570344005</v>
      </c>
      <c r="Z220" s="371">
        <f t="shared" si="418"/>
        <v>160399969.70344004</v>
      </c>
      <c r="AA220" s="38">
        <f t="shared" ref="AA220:AI220" si="419">$D220*R220/3600</f>
        <v>168.47409862688394</v>
      </c>
      <c r="AB220" s="38">
        <f t="shared" si="419"/>
        <v>168.47409862688394</v>
      </c>
      <c r="AC220" s="38">
        <f t="shared" si="419"/>
        <v>168.47409862688394</v>
      </c>
      <c r="AD220" s="38">
        <f t="shared" si="419"/>
        <v>168.47409862688394</v>
      </c>
      <c r="AE220" s="38">
        <f t="shared" si="419"/>
        <v>168.47409862688394</v>
      </c>
      <c r="AF220" s="38">
        <f t="shared" si="419"/>
        <v>168.47409862688394</v>
      </c>
      <c r="AG220" s="38">
        <f t="shared" si="419"/>
        <v>948.26142393589009</v>
      </c>
      <c r="AH220" s="38">
        <f t="shared" si="419"/>
        <v>9481.5289593589023</v>
      </c>
      <c r="AI220" s="38">
        <f t="shared" si="419"/>
        <v>94814.204313588998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1</v>
      </c>
      <c r="O221" s="38">
        <f t="shared" si="20"/>
        <v>2</v>
      </c>
      <c r="P221" s="369">
        <f t="shared" si="21"/>
        <v>40.799999999999997</v>
      </c>
      <c r="Q221" s="38">
        <f t="shared" si="22"/>
        <v>285012.57286502921</v>
      </c>
      <c r="R221" s="371">
        <f t="shared" ref="R221:Z221" si="420">$P221*$O221+MAX(R$24*1000/(MAX(MIN(FLOOR(R$24*1000/$U$1,1),$E221))*$L$1)*$R$1,$Q221-$P221*$O221)</f>
        <v>285012.57286502921</v>
      </c>
      <c r="S221" s="371">
        <f t="shared" si="420"/>
        <v>285012.57286502921</v>
      </c>
      <c r="T221" s="371">
        <f t="shared" si="420"/>
        <v>285012.57286502921</v>
      </c>
      <c r="U221" s="371">
        <f t="shared" si="420"/>
        <v>285012.57286502921</v>
      </c>
      <c r="V221" s="371">
        <f t="shared" si="420"/>
        <v>285012.57286502921</v>
      </c>
      <c r="W221" s="371">
        <f t="shared" si="420"/>
        <v>320881.13140688004</v>
      </c>
      <c r="X221" s="371">
        <f t="shared" si="420"/>
        <v>3208076.9140688009</v>
      </c>
      <c r="Y221" s="371">
        <f t="shared" si="420"/>
        <v>32080034.740688011</v>
      </c>
      <c r="Z221" s="371">
        <f t="shared" si="420"/>
        <v>320799613.0068801</v>
      </c>
      <c r="AA221" s="38">
        <f t="shared" ref="AA221:AI221" si="421">$D221*R221/3600</f>
        <v>84.237049313441972</v>
      </c>
      <c r="AB221" s="38">
        <f t="shared" si="421"/>
        <v>84.237049313441972</v>
      </c>
      <c r="AC221" s="38">
        <f t="shared" si="421"/>
        <v>84.237049313441972</v>
      </c>
      <c r="AD221" s="38">
        <f t="shared" si="421"/>
        <v>84.237049313441972</v>
      </c>
      <c r="AE221" s="38">
        <f t="shared" si="421"/>
        <v>84.237049313441972</v>
      </c>
      <c r="AF221" s="38">
        <f t="shared" si="421"/>
        <v>94.83820106025567</v>
      </c>
      <c r="AG221" s="38">
        <f t="shared" si="421"/>
        <v>948.1649546025568</v>
      </c>
      <c r="AH221" s="38">
        <f t="shared" si="421"/>
        <v>9481.4324900255688</v>
      </c>
      <c r="AI221" s="38">
        <f t="shared" si="421"/>
        <v>94814.107844255675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1</v>
      </c>
      <c r="O222" s="38">
        <f t="shared" si="20"/>
        <v>1</v>
      </c>
      <c r="P222" s="369">
        <f t="shared" si="21"/>
        <v>40.799999999999997</v>
      </c>
      <c r="Q222" s="38">
        <f t="shared" si="22"/>
        <v>285012.57286502921</v>
      </c>
      <c r="R222" s="371">
        <f t="shared" ref="R222:Z222" si="422">$P222*$O222+MAX(R$24*1000/(MAX(MIN(FLOOR(R$24*1000/$U$1,1),$E222))*$L$1)*$R$1,$Q222-$P222*$O222)</f>
        <v>285012.57286502921</v>
      </c>
      <c r="S222" s="371">
        <f t="shared" si="422"/>
        <v>285012.57286502921</v>
      </c>
      <c r="T222" s="371">
        <f t="shared" si="422"/>
        <v>285012.57286502921</v>
      </c>
      <c r="U222" s="371">
        <f t="shared" si="422"/>
        <v>285012.57286502921</v>
      </c>
      <c r="V222" s="371">
        <f t="shared" si="422"/>
        <v>285012.57286502921</v>
      </c>
      <c r="W222" s="371">
        <f t="shared" si="422"/>
        <v>641639.86281376018</v>
      </c>
      <c r="X222" s="371">
        <f t="shared" si="422"/>
        <v>6416031.4281376014</v>
      </c>
      <c r="Y222" s="371">
        <f t="shared" si="422"/>
        <v>64159947.081376016</v>
      </c>
      <c r="Z222" s="371">
        <f t="shared" si="422"/>
        <v>641599103.61376011</v>
      </c>
      <c r="AA222" s="38">
        <f t="shared" ref="AA222:AI222" si="423">$D222*R222/3600</f>
        <v>42.118524656720986</v>
      </c>
      <c r="AB222" s="38">
        <f t="shared" si="423"/>
        <v>42.118524656720986</v>
      </c>
      <c r="AC222" s="38">
        <f t="shared" si="423"/>
        <v>42.118524656720986</v>
      </c>
      <c r="AD222" s="38">
        <f t="shared" si="423"/>
        <v>42.118524656720986</v>
      </c>
      <c r="AE222" s="38">
        <f t="shared" si="423"/>
        <v>42.118524656720986</v>
      </c>
      <c r="AF222" s="38">
        <f t="shared" si="423"/>
        <v>94.820113060255679</v>
      </c>
      <c r="AG222" s="38">
        <f t="shared" si="423"/>
        <v>948.14686660255666</v>
      </c>
      <c r="AH222" s="38">
        <f t="shared" si="423"/>
        <v>9481.4144020255681</v>
      </c>
      <c r="AI222" s="38">
        <f t="shared" si="423"/>
        <v>94814.089756255664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8</v>
      </c>
      <c r="P223" s="369">
        <f t="shared" si="21"/>
        <v>8.16</v>
      </c>
      <c r="Q223" s="38">
        <f t="shared" si="22"/>
        <v>57002.514573005843</v>
      </c>
      <c r="R223" s="371">
        <f t="shared" ref="R223:Z223" si="424">$P223*$O223+MAX(R$24*1000/(MAX(MIN(FLOOR(R$24*1000/$U$1,1),$E223))*$L$1)*$R$1,$Q223-$P223*$O223)</f>
        <v>57002.514573005843</v>
      </c>
      <c r="S223" s="371">
        <f t="shared" si="424"/>
        <v>57002.514573005843</v>
      </c>
      <c r="T223" s="371">
        <f t="shared" si="424"/>
        <v>57002.514573005843</v>
      </c>
      <c r="U223" s="371">
        <f t="shared" si="424"/>
        <v>57002.514573005843</v>
      </c>
      <c r="V223" s="371">
        <f t="shared" si="424"/>
        <v>57002.514573005843</v>
      </c>
      <c r="W223" s="371">
        <f t="shared" si="424"/>
        <v>57002.514573005843</v>
      </c>
      <c r="X223" s="371">
        <f t="shared" si="424"/>
        <v>534731.16567813349</v>
      </c>
      <c r="Y223" s="371">
        <f t="shared" si="424"/>
        <v>5346724.1367813349</v>
      </c>
      <c r="Z223" s="371">
        <f t="shared" si="424"/>
        <v>53466653.847813345</v>
      </c>
      <c r="AA223" s="38">
        <f t="shared" ref="AA223:AI223" si="425">$D223*R223/3600</f>
        <v>102.77284198971915</v>
      </c>
      <c r="AB223" s="38">
        <f t="shared" si="425"/>
        <v>102.77284198971915</v>
      </c>
      <c r="AC223" s="38">
        <f t="shared" si="425"/>
        <v>102.77284198971915</v>
      </c>
      <c r="AD223" s="38">
        <f t="shared" si="425"/>
        <v>102.77284198971915</v>
      </c>
      <c r="AE223" s="38">
        <f t="shared" si="425"/>
        <v>102.77284198971915</v>
      </c>
      <c r="AF223" s="38">
        <f t="shared" si="425"/>
        <v>102.77284198971915</v>
      </c>
      <c r="AG223" s="38">
        <f t="shared" si="425"/>
        <v>964.09504052373995</v>
      </c>
      <c r="AH223" s="38">
        <f t="shared" si="425"/>
        <v>9639.8911344213993</v>
      </c>
      <c r="AI223" s="38">
        <f t="shared" si="425"/>
        <v>96397.852073397982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16</v>
      </c>
      <c r="P224" s="369">
        <f t="shared" si="21"/>
        <v>4.08</v>
      </c>
      <c r="Q224" s="38">
        <f t="shared" si="22"/>
        <v>28501.257286502921</v>
      </c>
      <c r="R224" s="371">
        <f t="shared" ref="R224:Z224" si="426">$P224*$O224+MAX(R$24*1000/(MAX(MIN(FLOOR(R$24*1000/$U$1,1),$E224))*$L$1)*$R$1,$Q224-$P224*$O224)</f>
        <v>28501.257286502921</v>
      </c>
      <c r="S224" s="371">
        <f t="shared" si="426"/>
        <v>28501.257286502921</v>
      </c>
      <c r="T224" s="371">
        <f t="shared" si="426"/>
        <v>28501.257286502921</v>
      </c>
      <c r="U224" s="371">
        <f t="shared" si="426"/>
        <v>28501.257286502921</v>
      </c>
      <c r="V224" s="371">
        <f t="shared" si="426"/>
        <v>28501.257286502921</v>
      </c>
      <c r="W224" s="371">
        <f t="shared" si="426"/>
        <v>28501.257286502921</v>
      </c>
      <c r="X224" s="371">
        <f t="shared" si="426"/>
        <v>267398.22283906676</v>
      </c>
      <c r="Y224" s="371">
        <f t="shared" si="426"/>
        <v>2673394.7083906671</v>
      </c>
      <c r="Z224" s="371">
        <f t="shared" si="426"/>
        <v>26733359.563906673</v>
      </c>
      <c r="AA224" s="38">
        <f t="shared" ref="AA224:AI224" si="427">$D224*R224/3600</f>
        <v>102.77292115987828</v>
      </c>
      <c r="AB224" s="38">
        <f t="shared" si="427"/>
        <v>102.77292115987828</v>
      </c>
      <c r="AC224" s="38">
        <f t="shared" si="427"/>
        <v>102.77292115987828</v>
      </c>
      <c r="AD224" s="38">
        <f t="shared" si="427"/>
        <v>102.77292115987828</v>
      </c>
      <c r="AE224" s="38">
        <f t="shared" si="427"/>
        <v>102.77292115987828</v>
      </c>
      <c r="AF224" s="38">
        <f t="shared" si="427"/>
        <v>102.77292115987828</v>
      </c>
      <c r="AG224" s="38">
        <f t="shared" si="427"/>
        <v>964.21348005391451</v>
      </c>
      <c r="AH224" s="38">
        <f t="shared" si="427"/>
        <v>9640.0162572751451</v>
      </c>
      <c r="AI224" s="38">
        <f t="shared" si="427"/>
        <v>96398.044029487442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4.08</v>
      </c>
      <c r="Q225" s="38">
        <f t="shared" si="22"/>
        <v>28501.257286502921</v>
      </c>
      <c r="R225" s="371">
        <f t="shared" ref="R225:Z225" si="429">$P225*$O225+MAX(R$24*1000/(MAX(MIN(FLOOR(R$24*1000/$U$1,1),$E225))*$L$1)*$R$1,$Q225-$P225*$O225)</f>
        <v>28501.257286502921</v>
      </c>
      <c r="S225" s="371">
        <f t="shared" si="429"/>
        <v>28501.257286502921</v>
      </c>
      <c r="T225" s="371">
        <f t="shared" si="429"/>
        <v>28501.257286502921</v>
      </c>
      <c r="U225" s="371">
        <f t="shared" si="429"/>
        <v>28501.257286502921</v>
      </c>
      <c r="V225" s="371">
        <f t="shared" si="429"/>
        <v>28501.257286502921</v>
      </c>
      <c r="W225" s="371">
        <f t="shared" si="429"/>
        <v>53499.228567813341</v>
      </c>
      <c r="X225" s="371">
        <f t="shared" si="429"/>
        <v>534698.52567813348</v>
      </c>
      <c r="Y225" s="371">
        <f t="shared" si="429"/>
        <v>5346691.4967813343</v>
      </c>
      <c r="Z225" s="371">
        <f t="shared" si="429"/>
        <v>53466621.207813345</v>
      </c>
      <c r="AA225" s="38">
        <f t="shared" ref="AA225:AI225" si="430">$D225*R225/3600</f>
        <v>51.682279879525296</v>
      </c>
      <c r="AB225" s="38">
        <f t="shared" si="430"/>
        <v>51.682279879525296</v>
      </c>
      <c r="AC225" s="38">
        <f t="shared" si="430"/>
        <v>51.682279879525296</v>
      </c>
      <c r="AD225" s="38">
        <f t="shared" si="430"/>
        <v>51.682279879525296</v>
      </c>
      <c r="AE225" s="38">
        <f t="shared" si="430"/>
        <v>51.682279879525296</v>
      </c>
      <c r="AF225" s="38">
        <f t="shared" si="430"/>
        <v>97.011934469634852</v>
      </c>
      <c r="AG225" s="38">
        <f t="shared" si="430"/>
        <v>969.58665989634869</v>
      </c>
      <c r="AH225" s="38">
        <f t="shared" si="430"/>
        <v>9695.333914163486</v>
      </c>
      <c r="AI225" s="38">
        <f t="shared" si="430"/>
        <v>96952.806456834849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4.08</v>
      </c>
      <c r="Q226" s="38">
        <f t="shared" si="22"/>
        <v>28501.257286502921</v>
      </c>
      <c r="R226" s="371">
        <f t="shared" ref="R226:Z226" si="431">$P226*$O226+MAX(R$24*1000/(MAX(MIN(FLOOR(R$24*1000/$U$1,1),$E226))*$L$1)*$R$1,$Q226-$P226*$O226)</f>
        <v>28501.257286502921</v>
      </c>
      <c r="S226" s="371">
        <f t="shared" si="431"/>
        <v>28501.257286502921</v>
      </c>
      <c r="T226" s="371">
        <f t="shared" si="431"/>
        <v>28501.257286502921</v>
      </c>
      <c r="U226" s="371">
        <f t="shared" si="431"/>
        <v>28501.257286502921</v>
      </c>
      <c r="V226" s="371">
        <f t="shared" si="431"/>
        <v>28501.257286502921</v>
      </c>
      <c r="W226" s="371">
        <f t="shared" si="431"/>
        <v>53499.228567813341</v>
      </c>
      <c r="X226" s="371">
        <f t="shared" si="431"/>
        <v>534698.52567813348</v>
      </c>
      <c r="Y226" s="371">
        <f t="shared" si="431"/>
        <v>5346691.4967813343</v>
      </c>
      <c r="Z226" s="371">
        <f t="shared" si="431"/>
        <v>53466621.207813345</v>
      </c>
      <c r="AA226" s="38">
        <f t="shared" ref="AA226:AI226" si="432">$D226*R226/3600</f>
        <v>51.682279879525296</v>
      </c>
      <c r="AB226" s="38">
        <f t="shared" si="432"/>
        <v>51.682279879525296</v>
      </c>
      <c r="AC226" s="38">
        <f t="shared" si="432"/>
        <v>51.682279879525296</v>
      </c>
      <c r="AD226" s="38">
        <f t="shared" si="432"/>
        <v>51.682279879525296</v>
      </c>
      <c r="AE226" s="38">
        <f t="shared" si="432"/>
        <v>51.682279879525296</v>
      </c>
      <c r="AF226" s="38">
        <f t="shared" si="432"/>
        <v>97.011934469634852</v>
      </c>
      <c r="AG226" s="38">
        <f t="shared" si="432"/>
        <v>969.58665989634869</v>
      </c>
      <c r="AH226" s="38">
        <f t="shared" si="432"/>
        <v>9695.333914163486</v>
      </c>
      <c r="AI226" s="38">
        <f t="shared" si="432"/>
        <v>96952.806456834849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8.16</v>
      </c>
      <c r="Q227" s="38">
        <f t="shared" si="22"/>
        <v>57002.514573005843</v>
      </c>
      <c r="R227" s="371">
        <f t="shared" ref="R227:Z227" si="433">$P227*$O227+MAX(R$24*1000/(MAX(MIN(FLOOR(R$24*1000/$U$1,1),$E227))*$L$1)*$R$1,$Q227-$P227*$O227)</f>
        <v>57002.514573005843</v>
      </c>
      <c r="S227" s="371">
        <f t="shared" si="433"/>
        <v>57002.514573005843</v>
      </c>
      <c r="T227" s="371">
        <f t="shared" si="433"/>
        <v>57002.514573005843</v>
      </c>
      <c r="U227" s="371">
        <f t="shared" si="433"/>
        <v>57002.514573005843</v>
      </c>
      <c r="V227" s="371">
        <f t="shared" si="433"/>
        <v>57002.514573005843</v>
      </c>
      <c r="W227" s="371">
        <f t="shared" si="433"/>
        <v>106965.81713562668</v>
      </c>
      <c r="X227" s="371">
        <f t="shared" si="433"/>
        <v>1069364.4113562668</v>
      </c>
      <c r="Y227" s="371">
        <f t="shared" si="433"/>
        <v>10693350.35356267</v>
      </c>
      <c r="Z227" s="371">
        <f t="shared" si="433"/>
        <v>106933209.77562669</v>
      </c>
      <c r="AA227" s="38">
        <f t="shared" ref="AA227:AI227" si="434">$D227*R227/3600</f>
        <v>51.682279879525296</v>
      </c>
      <c r="AB227" s="38">
        <f t="shared" si="434"/>
        <v>51.682279879525296</v>
      </c>
      <c r="AC227" s="38">
        <f t="shared" si="434"/>
        <v>51.682279879525296</v>
      </c>
      <c r="AD227" s="38">
        <f t="shared" si="434"/>
        <v>51.682279879525296</v>
      </c>
      <c r="AE227" s="38">
        <f t="shared" si="434"/>
        <v>51.682279879525296</v>
      </c>
      <c r="AF227" s="38">
        <f t="shared" si="434"/>
        <v>96.982340869634854</v>
      </c>
      <c r="AG227" s="38">
        <f t="shared" si="434"/>
        <v>969.55706629634847</v>
      </c>
      <c r="AH227" s="38">
        <f t="shared" si="434"/>
        <v>9695.3043205634876</v>
      </c>
      <c r="AI227" s="38">
        <f t="shared" si="434"/>
        <v>96952.77686323486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8.16</v>
      </c>
      <c r="Q228" s="38">
        <f t="shared" si="22"/>
        <v>57002.514573005843</v>
      </c>
      <c r="R228" s="371">
        <f t="shared" ref="R228:Z228" si="435">$P228*$O228+MAX(R$24*1000/(MAX(MIN(FLOOR(R$24*1000/$U$1,1),$E228))*$L$1)*$R$1,$Q228-$P228*$O228)</f>
        <v>57002.514573005843</v>
      </c>
      <c r="S228" s="371">
        <f t="shared" si="435"/>
        <v>57002.514573005843</v>
      </c>
      <c r="T228" s="371">
        <f t="shared" si="435"/>
        <v>57002.514573005843</v>
      </c>
      <c r="U228" s="371">
        <f t="shared" si="435"/>
        <v>57002.514573005843</v>
      </c>
      <c r="V228" s="371">
        <f t="shared" si="435"/>
        <v>57002.514573005843</v>
      </c>
      <c r="W228" s="371">
        <f t="shared" si="435"/>
        <v>80240.682851720019</v>
      </c>
      <c r="X228" s="371">
        <f t="shared" si="435"/>
        <v>802039.62851720024</v>
      </c>
      <c r="Y228" s="371">
        <f t="shared" si="435"/>
        <v>8020029.0851720022</v>
      </c>
      <c r="Z228" s="371">
        <f t="shared" si="435"/>
        <v>80199923.651720017</v>
      </c>
      <c r="AA228" s="38">
        <f t="shared" ref="AA228:AI228" si="436">$D228*R228/3600</f>
        <v>68.909706506033743</v>
      </c>
      <c r="AB228" s="38">
        <f t="shared" si="436"/>
        <v>68.909706506033743</v>
      </c>
      <c r="AC228" s="38">
        <f t="shared" si="436"/>
        <v>68.909706506033743</v>
      </c>
      <c r="AD228" s="38">
        <f t="shared" si="436"/>
        <v>68.909706506033743</v>
      </c>
      <c r="AE228" s="38">
        <f t="shared" si="436"/>
        <v>68.909706506033743</v>
      </c>
      <c r="AF228" s="38">
        <f t="shared" si="436"/>
        <v>97.002069936301538</v>
      </c>
      <c r="AG228" s="38">
        <f t="shared" si="436"/>
        <v>969.57679536301555</v>
      </c>
      <c r="AH228" s="38">
        <f t="shared" si="436"/>
        <v>9695.3240496301551</v>
      </c>
      <c r="AI228" s="38">
        <f t="shared" si="436"/>
        <v>96952.796592301544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5.44</v>
      </c>
      <c r="Q229" s="38">
        <f t="shared" si="22"/>
        <v>38001.676382003898</v>
      </c>
      <c r="R229" s="371">
        <f t="shared" ref="R229:Z229" si="437">$P229*$O229+MAX(R$24*1000/(MAX(MIN(FLOOR(R$24*1000/$U$1,1),$E229))*$L$1)*$R$1,$Q229-$P229*$O229)</f>
        <v>38001.676382003898</v>
      </c>
      <c r="S229" s="371">
        <f t="shared" si="437"/>
        <v>38001.676382003898</v>
      </c>
      <c r="T229" s="371">
        <f t="shared" si="437"/>
        <v>38001.676382003898</v>
      </c>
      <c r="U229" s="371">
        <f t="shared" si="437"/>
        <v>38001.676382003898</v>
      </c>
      <c r="V229" s="371">
        <f t="shared" si="437"/>
        <v>38001.676382003898</v>
      </c>
      <c r="W229" s="371">
        <f t="shared" si="437"/>
        <v>80227.082851720013</v>
      </c>
      <c r="X229" s="371">
        <f t="shared" si="437"/>
        <v>802026.02851720015</v>
      </c>
      <c r="Y229" s="371">
        <f t="shared" si="437"/>
        <v>8020015.4851720026</v>
      </c>
      <c r="Z229" s="371">
        <f t="shared" si="437"/>
        <v>80199910.051720023</v>
      </c>
      <c r="AA229" s="38">
        <f t="shared" ref="AA229:AI229" si="438">$D229*R229/3600</f>
        <v>45.939804337355824</v>
      </c>
      <c r="AB229" s="38">
        <f t="shared" si="438"/>
        <v>45.939804337355824</v>
      </c>
      <c r="AC229" s="38">
        <f t="shared" si="438"/>
        <v>45.939804337355824</v>
      </c>
      <c r="AD229" s="38">
        <f t="shared" si="438"/>
        <v>45.939804337355824</v>
      </c>
      <c r="AE229" s="38">
        <f t="shared" si="438"/>
        <v>45.939804337355824</v>
      </c>
      <c r="AF229" s="38">
        <f t="shared" si="438"/>
        <v>96.985629047412644</v>
      </c>
      <c r="AG229" s="38">
        <f t="shared" si="438"/>
        <v>969.56035447412648</v>
      </c>
      <c r="AH229" s="38">
        <f t="shared" si="438"/>
        <v>9695.3076087412646</v>
      </c>
      <c r="AI229" s="38">
        <f t="shared" si="438"/>
        <v>96952.780151412648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8.16</v>
      </c>
      <c r="Q230" s="38">
        <f t="shared" si="22"/>
        <v>57002.514573005843</v>
      </c>
      <c r="R230" s="371">
        <f t="shared" ref="R230:Z230" si="439">$P230*$O230+MAX(R$24*1000/(MAX(MIN(FLOOR(R$24*1000/$U$1,1),$E230))*$L$1)*$R$1,$Q230-$P230*$O230)</f>
        <v>57002.514573005843</v>
      </c>
      <c r="S230" s="371">
        <f t="shared" si="439"/>
        <v>57002.514573005843</v>
      </c>
      <c r="T230" s="371">
        <f t="shared" si="439"/>
        <v>57002.514573005843</v>
      </c>
      <c r="U230" s="371">
        <f t="shared" si="439"/>
        <v>57002.514573005843</v>
      </c>
      <c r="V230" s="371">
        <f t="shared" si="439"/>
        <v>57002.514573005843</v>
      </c>
      <c r="W230" s="371">
        <f t="shared" si="439"/>
        <v>160416.08570344004</v>
      </c>
      <c r="X230" s="371">
        <f t="shared" si="439"/>
        <v>1604013.9770344005</v>
      </c>
      <c r="Y230" s="371">
        <f t="shared" si="439"/>
        <v>16039992.890344005</v>
      </c>
      <c r="Z230" s="371">
        <f t="shared" si="439"/>
        <v>160399782.02344003</v>
      </c>
      <c r="AA230" s="38">
        <f t="shared" ref="AA230:AI230" si="440">$D230*R230/3600</f>
        <v>34.454853253016871</v>
      </c>
      <c r="AB230" s="38">
        <f t="shared" si="440"/>
        <v>34.454853253016871</v>
      </c>
      <c r="AC230" s="38">
        <f t="shared" si="440"/>
        <v>34.454853253016871</v>
      </c>
      <c r="AD230" s="38">
        <f t="shared" si="440"/>
        <v>34.454853253016871</v>
      </c>
      <c r="AE230" s="38">
        <f t="shared" si="440"/>
        <v>34.454853253016871</v>
      </c>
      <c r="AF230" s="38">
        <f t="shared" si="440"/>
        <v>96.962611802968212</v>
      </c>
      <c r="AG230" s="38">
        <f t="shared" si="440"/>
        <v>969.53733722968207</v>
      </c>
      <c r="AH230" s="38">
        <f t="shared" si="440"/>
        <v>9695.2845914968202</v>
      </c>
      <c r="AI230" s="38">
        <f t="shared" si="440"/>
        <v>96952.757134168191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16.32</v>
      </c>
      <c r="Q231" s="38">
        <f t="shared" si="22"/>
        <v>114005.02914601169</v>
      </c>
      <c r="R231" s="371">
        <f t="shared" ref="R231:Z231" si="441">$P231*$O231+MAX(R$24*1000/(MAX(MIN(FLOOR(R$24*1000/$U$1,1),$E231))*$L$1)*$R$1,$Q231-$P231*$O231)</f>
        <v>114005.02914601169</v>
      </c>
      <c r="S231" s="371">
        <f t="shared" si="441"/>
        <v>114005.02914601169</v>
      </c>
      <c r="T231" s="371">
        <f t="shared" si="441"/>
        <v>114005.02914601169</v>
      </c>
      <c r="U231" s="371">
        <f t="shared" si="441"/>
        <v>114005.02914601169</v>
      </c>
      <c r="V231" s="371">
        <f t="shared" si="441"/>
        <v>114005.02914601169</v>
      </c>
      <c r="W231" s="371">
        <f t="shared" si="441"/>
        <v>160432.40570344005</v>
      </c>
      <c r="X231" s="371">
        <f t="shared" si="441"/>
        <v>1604030.2970344003</v>
      </c>
      <c r="Y231" s="371">
        <f t="shared" si="441"/>
        <v>16040009.210344005</v>
      </c>
      <c r="Z231" s="371">
        <f t="shared" si="441"/>
        <v>160399798.34344003</v>
      </c>
      <c r="AA231" s="38">
        <f t="shared" ref="AA231:AI231" si="442">$D231*R231/3600</f>
        <v>68.909706506033743</v>
      </c>
      <c r="AB231" s="38">
        <f t="shared" si="442"/>
        <v>68.909706506033743</v>
      </c>
      <c r="AC231" s="38">
        <f t="shared" si="442"/>
        <v>68.909706506033743</v>
      </c>
      <c r="AD231" s="38">
        <f t="shared" si="442"/>
        <v>68.909706506033743</v>
      </c>
      <c r="AE231" s="38">
        <f t="shared" si="442"/>
        <v>68.909706506033743</v>
      </c>
      <c r="AF231" s="38">
        <f t="shared" si="442"/>
        <v>96.97247633630154</v>
      </c>
      <c r="AG231" s="38">
        <f t="shared" si="442"/>
        <v>969.54720176301532</v>
      </c>
      <c r="AH231" s="38">
        <f t="shared" si="442"/>
        <v>9695.2944560301548</v>
      </c>
      <c r="AI231" s="38">
        <f t="shared" si="442"/>
        <v>96952.766998701525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16.32</v>
      </c>
      <c r="Q232" s="38">
        <f t="shared" si="22"/>
        <v>114005.02914601169</v>
      </c>
      <c r="R232" s="371">
        <f t="shared" ref="R232:Z232" si="443">$P232*$O232+MAX(R$24*1000/(MAX(MIN(FLOOR(R$24*1000/$U$1,1),$E232))*$L$1)*$R$1,$Q232-$P232*$O232)</f>
        <v>114005.02914601169</v>
      </c>
      <c r="S232" s="371">
        <f t="shared" si="443"/>
        <v>114005.02914601169</v>
      </c>
      <c r="T232" s="371">
        <f t="shared" si="443"/>
        <v>114005.02914601169</v>
      </c>
      <c r="U232" s="371">
        <f t="shared" si="443"/>
        <v>114005.02914601169</v>
      </c>
      <c r="V232" s="371">
        <f t="shared" si="443"/>
        <v>114005.02914601169</v>
      </c>
      <c r="W232" s="371">
        <f t="shared" si="443"/>
        <v>320815.85140688007</v>
      </c>
      <c r="X232" s="371">
        <f t="shared" si="443"/>
        <v>3208011.6340688006</v>
      </c>
      <c r="Y232" s="371">
        <f t="shared" si="443"/>
        <v>32079969.46068801</v>
      </c>
      <c r="Z232" s="371">
        <f t="shared" si="443"/>
        <v>320799547.72688007</v>
      </c>
      <c r="AA232" s="38">
        <f t="shared" ref="AA232:AI232" si="444">$D232*R232/3600</f>
        <v>34.454853253016871</v>
      </c>
      <c r="AB232" s="38">
        <f t="shared" si="444"/>
        <v>34.454853253016871</v>
      </c>
      <c r="AC232" s="38">
        <f t="shared" si="444"/>
        <v>34.454853253016871</v>
      </c>
      <c r="AD232" s="38">
        <f t="shared" si="444"/>
        <v>34.454853253016871</v>
      </c>
      <c r="AE232" s="38">
        <f t="shared" si="444"/>
        <v>34.454853253016871</v>
      </c>
      <c r="AF232" s="38">
        <f t="shared" si="444"/>
        <v>96.957679536301541</v>
      </c>
      <c r="AG232" s="38">
        <f t="shared" si="444"/>
        <v>969.53240496301532</v>
      </c>
      <c r="AH232" s="38">
        <f t="shared" si="444"/>
        <v>9695.2796592301547</v>
      </c>
      <c r="AI232" s="38">
        <f t="shared" si="444"/>
        <v>96952.752201901545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16.32</v>
      </c>
      <c r="Q233" s="38">
        <f t="shared" si="22"/>
        <v>114005.02914601169</v>
      </c>
      <c r="R233" s="371">
        <f t="shared" ref="R233:Z233" si="445">$P233*$O233+MAX(R$24*1000/(MAX(MIN(FLOOR(R$24*1000/$U$1,1),$E233))*$L$1)*$R$1,$Q233-$P233*$O233)</f>
        <v>114005.02914601169</v>
      </c>
      <c r="S233" s="371">
        <f t="shared" si="445"/>
        <v>114005.02914601169</v>
      </c>
      <c r="T233" s="371">
        <f t="shared" si="445"/>
        <v>114005.02914601169</v>
      </c>
      <c r="U233" s="371">
        <f t="shared" si="445"/>
        <v>114005.02914601169</v>
      </c>
      <c r="V233" s="371">
        <f t="shared" si="445"/>
        <v>114005.02914601169</v>
      </c>
      <c r="W233" s="371">
        <f t="shared" si="445"/>
        <v>114005.02914601169</v>
      </c>
      <c r="X233" s="371">
        <f t="shared" si="445"/>
        <v>713051.04757084453</v>
      </c>
      <c r="Y233" s="371">
        <f t="shared" si="445"/>
        <v>7129041.6757084457</v>
      </c>
      <c r="Z233" s="371">
        <f t="shared" si="445"/>
        <v>71288947.957084462</v>
      </c>
      <c r="AA233" s="38">
        <f t="shared" ref="AA233:AI233" si="446">$D233*R233/3600</f>
        <v>158.08697374913621</v>
      </c>
      <c r="AB233" s="38">
        <f t="shared" si="446"/>
        <v>158.08697374913621</v>
      </c>
      <c r="AC233" s="38">
        <f t="shared" si="446"/>
        <v>158.08697374913621</v>
      </c>
      <c r="AD233" s="38">
        <f t="shared" si="446"/>
        <v>158.08697374913621</v>
      </c>
      <c r="AE233" s="38">
        <f t="shared" si="446"/>
        <v>158.08697374913621</v>
      </c>
      <c r="AF233" s="38">
        <f t="shared" si="446"/>
        <v>158.08697374913621</v>
      </c>
      <c r="AG233" s="38">
        <f t="shared" si="446"/>
        <v>988.76411929823769</v>
      </c>
      <c r="AH233" s="38">
        <f t="shared" si="446"/>
        <v>9885.6044569823789</v>
      </c>
      <c r="AI233" s="38">
        <f t="shared" si="446"/>
        <v>98854.007833823794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10</v>
      </c>
      <c r="P234" s="369">
        <f t="shared" si="21"/>
        <v>2.04</v>
      </c>
      <c r="Q234" s="38">
        <f t="shared" si="22"/>
        <v>14250.628643251461</v>
      </c>
      <c r="R234" s="371">
        <f t="shared" ref="R234:Z234" si="447">$P234*$O234+MAX(R$24*1000/(MAX(MIN(FLOOR(R$24*1000/$U$1,1),$E234))*$L$1)*$R$1,$Q234-$P234*$O234)</f>
        <v>14250.628643251461</v>
      </c>
      <c r="S234" s="371">
        <f t="shared" si="447"/>
        <v>14250.628643251461</v>
      </c>
      <c r="T234" s="371">
        <f t="shared" si="447"/>
        <v>14250.628643251461</v>
      </c>
      <c r="U234" s="371">
        <f t="shared" si="447"/>
        <v>14250.628643251461</v>
      </c>
      <c r="V234" s="371">
        <f t="shared" si="447"/>
        <v>14250.628643251461</v>
      </c>
      <c r="W234" s="371">
        <f t="shared" si="447"/>
        <v>40120.34142586001</v>
      </c>
      <c r="X234" s="371">
        <f t="shared" si="447"/>
        <v>401019.81425860012</v>
      </c>
      <c r="Y234" s="371">
        <f t="shared" si="447"/>
        <v>4010014.5425860011</v>
      </c>
      <c r="Z234" s="371">
        <f t="shared" si="447"/>
        <v>40099961.825860009</v>
      </c>
      <c r="AA234" s="38">
        <f t="shared" ref="AA234:AI234" si="448">$D234*R234/3600</f>
        <v>35.273156017776017</v>
      </c>
      <c r="AB234" s="38">
        <f t="shared" si="448"/>
        <v>35.273156017776017</v>
      </c>
      <c r="AC234" s="38">
        <f t="shared" si="448"/>
        <v>35.273156017776017</v>
      </c>
      <c r="AD234" s="38">
        <f t="shared" si="448"/>
        <v>35.273156017776017</v>
      </c>
      <c r="AE234" s="38">
        <f t="shared" si="448"/>
        <v>35.273156017776017</v>
      </c>
      <c r="AF234" s="38">
        <f t="shared" si="448"/>
        <v>99.305869097288678</v>
      </c>
      <c r="AG234" s="38">
        <f t="shared" si="448"/>
        <v>992.60424425288693</v>
      </c>
      <c r="AH234" s="38">
        <f t="shared" si="448"/>
        <v>9925.5879958088699</v>
      </c>
      <c r="AI234" s="38">
        <f t="shared" si="448"/>
        <v>99255.425511368696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10</v>
      </c>
      <c r="P235" s="369">
        <f t="shared" si="21"/>
        <v>2.04</v>
      </c>
      <c r="Q235" s="38">
        <f t="shared" si="22"/>
        <v>14250.628643251461</v>
      </c>
      <c r="R235" s="371">
        <f t="shared" ref="R235:Z235" si="449">$P235*$O235+MAX(R$24*1000/(MAX(MIN(FLOOR(R$24*1000/$U$1,1),$E235))*$L$1)*$R$1,$Q235-$P235*$O235)</f>
        <v>14250.628643251461</v>
      </c>
      <c r="S235" s="371">
        <f t="shared" si="449"/>
        <v>14250.628643251461</v>
      </c>
      <c r="T235" s="371">
        <f t="shared" si="449"/>
        <v>14250.628643251461</v>
      </c>
      <c r="U235" s="371">
        <f t="shared" si="449"/>
        <v>14250.628643251461</v>
      </c>
      <c r="V235" s="371">
        <f t="shared" si="449"/>
        <v>14250.628643251461</v>
      </c>
      <c r="W235" s="371">
        <f t="shared" si="449"/>
        <v>40120.34142586001</v>
      </c>
      <c r="X235" s="371">
        <f t="shared" si="449"/>
        <v>401019.81425860012</v>
      </c>
      <c r="Y235" s="371">
        <f t="shared" si="449"/>
        <v>4010014.5425860011</v>
      </c>
      <c r="Z235" s="371">
        <f t="shared" si="449"/>
        <v>40099961.825860009</v>
      </c>
      <c r="AA235" s="38">
        <f t="shared" ref="AA235:AI235" si="450">$D235*R235/3600</f>
        <v>35.273156017776017</v>
      </c>
      <c r="AB235" s="38">
        <f t="shared" si="450"/>
        <v>35.273156017776017</v>
      </c>
      <c r="AC235" s="38">
        <f t="shared" si="450"/>
        <v>35.273156017776017</v>
      </c>
      <c r="AD235" s="38">
        <f t="shared" si="450"/>
        <v>35.273156017776017</v>
      </c>
      <c r="AE235" s="38">
        <f t="shared" si="450"/>
        <v>35.273156017776017</v>
      </c>
      <c r="AF235" s="38">
        <f t="shared" si="450"/>
        <v>99.305869097288678</v>
      </c>
      <c r="AG235" s="38">
        <f t="shared" si="450"/>
        <v>992.60424425288693</v>
      </c>
      <c r="AH235" s="38">
        <f t="shared" si="450"/>
        <v>9925.5879958088699</v>
      </c>
      <c r="AI235" s="38">
        <f t="shared" si="450"/>
        <v>99255.425511368696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8</v>
      </c>
      <c r="P236" s="369">
        <f t="shared" si="21"/>
        <v>2.72</v>
      </c>
      <c r="Q236" s="38">
        <f t="shared" si="22"/>
        <v>19000.838191001949</v>
      </c>
      <c r="R236" s="371">
        <f t="shared" ref="R236:Z236" si="451">$P236*$O236+MAX(R$24*1000/(MAX(MIN(FLOOR(R$24*1000/$U$1,1),$E236))*$L$1)*$R$1,$Q236-$P236*$O236)</f>
        <v>19000.838191001949</v>
      </c>
      <c r="S236" s="371">
        <f t="shared" si="451"/>
        <v>19000.838191001949</v>
      </c>
      <c r="T236" s="371">
        <f t="shared" si="451"/>
        <v>19000.838191001949</v>
      </c>
      <c r="U236" s="371">
        <f t="shared" si="451"/>
        <v>19000.838191001949</v>
      </c>
      <c r="V236" s="371">
        <f t="shared" si="451"/>
        <v>19000.838191001949</v>
      </c>
      <c r="W236" s="371">
        <f t="shared" si="451"/>
        <v>53488.348567813344</v>
      </c>
      <c r="X236" s="371">
        <f t="shared" si="451"/>
        <v>534687.64567813347</v>
      </c>
      <c r="Y236" s="371">
        <f t="shared" si="451"/>
        <v>5346680.6167813344</v>
      </c>
      <c r="Z236" s="371">
        <f t="shared" si="451"/>
        <v>53466610.327813342</v>
      </c>
      <c r="AA236" s="38">
        <f t="shared" ref="AA236:AI236" si="452">$D236*R236/3600</f>
        <v>35.273156017776017</v>
      </c>
      <c r="AB236" s="38">
        <f t="shared" si="452"/>
        <v>35.273156017776017</v>
      </c>
      <c r="AC236" s="38">
        <f t="shared" si="452"/>
        <v>35.273156017776017</v>
      </c>
      <c r="AD236" s="38">
        <f t="shared" si="452"/>
        <v>35.273156017776017</v>
      </c>
      <c r="AE236" s="38">
        <f t="shared" si="452"/>
        <v>35.273156017776017</v>
      </c>
      <c r="AF236" s="38">
        <f t="shared" si="452"/>
        <v>99.295770281288696</v>
      </c>
      <c r="AG236" s="38">
        <f t="shared" si="452"/>
        <v>992.59414543688695</v>
      </c>
      <c r="AH236" s="38">
        <f t="shared" si="452"/>
        <v>9925.5778969928688</v>
      </c>
      <c r="AI236" s="38">
        <f t="shared" si="452"/>
        <v>99255.415412552684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5</v>
      </c>
      <c r="P237" s="369">
        <f t="shared" si="21"/>
        <v>4.08</v>
      </c>
      <c r="Q237" s="38">
        <f t="shared" si="22"/>
        <v>28501.257286502921</v>
      </c>
      <c r="R237" s="371">
        <f t="shared" ref="R237:Z237" si="453">$P237*$O237+MAX(R$24*1000/(MAX(MIN(FLOOR(R$24*1000/$U$1,1),$E237))*$L$1)*$R$1,$Q237-$P237*$O237)</f>
        <v>28501.257286502921</v>
      </c>
      <c r="S237" s="371">
        <f t="shared" si="453"/>
        <v>28501.257286502921</v>
      </c>
      <c r="T237" s="371">
        <f t="shared" si="453"/>
        <v>28501.257286502921</v>
      </c>
      <c r="U237" s="371">
        <f t="shared" si="453"/>
        <v>28501.257286502921</v>
      </c>
      <c r="V237" s="371">
        <f t="shared" si="453"/>
        <v>28501.257286502921</v>
      </c>
      <c r="W237" s="371">
        <f t="shared" si="453"/>
        <v>80220.282851720011</v>
      </c>
      <c r="X237" s="371">
        <f t="shared" si="453"/>
        <v>802019.22851720022</v>
      </c>
      <c r="Y237" s="371">
        <f t="shared" si="453"/>
        <v>8020008.6851720028</v>
      </c>
      <c r="Z237" s="371">
        <f t="shared" si="453"/>
        <v>80199903.251720026</v>
      </c>
      <c r="AA237" s="38">
        <f t="shared" ref="AA237:AI237" si="454">$D237*R237/3600</f>
        <v>35.273156017776017</v>
      </c>
      <c r="AB237" s="38">
        <f t="shared" si="454"/>
        <v>35.273156017776017</v>
      </c>
      <c r="AC237" s="38">
        <f t="shared" si="454"/>
        <v>35.273156017776017</v>
      </c>
      <c r="AD237" s="38">
        <f t="shared" si="454"/>
        <v>35.273156017776017</v>
      </c>
      <c r="AE237" s="38">
        <f t="shared" si="454"/>
        <v>35.273156017776017</v>
      </c>
      <c r="AF237" s="38">
        <f t="shared" si="454"/>
        <v>99.280622057288682</v>
      </c>
      <c r="AG237" s="38">
        <f t="shared" si="454"/>
        <v>992.57899721288686</v>
      </c>
      <c r="AH237" s="38">
        <f t="shared" si="454"/>
        <v>9925.5627487688689</v>
      </c>
      <c r="AI237" s="38">
        <f t="shared" si="454"/>
        <v>99255.400264328695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4</v>
      </c>
      <c r="P238" s="369">
        <f t="shared" si="21"/>
        <v>5.44</v>
      </c>
      <c r="Q238" s="38">
        <f t="shared" si="22"/>
        <v>38001.676382003898</v>
      </c>
      <c r="R238" s="371">
        <f t="shared" ref="R238:Z238" si="455">$P238*$O238+MAX(R$24*1000/(MAX(MIN(FLOOR(R$24*1000/$U$1,1),$E238))*$L$1)*$R$1,$Q238-$P238*$O238)</f>
        <v>38001.676382003898</v>
      </c>
      <c r="S238" s="371">
        <f t="shared" si="455"/>
        <v>38001.676382003898</v>
      </c>
      <c r="T238" s="371">
        <f t="shared" si="455"/>
        <v>38001.676382003898</v>
      </c>
      <c r="U238" s="371">
        <f t="shared" si="455"/>
        <v>38001.676382003898</v>
      </c>
      <c r="V238" s="371">
        <f t="shared" si="455"/>
        <v>38001.676382003898</v>
      </c>
      <c r="W238" s="371">
        <f t="shared" si="455"/>
        <v>106954.93713562668</v>
      </c>
      <c r="X238" s="371">
        <f t="shared" si="455"/>
        <v>1069353.5313562669</v>
      </c>
      <c r="Y238" s="371">
        <f t="shared" si="455"/>
        <v>10693339.473562669</v>
      </c>
      <c r="Z238" s="371">
        <f t="shared" si="455"/>
        <v>106933198.89562669</v>
      </c>
      <c r="AA238" s="38">
        <f t="shared" ref="AA238:AI238" si="456">$D238*R238/3600</f>
        <v>35.273156017776017</v>
      </c>
      <c r="AB238" s="38">
        <f t="shared" si="456"/>
        <v>35.273156017776017</v>
      </c>
      <c r="AC238" s="38">
        <f t="shared" si="456"/>
        <v>35.273156017776017</v>
      </c>
      <c r="AD238" s="38">
        <f t="shared" si="456"/>
        <v>35.273156017776017</v>
      </c>
      <c r="AE238" s="38">
        <f t="shared" si="456"/>
        <v>35.273156017776017</v>
      </c>
      <c r="AF238" s="38">
        <f t="shared" si="456"/>
        <v>99.275572649288677</v>
      </c>
      <c r="AG238" s="38">
        <f t="shared" si="456"/>
        <v>992.57394780488698</v>
      </c>
      <c r="AH238" s="38">
        <f t="shared" si="456"/>
        <v>9925.5576993608702</v>
      </c>
      <c r="AI238" s="38">
        <f t="shared" si="456"/>
        <v>99255.395214920703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1</v>
      </c>
      <c r="O239" s="38">
        <f t="shared" si="20"/>
        <v>2</v>
      </c>
      <c r="P239" s="369">
        <f t="shared" si="21"/>
        <v>8.16</v>
      </c>
      <c r="Q239" s="38">
        <f t="shared" si="22"/>
        <v>57002.514573005843</v>
      </c>
      <c r="R239" s="371">
        <f t="shared" ref="R239:Z239" si="457">$P239*$O239+MAX(R$24*1000/(MAX(MIN(FLOOR(R$24*1000/$U$1,1),$E239))*$L$1)*$R$1,$Q239-$P239*$O239)</f>
        <v>57002.514573005843</v>
      </c>
      <c r="S239" s="371">
        <f t="shared" si="457"/>
        <v>57002.514573005843</v>
      </c>
      <c r="T239" s="371">
        <f t="shared" si="457"/>
        <v>57002.514573005843</v>
      </c>
      <c r="U239" s="371">
        <f t="shared" si="457"/>
        <v>57002.514573005843</v>
      </c>
      <c r="V239" s="371">
        <f t="shared" si="457"/>
        <v>57002.514573005843</v>
      </c>
      <c r="W239" s="371">
        <f t="shared" si="457"/>
        <v>160416.08570344004</v>
      </c>
      <c r="X239" s="371">
        <f t="shared" si="457"/>
        <v>1604013.9770344005</v>
      </c>
      <c r="Y239" s="371">
        <f t="shared" si="457"/>
        <v>16039992.890344005</v>
      </c>
      <c r="Z239" s="371">
        <f t="shared" si="457"/>
        <v>160399782.02344003</v>
      </c>
      <c r="AA239" s="38">
        <f t="shared" ref="AA239:AI239" si="458">$D239*R239/3600</f>
        <v>35.273156017776017</v>
      </c>
      <c r="AB239" s="38">
        <f t="shared" si="458"/>
        <v>35.273156017776017</v>
      </c>
      <c r="AC239" s="38">
        <f t="shared" si="458"/>
        <v>35.273156017776017</v>
      </c>
      <c r="AD239" s="38">
        <f t="shared" si="458"/>
        <v>35.273156017776017</v>
      </c>
      <c r="AE239" s="38">
        <f t="shared" si="458"/>
        <v>35.273156017776017</v>
      </c>
      <c r="AF239" s="38">
        <f t="shared" si="458"/>
        <v>99.265473833288695</v>
      </c>
      <c r="AG239" s="38">
        <f t="shared" si="458"/>
        <v>992.563848988887</v>
      </c>
      <c r="AH239" s="38">
        <f t="shared" si="458"/>
        <v>9925.5476005448691</v>
      </c>
      <c r="AI239" s="38">
        <f t="shared" si="458"/>
        <v>99255.385116104677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1</v>
      </c>
      <c r="O240" s="38">
        <f t="shared" si="20"/>
        <v>1</v>
      </c>
      <c r="P240" s="369">
        <f t="shared" si="21"/>
        <v>8.16</v>
      </c>
      <c r="Q240" s="38">
        <f t="shared" si="22"/>
        <v>57002.514573005843</v>
      </c>
      <c r="R240" s="371">
        <f t="shared" ref="R240:Z240" si="459">$P240*$O240+MAX(R$24*1000/(MAX(MIN(FLOOR(R$24*1000/$U$1,1),$E240))*$L$1)*$R$1,$Q240-$P240*$O240)</f>
        <v>57002.514573005843</v>
      </c>
      <c r="S240" s="371">
        <f t="shared" si="459"/>
        <v>57002.514573005843</v>
      </c>
      <c r="T240" s="371">
        <f t="shared" si="459"/>
        <v>57002.514573005843</v>
      </c>
      <c r="U240" s="371">
        <f t="shared" si="459"/>
        <v>57002.514573005843</v>
      </c>
      <c r="V240" s="371">
        <f t="shared" si="459"/>
        <v>57002.514573005843</v>
      </c>
      <c r="W240" s="371">
        <f t="shared" si="459"/>
        <v>320807.69140688004</v>
      </c>
      <c r="X240" s="371">
        <f t="shared" si="459"/>
        <v>3208003.4740688009</v>
      </c>
      <c r="Y240" s="371">
        <f t="shared" si="459"/>
        <v>32079961.30068801</v>
      </c>
      <c r="Z240" s="371">
        <f t="shared" si="459"/>
        <v>320799539.56688011</v>
      </c>
      <c r="AA240" s="38">
        <f t="shared" ref="AA240:AI240" si="460">$D240*R240/3600</f>
        <v>17.636578008888009</v>
      </c>
      <c r="AB240" s="38">
        <f t="shared" si="460"/>
        <v>17.636578008888009</v>
      </c>
      <c r="AC240" s="38">
        <f t="shared" si="460"/>
        <v>17.636578008888009</v>
      </c>
      <c r="AD240" s="38">
        <f t="shared" si="460"/>
        <v>17.636578008888009</v>
      </c>
      <c r="AE240" s="38">
        <f t="shared" si="460"/>
        <v>17.636578008888009</v>
      </c>
      <c r="AF240" s="38">
        <f t="shared" si="460"/>
        <v>99.257899721288666</v>
      </c>
      <c r="AG240" s="38">
        <f t="shared" si="460"/>
        <v>992.55627487688696</v>
      </c>
      <c r="AH240" s="38">
        <f t="shared" si="460"/>
        <v>9925.5400264328691</v>
      </c>
      <c r="AI240" s="38">
        <f t="shared" si="460"/>
        <v>99255.377541992697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10</v>
      </c>
      <c r="P241" s="369">
        <f t="shared" si="21"/>
        <v>20.399999999999999</v>
      </c>
      <c r="Q241" s="38">
        <f t="shared" si="22"/>
        <v>142506.28643251461</v>
      </c>
      <c r="R241" s="371">
        <f t="shared" ref="R241:Z241" si="461">$P241*$O241+MAX(R$24*1000/(MAX(MIN(FLOOR(R$24*1000/$U$1,1),$E241))*$L$1)*$R$1,$Q241-$P241*$O241)</f>
        <v>142506.28643251461</v>
      </c>
      <c r="S241" s="371">
        <f t="shared" si="461"/>
        <v>142506.28643251461</v>
      </c>
      <c r="T241" s="371">
        <f t="shared" si="461"/>
        <v>142506.28643251461</v>
      </c>
      <c r="U241" s="371">
        <f t="shared" si="461"/>
        <v>142506.28643251461</v>
      </c>
      <c r="V241" s="371">
        <f t="shared" si="461"/>
        <v>142506.28643251461</v>
      </c>
      <c r="W241" s="371">
        <f t="shared" si="461"/>
        <v>142506.28643251461</v>
      </c>
      <c r="X241" s="371">
        <f t="shared" si="461"/>
        <v>802202.82851720019</v>
      </c>
      <c r="Y241" s="371">
        <f t="shared" si="461"/>
        <v>8020192.2851720024</v>
      </c>
      <c r="Z241" s="371">
        <f t="shared" si="461"/>
        <v>80200086.85172002</v>
      </c>
      <c r="AA241" s="38">
        <f t="shared" ref="AA241:AI241" si="462">$D241*R241/3600</f>
        <v>180.50796281451846</v>
      </c>
      <c r="AB241" s="38">
        <f t="shared" si="462"/>
        <v>180.50796281451846</v>
      </c>
      <c r="AC241" s="38">
        <f t="shared" si="462"/>
        <v>180.50796281451846</v>
      </c>
      <c r="AD241" s="38">
        <f t="shared" si="462"/>
        <v>180.50796281451846</v>
      </c>
      <c r="AE241" s="38">
        <f t="shared" si="462"/>
        <v>180.50796281451846</v>
      </c>
      <c r="AF241" s="38">
        <f t="shared" si="462"/>
        <v>180.50796281451846</v>
      </c>
      <c r="AG241" s="38">
        <f t="shared" si="462"/>
        <v>1016.1235827884535</v>
      </c>
      <c r="AH241" s="38">
        <f t="shared" si="462"/>
        <v>10158.910227884537</v>
      </c>
      <c r="AI241" s="38">
        <f t="shared" si="462"/>
        <v>101586.77667884536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5</v>
      </c>
      <c r="P242" s="369">
        <f t="shared" si="21"/>
        <v>40.799999999999997</v>
      </c>
      <c r="Q242" s="38">
        <f t="shared" si="22"/>
        <v>285012.57286502921</v>
      </c>
      <c r="R242" s="371">
        <f t="shared" ref="R242:Z242" si="463">$P242*$O242+MAX(R$24*1000/(MAX(MIN(FLOOR(R$24*1000/$U$1,1),$E242))*$L$1)*$R$1,$Q242-$P242*$O242)</f>
        <v>285012.57286502921</v>
      </c>
      <c r="S242" s="371">
        <f t="shared" si="463"/>
        <v>285012.57286502921</v>
      </c>
      <c r="T242" s="371">
        <f t="shared" si="463"/>
        <v>285012.57286502921</v>
      </c>
      <c r="U242" s="371">
        <f t="shared" si="463"/>
        <v>285012.57286502921</v>
      </c>
      <c r="V242" s="371">
        <f t="shared" si="463"/>
        <v>285012.57286502921</v>
      </c>
      <c r="W242" s="371">
        <f t="shared" si="463"/>
        <v>285012.57286502921</v>
      </c>
      <c r="X242" s="371">
        <f t="shared" si="463"/>
        <v>1604201.6570344004</v>
      </c>
      <c r="Y242" s="371">
        <f t="shared" si="463"/>
        <v>16040180.570344005</v>
      </c>
      <c r="Z242" s="371">
        <f t="shared" si="463"/>
        <v>160399969.70344004</v>
      </c>
      <c r="AA242" s="38">
        <f t="shared" ref="AA242:AI242" si="464">$D242*R242/3600</f>
        <v>180.50796281451846</v>
      </c>
      <c r="AB242" s="38">
        <f t="shared" si="464"/>
        <v>180.50796281451846</v>
      </c>
      <c r="AC242" s="38">
        <f t="shared" si="464"/>
        <v>180.50796281451846</v>
      </c>
      <c r="AD242" s="38">
        <f t="shared" si="464"/>
        <v>180.50796281451846</v>
      </c>
      <c r="AE242" s="38">
        <f t="shared" si="464"/>
        <v>180.50796281451846</v>
      </c>
      <c r="AF242" s="38">
        <f t="shared" si="464"/>
        <v>180.50796281451846</v>
      </c>
      <c r="AG242" s="38">
        <f t="shared" si="464"/>
        <v>1015.9943827884534</v>
      </c>
      <c r="AH242" s="38">
        <f t="shared" si="464"/>
        <v>10158.781027884535</v>
      </c>
      <c r="AI242" s="38">
        <f t="shared" si="464"/>
        <v>101586.64747884535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1</v>
      </c>
      <c r="O243" s="38">
        <f t="shared" si="20"/>
        <v>2</v>
      </c>
      <c r="P243" s="369">
        <f t="shared" si="21"/>
        <v>40.799999999999997</v>
      </c>
      <c r="Q243" s="38">
        <f t="shared" si="22"/>
        <v>285012.57286502921</v>
      </c>
      <c r="R243" s="371">
        <f t="shared" ref="R243:Z243" si="465">$P243*$O243+MAX(R$24*1000/(MAX(MIN(FLOOR(R$24*1000/$U$1,1),$E243))*$L$1)*$R$1,$Q243-$P243*$O243)</f>
        <v>285012.57286502921</v>
      </c>
      <c r="S243" s="371">
        <f t="shared" si="465"/>
        <v>285012.57286502921</v>
      </c>
      <c r="T243" s="371">
        <f t="shared" si="465"/>
        <v>285012.57286502921</v>
      </c>
      <c r="U243" s="371">
        <f t="shared" si="465"/>
        <v>285012.57286502921</v>
      </c>
      <c r="V243" s="371">
        <f t="shared" si="465"/>
        <v>285012.57286502921</v>
      </c>
      <c r="W243" s="371">
        <f t="shared" si="465"/>
        <v>320881.13140688004</v>
      </c>
      <c r="X243" s="371">
        <f t="shared" si="465"/>
        <v>3208076.9140688009</v>
      </c>
      <c r="Y243" s="371">
        <f t="shared" si="465"/>
        <v>32080034.740688011</v>
      </c>
      <c r="Z243" s="371">
        <f t="shared" si="465"/>
        <v>320799613.0068801</v>
      </c>
      <c r="AA243" s="38">
        <f t="shared" ref="AA243:AI243" si="466">$D243*R243/3600</f>
        <v>90.253981407259232</v>
      </c>
      <c r="AB243" s="38">
        <f t="shared" si="466"/>
        <v>90.253981407259232</v>
      </c>
      <c r="AC243" s="38">
        <f t="shared" si="466"/>
        <v>90.253981407259232</v>
      </c>
      <c r="AD243" s="38">
        <f t="shared" si="466"/>
        <v>90.253981407259232</v>
      </c>
      <c r="AE243" s="38">
        <f t="shared" si="466"/>
        <v>90.253981407259232</v>
      </c>
      <c r="AF243" s="38">
        <f t="shared" si="466"/>
        <v>101.61235827884533</v>
      </c>
      <c r="AG243" s="38">
        <f t="shared" si="466"/>
        <v>1015.8910227884535</v>
      </c>
      <c r="AH243" s="38">
        <f t="shared" si="466"/>
        <v>10158.677667884536</v>
      </c>
      <c r="AI243" s="38">
        <f t="shared" si="466"/>
        <v>101586.54411884537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16</v>
      </c>
      <c r="P244" s="369">
        <f t="shared" si="21"/>
        <v>16.32</v>
      </c>
      <c r="Q244" s="38">
        <f t="shared" si="22"/>
        <v>114005.02914601169</v>
      </c>
      <c r="R244" s="371">
        <f t="shared" ref="R244:Z244" si="468">$P244*$O244+MAX(R$24*1000/(MAX(MIN(FLOOR(R$24*1000/$U$1,1),$E244))*$L$1)*$R$1,$Q244-$P244*$O244)</f>
        <v>114005.02914601169</v>
      </c>
      <c r="S244" s="371">
        <f t="shared" si="468"/>
        <v>114005.02914601169</v>
      </c>
      <c r="T244" s="371">
        <f t="shared" si="468"/>
        <v>114005.02914601169</v>
      </c>
      <c r="U244" s="371">
        <f t="shared" si="468"/>
        <v>114005.02914601169</v>
      </c>
      <c r="V244" s="371">
        <f t="shared" si="468"/>
        <v>114005.02914601169</v>
      </c>
      <c r="W244" s="371">
        <f t="shared" si="468"/>
        <v>114005.02914601169</v>
      </c>
      <c r="X244" s="371">
        <f t="shared" si="468"/>
        <v>534927.00567813346</v>
      </c>
      <c r="Y244" s="371">
        <f t="shared" si="468"/>
        <v>5346919.9767813347</v>
      </c>
      <c r="Z244" s="371">
        <f t="shared" si="468"/>
        <v>53466849.687813342</v>
      </c>
      <c r="AA244" s="38">
        <f t="shared" ref="AA244:AI244" si="469">$D244*R244/3600</f>
        <v>218.88965596034242</v>
      </c>
      <c r="AB244" s="38">
        <f t="shared" si="469"/>
        <v>218.88965596034242</v>
      </c>
      <c r="AC244" s="38">
        <f t="shared" si="469"/>
        <v>218.88965596034242</v>
      </c>
      <c r="AD244" s="38">
        <f t="shared" si="469"/>
        <v>218.88965596034242</v>
      </c>
      <c r="AE244" s="38">
        <f t="shared" si="469"/>
        <v>218.88965596034242</v>
      </c>
      <c r="AF244" s="38">
        <f t="shared" si="469"/>
        <v>218.88965596034242</v>
      </c>
      <c r="AG244" s="38">
        <f t="shared" si="469"/>
        <v>1027.0598509020163</v>
      </c>
      <c r="AH244" s="38">
        <f t="shared" si="469"/>
        <v>10266.086355420162</v>
      </c>
      <c r="AI244" s="38">
        <f t="shared" si="469"/>
        <v>102656.35140060162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16</v>
      </c>
      <c r="P245" s="369">
        <f t="shared" si="21"/>
        <v>16.32</v>
      </c>
      <c r="Q245" s="38">
        <f t="shared" si="22"/>
        <v>114005.02914601169</v>
      </c>
      <c r="R245" s="371">
        <f t="shared" ref="R245:Z245" si="470">$P245*$O245+MAX(R$24*1000/(MAX(MIN(FLOOR(R$24*1000/$U$1,1),$E245))*$L$1)*$R$1,$Q245-$P245*$O245)</f>
        <v>114005.02914601169</v>
      </c>
      <c r="S245" s="371">
        <f t="shared" si="470"/>
        <v>114005.02914601169</v>
      </c>
      <c r="T245" s="371">
        <f t="shared" si="470"/>
        <v>114005.02914601169</v>
      </c>
      <c r="U245" s="371">
        <f t="shared" si="470"/>
        <v>114005.02914601169</v>
      </c>
      <c r="V245" s="371">
        <f t="shared" si="470"/>
        <v>114005.02914601169</v>
      </c>
      <c r="W245" s="371">
        <f t="shared" si="470"/>
        <v>114005.02914601169</v>
      </c>
      <c r="X245" s="371">
        <f t="shared" si="470"/>
        <v>534927.00567813346</v>
      </c>
      <c r="Y245" s="371">
        <f t="shared" si="470"/>
        <v>5346919.9767813347</v>
      </c>
      <c r="Z245" s="371">
        <f t="shared" si="470"/>
        <v>53466849.687813342</v>
      </c>
      <c r="AA245" s="38">
        <f t="shared" ref="AA245:AI245" si="471">$D245*R245/3600</f>
        <v>218.88965596034242</v>
      </c>
      <c r="AB245" s="38">
        <f t="shared" si="471"/>
        <v>218.88965596034242</v>
      </c>
      <c r="AC245" s="38">
        <f t="shared" si="471"/>
        <v>218.88965596034242</v>
      </c>
      <c r="AD245" s="38">
        <f t="shared" si="471"/>
        <v>218.88965596034242</v>
      </c>
      <c r="AE245" s="38">
        <f t="shared" si="471"/>
        <v>218.88965596034242</v>
      </c>
      <c r="AF245" s="38">
        <f t="shared" si="471"/>
        <v>218.88965596034242</v>
      </c>
      <c r="AG245" s="38">
        <f t="shared" si="471"/>
        <v>1027.0598509020163</v>
      </c>
      <c r="AH245" s="38">
        <f t="shared" si="471"/>
        <v>10266.086355420162</v>
      </c>
      <c r="AI245" s="38">
        <f t="shared" si="471"/>
        <v>102656.35140060162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20.399999999999999</v>
      </c>
      <c r="Q246" s="38">
        <f t="shared" si="22"/>
        <v>142506.28643251461</v>
      </c>
      <c r="R246" s="371">
        <f t="shared" ref="R246:Z246" si="472">$P246*$O246+MAX(R$24*1000/(MAX(MIN(FLOOR(R$24*1000/$U$1,1),$E246))*$L$1)*$R$1,$Q246-$P246*$O246)</f>
        <v>142506.28643251461</v>
      </c>
      <c r="S246" s="371">
        <f t="shared" si="472"/>
        <v>142506.28643251461</v>
      </c>
      <c r="T246" s="371">
        <f t="shared" si="472"/>
        <v>142506.28643251461</v>
      </c>
      <c r="U246" s="371">
        <f t="shared" si="472"/>
        <v>142506.28643251461</v>
      </c>
      <c r="V246" s="371">
        <f t="shared" si="472"/>
        <v>142506.28643251461</v>
      </c>
      <c r="W246" s="371">
        <f t="shared" si="472"/>
        <v>142506.28643251461</v>
      </c>
      <c r="X246" s="371">
        <f t="shared" si="472"/>
        <v>802202.82851720019</v>
      </c>
      <c r="Y246" s="371">
        <f t="shared" si="472"/>
        <v>8020192.2851720024</v>
      </c>
      <c r="Z246" s="371">
        <f t="shared" si="472"/>
        <v>80200086.85172002</v>
      </c>
      <c r="AA246" s="38">
        <f t="shared" ref="AA246:AI246" si="473">$D246*R246/3600</f>
        <v>182.40804663361868</v>
      </c>
      <c r="AB246" s="38">
        <f t="shared" si="473"/>
        <v>182.40804663361868</v>
      </c>
      <c r="AC246" s="38">
        <f t="shared" si="473"/>
        <v>182.40804663361868</v>
      </c>
      <c r="AD246" s="38">
        <f t="shared" si="473"/>
        <v>182.40804663361868</v>
      </c>
      <c r="AE246" s="38">
        <f t="shared" si="473"/>
        <v>182.40804663361868</v>
      </c>
      <c r="AF246" s="38">
        <f t="shared" si="473"/>
        <v>182.40804663361868</v>
      </c>
      <c r="AG246" s="38">
        <f t="shared" si="473"/>
        <v>1026.8196205020163</v>
      </c>
      <c r="AH246" s="38">
        <f t="shared" si="473"/>
        <v>10265.846125020162</v>
      </c>
      <c r="AI246" s="38">
        <f t="shared" si="473"/>
        <v>102656.11117020162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40.799999999999997</v>
      </c>
      <c r="Q247" s="38">
        <f t="shared" si="22"/>
        <v>285012.57286502921</v>
      </c>
      <c r="R247" s="371">
        <f t="shared" ref="R247:Z247" si="474">$P247*$O247+MAX(R$24*1000/(MAX(MIN(FLOOR(R$24*1000/$U$1,1),$E247))*$L$1)*$R$1,$Q247-$P247*$O247)</f>
        <v>285012.57286502921</v>
      </c>
      <c r="S247" s="371">
        <f t="shared" si="474"/>
        <v>285012.57286502921</v>
      </c>
      <c r="T247" s="371">
        <f t="shared" si="474"/>
        <v>285012.57286502921</v>
      </c>
      <c r="U247" s="371">
        <f t="shared" si="474"/>
        <v>285012.57286502921</v>
      </c>
      <c r="V247" s="371">
        <f t="shared" si="474"/>
        <v>285012.57286502921</v>
      </c>
      <c r="W247" s="371">
        <f t="shared" si="474"/>
        <v>285012.57286502921</v>
      </c>
      <c r="X247" s="371">
        <f t="shared" si="474"/>
        <v>1069658.1713562668</v>
      </c>
      <c r="Y247" s="371">
        <f t="shared" si="474"/>
        <v>10693644.11356267</v>
      </c>
      <c r="Z247" s="371">
        <f t="shared" si="474"/>
        <v>106933503.53562669</v>
      </c>
      <c r="AA247" s="38">
        <f t="shared" ref="AA247:AI247" si="475">$D247*R247/3600</f>
        <v>273.61206995042807</v>
      </c>
      <c r="AB247" s="38">
        <f t="shared" si="475"/>
        <v>273.61206995042807</v>
      </c>
      <c r="AC247" s="38">
        <f t="shared" si="475"/>
        <v>273.61206995042807</v>
      </c>
      <c r="AD247" s="38">
        <f t="shared" si="475"/>
        <v>273.61206995042807</v>
      </c>
      <c r="AE247" s="38">
        <f t="shared" si="475"/>
        <v>273.61206995042807</v>
      </c>
      <c r="AF247" s="38">
        <f t="shared" si="475"/>
        <v>273.61206995042807</v>
      </c>
      <c r="AG247" s="38">
        <f t="shared" si="475"/>
        <v>1026.8718445020161</v>
      </c>
      <c r="AH247" s="38">
        <f t="shared" si="475"/>
        <v>10265.898349020163</v>
      </c>
      <c r="AI247" s="38">
        <f t="shared" si="475"/>
        <v>102656.16339420163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40.799999999999997</v>
      </c>
      <c r="Q248" s="38">
        <f t="shared" si="22"/>
        <v>285012.57286502921</v>
      </c>
      <c r="R248" s="371">
        <f t="shared" ref="R248:Z248" si="476">$P248*$O248+MAX(R$24*1000/(MAX(MIN(FLOOR(R$24*1000/$U$1,1),$E248))*$L$1)*$R$1,$Q248-$P248*$O248)</f>
        <v>285012.57286502921</v>
      </c>
      <c r="S248" s="371">
        <f t="shared" si="476"/>
        <v>285012.57286502921</v>
      </c>
      <c r="T248" s="371">
        <f t="shared" si="476"/>
        <v>285012.57286502921</v>
      </c>
      <c r="U248" s="371">
        <f t="shared" si="476"/>
        <v>285012.57286502921</v>
      </c>
      <c r="V248" s="371">
        <f t="shared" si="476"/>
        <v>285012.57286502921</v>
      </c>
      <c r="W248" s="371">
        <f t="shared" si="476"/>
        <v>285012.57286502921</v>
      </c>
      <c r="X248" s="371">
        <f t="shared" si="476"/>
        <v>1604201.6570344004</v>
      </c>
      <c r="Y248" s="371">
        <f t="shared" si="476"/>
        <v>16040180.570344005</v>
      </c>
      <c r="Z248" s="371">
        <f t="shared" si="476"/>
        <v>160399969.70344004</v>
      </c>
      <c r="AA248" s="38">
        <f t="shared" ref="AA248:AI248" si="477">$D248*R248/3600</f>
        <v>182.40804663361868</v>
      </c>
      <c r="AB248" s="38">
        <f t="shared" si="477"/>
        <v>182.40804663361868</v>
      </c>
      <c r="AC248" s="38">
        <f t="shared" si="477"/>
        <v>182.40804663361868</v>
      </c>
      <c r="AD248" s="38">
        <f t="shared" si="477"/>
        <v>182.40804663361868</v>
      </c>
      <c r="AE248" s="38">
        <f t="shared" si="477"/>
        <v>182.40804663361868</v>
      </c>
      <c r="AF248" s="38">
        <f t="shared" si="477"/>
        <v>182.40804663361868</v>
      </c>
      <c r="AG248" s="38">
        <f t="shared" si="477"/>
        <v>1026.6890605020162</v>
      </c>
      <c r="AH248" s="38">
        <f t="shared" si="477"/>
        <v>10265.715565020162</v>
      </c>
      <c r="AI248" s="38">
        <f t="shared" si="477"/>
        <v>102655.98061020163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40.799999999999997</v>
      </c>
      <c r="Q249" s="38">
        <f t="shared" si="22"/>
        <v>285012.57286502921</v>
      </c>
      <c r="R249" s="371">
        <f t="shared" ref="R249:Z249" si="478">$P249*$O249+MAX(R$24*1000/(MAX(MIN(FLOOR(R$24*1000/$U$1,1),$E249))*$L$1)*$R$1,$Q249-$P249*$O249)</f>
        <v>285012.57286502921</v>
      </c>
      <c r="S249" s="371">
        <f t="shared" si="478"/>
        <v>285012.57286502921</v>
      </c>
      <c r="T249" s="371">
        <f t="shared" si="478"/>
        <v>285012.57286502921</v>
      </c>
      <c r="U249" s="371">
        <f t="shared" si="478"/>
        <v>285012.57286502921</v>
      </c>
      <c r="V249" s="371">
        <f t="shared" si="478"/>
        <v>285012.57286502921</v>
      </c>
      <c r="W249" s="371">
        <f t="shared" si="478"/>
        <v>320881.13140688004</v>
      </c>
      <c r="X249" s="371">
        <f t="shared" si="478"/>
        <v>3208076.9140688009</v>
      </c>
      <c r="Y249" s="371">
        <f t="shared" si="478"/>
        <v>32080034.740688011</v>
      </c>
      <c r="Z249" s="371">
        <f t="shared" si="478"/>
        <v>320799613.0068801</v>
      </c>
      <c r="AA249" s="38">
        <f t="shared" ref="AA249:AI249" si="479">$D249*R249/3600</f>
        <v>91.204023316809341</v>
      </c>
      <c r="AB249" s="38">
        <f t="shared" si="479"/>
        <v>91.204023316809341</v>
      </c>
      <c r="AC249" s="38">
        <f t="shared" si="479"/>
        <v>91.204023316809341</v>
      </c>
      <c r="AD249" s="38">
        <f t="shared" si="479"/>
        <v>91.204023316809341</v>
      </c>
      <c r="AE249" s="38">
        <f t="shared" si="479"/>
        <v>91.204023316809341</v>
      </c>
      <c r="AF249" s="38">
        <f t="shared" si="479"/>
        <v>102.68196205020161</v>
      </c>
      <c r="AG249" s="38">
        <f t="shared" si="479"/>
        <v>1026.5846125020162</v>
      </c>
      <c r="AH249" s="38">
        <f t="shared" si="479"/>
        <v>10265.611117020162</v>
      </c>
      <c r="AI249" s="38">
        <f t="shared" si="479"/>
        <v>102655.87616220163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40.799999999999997</v>
      </c>
      <c r="Q250" s="38">
        <f t="shared" si="22"/>
        <v>285012.57286502921</v>
      </c>
      <c r="R250" s="371">
        <f t="shared" ref="R250:Z250" si="480">$P250*$O250+MAX(R$24*1000/(MAX(MIN(FLOOR(R$24*1000/$U$1,1),$E250))*$L$1)*$R$1,$Q250-$P250*$O250)</f>
        <v>285012.57286502921</v>
      </c>
      <c r="S250" s="371">
        <f t="shared" si="480"/>
        <v>285012.57286502921</v>
      </c>
      <c r="T250" s="371">
        <f t="shared" si="480"/>
        <v>285012.57286502921</v>
      </c>
      <c r="U250" s="371">
        <f t="shared" si="480"/>
        <v>285012.57286502921</v>
      </c>
      <c r="V250" s="371">
        <f t="shared" si="480"/>
        <v>285012.57286502921</v>
      </c>
      <c r="W250" s="371">
        <f t="shared" si="480"/>
        <v>641639.86281376018</v>
      </c>
      <c r="X250" s="371">
        <f t="shared" si="480"/>
        <v>6416031.4281376014</v>
      </c>
      <c r="Y250" s="371">
        <f t="shared" si="480"/>
        <v>64159947.081376016</v>
      </c>
      <c r="Z250" s="371">
        <f t="shared" si="480"/>
        <v>641599103.61376011</v>
      </c>
      <c r="AA250" s="38">
        <f t="shared" ref="AA250:AI250" si="481">$D250*R250/3600</f>
        <v>45.60201165840467</v>
      </c>
      <c r="AB250" s="38">
        <f t="shared" si="481"/>
        <v>45.60201165840467</v>
      </c>
      <c r="AC250" s="38">
        <f t="shared" si="481"/>
        <v>45.60201165840467</v>
      </c>
      <c r="AD250" s="38">
        <f t="shared" si="481"/>
        <v>45.60201165840467</v>
      </c>
      <c r="AE250" s="38">
        <f t="shared" si="481"/>
        <v>45.60201165840467</v>
      </c>
      <c r="AF250" s="38">
        <f t="shared" si="481"/>
        <v>102.66237805020162</v>
      </c>
      <c r="AG250" s="38">
        <f t="shared" si="481"/>
        <v>1026.565028502016</v>
      </c>
      <c r="AH250" s="38">
        <f t="shared" si="481"/>
        <v>10265.591533020162</v>
      </c>
      <c r="AI250" s="38">
        <f t="shared" si="481"/>
        <v>102655.85657820162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16</v>
      </c>
      <c r="P251" s="369">
        <f t="shared" si="21"/>
        <v>16.32</v>
      </c>
      <c r="Q251" s="38">
        <f t="shared" si="22"/>
        <v>114005.02914601169</v>
      </c>
      <c r="R251" s="371">
        <f t="shared" ref="R251:Z251" si="482">$P251*$O251+MAX(R$24*1000/(MAX(MIN(FLOOR(R$24*1000/$U$1,1),$E251))*$L$1)*$R$1,$Q251-$P251*$O251)</f>
        <v>114005.02914601169</v>
      </c>
      <c r="S251" s="371">
        <f t="shared" si="482"/>
        <v>114005.02914601169</v>
      </c>
      <c r="T251" s="371">
        <f t="shared" si="482"/>
        <v>114005.02914601169</v>
      </c>
      <c r="U251" s="371">
        <f t="shared" si="482"/>
        <v>114005.02914601169</v>
      </c>
      <c r="V251" s="371">
        <f t="shared" si="482"/>
        <v>114005.02914601169</v>
      </c>
      <c r="W251" s="371">
        <f t="shared" si="482"/>
        <v>114005.02914601169</v>
      </c>
      <c r="X251" s="371">
        <f t="shared" si="482"/>
        <v>534927.00567813346</v>
      </c>
      <c r="Y251" s="371">
        <f t="shared" si="482"/>
        <v>5346919.9767813347</v>
      </c>
      <c r="Z251" s="371">
        <f t="shared" si="482"/>
        <v>53466849.687813342</v>
      </c>
      <c r="AA251" s="38">
        <f t="shared" ref="AA251:AI251" si="483">$D251*R251/3600</f>
        <v>226.48999123674324</v>
      </c>
      <c r="AB251" s="38">
        <f t="shared" si="483"/>
        <v>226.48999123674324</v>
      </c>
      <c r="AC251" s="38">
        <f t="shared" si="483"/>
        <v>226.48999123674324</v>
      </c>
      <c r="AD251" s="38">
        <f t="shared" si="483"/>
        <v>226.48999123674324</v>
      </c>
      <c r="AE251" s="38">
        <f t="shared" si="483"/>
        <v>226.48999123674324</v>
      </c>
      <c r="AF251" s="38">
        <f t="shared" si="483"/>
        <v>226.48999123674324</v>
      </c>
      <c r="AG251" s="38">
        <f t="shared" si="483"/>
        <v>1062.7216512805585</v>
      </c>
      <c r="AH251" s="38">
        <f t="shared" si="483"/>
        <v>10622.547687205586</v>
      </c>
      <c r="AI251" s="38">
        <f t="shared" si="483"/>
        <v>106220.80804645584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16</v>
      </c>
      <c r="P252" s="369">
        <f t="shared" si="21"/>
        <v>4.08</v>
      </c>
      <c r="Q252" s="38">
        <f t="shared" si="22"/>
        <v>28501.257286502921</v>
      </c>
      <c r="R252" s="371">
        <f t="shared" ref="R252:Z252" si="484">$P252*$O252+MAX(R$24*1000/(MAX(MIN(FLOOR(R$24*1000/$U$1,1),$E252))*$L$1)*$R$1,$Q252-$P252*$O252)</f>
        <v>28501.257286502921</v>
      </c>
      <c r="S252" s="371">
        <f t="shared" si="484"/>
        <v>28501.257286502921</v>
      </c>
      <c r="T252" s="371">
        <f t="shared" si="484"/>
        <v>28501.257286502921</v>
      </c>
      <c r="U252" s="371">
        <f t="shared" si="484"/>
        <v>28501.257286502921</v>
      </c>
      <c r="V252" s="371">
        <f t="shared" si="484"/>
        <v>28501.257286502921</v>
      </c>
      <c r="W252" s="371">
        <f t="shared" si="484"/>
        <v>53531.868567813341</v>
      </c>
      <c r="X252" s="371">
        <f t="shared" si="484"/>
        <v>534731.16567813349</v>
      </c>
      <c r="Y252" s="371">
        <f t="shared" si="484"/>
        <v>5346724.1367813349</v>
      </c>
      <c r="Z252" s="371">
        <f t="shared" si="484"/>
        <v>53466653.847813345</v>
      </c>
      <c r="AA252" s="38">
        <f t="shared" ref="AA252:AI252" si="485">$D252*R252/3600</f>
        <v>56.622497809185809</v>
      </c>
      <c r="AB252" s="38">
        <f t="shared" si="485"/>
        <v>56.622497809185809</v>
      </c>
      <c r="AC252" s="38">
        <f t="shared" si="485"/>
        <v>56.622497809185809</v>
      </c>
      <c r="AD252" s="38">
        <f t="shared" si="485"/>
        <v>56.622497809185809</v>
      </c>
      <c r="AE252" s="38">
        <f t="shared" si="485"/>
        <v>56.622497809185809</v>
      </c>
      <c r="AF252" s="38">
        <f t="shared" si="485"/>
        <v>106.34997888805584</v>
      </c>
      <c r="AG252" s="38">
        <f t="shared" si="485"/>
        <v>1062.3325824805586</v>
      </c>
      <c r="AH252" s="38">
        <f t="shared" si="485"/>
        <v>10622.158618405585</v>
      </c>
      <c r="AI252" s="38">
        <f t="shared" si="485"/>
        <v>106220.41897765585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16</v>
      </c>
      <c r="P253" s="369">
        <f t="shared" si="21"/>
        <v>4.08</v>
      </c>
      <c r="Q253" s="38">
        <f t="shared" si="22"/>
        <v>28501.257286502921</v>
      </c>
      <c r="R253" s="371">
        <f t="shared" ref="R253:Z253" si="486">$P253*$O253+MAX(R$24*1000/(MAX(MIN(FLOOR(R$24*1000/$U$1,1),$E253))*$L$1)*$R$1,$Q253-$P253*$O253)</f>
        <v>28501.257286502921</v>
      </c>
      <c r="S253" s="371">
        <f t="shared" si="486"/>
        <v>28501.257286502921</v>
      </c>
      <c r="T253" s="371">
        <f t="shared" si="486"/>
        <v>28501.257286502921</v>
      </c>
      <c r="U253" s="371">
        <f t="shared" si="486"/>
        <v>28501.257286502921</v>
      </c>
      <c r="V253" s="371">
        <f t="shared" si="486"/>
        <v>28501.257286502921</v>
      </c>
      <c r="W253" s="371">
        <f t="shared" si="486"/>
        <v>53531.868567813341</v>
      </c>
      <c r="X253" s="371">
        <f t="shared" si="486"/>
        <v>534731.16567813349</v>
      </c>
      <c r="Y253" s="371">
        <f t="shared" si="486"/>
        <v>5346724.1367813349</v>
      </c>
      <c r="Z253" s="371">
        <f t="shared" si="486"/>
        <v>53466653.847813345</v>
      </c>
      <c r="AA253" s="38">
        <f t="shared" ref="AA253:AI253" si="487">$D253*R253/3600</f>
        <v>56.622497809185809</v>
      </c>
      <c r="AB253" s="38">
        <f t="shared" si="487"/>
        <v>56.622497809185809</v>
      </c>
      <c r="AC253" s="38">
        <f t="shared" si="487"/>
        <v>56.622497809185809</v>
      </c>
      <c r="AD253" s="38">
        <f t="shared" si="487"/>
        <v>56.622497809185809</v>
      </c>
      <c r="AE253" s="38">
        <f t="shared" si="487"/>
        <v>56.622497809185809</v>
      </c>
      <c r="AF253" s="38">
        <f t="shared" si="487"/>
        <v>106.34997888805584</v>
      </c>
      <c r="AG253" s="38">
        <f t="shared" si="487"/>
        <v>1062.3325824805586</v>
      </c>
      <c r="AH253" s="38">
        <f t="shared" si="487"/>
        <v>10622.158618405585</v>
      </c>
      <c r="AI253" s="38">
        <f t="shared" si="487"/>
        <v>106220.41897765585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16</v>
      </c>
      <c r="P254" s="369">
        <f t="shared" si="21"/>
        <v>16.32</v>
      </c>
      <c r="Q254" s="38">
        <f t="shared" si="22"/>
        <v>114005.02914601169</v>
      </c>
      <c r="R254" s="371">
        <f t="shared" ref="R254:Z254" si="488">$P254*$O254+MAX(R$24*1000/(MAX(MIN(FLOOR(R$24*1000/$U$1,1),$E254))*$L$1)*$R$1,$Q254-$P254*$O254)</f>
        <v>114005.02914601169</v>
      </c>
      <c r="S254" s="371">
        <f t="shared" si="488"/>
        <v>114005.02914601169</v>
      </c>
      <c r="T254" s="371">
        <f t="shared" si="488"/>
        <v>114005.02914601169</v>
      </c>
      <c r="U254" s="371">
        <f t="shared" si="488"/>
        <v>114005.02914601169</v>
      </c>
      <c r="V254" s="371">
        <f t="shared" si="488"/>
        <v>114005.02914601169</v>
      </c>
      <c r="W254" s="371">
        <f t="shared" si="488"/>
        <v>114005.02914601169</v>
      </c>
      <c r="X254" s="371">
        <f t="shared" si="488"/>
        <v>534927.00567813346</v>
      </c>
      <c r="Y254" s="371">
        <f t="shared" si="488"/>
        <v>5346919.9767813347</v>
      </c>
      <c r="Z254" s="371">
        <f t="shared" si="488"/>
        <v>53466849.687813342</v>
      </c>
      <c r="AA254" s="38">
        <f t="shared" ref="AA254:AI254" si="489">$D254*R254/3600</f>
        <v>226.48999123674324</v>
      </c>
      <c r="AB254" s="38">
        <f t="shared" si="489"/>
        <v>226.48999123674324</v>
      </c>
      <c r="AC254" s="38">
        <f t="shared" si="489"/>
        <v>226.48999123674324</v>
      </c>
      <c r="AD254" s="38">
        <f t="shared" si="489"/>
        <v>226.48999123674324</v>
      </c>
      <c r="AE254" s="38">
        <f t="shared" si="489"/>
        <v>226.48999123674324</v>
      </c>
      <c r="AF254" s="38">
        <f t="shared" si="489"/>
        <v>226.48999123674324</v>
      </c>
      <c r="AG254" s="38">
        <f t="shared" si="489"/>
        <v>1062.7216512805585</v>
      </c>
      <c r="AH254" s="38">
        <f t="shared" si="489"/>
        <v>10622.547687205586</v>
      </c>
      <c r="AI254" s="38">
        <f t="shared" si="489"/>
        <v>106220.80804645584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10</v>
      </c>
      <c r="P255" s="369">
        <f t="shared" si="21"/>
        <v>5.44</v>
      </c>
      <c r="Q255" s="38">
        <f t="shared" si="22"/>
        <v>38001.676382003898</v>
      </c>
      <c r="R255" s="371">
        <f t="shared" ref="R255:Z255" si="490">$P255*$O255+MAX(R$24*1000/(MAX(MIN(FLOOR(R$24*1000/$U$1,1),$E255))*$L$1)*$R$1,$Q255-$P255*$O255)</f>
        <v>38001.676382003898</v>
      </c>
      <c r="S255" s="371">
        <f t="shared" si="490"/>
        <v>38001.676382003898</v>
      </c>
      <c r="T255" s="371">
        <f t="shared" si="490"/>
        <v>38001.676382003898</v>
      </c>
      <c r="U255" s="371">
        <f t="shared" si="490"/>
        <v>38001.676382003898</v>
      </c>
      <c r="V255" s="371">
        <f t="shared" si="490"/>
        <v>38001.676382003898</v>
      </c>
      <c r="W255" s="371">
        <f t="shared" si="490"/>
        <v>80254.282851720011</v>
      </c>
      <c r="X255" s="371">
        <f t="shared" si="490"/>
        <v>802053.22851720022</v>
      </c>
      <c r="Y255" s="371">
        <f t="shared" si="490"/>
        <v>8020042.6851720028</v>
      </c>
      <c r="Z255" s="371">
        <f t="shared" si="490"/>
        <v>80199937.251720026</v>
      </c>
      <c r="AA255" s="38">
        <f t="shared" ref="AA255:AI255" si="491">$D255*R255/3600</f>
        <v>50.331109163720718</v>
      </c>
      <c r="AB255" s="38">
        <f t="shared" si="491"/>
        <v>50.331109163720718</v>
      </c>
      <c r="AC255" s="38">
        <f t="shared" si="491"/>
        <v>50.331109163720718</v>
      </c>
      <c r="AD255" s="38">
        <f t="shared" si="491"/>
        <v>50.331109163720718</v>
      </c>
      <c r="AE255" s="38">
        <f t="shared" si="491"/>
        <v>50.331109163720718</v>
      </c>
      <c r="AF255" s="38">
        <f t="shared" si="491"/>
        <v>106.29233906583362</v>
      </c>
      <c r="AG255" s="38">
        <f t="shared" si="491"/>
        <v>1062.2749426583362</v>
      </c>
      <c r="AH255" s="38">
        <f t="shared" si="491"/>
        <v>10622.100978583363</v>
      </c>
      <c r="AI255" s="38">
        <f t="shared" si="491"/>
        <v>106220.36133783363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10</v>
      </c>
      <c r="P256" s="369">
        <f t="shared" si="21"/>
        <v>20.399999999999999</v>
      </c>
      <c r="Q256" s="38">
        <f t="shared" si="22"/>
        <v>142506.28643251461</v>
      </c>
      <c r="R256" s="371">
        <f t="shared" ref="R256:Z256" si="492">$P256*$O256+MAX(R$24*1000/(MAX(MIN(FLOOR(R$24*1000/$U$1,1),$E256))*$L$1)*$R$1,$Q256-$P256*$O256)</f>
        <v>142506.28643251461</v>
      </c>
      <c r="S256" s="371">
        <f t="shared" si="492"/>
        <v>142506.28643251461</v>
      </c>
      <c r="T256" s="371">
        <f t="shared" si="492"/>
        <v>142506.28643251461</v>
      </c>
      <c r="U256" s="371">
        <f t="shared" si="492"/>
        <v>142506.28643251461</v>
      </c>
      <c r="V256" s="371">
        <f t="shared" si="492"/>
        <v>142506.28643251461</v>
      </c>
      <c r="W256" s="371">
        <f t="shared" si="492"/>
        <v>142506.28643251461</v>
      </c>
      <c r="X256" s="371">
        <f t="shared" si="492"/>
        <v>802202.82851720019</v>
      </c>
      <c r="Y256" s="371">
        <f t="shared" si="492"/>
        <v>8020192.2851720024</v>
      </c>
      <c r="Z256" s="371">
        <f t="shared" si="492"/>
        <v>80200086.85172002</v>
      </c>
      <c r="AA256" s="38">
        <f t="shared" ref="AA256:AI256" si="493">$D256*R256/3600</f>
        <v>188.74165936395266</v>
      </c>
      <c r="AB256" s="38">
        <f t="shared" si="493"/>
        <v>188.74165936395266</v>
      </c>
      <c r="AC256" s="38">
        <f t="shared" si="493"/>
        <v>188.74165936395266</v>
      </c>
      <c r="AD256" s="38">
        <f t="shared" si="493"/>
        <v>188.74165936395266</v>
      </c>
      <c r="AE256" s="38">
        <f t="shared" si="493"/>
        <v>188.74165936395266</v>
      </c>
      <c r="AF256" s="38">
        <f t="shared" si="493"/>
        <v>188.74165936395266</v>
      </c>
      <c r="AG256" s="38">
        <f t="shared" si="493"/>
        <v>1062.4730795472251</v>
      </c>
      <c r="AH256" s="38">
        <f t="shared" si="493"/>
        <v>10622.299115472251</v>
      </c>
      <c r="AI256" s="38">
        <f t="shared" si="493"/>
        <v>106220.55947472251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8</v>
      </c>
      <c r="P257" s="369">
        <f t="shared" si="21"/>
        <v>8.16</v>
      </c>
      <c r="Q257" s="38">
        <f t="shared" si="22"/>
        <v>57002.514573005843</v>
      </c>
      <c r="R257" s="371">
        <f t="shared" ref="R257:Z257" si="494">$P257*$O257+MAX(R$24*1000/(MAX(MIN(FLOOR(R$24*1000/$U$1,1),$E257))*$L$1)*$R$1,$Q257-$P257*$O257)</f>
        <v>57002.514573005843</v>
      </c>
      <c r="S257" s="371">
        <f t="shared" si="494"/>
        <v>57002.514573005843</v>
      </c>
      <c r="T257" s="371">
        <f t="shared" si="494"/>
        <v>57002.514573005843</v>
      </c>
      <c r="U257" s="371">
        <f t="shared" si="494"/>
        <v>57002.514573005843</v>
      </c>
      <c r="V257" s="371">
        <f t="shared" si="494"/>
        <v>57002.514573005843</v>
      </c>
      <c r="W257" s="371">
        <f t="shared" si="494"/>
        <v>106998.45713562668</v>
      </c>
      <c r="X257" s="371">
        <f t="shared" si="494"/>
        <v>1069397.051356267</v>
      </c>
      <c r="Y257" s="371">
        <f t="shared" si="494"/>
        <v>10693382.993562669</v>
      </c>
      <c r="Z257" s="371">
        <f t="shared" si="494"/>
        <v>106933242.41562669</v>
      </c>
      <c r="AA257" s="38">
        <f t="shared" ref="AA257:AI257" si="495">$D257*R257/3600</f>
        <v>56.622497809185809</v>
      </c>
      <c r="AB257" s="38">
        <f t="shared" si="495"/>
        <v>56.622497809185809</v>
      </c>
      <c r="AC257" s="38">
        <f t="shared" si="495"/>
        <v>56.622497809185809</v>
      </c>
      <c r="AD257" s="38">
        <f t="shared" si="495"/>
        <v>56.622497809185809</v>
      </c>
      <c r="AE257" s="38">
        <f t="shared" si="495"/>
        <v>56.622497809185809</v>
      </c>
      <c r="AF257" s="38">
        <f t="shared" si="495"/>
        <v>106.28513408805583</v>
      </c>
      <c r="AG257" s="38">
        <f t="shared" si="495"/>
        <v>1062.2677376805584</v>
      </c>
      <c r="AH257" s="38">
        <f t="shared" si="495"/>
        <v>10622.093773605584</v>
      </c>
      <c r="AI257" s="38">
        <f t="shared" si="495"/>
        <v>106220.35413285585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8</v>
      </c>
      <c r="P258" s="369">
        <f t="shared" si="21"/>
        <v>40.799999999999997</v>
      </c>
      <c r="Q258" s="38">
        <f t="shared" si="22"/>
        <v>285012.57286502921</v>
      </c>
      <c r="R258" s="371">
        <f t="shared" ref="R258:Z258" si="496">$P258*$O258+MAX(R$24*1000/(MAX(MIN(FLOOR(R$24*1000/$U$1,1),$E258))*$L$1)*$R$1,$Q258-$P258*$O258)</f>
        <v>285012.57286502921</v>
      </c>
      <c r="S258" s="371">
        <f t="shared" si="496"/>
        <v>285012.57286502921</v>
      </c>
      <c r="T258" s="371">
        <f t="shared" si="496"/>
        <v>285012.57286502921</v>
      </c>
      <c r="U258" s="371">
        <f t="shared" si="496"/>
        <v>285012.57286502921</v>
      </c>
      <c r="V258" s="371">
        <f t="shared" si="496"/>
        <v>285012.57286502921</v>
      </c>
      <c r="W258" s="371">
        <f t="shared" si="496"/>
        <v>285012.57286502921</v>
      </c>
      <c r="X258" s="371">
        <f t="shared" si="496"/>
        <v>1069658.1713562668</v>
      </c>
      <c r="Y258" s="371">
        <f t="shared" si="496"/>
        <v>10693644.11356267</v>
      </c>
      <c r="Z258" s="371">
        <f t="shared" si="496"/>
        <v>106933503.53562669</v>
      </c>
      <c r="AA258" s="38">
        <f t="shared" ref="AA258:AI258" si="497">$D258*R258/3600</f>
        <v>283.11248904592907</v>
      </c>
      <c r="AB258" s="38">
        <f t="shared" si="497"/>
        <v>283.11248904592907</v>
      </c>
      <c r="AC258" s="38">
        <f t="shared" si="497"/>
        <v>283.11248904592907</v>
      </c>
      <c r="AD258" s="38">
        <f t="shared" si="497"/>
        <v>283.11248904592907</v>
      </c>
      <c r="AE258" s="38">
        <f t="shared" si="497"/>
        <v>283.11248904592907</v>
      </c>
      <c r="AF258" s="38">
        <f t="shared" si="497"/>
        <v>283.11248904592907</v>
      </c>
      <c r="AG258" s="38">
        <f t="shared" si="497"/>
        <v>1062.5271168805584</v>
      </c>
      <c r="AH258" s="38">
        <f t="shared" si="497"/>
        <v>10622.353152805585</v>
      </c>
      <c r="AI258" s="38">
        <f t="shared" si="497"/>
        <v>106220.61351205586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5</v>
      </c>
      <c r="P259" s="369">
        <f t="shared" si="21"/>
        <v>40.799999999999997</v>
      </c>
      <c r="Q259" s="38">
        <f t="shared" si="22"/>
        <v>285012.57286502921</v>
      </c>
      <c r="R259" s="371">
        <f t="shared" ref="R259:Z259" si="498">$P259*$O259+MAX(R$24*1000/(MAX(MIN(FLOOR(R$24*1000/$U$1,1),$E259))*$L$1)*$R$1,$Q259-$P259*$O259)</f>
        <v>285012.57286502921</v>
      </c>
      <c r="S259" s="371">
        <f t="shared" si="498"/>
        <v>285012.57286502921</v>
      </c>
      <c r="T259" s="371">
        <f t="shared" si="498"/>
        <v>285012.57286502921</v>
      </c>
      <c r="U259" s="371">
        <f t="shared" si="498"/>
        <v>285012.57286502921</v>
      </c>
      <c r="V259" s="371">
        <f t="shared" si="498"/>
        <v>285012.57286502921</v>
      </c>
      <c r="W259" s="371">
        <f t="shared" si="498"/>
        <v>285012.57286502921</v>
      </c>
      <c r="X259" s="371">
        <f t="shared" si="498"/>
        <v>1604201.6570344004</v>
      </c>
      <c r="Y259" s="371">
        <f t="shared" si="498"/>
        <v>16040180.570344005</v>
      </c>
      <c r="Z259" s="371">
        <f t="shared" si="498"/>
        <v>160399969.70344004</v>
      </c>
      <c r="AA259" s="38">
        <f t="shared" ref="AA259:AI259" si="499">$D259*R259/3600</f>
        <v>188.74165936395266</v>
      </c>
      <c r="AB259" s="38">
        <f t="shared" si="499"/>
        <v>188.74165936395266</v>
      </c>
      <c r="AC259" s="38">
        <f t="shared" si="499"/>
        <v>188.74165936395266</v>
      </c>
      <c r="AD259" s="38">
        <f t="shared" si="499"/>
        <v>188.74165936395266</v>
      </c>
      <c r="AE259" s="38">
        <f t="shared" si="499"/>
        <v>188.74165936395266</v>
      </c>
      <c r="AF259" s="38">
        <f t="shared" si="499"/>
        <v>188.74165936395266</v>
      </c>
      <c r="AG259" s="38">
        <f t="shared" si="499"/>
        <v>1062.3379862138918</v>
      </c>
      <c r="AH259" s="38">
        <f t="shared" si="499"/>
        <v>10622.164022138917</v>
      </c>
      <c r="AI259" s="38">
        <f t="shared" si="499"/>
        <v>106220.42438138917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5</v>
      </c>
      <c r="P260" s="369">
        <f t="shared" si="21"/>
        <v>16.32</v>
      </c>
      <c r="Q260" s="38">
        <f t="shared" si="22"/>
        <v>114005.02914601169</v>
      </c>
      <c r="R260" s="371">
        <f t="shared" ref="R260:Z260" si="500">$P260*$O260+MAX(R$24*1000/(MAX(MIN(FLOOR(R$24*1000/$U$1,1),$E260))*$L$1)*$R$1,$Q260-$P260*$O260)</f>
        <v>114005.02914601169</v>
      </c>
      <c r="S260" s="371">
        <f t="shared" si="500"/>
        <v>114005.02914601169</v>
      </c>
      <c r="T260" s="371">
        <f t="shared" si="500"/>
        <v>114005.02914601169</v>
      </c>
      <c r="U260" s="371">
        <f t="shared" si="500"/>
        <v>114005.02914601169</v>
      </c>
      <c r="V260" s="371">
        <f t="shared" si="500"/>
        <v>114005.02914601169</v>
      </c>
      <c r="W260" s="371">
        <f t="shared" si="500"/>
        <v>160481.36570344004</v>
      </c>
      <c r="X260" s="371">
        <f t="shared" si="500"/>
        <v>1604079.2570344005</v>
      </c>
      <c r="Y260" s="371">
        <f t="shared" si="500"/>
        <v>16040058.170344004</v>
      </c>
      <c r="Z260" s="371">
        <f t="shared" si="500"/>
        <v>160399847.30344003</v>
      </c>
      <c r="AA260" s="38">
        <f t="shared" ref="AA260:AI260" si="501">$D260*R260/3600</f>
        <v>75.496663745581074</v>
      </c>
      <c r="AB260" s="38">
        <f t="shared" si="501"/>
        <v>75.496663745581074</v>
      </c>
      <c r="AC260" s="38">
        <f t="shared" si="501"/>
        <v>75.496663745581074</v>
      </c>
      <c r="AD260" s="38">
        <f t="shared" si="501"/>
        <v>75.496663745581074</v>
      </c>
      <c r="AE260" s="38">
        <f t="shared" si="501"/>
        <v>75.496663745581074</v>
      </c>
      <c r="AF260" s="38">
        <f t="shared" si="501"/>
        <v>106.27432662138918</v>
      </c>
      <c r="AG260" s="38">
        <f t="shared" si="501"/>
        <v>1062.2569302138918</v>
      </c>
      <c r="AH260" s="38">
        <f t="shared" si="501"/>
        <v>10622.082966138918</v>
      </c>
      <c r="AI260" s="38">
        <f t="shared" si="501"/>
        <v>106220.34332538917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1</v>
      </c>
      <c r="O261" s="38">
        <f t="shared" si="20"/>
        <v>2</v>
      </c>
      <c r="P261" s="369">
        <f t="shared" si="21"/>
        <v>16.32</v>
      </c>
      <c r="Q261" s="38">
        <f t="shared" si="22"/>
        <v>114005.02914601169</v>
      </c>
      <c r="R261" s="371">
        <f t="shared" ref="R261:Z261" si="502">$P261*$O261+MAX(R$24*1000/(MAX(MIN(FLOOR(R$24*1000/$U$1,1),$E261))*$L$1)*$R$1,$Q261-$P261*$O261)</f>
        <v>114005.02914601169</v>
      </c>
      <c r="S261" s="371">
        <f t="shared" si="502"/>
        <v>114005.02914601169</v>
      </c>
      <c r="T261" s="371">
        <f t="shared" si="502"/>
        <v>114005.02914601169</v>
      </c>
      <c r="U261" s="371">
        <f t="shared" si="502"/>
        <v>114005.02914601169</v>
      </c>
      <c r="V261" s="371">
        <f t="shared" si="502"/>
        <v>114005.02914601169</v>
      </c>
      <c r="W261" s="371">
        <f t="shared" si="502"/>
        <v>320832.17140688008</v>
      </c>
      <c r="X261" s="371">
        <f t="shared" si="502"/>
        <v>3208027.9540688009</v>
      </c>
      <c r="Y261" s="371">
        <f t="shared" si="502"/>
        <v>32079985.78068801</v>
      </c>
      <c r="Z261" s="371">
        <f t="shared" si="502"/>
        <v>320799564.04688007</v>
      </c>
      <c r="AA261" s="38">
        <f t="shared" ref="AA261:AI261" si="503">$D261*R261/3600</f>
        <v>37.748331872790537</v>
      </c>
      <c r="AB261" s="38">
        <f t="shared" si="503"/>
        <v>37.748331872790537</v>
      </c>
      <c r="AC261" s="38">
        <f t="shared" si="503"/>
        <v>37.748331872790537</v>
      </c>
      <c r="AD261" s="38">
        <f t="shared" si="503"/>
        <v>37.748331872790537</v>
      </c>
      <c r="AE261" s="38">
        <f t="shared" si="503"/>
        <v>37.748331872790537</v>
      </c>
      <c r="AF261" s="38">
        <f t="shared" si="503"/>
        <v>106.23109675472251</v>
      </c>
      <c r="AG261" s="38">
        <f t="shared" si="503"/>
        <v>1062.2137003472251</v>
      </c>
      <c r="AH261" s="38">
        <f t="shared" si="503"/>
        <v>10622.039736272252</v>
      </c>
      <c r="AI261" s="38">
        <f t="shared" si="503"/>
        <v>106220.3000955225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1</v>
      </c>
      <c r="O262" s="38">
        <f t="shared" si="20"/>
        <v>2</v>
      </c>
      <c r="P262" s="369">
        <f t="shared" si="21"/>
        <v>40.799999999999997</v>
      </c>
      <c r="Q262" s="38">
        <f t="shared" si="22"/>
        <v>285012.57286502921</v>
      </c>
      <c r="R262" s="371">
        <f t="shared" ref="R262:Z262" si="504">$P262*$O262+MAX(R$24*1000/(MAX(MIN(FLOOR(R$24*1000/$U$1,1),$E262))*$L$1)*$R$1,$Q262-$P262*$O262)</f>
        <v>285012.57286502921</v>
      </c>
      <c r="S262" s="371">
        <f t="shared" si="504"/>
        <v>285012.57286502921</v>
      </c>
      <c r="T262" s="371">
        <f t="shared" si="504"/>
        <v>285012.57286502921</v>
      </c>
      <c r="U262" s="371">
        <f t="shared" si="504"/>
        <v>285012.57286502921</v>
      </c>
      <c r="V262" s="371">
        <f t="shared" si="504"/>
        <v>285012.57286502921</v>
      </c>
      <c r="W262" s="371">
        <f t="shared" si="504"/>
        <v>320881.13140688004</v>
      </c>
      <c r="X262" s="371">
        <f t="shared" si="504"/>
        <v>3208076.9140688009</v>
      </c>
      <c r="Y262" s="371">
        <f t="shared" si="504"/>
        <v>32080034.740688011</v>
      </c>
      <c r="Z262" s="371">
        <f t="shared" si="504"/>
        <v>320799613.0068801</v>
      </c>
      <c r="AA262" s="38">
        <f t="shared" ref="AA262:AI262" si="505">$D262*R262/3600</f>
        <v>94.370829681976332</v>
      </c>
      <c r="AB262" s="38">
        <f t="shared" si="505"/>
        <v>94.370829681976332</v>
      </c>
      <c r="AC262" s="38">
        <f t="shared" si="505"/>
        <v>94.370829681976332</v>
      </c>
      <c r="AD262" s="38">
        <f t="shared" si="505"/>
        <v>94.370829681976332</v>
      </c>
      <c r="AE262" s="38">
        <f t="shared" si="505"/>
        <v>94.370829681976332</v>
      </c>
      <c r="AF262" s="38">
        <f t="shared" si="505"/>
        <v>106.24730795472249</v>
      </c>
      <c r="AG262" s="38">
        <f t="shared" si="505"/>
        <v>1062.2299115472251</v>
      </c>
      <c r="AH262" s="38">
        <f t="shared" si="505"/>
        <v>10622.055947472252</v>
      </c>
      <c r="AI262" s="38">
        <f t="shared" si="505"/>
        <v>106220.31630672251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1</v>
      </c>
      <c r="O263" s="38">
        <f t="shared" si="20"/>
        <v>1</v>
      </c>
      <c r="P263" s="369">
        <f t="shared" si="21"/>
        <v>16.32</v>
      </c>
      <c r="Q263" s="38">
        <f t="shared" si="22"/>
        <v>114005.02914601169</v>
      </c>
      <c r="R263" s="371">
        <f t="shared" ref="R263:Z263" si="506">$P263*$O263+MAX(R$24*1000/(MAX(MIN(FLOOR(R$24*1000/$U$1,1),$E263))*$L$1)*$R$1,$Q263-$P263*$O263)</f>
        <v>114005.02914601169</v>
      </c>
      <c r="S263" s="371">
        <f t="shared" si="506"/>
        <v>114005.02914601169</v>
      </c>
      <c r="T263" s="371">
        <f t="shared" si="506"/>
        <v>114005.02914601169</v>
      </c>
      <c r="U263" s="371">
        <f t="shared" si="506"/>
        <v>114005.02914601169</v>
      </c>
      <c r="V263" s="371">
        <f t="shared" si="506"/>
        <v>114005.02914601169</v>
      </c>
      <c r="W263" s="371">
        <f t="shared" si="506"/>
        <v>641615.38281376008</v>
      </c>
      <c r="X263" s="371">
        <f t="shared" si="506"/>
        <v>6416006.9481376018</v>
      </c>
      <c r="Y263" s="371">
        <f t="shared" si="506"/>
        <v>64159922.601376019</v>
      </c>
      <c r="Z263" s="371">
        <f t="shared" si="506"/>
        <v>641599079.13376021</v>
      </c>
      <c r="AA263" s="38">
        <f t="shared" ref="AA263:AI263" si="507">$D263*R263/3600</f>
        <v>18.874165936395269</v>
      </c>
      <c r="AB263" s="38">
        <f t="shared" si="507"/>
        <v>18.874165936395269</v>
      </c>
      <c r="AC263" s="38">
        <f t="shared" si="507"/>
        <v>18.874165936395269</v>
      </c>
      <c r="AD263" s="38">
        <f t="shared" si="507"/>
        <v>18.874165936395269</v>
      </c>
      <c r="AE263" s="38">
        <f t="shared" si="507"/>
        <v>18.874165936395269</v>
      </c>
      <c r="AF263" s="38">
        <f t="shared" si="507"/>
        <v>106.22299115472251</v>
      </c>
      <c r="AG263" s="38">
        <f t="shared" si="507"/>
        <v>1062.2055947472252</v>
      </c>
      <c r="AH263" s="38">
        <f t="shared" si="507"/>
        <v>10622.031630672253</v>
      </c>
      <c r="AI263" s="38">
        <f t="shared" si="507"/>
        <v>106220.29198992252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1</v>
      </c>
      <c r="O264" s="38">
        <f t="shared" si="20"/>
        <v>1</v>
      </c>
      <c r="P264" s="369">
        <f t="shared" si="21"/>
        <v>40.799999999999997</v>
      </c>
      <c r="Q264" s="38">
        <f t="shared" si="22"/>
        <v>285012.57286502921</v>
      </c>
      <c r="R264" s="371">
        <f t="shared" ref="R264:Z264" si="508">$P264*$O264+MAX(R$24*1000/(MAX(MIN(FLOOR(R$24*1000/$U$1,1),$E264))*$L$1)*$R$1,$Q264-$P264*$O264)</f>
        <v>285012.57286502921</v>
      </c>
      <c r="S264" s="371">
        <f t="shared" si="508"/>
        <v>285012.57286502921</v>
      </c>
      <c r="T264" s="371">
        <f t="shared" si="508"/>
        <v>285012.57286502921</v>
      </c>
      <c r="U264" s="371">
        <f t="shared" si="508"/>
        <v>285012.57286502921</v>
      </c>
      <c r="V264" s="371">
        <f t="shared" si="508"/>
        <v>285012.57286502921</v>
      </c>
      <c r="W264" s="371">
        <f t="shared" si="508"/>
        <v>641639.86281376018</v>
      </c>
      <c r="X264" s="371">
        <f t="shared" si="508"/>
        <v>6416031.4281376014</v>
      </c>
      <c r="Y264" s="371">
        <f t="shared" si="508"/>
        <v>64159947.081376016</v>
      </c>
      <c r="Z264" s="371">
        <f t="shared" si="508"/>
        <v>641599103.61376011</v>
      </c>
      <c r="AA264" s="38">
        <f t="shared" ref="AA264:AI264" si="509">$D264*R264/3600</f>
        <v>47.185414840988166</v>
      </c>
      <c r="AB264" s="38">
        <f t="shared" si="509"/>
        <v>47.185414840988166</v>
      </c>
      <c r="AC264" s="38">
        <f t="shared" si="509"/>
        <v>47.185414840988166</v>
      </c>
      <c r="AD264" s="38">
        <f t="shared" si="509"/>
        <v>47.185414840988166</v>
      </c>
      <c r="AE264" s="38">
        <f t="shared" si="509"/>
        <v>47.185414840988166</v>
      </c>
      <c r="AF264" s="38">
        <f t="shared" si="509"/>
        <v>106.22704395472252</v>
      </c>
      <c r="AG264" s="38">
        <f t="shared" si="509"/>
        <v>1062.2096475472251</v>
      </c>
      <c r="AH264" s="38">
        <f t="shared" si="509"/>
        <v>10622.035683472252</v>
      </c>
      <c r="AI264" s="38">
        <f t="shared" si="509"/>
        <v>106220.29604272249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16.32</v>
      </c>
      <c r="Q265" s="38">
        <f t="shared" si="22"/>
        <v>114005.02914601169</v>
      </c>
      <c r="R265" s="371">
        <f t="shared" ref="R265:Z265" si="510">$P265*$O265+MAX(R$24*1000/(MAX(MIN(FLOOR(R$24*1000/$U$1,1),$E265))*$L$1)*$R$1,$Q265-$P265*$O265)</f>
        <v>114005.02914601169</v>
      </c>
      <c r="S265" s="371">
        <f t="shared" si="510"/>
        <v>114005.02914601169</v>
      </c>
      <c r="T265" s="371">
        <f t="shared" si="510"/>
        <v>114005.02914601169</v>
      </c>
      <c r="U265" s="371">
        <f t="shared" si="510"/>
        <v>114005.02914601169</v>
      </c>
      <c r="V265" s="371">
        <f t="shared" si="510"/>
        <v>114005.02914601169</v>
      </c>
      <c r="W265" s="371">
        <f t="shared" si="510"/>
        <v>320815.85140688007</v>
      </c>
      <c r="X265" s="371">
        <f t="shared" si="510"/>
        <v>3208011.6340688006</v>
      </c>
      <c r="Y265" s="371">
        <f t="shared" si="510"/>
        <v>32079969.46068801</v>
      </c>
      <c r="Z265" s="371">
        <f t="shared" si="510"/>
        <v>320799547.72688007</v>
      </c>
      <c r="AA265" s="38">
        <f t="shared" ref="AA265:AI265" si="511">$D265*R265/3600</f>
        <v>38.128348636610575</v>
      </c>
      <c r="AB265" s="38">
        <f t="shared" si="511"/>
        <v>38.128348636610575</v>
      </c>
      <c r="AC265" s="38">
        <f t="shared" si="511"/>
        <v>38.128348636610575</v>
      </c>
      <c r="AD265" s="38">
        <f t="shared" si="511"/>
        <v>38.128348636610575</v>
      </c>
      <c r="AE265" s="38">
        <f t="shared" si="511"/>
        <v>38.128348636610575</v>
      </c>
      <c r="AF265" s="38">
        <f t="shared" si="511"/>
        <v>107.29507919274543</v>
      </c>
      <c r="AG265" s="38">
        <f t="shared" si="511"/>
        <v>1072.9016687274545</v>
      </c>
      <c r="AH265" s="38">
        <f t="shared" si="511"/>
        <v>10728.967564074546</v>
      </c>
      <c r="AI265" s="38">
        <f t="shared" si="511"/>
        <v>107289.62651754545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21</v>
      </c>
      <c r="P266" s="369">
        <f t="shared" si="21"/>
        <v>8.16</v>
      </c>
      <c r="Q266" s="38">
        <f t="shared" si="22"/>
        <v>57002.514573005843</v>
      </c>
      <c r="R266" s="371">
        <f t="shared" ref="R266:Z266" si="513">$P266*$O266+MAX(R$24*1000/(MAX(MIN(FLOOR(R$24*1000/$U$1,1),$E266))*$L$1)*$R$1,$Q266-$P266*$O266)</f>
        <v>57002.514573005843</v>
      </c>
      <c r="S266" s="371">
        <f t="shared" si="513"/>
        <v>57002.514573005843</v>
      </c>
      <c r="T266" s="371">
        <f t="shared" si="513"/>
        <v>57002.514573005843</v>
      </c>
      <c r="U266" s="371">
        <f t="shared" si="513"/>
        <v>57002.514573005843</v>
      </c>
      <c r="V266" s="371">
        <f t="shared" si="513"/>
        <v>57002.514573005843</v>
      </c>
      <c r="W266" s="371">
        <f t="shared" si="513"/>
        <v>57002.514573005843</v>
      </c>
      <c r="X266" s="371">
        <f t="shared" si="513"/>
        <v>401170.77425860008</v>
      </c>
      <c r="Y266" s="371">
        <f t="shared" si="513"/>
        <v>4010165.5025860011</v>
      </c>
      <c r="Z266" s="371">
        <f t="shared" si="513"/>
        <v>40100112.785860009</v>
      </c>
      <c r="AA266" s="38">
        <f t="shared" ref="AA266:AI266" si="514">$D266*R266/3600</f>
        <v>153.22275917223971</v>
      </c>
      <c r="AB266" s="38">
        <f t="shared" si="514"/>
        <v>153.22275917223971</v>
      </c>
      <c r="AC266" s="38">
        <f t="shared" si="514"/>
        <v>153.22275917223971</v>
      </c>
      <c r="AD266" s="38">
        <f t="shared" si="514"/>
        <v>153.22275917223971</v>
      </c>
      <c r="AE266" s="38">
        <f t="shared" si="514"/>
        <v>153.22275917223971</v>
      </c>
      <c r="AF266" s="38">
        <f t="shared" si="514"/>
        <v>153.22275917223971</v>
      </c>
      <c r="AG266" s="38">
        <f t="shared" si="514"/>
        <v>1078.3470412071172</v>
      </c>
      <c r="AH266" s="38">
        <f t="shared" si="514"/>
        <v>10779.324870951172</v>
      </c>
      <c r="AI266" s="38">
        <f t="shared" si="514"/>
        <v>107789.1031683917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21</v>
      </c>
      <c r="P267" s="369">
        <f t="shared" si="21"/>
        <v>8.16</v>
      </c>
      <c r="Q267" s="38">
        <f t="shared" si="22"/>
        <v>57002.514573005843</v>
      </c>
      <c r="R267" s="371">
        <f t="shared" ref="R267:Z267" si="515">$P267*$O267+MAX(R$24*1000/(MAX(MIN(FLOOR(R$24*1000/$U$1,1),$E267))*$L$1)*$R$1,$Q267-$P267*$O267)</f>
        <v>57002.514573005843</v>
      </c>
      <c r="S267" s="371">
        <f t="shared" si="515"/>
        <v>57002.514573005843</v>
      </c>
      <c r="T267" s="371">
        <f t="shared" si="515"/>
        <v>57002.514573005843</v>
      </c>
      <c r="U267" s="371">
        <f t="shared" si="515"/>
        <v>57002.514573005843</v>
      </c>
      <c r="V267" s="371">
        <f t="shared" si="515"/>
        <v>57002.514573005843</v>
      </c>
      <c r="W267" s="371">
        <f t="shared" si="515"/>
        <v>57002.514573005843</v>
      </c>
      <c r="X267" s="371">
        <f t="shared" si="515"/>
        <v>401170.77425860008</v>
      </c>
      <c r="Y267" s="371">
        <f t="shared" si="515"/>
        <v>4010165.5025860011</v>
      </c>
      <c r="Z267" s="371">
        <f t="shared" si="515"/>
        <v>40100112.785860009</v>
      </c>
      <c r="AA267" s="38">
        <f t="shared" ref="AA267:AI267" si="516">$D267*R267/3600</f>
        <v>153.22275917223971</v>
      </c>
      <c r="AB267" s="38">
        <f t="shared" si="516"/>
        <v>153.22275917223971</v>
      </c>
      <c r="AC267" s="38">
        <f t="shared" si="516"/>
        <v>153.22275917223971</v>
      </c>
      <c r="AD267" s="38">
        <f t="shared" si="516"/>
        <v>153.22275917223971</v>
      </c>
      <c r="AE267" s="38">
        <f t="shared" si="516"/>
        <v>153.22275917223971</v>
      </c>
      <c r="AF267" s="38">
        <f t="shared" si="516"/>
        <v>153.22275917223971</v>
      </c>
      <c r="AG267" s="38">
        <f t="shared" si="516"/>
        <v>1078.3470412071172</v>
      </c>
      <c r="AH267" s="38">
        <f t="shared" si="516"/>
        <v>10779.324870951172</v>
      </c>
      <c r="AI267" s="38">
        <f t="shared" si="516"/>
        <v>107789.1031683917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16</v>
      </c>
      <c r="P268" s="369">
        <f t="shared" si="21"/>
        <v>10.88</v>
      </c>
      <c r="Q268" s="38">
        <f t="shared" si="22"/>
        <v>76003.352764007795</v>
      </c>
      <c r="R268" s="371">
        <f t="shared" ref="R268:Z268" si="517">$P268*$O268+MAX(R$24*1000/(MAX(MIN(FLOOR(R$24*1000/$U$1,1),$E268))*$L$1)*$R$1,$Q268-$P268*$O268)</f>
        <v>76003.352764007795</v>
      </c>
      <c r="S268" s="371">
        <f t="shared" si="517"/>
        <v>76003.352764007795</v>
      </c>
      <c r="T268" s="371">
        <f t="shared" si="517"/>
        <v>76003.352764007795</v>
      </c>
      <c r="U268" s="371">
        <f t="shared" si="517"/>
        <v>76003.352764007795</v>
      </c>
      <c r="V268" s="371">
        <f t="shared" si="517"/>
        <v>76003.352764007795</v>
      </c>
      <c r="W268" s="371">
        <f t="shared" si="517"/>
        <v>76003.352764007795</v>
      </c>
      <c r="X268" s="371">
        <f t="shared" si="517"/>
        <v>534839.96567813342</v>
      </c>
      <c r="Y268" s="371">
        <f t="shared" si="517"/>
        <v>5346832.9367813347</v>
      </c>
      <c r="Z268" s="371">
        <f t="shared" si="517"/>
        <v>53466762.647813343</v>
      </c>
      <c r="AA268" s="38">
        <f t="shared" ref="AA268:AI268" si="518">$D268*R268/3600</f>
        <v>153.22275917223971</v>
      </c>
      <c r="AB268" s="38">
        <f t="shared" si="518"/>
        <v>153.22275917223971</v>
      </c>
      <c r="AC268" s="38">
        <f t="shared" si="518"/>
        <v>153.22275917223971</v>
      </c>
      <c r="AD268" s="38">
        <f t="shared" si="518"/>
        <v>153.22275917223971</v>
      </c>
      <c r="AE268" s="38">
        <f t="shared" si="518"/>
        <v>153.22275917223971</v>
      </c>
      <c r="AF268" s="38">
        <f t="shared" si="518"/>
        <v>153.22275917223971</v>
      </c>
      <c r="AG268" s="38">
        <f t="shared" si="518"/>
        <v>1078.237370807117</v>
      </c>
      <c r="AH268" s="38">
        <f t="shared" si="518"/>
        <v>10779.215200551171</v>
      </c>
      <c r="AI268" s="38">
        <f t="shared" si="518"/>
        <v>107788.9934979917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16.32</v>
      </c>
      <c r="Q269" s="38">
        <f t="shared" si="22"/>
        <v>114005.02914601169</v>
      </c>
      <c r="R269" s="371">
        <f t="shared" ref="R269:Z269" si="519">$P269*$O269+MAX(R$24*1000/(MAX(MIN(FLOOR(R$24*1000/$U$1,1),$E269))*$L$1)*$R$1,$Q269-$P269*$O269)</f>
        <v>114005.02914601169</v>
      </c>
      <c r="S269" s="371">
        <f t="shared" si="519"/>
        <v>114005.02914601169</v>
      </c>
      <c r="T269" s="371">
        <f t="shared" si="519"/>
        <v>114005.02914601169</v>
      </c>
      <c r="U269" s="371">
        <f t="shared" si="519"/>
        <v>114005.02914601169</v>
      </c>
      <c r="V269" s="371">
        <f t="shared" si="519"/>
        <v>114005.02914601169</v>
      </c>
      <c r="W269" s="371">
        <f t="shared" si="519"/>
        <v>114005.02914601169</v>
      </c>
      <c r="X269" s="371">
        <f t="shared" si="519"/>
        <v>802162.02851720015</v>
      </c>
      <c r="Y269" s="371">
        <f t="shared" si="519"/>
        <v>8020151.4851720026</v>
      </c>
      <c r="Z269" s="371">
        <f t="shared" si="519"/>
        <v>80200046.051720023</v>
      </c>
      <c r="AA269" s="38">
        <f t="shared" ref="AA269:AI269" si="520">$D269*R269/3600</f>
        <v>153.22275917223971</v>
      </c>
      <c r="AB269" s="38">
        <f t="shared" si="520"/>
        <v>153.22275917223971</v>
      </c>
      <c r="AC269" s="38">
        <f t="shared" si="520"/>
        <v>153.22275917223971</v>
      </c>
      <c r="AD269" s="38">
        <f t="shared" si="520"/>
        <v>153.22275917223971</v>
      </c>
      <c r="AE269" s="38">
        <f t="shared" si="520"/>
        <v>153.22275917223971</v>
      </c>
      <c r="AF269" s="38">
        <f t="shared" si="520"/>
        <v>153.22275917223971</v>
      </c>
      <c r="AG269" s="38">
        <f t="shared" si="520"/>
        <v>1078.105766327117</v>
      </c>
      <c r="AH269" s="38">
        <f t="shared" si="520"/>
        <v>10779.083596071172</v>
      </c>
      <c r="AI269" s="38">
        <f t="shared" si="520"/>
        <v>107788.86189351171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21.76</v>
      </c>
      <c r="Q270" s="38">
        <f t="shared" si="22"/>
        <v>152006.70552801559</v>
      </c>
      <c r="R270" s="371">
        <f t="shared" ref="R270:Z270" si="521">$P270*$O270+MAX(R$24*1000/(MAX(MIN(FLOOR(R$24*1000/$U$1,1),$E270))*$L$1)*$R$1,$Q270-$P270*$O270)</f>
        <v>152006.70552801559</v>
      </c>
      <c r="S270" s="371">
        <f t="shared" si="521"/>
        <v>152006.70552801559</v>
      </c>
      <c r="T270" s="371">
        <f t="shared" si="521"/>
        <v>152006.70552801559</v>
      </c>
      <c r="U270" s="371">
        <f t="shared" si="521"/>
        <v>152006.70552801559</v>
      </c>
      <c r="V270" s="371">
        <f t="shared" si="521"/>
        <v>152006.70552801559</v>
      </c>
      <c r="W270" s="371">
        <f t="shared" si="521"/>
        <v>152006.70552801559</v>
      </c>
      <c r="X270" s="371">
        <f t="shared" si="521"/>
        <v>1069505.851356267</v>
      </c>
      <c r="Y270" s="371">
        <f t="shared" si="521"/>
        <v>10693491.793562669</v>
      </c>
      <c r="Z270" s="371">
        <f t="shared" si="521"/>
        <v>106933351.21562669</v>
      </c>
      <c r="AA270" s="38">
        <f t="shared" ref="AA270:AI270" si="522">$D270*R270/3600</f>
        <v>153.22275917223971</v>
      </c>
      <c r="AB270" s="38">
        <f t="shared" si="522"/>
        <v>153.22275917223971</v>
      </c>
      <c r="AC270" s="38">
        <f t="shared" si="522"/>
        <v>153.22275917223971</v>
      </c>
      <c r="AD270" s="38">
        <f t="shared" si="522"/>
        <v>153.22275917223971</v>
      </c>
      <c r="AE270" s="38">
        <f t="shared" si="522"/>
        <v>153.22275917223971</v>
      </c>
      <c r="AF270" s="38">
        <f t="shared" si="522"/>
        <v>153.22275917223971</v>
      </c>
      <c r="AG270" s="38">
        <f t="shared" si="522"/>
        <v>1078.0618981671171</v>
      </c>
      <c r="AH270" s="38">
        <f t="shared" si="522"/>
        <v>10779.039727911171</v>
      </c>
      <c r="AI270" s="38">
        <f t="shared" si="522"/>
        <v>107788.81802535169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32.64</v>
      </c>
      <c r="Q271" s="38">
        <f t="shared" si="22"/>
        <v>228010.05829202337</v>
      </c>
      <c r="R271" s="371">
        <f t="shared" ref="R271:Z271" si="523">$P271*$O271+MAX(R$24*1000/(MAX(MIN(FLOOR(R$24*1000/$U$1,1),$E271))*$L$1)*$R$1,$Q271-$P271*$O271)</f>
        <v>228010.05829202337</v>
      </c>
      <c r="S271" s="371">
        <f t="shared" si="523"/>
        <v>228010.05829202337</v>
      </c>
      <c r="T271" s="371">
        <f t="shared" si="523"/>
        <v>228010.05829202337</v>
      </c>
      <c r="U271" s="371">
        <f t="shared" si="523"/>
        <v>228010.05829202337</v>
      </c>
      <c r="V271" s="371">
        <f t="shared" si="523"/>
        <v>228010.05829202337</v>
      </c>
      <c r="W271" s="371">
        <f t="shared" si="523"/>
        <v>228010.05829202337</v>
      </c>
      <c r="X271" s="371">
        <f t="shared" si="523"/>
        <v>1604160.8570344003</v>
      </c>
      <c r="Y271" s="371">
        <f t="shared" si="523"/>
        <v>16040139.770344004</v>
      </c>
      <c r="Z271" s="371">
        <f t="shared" si="523"/>
        <v>160399928.90344003</v>
      </c>
      <c r="AA271" s="38">
        <f t="shared" ref="AA271:AI271" si="524">$D271*R271/3600</f>
        <v>153.22275917223971</v>
      </c>
      <c r="AB271" s="38">
        <f t="shared" si="524"/>
        <v>153.22275917223971</v>
      </c>
      <c r="AC271" s="38">
        <f t="shared" si="524"/>
        <v>153.22275917223971</v>
      </c>
      <c r="AD271" s="38">
        <f t="shared" si="524"/>
        <v>153.22275917223971</v>
      </c>
      <c r="AE271" s="38">
        <f t="shared" si="524"/>
        <v>153.22275917223971</v>
      </c>
      <c r="AF271" s="38">
        <f t="shared" si="524"/>
        <v>153.22275917223971</v>
      </c>
      <c r="AG271" s="38">
        <f t="shared" si="524"/>
        <v>1077.996095927117</v>
      </c>
      <c r="AH271" s="38">
        <f t="shared" si="524"/>
        <v>10778.973925671171</v>
      </c>
      <c r="AI271" s="38">
        <f t="shared" si="524"/>
        <v>107788.7522231117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32.64</v>
      </c>
      <c r="Q272" s="38">
        <f t="shared" si="22"/>
        <v>228010.05829202337</v>
      </c>
      <c r="R272" s="371">
        <f t="shared" ref="R272:Z272" si="525">$P272*$O272+MAX(R$24*1000/(MAX(MIN(FLOOR(R$24*1000/$U$1,1),$E272))*$L$1)*$R$1,$Q272-$P272*$O272)</f>
        <v>228010.05829202337</v>
      </c>
      <c r="S272" s="371">
        <f t="shared" si="525"/>
        <v>228010.05829202337</v>
      </c>
      <c r="T272" s="371">
        <f t="shared" si="525"/>
        <v>228010.05829202337</v>
      </c>
      <c r="U272" s="371">
        <f t="shared" si="525"/>
        <v>228010.05829202337</v>
      </c>
      <c r="V272" s="371">
        <f t="shared" si="525"/>
        <v>228010.05829202337</v>
      </c>
      <c r="W272" s="371">
        <f t="shared" si="525"/>
        <v>320864.81140688009</v>
      </c>
      <c r="X272" s="371">
        <f t="shared" si="525"/>
        <v>3208060.5940688006</v>
      </c>
      <c r="Y272" s="371">
        <f t="shared" si="525"/>
        <v>32080018.420688011</v>
      </c>
      <c r="Z272" s="371">
        <f t="shared" si="525"/>
        <v>320799596.68688005</v>
      </c>
      <c r="AA272" s="38">
        <f t="shared" ref="AA272:AI272" si="526">$D272*R272/3600</f>
        <v>76.611379586119853</v>
      </c>
      <c r="AB272" s="38">
        <f t="shared" si="526"/>
        <v>76.611379586119853</v>
      </c>
      <c r="AC272" s="38">
        <f t="shared" si="526"/>
        <v>76.611379586119853</v>
      </c>
      <c r="AD272" s="38">
        <f t="shared" si="526"/>
        <v>76.611379586119853</v>
      </c>
      <c r="AE272" s="38">
        <f t="shared" si="526"/>
        <v>76.611379586119853</v>
      </c>
      <c r="AF272" s="38">
        <f t="shared" si="526"/>
        <v>107.81057663271172</v>
      </c>
      <c r="AG272" s="38">
        <f t="shared" si="526"/>
        <v>1077.9083596071171</v>
      </c>
      <c r="AH272" s="38">
        <f t="shared" si="526"/>
        <v>10778.886189351171</v>
      </c>
      <c r="AI272" s="38">
        <f t="shared" si="526"/>
        <v>107788.66448679169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32.64</v>
      </c>
      <c r="Q273" s="38">
        <f t="shared" si="22"/>
        <v>228010.05829202337</v>
      </c>
      <c r="R273" s="371">
        <f t="shared" ref="R273:Z273" si="527">$P273*$O273+MAX(R$24*1000/(MAX(MIN(FLOOR(R$24*1000/$U$1,1),$E273))*$L$1)*$R$1,$Q273-$P273*$O273)</f>
        <v>228010.05829202337</v>
      </c>
      <c r="S273" s="371">
        <f t="shared" si="527"/>
        <v>228010.05829202337</v>
      </c>
      <c r="T273" s="371">
        <f t="shared" si="527"/>
        <v>228010.05829202337</v>
      </c>
      <c r="U273" s="371">
        <f t="shared" si="527"/>
        <v>228010.05829202337</v>
      </c>
      <c r="V273" s="371">
        <f t="shared" si="527"/>
        <v>228010.05829202337</v>
      </c>
      <c r="W273" s="371">
        <f t="shared" si="527"/>
        <v>641631.70281376014</v>
      </c>
      <c r="X273" s="371">
        <f t="shared" si="527"/>
        <v>6416023.2681376012</v>
      </c>
      <c r="Y273" s="371">
        <f t="shared" si="527"/>
        <v>64159938.92137602</v>
      </c>
      <c r="Z273" s="371">
        <f t="shared" si="527"/>
        <v>641599095.45376015</v>
      </c>
      <c r="AA273" s="38">
        <f t="shared" ref="AA273:AI273" si="528">$D273*R273/3600</f>
        <v>38.305689793059926</v>
      </c>
      <c r="AB273" s="38">
        <f t="shared" si="528"/>
        <v>38.305689793059926</v>
      </c>
      <c r="AC273" s="38">
        <f t="shared" si="528"/>
        <v>38.305689793059926</v>
      </c>
      <c r="AD273" s="38">
        <f t="shared" si="528"/>
        <v>38.305689793059926</v>
      </c>
      <c r="AE273" s="38">
        <f t="shared" si="528"/>
        <v>38.305689793059926</v>
      </c>
      <c r="AF273" s="38">
        <f t="shared" si="528"/>
        <v>107.79412607271171</v>
      </c>
      <c r="AG273" s="38">
        <f t="shared" si="528"/>
        <v>1077.891909047117</v>
      </c>
      <c r="AH273" s="38">
        <f t="shared" si="528"/>
        <v>10778.869738791171</v>
      </c>
      <c r="AI273" s="38">
        <f t="shared" si="528"/>
        <v>107788.64803623171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10.88</v>
      </c>
      <c r="Q274" s="38">
        <f t="shared" si="22"/>
        <v>76003.352764007795</v>
      </c>
      <c r="R274" s="371">
        <f t="shared" ref="R274:Z274" si="529">$P274*$O274+MAX(R$24*1000/(MAX(MIN(FLOOR(R$24*1000/$U$1,1),$E274))*$L$1)*$R$1,$Q274-$P274*$O274)</f>
        <v>76003.352764007795</v>
      </c>
      <c r="S274" s="371">
        <f t="shared" si="529"/>
        <v>76003.352764007795</v>
      </c>
      <c r="T274" s="371">
        <f t="shared" si="529"/>
        <v>76003.352764007795</v>
      </c>
      <c r="U274" s="371">
        <f t="shared" si="529"/>
        <v>76003.352764007795</v>
      </c>
      <c r="V274" s="371">
        <f t="shared" si="529"/>
        <v>76003.352764007795</v>
      </c>
      <c r="W274" s="371">
        <f t="shared" si="529"/>
        <v>80308.682851720019</v>
      </c>
      <c r="X274" s="371">
        <f t="shared" si="529"/>
        <v>802107.62851720024</v>
      </c>
      <c r="Y274" s="371">
        <f t="shared" si="529"/>
        <v>8020097.0851720022</v>
      </c>
      <c r="Z274" s="371">
        <f t="shared" si="529"/>
        <v>80199991.651720017</v>
      </c>
      <c r="AA274" s="38">
        <f t="shared" ref="AA274:AI274" si="530">$D274*R274/3600</f>
        <v>104.33740267442991</v>
      </c>
      <c r="AB274" s="38">
        <f t="shared" si="530"/>
        <v>104.33740267442991</v>
      </c>
      <c r="AC274" s="38">
        <f t="shared" si="530"/>
        <v>104.33740267442991</v>
      </c>
      <c r="AD274" s="38">
        <f t="shared" si="530"/>
        <v>104.33740267442991</v>
      </c>
      <c r="AE274" s="38">
        <f t="shared" si="530"/>
        <v>104.33740267442991</v>
      </c>
      <c r="AF274" s="38">
        <f t="shared" si="530"/>
        <v>110.24775981884123</v>
      </c>
      <c r="AG274" s="38">
        <f t="shared" si="530"/>
        <v>1101.1333524284125</v>
      </c>
      <c r="AH274" s="38">
        <f t="shared" si="530"/>
        <v>11009.989278524125</v>
      </c>
      <c r="AI274" s="38">
        <f t="shared" si="530"/>
        <v>110098.54853948123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21.76</v>
      </c>
      <c r="Q275" s="38">
        <f t="shared" si="22"/>
        <v>152006.70552801559</v>
      </c>
      <c r="R275" s="371">
        <f t="shared" ref="R275:Z275" si="531">$P275*$O275+MAX(R$24*1000/(MAX(MIN(FLOOR(R$24*1000/$U$1,1),$E275))*$L$1)*$R$1,$Q275-$P275*$O275)</f>
        <v>152006.70552801559</v>
      </c>
      <c r="S275" s="371">
        <f t="shared" si="531"/>
        <v>152006.70552801559</v>
      </c>
      <c r="T275" s="371">
        <f t="shared" si="531"/>
        <v>152006.70552801559</v>
      </c>
      <c r="U275" s="371">
        <f t="shared" si="531"/>
        <v>152006.70552801559</v>
      </c>
      <c r="V275" s="371">
        <f t="shared" si="531"/>
        <v>152006.70552801559</v>
      </c>
      <c r="W275" s="371">
        <f t="shared" si="531"/>
        <v>160508.56570344002</v>
      </c>
      <c r="X275" s="371">
        <f t="shared" si="531"/>
        <v>1604106.4570344004</v>
      </c>
      <c r="Y275" s="371">
        <f t="shared" si="531"/>
        <v>16040085.370344006</v>
      </c>
      <c r="Z275" s="371">
        <f t="shared" si="531"/>
        <v>160399874.50344005</v>
      </c>
      <c r="AA275" s="38">
        <f t="shared" ref="AA275:AI275" si="532">$D275*R275/3600</f>
        <v>104.33740267442991</v>
      </c>
      <c r="AB275" s="38">
        <f t="shared" si="532"/>
        <v>104.33740267442991</v>
      </c>
      <c r="AC275" s="38">
        <f t="shared" si="532"/>
        <v>104.33740267442991</v>
      </c>
      <c r="AD275" s="38">
        <f t="shared" si="532"/>
        <v>104.33740267442991</v>
      </c>
      <c r="AE275" s="38">
        <f t="shared" si="532"/>
        <v>104.33740267442991</v>
      </c>
      <c r="AF275" s="38">
        <f t="shared" si="532"/>
        <v>110.17307949884122</v>
      </c>
      <c r="AG275" s="38">
        <f t="shared" si="532"/>
        <v>1101.0586721084126</v>
      </c>
      <c r="AH275" s="38">
        <f t="shared" si="532"/>
        <v>11009.914598204125</v>
      </c>
      <c r="AI275" s="38">
        <f t="shared" si="532"/>
        <v>110098.47385916125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16.32</v>
      </c>
      <c r="Q276" s="38">
        <f t="shared" si="22"/>
        <v>114005.02914601169</v>
      </c>
      <c r="R276" s="371">
        <f t="shared" ref="R276:Z276" si="533">$P276*$O276+MAX(R$24*1000/(MAX(MIN(FLOOR(R$24*1000/$U$1,1),$E276))*$L$1)*$R$1,$Q276-$P276*$O276)</f>
        <v>114005.02914601169</v>
      </c>
      <c r="S276" s="371">
        <f t="shared" si="533"/>
        <v>114005.02914601169</v>
      </c>
      <c r="T276" s="371">
        <f t="shared" si="533"/>
        <v>114005.02914601169</v>
      </c>
      <c r="U276" s="371">
        <f t="shared" si="533"/>
        <v>114005.02914601169</v>
      </c>
      <c r="V276" s="371">
        <f t="shared" si="533"/>
        <v>114005.02914601169</v>
      </c>
      <c r="W276" s="371">
        <f t="shared" si="533"/>
        <v>320832.17140688008</v>
      </c>
      <c r="X276" s="371">
        <f t="shared" si="533"/>
        <v>3208027.9540688009</v>
      </c>
      <c r="Y276" s="371">
        <f t="shared" si="533"/>
        <v>32079985.78068801</v>
      </c>
      <c r="Z276" s="371">
        <f t="shared" si="533"/>
        <v>320799564.04688007</v>
      </c>
      <c r="AA276" s="38">
        <f t="shared" ref="AA276:AI276" si="534">$D276*R276/3600</f>
        <v>39.126526002911213</v>
      </c>
      <c r="AB276" s="38">
        <f t="shared" si="534"/>
        <v>39.126526002911213</v>
      </c>
      <c r="AC276" s="38">
        <f t="shared" si="534"/>
        <v>39.126526002911213</v>
      </c>
      <c r="AD276" s="38">
        <f t="shared" si="534"/>
        <v>39.126526002911213</v>
      </c>
      <c r="AE276" s="38">
        <f t="shared" si="534"/>
        <v>39.126526002911213</v>
      </c>
      <c r="AF276" s="38">
        <f t="shared" si="534"/>
        <v>110.10960122684124</v>
      </c>
      <c r="AG276" s="38">
        <f t="shared" si="534"/>
        <v>1100.9951938364125</v>
      </c>
      <c r="AH276" s="38">
        <f t="shared" si="534"/>
        <v>11009.851119932124</v>
      </c>
      <c r="AI276" s="38">
        <f t="shared" si="534"/>
        <v>110098.41038088923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34</v>
      </c>
      <c r="Q277" s="38">
        <f t="shared" si="22"/>
        <v>237510.47738752436</v>
      </c>
      <c r="R277" s="371">
        <f t="shared" ref="R277:Z277" si="535">$P277*$O277+MAX(R$24*1000/(MAX(MIN(FLOOR(R$24*1000/$U$1,1),$E277))*$L$1)*$R$1,$Q277-$P277*$O277)</f>
        <v>237510.47738752436</v>
      </c>
      <c r="S277" s="371">
        <f t="shared" si="535"/>
        <v>237510.47738752436</v>
      </c>
      <c r="T277" s="371">
        <f t="shared" si="535"/>
        <v>237510.47738752436</v>
      </c>
      <c r="U277" s="371">
        <f t="shared" si="535"/>
        <v>237510.47738752436</v>
      </c>
      <c r="V277" s="371">
        <f t="shared" si="535"/>
        <v>237510.47738752436</v>
      </c>
      <c r="W277" s="371">
        <f t="shared" si="535"/>
        <v>641633.06281376013</v>
      </c>
      <c r="X277" s="371">
        <f t="shared" si="535"/>
        <v>6416024.6281376015</v>
      </c>
      <c r="Y277" s="371">
        <f t="shared" si="535"/>
        <v>64159940.281376019</v>
      </c>
      <c r="Z277" s="371">
        <f t="shared" si="535"/>
        <v>641599096.81376016</v>
      </c>
      <c r="AA277" s="38">
        <f t="shared" ref="AA277:AI277" si="536">$D277*R277/3600</f>
        <v>40.756797919699181</v>
      </c>
      <c r="AB277" s="38">
        <f t="shared" si="536"/>
        <v>40.756797919699181</v>
      </c>
      <c r="AC277" s="38">
        <f t="shared" si="536"/>
        <v>40.756797919699181</v>
      </c>
      <c r="AD277" s="38">
        <f t="shared" si="536"/>
        <v>40.756797919699181</v>
      </c>
      <c r="AE277" s="38">
        <f t="shared" si="536"/>
        <v>40.756797919699181</v>
      </c>
      <c r="AF277" s="38">
        <f t="shared" si="536"/>
        <v>110.10423357884123</v>
      </c>
      <c r="AG277" s="38">
        <f t="shared" si="536"/>
        <v>1100.9898261884123</v>
      </c>
      <c r="AH277" s="38">
        <f t="shared" si="536"/>
        <v>11009.845752284125</v>
      </c>
      <c r="AI277" s="38">
        <f t="shared" si="536"/>
        <v>110098.40501324124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10</v>
      </c>
      <c r="P278" s="369">
        <f t="shared" si="21"/>
        <v>20.399999999999999</v>
      </c>
      <c r="Q278" s="38">
        <f t="shared" si="22"/>
        <v>142506.28643251461</v>
      </c>
      <c r="R278" s="371">
        <f t="shared" ref="R278:Z278" si="537">$P278*$O278+MAX(R$24*1000/(MAX(MIN(FLOOR(R$24*1000/$U$1,1),$E278))*$L$1)*$R$1,$Q278-$P278*$O278)</f>
        <v>142506.28643251461</v>
      </c>
      <c r="S278" s="371">
        <f t="shared" si="537"/>
        <v>142506.28643251461</v>
      </c>
      <c r="T278" s="371">
        <f t="shared" si="537"/>
        <v>142506.28643251461</v>
      </c>
      <c r="U278" s="371">
        <f t="shared" si="537"/>
        <v>142506.28643251461</v>
      </c>
      <c r="V278" s="371">
        <f t="shared" si="537"/>
        <v>142506.28643251461</v>
      </c>
      <c r="W278" s="371">
        <f t="shared" si="537"/>
        <v>142506.28643251461</v>
      </c>
      <c r="X278" s="371">
        <f t="shared" si="537"/>
        <v>802202.82851720019</v>
      </c>
      <c r="Y278" s="371">
        <f t="shared" si="537"/>
        <v>8020192.2851720024</v>
      </c>
      <c r="Z278" s="371">
        <f t="shared" si="537"/>
        <v>80200086.85172002</v>
      </c>
      <c r="AA278" s="38">
        <f t="shared" ref="AA278:AI278" si="538">$D278*R278/3600</f>
        <v>197.60871718642028</v>
      </c>
      <c r="AB278" s="38">
        <f t="shared" si="538"/>
        <v>197.60871718642028</v>
      </c>
      <c r="AC278" s="38">
        <f t="shared" si="538"/>
        <v>197.60871718642028</v>
      </c>
      <c r="AD278" s="38">
        <f t="shared" si="538"/>
        <v>197.60871718642028</v>
      </c>
      <c r="AE278" s="38">
        <f t="shared" si="538"/>
        <v>197.60871718642028</v>
      </c>
      <c r="AF278" s="38">
        <f t="shared" si="538"/>
        <v>197.60871718642028</v>
      </c>
      <c r="AG278" s="38">
        <f t="shared" si="538"/>
        <v>1112.3879222105177</v>
      </c>
      <c r="AH278" s="38">
        <f t="shared" si="538"/>
        <v>11121.333302105177</v>
      </c>
      <c r="AI278" s="38">
        <f t="shared" si="538"/>
        <v>111210.78710105176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40.799999999999997</v>
      </c>
      <c r="Q279" s="38">
        <f t="shared" si="22"/>
        <v>285012.57286502921</v>
      </c>
      <c r="R279" s="371">
        <f t="shared" ref="R279:Z279" si="539">$P279*$O279+MAX(R$24*1000/(MAX(MIN(FLOOR(R$24*1000/$U$1,1),$E279))*$L$1)*$R$1,$Q279-$P279*$O279)</f>
        <v>285012.57286502921</v>
      </c>
      <c r="S279" s="371">
        <f t="shared" si="539"/>
        <v>285012.57286502921</v>
      </c>
      <c r="T279" s="371">
        <f t="shared" si="539"/>
        <v>285012.57286502921</v>
      </c>
      <c r="U279" s="371">
        <f t="shared" si="539"/>
        <v>285012.57286502921</v>
      </c>
      <c r="V279" s="371">
        <f t="shared" si="539"/>
        <v>285012.57286502921</v>
      </c>
      <c r="W279" s="371">
        <f t="shared" si="539"/>
        <v>285012.57286502921</v>
      </c>
      <c r="X279" s="371">
        <f t="shared" si="539"/>
        <v>1604201.6570344004</v>
      </c>
      <c r="Y279" s="371">
        <f t="shared" si="539"/>
        <v>16040180.570344005</v>
      </c>
      <c r="Z279" s="371">
        <f t="shared" si="539"/>
        <v>160399969.70344004</v>
      </c>
      <c r="AA279" s="38">
        <f t="shared" ref="AA279:AI279" si="540">$D279*R279/3600</f>
        <v>197.60871718642028</v>
      </c>
      <c r="AB279" s="38">
        <f t="shared" si="540"/>
        <v>197.60871718642028</v>
      </c>
      <c r="AC279" s="38">
        <f t="shared" si="540"/>
        <v>197.60871718642028</v>
      </c>
      <c r="AD279" s="38">
        <f t="shared" si="540"/>
        <v>197.60871718642028</v>
      </c>
      <c r="AE279" s="38">
        <f t="shared" si="540"/>
        <v>197.60871718642028</v>
      </c>
      <c r="AF279" s="38">
        <f t="shared" si="540"/>
        <v>197.60871718642028</v>
      </c>
      <c r="AG279" s="38">
        <f t="shared" si="540"/>
        <v>1112.2464822105176</v>
      </c>
      <c r="AH279" s="38">
        <f t="shared" si="540"/>
        <v>11121.191862105177</v>
      </c>
      <c r="AI279" s="38">
        <f t="shared" si="540"/>
        <v>111210.64566105175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40.799999999999997</v>
      </c>
      <c r="Q280" s="38">
        <f t="shared" ref="Q280:Q534" si="547">P280*$R$1</f>
        <v>285012.57286502921</v>
      </c>
      <c r="R280" s="371">
        <f t="shared" ref="R280:Z280" si="548">$P280*$O280+MAX(R$24*1000/(MAX(MIN(FLOOR(R$24*1000/$U$1,1),$E280))*$L$1)*$R$1,$Q280-$P280*$O280)</f>
        <v>285012.57286502921</v>
      </c>
      <c r="S280" s="371">
        <f t="shared" si="548"/>
        <v>285012.57286502921</v>
      </c>
      <c r="T280" s="371">
        <f t="shared" si="548"/>
        <v>285012.57286502921</v>
      </c>
      <c r="U280" s="371">
        <f t="shared" si="548"/>
        <v>285012.57286502921</v>
      </c>
      <c r="V280" s="371">
        <f t="shared" si="548"/>
        <v>285012.57286502921</v>
      </c>
      <c r="W280" s="371">
        <f t="shared" si="548"/>
        <v>320881.13140688004</v>
      </c>
      <c r="X280" s="371">
        <f t="shared" si="548"/>
        <v>3208076.9140688009</v>
      </c>
      <c r="Y280" s="371">
        <f t="shared" si="548"/>
        <v>32080034.740688011</v>
      </c>
      <c r="Z280" s="371">
        <f t="shared" si="548"/>
        <v>320799613.0068801</v>
      </c>
      <c r="AA280" s="38">
        <f t="shared" ref="AA280:AI280" si="549">$D280*R280/3600</f>
        <v>98.804358593210139</v>
      </c>
      <c r="AB280" s="38">
        <f t="shared" si="549"/>
        <v>98.804358593210139</v>
      </c>
      <c r="AC280" s="38">
        <f t="shared" si="549"/>
        <v>98.804358593210139</v>
      </c>
      <c r="AD280" s="38">
        <f t="shared" si="549"/>
        <v>98.804358593210139</v>
      </c>
      <c r="AE280" s="38">
        <f t="shared" si="549"/>
        <v>98.804358593210139</v>
      </c>
      <c r="AF280" s="38">
        <f t="shared" si="549"/>
        <v>111.23879222105175</v>
      </c>
      <c r="AG280" s="38">
        <f t="shared" si="549"/>
        <v>1112.1333302105177</v>
      </c>
      <c r="AH280" s="38">
        <f t="shared" si="549"/>
        <v>11121.078710105177</v>
      </c>
      <c r="AI280" s="38">
        <f t="shared" si="549"/>
        <v>111210.53250905177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40.799999999999997</v>
      </c>
      <c r="Q281" s="38">
        <f t="shared" si="547"/>
        <v>285012.57286502921</v>
      </c>
      <c r="R281" s="371">
        <f t="shared" ref="R281:Z281" si="550">$P281*$O281+MAX(R$24*1000/(MAX(MIN(FLOOR(R$24*1000/$U$1,1),$E281))*$L$1)*$R$1,$Q281-$P281*$O281)</f>
        <v>285012.57286502921</v>
      </c>
      <c r="S281" s="371">
        <f t="shared" si="550"/>
        <v>285012.57286502921</v>
      </c>
      <c r="T281" s="371">
        <f t="shared" si="550"/>
        <v>285012.57286502921</v>
      </c>
      <c r="U281" s="371">
        <f t="shared" si="550"/>
        <v>285012.57286502921</v>
      </c>
      <c r="V281" s="371">
        <f t="shared" si="550"/>
        <v>285012.57286502921</v>
      </c>
      <c r="W281" s="371">
        <f t="shared" si="550"/>
        <v>641639.86281376018</v>
      </c>
      <c r="X281" s="371">
        <f t="shared" si="550"/>
        <v>6416031.4281376014</v>
      </c>
      <c r="Y281" s="371">
        <f t="shared" si="550"/>
        <v>64159947.081376016</v>
      </c>
      <c r="Z281" s="371">
        <f t="shared" si="550"/>
        <v>641599103.61376011</v>
      </c>
      <c r="AA281" s="38">
        <f t="shared" ref="AA281:AI281" si="551">$D281*R281/3600</f>
        <v>49.40217929660507</v>
      </c>
      <c r="AB281" s="38">
        <f t="shared" si="551"/>
        <v>49.40217929660507</v>
      </c>
      <c r="AC281" s="38">
        <f t="shared" si="551"/>
        <v>49.40217929660507</v>
      </c>
      <c r="AD281" s="38">
        <f t="shared" si="551"/>
        <v>49.40217929660507</v>
      </c>
      <c r="AE281" s="38">
        <f t="shared" si="551"/>
        <v>49.40217929660507</v>
      </c>
      <c r="AF281" s="38">
        <f t="shared" si="551"/>
        <v>111.21757622105176</v>
      </c>
      <c r="AG281" s="38">
        <f t="shared" si="551"/>
        <v>1112.1121142105176</v>
      </c>
      <c r="AH281" s="38">
        <f t="shared" si="551"/>
        <v>11121.057494105175</v>
      </c>
      <c r="AI281" s="38">
        <f t="shared" si="551"/>
        <v>111210.51129305175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2.04</v>
      </c>
      <c r="Q282" s="38">
        <f t="shared" si="547"/>
        <v>14250.628643251461</v>
      </c>
      <c r="R282" s="371">
        <f t="shared" ref="R282:Z282" si="553">$P282*$O282+MAX(R$24*1000/(MAX(MIN(FLOOR(R$24*1000/$U$1,1),$E282))*$L$1)*$R$1,$Q282-$P282*$O282)</f>
        <v>14250.628643251461</v>
      </c>
      <c r="S282" s="371">
        <f t="shared" si="553"/>
        <v>14250.628643251461</v>
      </c>
      <c r="T282" s="371">
        <f t="shared" si="553"/>
        <v>14250.628643251461</v>
      </c>
      <c r="U282" s="371">
        <f t="shared" si="553"/>
        <v>14250.628643251461</v>
      </c>
      <c r="V282" s="371">
        <f t="shared" si="553"/>
        <v>14250.628643251461</v>
      </c>
      <c r="W282" s="371">
        <f t="shared" si="553"/>
        <v>40120.34142586001</v>
      </c>
      <c r="X282" s="371">
        <f t="shared" si="553"/>
        <v>401019.81425860012</v>
      </c>
      <c r="Y282" s="371">
        <f t="shared" si="553"/>
        <v>4010014.5425860011</v>
      </c>
      <c r="Z282" s="371">
        <f t="shared" si="553"/>
        <v>40099961.825860009</v>
      </c>
      <c r="AA282" s="38">
        <f t="shared" ref="AA282:AI282" si="554">$D282*R282/3600</f>
        <v>40.312178306029736</v>
      </c>
      <c r="AB282" s="38">
        <f t="shared" si="554"/>
        <v>40.312178306029736</v>
      </c>
      <c r="AC282" s="38">
        <f t="shared" si="554"/>
        <v>40.312178306029736</v>
      </c>
      <c r="AD282" s="38">
        <f t="shared" si="554"/>
        <v>40.312178306029736</v>
      </c>
      <c r="AE282" s="38">
        <f t="shared" si="554"/>
        <v>40.312178306029736</v>
      </c>
      <c r="AF282" s="38">
        <f t="shared" si="554"/>
        <v>113.4924218254728</v>
      </c>
      <c r="AG282" s="38">
        <f t="shared" si="554"/>
        <v>1134.404850574728</v>
      </c>
      <c r="AH282" s="38">
        <f t="shared" si="554"/>
        <v>11343.529138067281</v>
      </c>
      <c r="AI282" s="38">
        <f t="shared" si="554"/>
        <v>113434.77201299281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2.04</v>
      </c>
      <c r="Q283" s="38">
        <f t="shared" si="547"/>
        <v>14250.628643251461</v>
      </c>
      <c r="R283" s="371">
        <f t="shared" ref="R283:Z283" si="555">$P283*$O283+MAX(R$24*1000/(MAX(MIN(FLOOR(R$24*1000/$U$1,1),$E283))*$L$1)*$R$1,$Q283-$P283*$O283)</f>
        <v>14250.628643251461</v>
      </c>
      <c r="S283" s="371">
        <f t="shared" si="555"/>
        <v>14250.628643251461</v>
      </c>
      <c r="T283" s="371">
        <f t="shared" si="555"/>
        <v>14250.628643251461</v>
      </c>
      <c r="U283" s="371">
        <f t="shared" si="555"/>
        <v>14250.628643251461</v>
      </c>
      <c r="V283" s="371">
        <f t="shared" si="555"/>
        <v>14250.628643251461</v>
      </c>
      <c r="W283" s="371">
        <f t="shared" si="555"/>
        <v>40120.34142586001</v>
      </c>
      <c r="X283" s="371">
        <f t="shared" si="555"/>
        <v>401019.81425860012</v>
      </c>
      <c r="Y283" s="371">
        <f t="shared" si="555"/>
        <v>4010014.5425860011</v>
      </c>
      <c r="Z283" s="371">
        <f t="shared" si="555"/>
        <v>40099961.825860009</v>
      </c>
      <c r="AA283" s="38">
        <f t="shared" ref="AA283:AI283" si="556">$D283*R283/3600</f>
        <v>40.312178306029736</v>
      </c>
      <c r="AB283" s="38">
        <f t="shared" si="556"/>
        <v>40.312178306029736</v>
      </c>
      <c r="AC283" s="38">
        <f t="shared" si="556"/>
        <v>40.312178306029736</v>
      </c>
      <c r="AD283" s="38">
        <f t="shared" si="556"/>
        <v>40.312178306029736</v>
      </c>
      <c r="AE283" s="38">
        <f t="shared" si="556"/>
        <v>40.312178306029736</v>
      </c>
      <c r="AF283" s="38">
        <f t="shared" si="556"/>
        <v>113.4924218254728</v>
      </c>
      <c r="AG283" s="38">
        <f t="shared" si="556"/>
        <v>1134.404850574728</v>
      </c>
      <c r="AH283" s="38">
        <f t="shared" si="556"/>
        <v>11343.529138067281</v>
      </c>
      <c r="AI283" s="38">
        <f t="shared" si="556"/>
        <v>113434.77201299281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2.72</v>
      </c>
      <c r="Q284" s="38">
        <f t="shared" si="547"/>
        <v>19000.838191001949</v>
      </c>
      <c r="R284" s="371">
        <f t="shared" ref="R284:Z284" si="557">$P284*$O284+MAX(R$24*1000/(MAX(MIN(FLOOR(R$24*1000/$U$1,1),$E284))*$L$1)*$R$1,$Q284-$P284*$O284)</f>
        <v>19000.838191001949</v>
      </c>
      <c r="S284" s="371">
        <f t="shared" si="557"/>
        <v>19000.838191001949</v>
      </c>
      <c r="T284" s="371">
        <f t="shared" si="557"/>
        <v>19000.838191001949</v>
      </c>
      <c r="U284" s="371">
        <f t="shared" si="557"/>
        <v>19000.838191001949</v>
      </c>
      <c r="V284" s="371">
        <f t="shared" si="557"/>
        <v>19000.838191001949</v>
      </c>
      <c r="W284" s="371">
        <f t="shared" si="557"/>
        <v>53488.348567813344</v>
      </c>
      <c r="X284" s="371">
        <f t="shared" si="557"/>
        <v>534687.64567813347</v>
      </c>
      <c r="Y284" s="371">
        <f t="shared" si="557"/>
        <v>5346680.6167813344</v>
      </c>
      <c r="Z284" s="371">
        <f t="shared" si="557"/>
        <v>53466610.327813342</v>
      </c>
      <c r="AA284" s="38">
        <f t="shared" ref="AA284:AI284" si="558">$D284*R284/3600</f>
        <v>40.312178306029736</v>
      </c>
      <c r="AB284" s="38">
        <f t="shared" si="558"/>
        <v>40.312178306029736</v>
      </c>
      <c r="AC284" s="38">
        <f t="shared" si="558"/>
        <v>40.312178306029736</v>
      </c>
      <c r="AD284" s="38">
        <f t="shared" si="558"/>
        <v>40.312178306029736</v>
      </c>
      <c r="AE284" s="38">
        <f t="shared" si="558"/>
        <v>40.312178306029736</v>
      </c>
      <c r="AF284" s="38">
        <f t="shared" si="558"/>
        <v>113.4808803214728</v>
      </c>
      <c r="AG284" s="38">
        <f t="shared" si="558"/>
        <v>1134.393309070728</v>
      </c>
      <c r="AH284" s="38">
        <f t="shared" si="558"/>
        <v>11343.517596563279</v>
      </c>
      <c r="AI284" s="38">
        <f t="shared" si="558"/>
        <v>113434.76047148879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4.08</v>
      </c>
      <c r="Q285" s="38">
        <f t="shared" si="547"/>
        <v>28501.257286502921</v>
      </c>
      <c r="R285" s="371">
        <f t="shared" ref="R285:Z285" si="559">$P285*$O285+MAX(R$24*1000/(MAX(MIN(FLOOR(R$24*1000/$U$1,1),$E285))*$L$1)*$R$1,$Q285-$P285*$O285)</f>
        <v>28501.257286502921</v>
      </c>
      <c r="S285" s="371">
        <f t="shared" si="559"/>
        <v>28501.257286502921</v>
      </c>
      <c r="T285" s="371">
        <f t="shared" si="559"/>
        <v>28501.257286502921</v>
      </c>
      <c r="U285" s="371">
        <f t="shared" si="559"/>
        <v>28501.257286502921</v>
      </c>
      <c r="V285" s="371">
        <f t="shared" si="559"/>
        <v>28501.257286502921</v>
      </c>
      <c r="W285" s="371">
        <f t="shared" si="559"/>
        <v>80220.282851720011</v>
      </c>
      <c r="X285" s="371">
        <f t="shared" si="559"/>
        <v>802019.22851720022</v>
      </c>
      <c r="Y285" s="371">
        <f t="shared" si="559"/>
        <v>8020008.6851720028</v>
      </c>
      <c r="Z285" s="371">
        <f t="shared" si="559"/>
        <v>80199903.251720026</v>
      </c>
      <c r="AA285" s="38">
        <f t="shared" ref="AA285:AI285" si="560">$D285*R285/3600</f>
        <v>40.312178306029736</v>
      </c>
      <c r="AB285" s="38">
        <f t="shared" si="560"/>
        <v>40.312178306029736</v>
      </c>
      <c r="AC285" s="38">
        <f t="shared" si="560"/>
        <v>40.312178306029736</v>
      </c>
      <c r="AD285" s="38">
        <f t="shared" si="560"/>
        <v>40.312178306029736</v>
      </c>
      <c r="AE285" s="38">
        <f t="shared" si="560"/>
        <v>40.312178306029736</v>
      </c>
      <c r="AF285" s="38">
        <f t="shared" si="560"/>
        <v>113.46356806547278</v>
      </c>
      <c r="AG285" s="38">
        <f t="shared" si="560"/>
        <v>1134.3759968147281</v>
      </c>
      <c r="AH285" s="38">
        <f t="shared" si="560"/>
        <v>11343.500284307282</v>
      </c>
      <c r="AI285" s="38">
        <f t="shared" si="560"/>
        <v>113434.74315923282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5.44</v>
      </c>
      <c r="Q286" s="38">
        <f t="shared" si="547"/>
        <v>38001.676382003898</v>
      </c>
      <c r="R286" s="371">
        <f t="shared" ref="R286:Z286" si="561">$P286*$O286+MAX(R$24*1000/(MAX(MIN(FLOOR(R$24*1000/$U$1,1),$E286))*$L$1)*$R$1,$Q286-$P286*$O286)</f>
        <v>38001.676382003898</v>
      </c>
      <c r="S286" s="371">
        <f t="shared" si="561"/>
        <v>38001.676382003898</v>
      </c>
      <c r="T286" s="371">
        <f t="shared" si="561"/>
        <v>38001.676382003898</v>
      </c>
      <c r="U286" s="371">
        <f t="shared" si="561"/>
        <v>38001.676382003898</v>
      </c>
      <c r="V286" s="371">
        <f t="shared" si="561"/>
        <v>38001.676382003898</v>
      </c>
      <c r="W286" s="371">
        <f t="shared" si="561"/>
        <v>106954.93713562668</v>
      </c>
      <c r="X286" s="371">
        <f t="shared" si="561"/>
        <v>1069353.5313562669</v>
      </c>
      <c r="Y286" s="371">
        <f t="shared" si="561"/>
        <v>10693339.473562669</v>
      </c>
      <c r="Z286" s="371">
        <f t="shared" si="561"/>
        <v>106933198.89562669</v>
      </c>
      <c r="AA286" s="38">
        <f t="shared" ref="AA286:AI286" si="562">$D286*R286/3600</f>
        <v>40.312178306029736</v>
      </c>
      <c r="AB286" s="38">
        <f t="shared" si="562"/>
        <v>40.312178306029736</v>
      </c>
      <c r="AC286" s="38">
        <f t="shared" si="562"/>
        <v>40.312178306029736</v>
      </c>
      <c r="AD286" s="38">
        <f t="shared" si="562"/>
        <v>40.312178306029736</v>
      </c>
      <c r="AE286" s="38">
        <f t="shared" si="562"/>
        <v>40.312178306029736</v>
      </c>
      <c r="AF286" s="38">
        <f t="shared" si="562"/>
        <v>113.4577973134728</v>
      </c>
      <c r="AG286" s="38">
        <f t="shared" si="562"/>
        <v>1134.3702260627279</v>
      </c>
      <c r="AH286" s="38">
        <f t="shared" si="562"/>
        <v>11343.494513555279</v>
      </c>
      <c r="AI286" s="38">
        <f t="shared" si="562"/>
        <v>113434.7373884808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8.16</v>
      </c>
      <c r="Q287" s="38">
        <f t="shared" si="547"/>
        <v>57002.514573005843</v>
      </c>
      <c r="R287" s="371">
        <f t="shared" ref="R287:Z287" si="563">$P287*$O287+MAX(R$24*1000/(MAX(MIN(FLOOR(R$24*1000/$U$1,1),$E287))*$L$1)*$R$1,$Q287-$P287*$O287)</f>
        <v>57002.514573005843</v>
      </c>
      <c r="S287" s="371">
        <f t="shared" si="563"/>
        <v>57002.514573005843</v>
      </c>
      <c r="T287" s="371">
        <f t="shared" si="563"/>
        <v>57002.514573005843</v>
      </c>
      <c r="U287" s="371">
        <f t="shared" si="563"/>
        <v>57002.514573005843</v>
      </c>
      <c r="V287" s="371">
        <f t="shared" si="563"/>
        <v>57002.514573005843</v>
      </c>
      <c r="W287" s="371">
        <f t="shared" si="563"/>
        <v>160416.08570344004</v>
      </c>
      <c r="X287" s="371">
        <f t="shared" si="563"/>
        <v>1604013.9770344005</v>
      </c>
      <c r="Y287" s="371">
        <f t="shared" si="563"/>
        <v>16039992.890344005</v>
      </c>
      <c r="Z287" s="371">
        <f t="shared" si="563"/>
        <v>160399782.02344003</v>
      </c>
      <c r="AA287" s="38">
        <f t="shared" ref="AA287:AI287" si="564">$D287*R287/3600</f>
        <v>40.312178306029736</v>
      </c>
      <c r="AB287" s="38">
        <f t="shared" si="564"/>
        <v>40.312178306029736</v>
      </c>
      <c r="AC287" s="38">
        <f t="shared" si="564"/>
        <v>40.312178306029736</v>
      </c>
      <c r="AD287" s="38">
        <f t="shared" si="564"/>
        <v>40.312178306029736</v>
      </c>
      <c r="AE287" s="38">
        <f t="shared" si="564"/>
        <v>40.312178306029736</v>
      </c>
      <c r="AF287" s="38">
        <f t="shared" si="564"/>
        <v>113.4462558094728</v>
      </c>
      <c r="AG287" s="38">
        <f t="shared" si="564"/>
        <v>1134.3586845587281</v>
      </c>
      <c r="AH287" s="38">
        <f t="shared" si="564"/>
        <v>11343.482972051283</v>
      </c>
      <c r="AI287" s="38">
        <f t="shared" si="564"/>
        <v>113434.7258469768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8.16</v>
      </c>
      <c r="Q288" s="38">
        <f t="shared" si="547"/>
        <v>57002.514573005843</v>
      </c>
      <c r="R288" s="371">
        <f t="shared" ref="R288:Z288" si="565">$P288*$O288+MAX(R$24*1000/(MAX(MIN(FLOOR(R$24*1000/$U$1,1),$E288))*$L$1)*$R$1,$Q288-$P288*$O288)</f>
        <v>57002.514573005843</v>
      </c>
      <c r="S288" s="371">
        <f t="shared" si="565"/>
        <v>57002.514573005843</v>
      </c>
      <c r="T288" s="371">
        <f t="shared" si="565"/>
        <v>57002.514573005843</v>
      </c>
      <c r="U288" s="371">
        <f t="shared" si="565"/>
        <v>57002.514573005843</v>
      </c>
      <c r="V288" s="371">
        <f t="shared" si="565"/>
        <v>57002.514573005843</v>
      </c>
      <c r="W288" s="371">
        <f t="shared" si="565"/>
        <v>320807.69140688004</v>
      </c>
      <c r="X288" s="371">
        <f t="shared" si="565"/>
        <v>3208003.4740688009</v>
      </c>
      <c r="Y288" s="371">
        <f t="shared" si="565"/>
        <v>32079961.30068801</v>
      </c>
      <c r="Z288" s="371">
        <f t="shared" si="565"/>
        <v>320799539.56688011</v>
      </c>
      <c r="AA288" s="38">
        <f t="shared" ref="AA288:AI288" si="566">$D288*R288/3600</f>
        <v>20.156089153014868</v>
      </c>
      <c r="AB288" s="38">
        <f t="shared" si="566"/>
        <v>20.156089153014868</v>
      </c>
      <c r="AC288" s="38">
        <f t="shared" si="566"/>
        <v>20.156089153014868</v>
      </c>
      <c r="AD288" s="38">
        <f t="shared" si="566"/>
        <v>20.156089153014868</v>
      </c>
      <c r="AE288" s="38">
        <f t="shared" si="566"/>
        <v>20.156089153014868</v>
      </c>
      <c r="AF288" s="38">
        <f t="shared" si="566"/>
        <v>113.43759968147279</v>
      </c>
      <c r="AG288" s="38">
        <f t="shared" si="566"/>
        <v>1134.3500284307281</v>
      </c>
      <c r="AH288" s="38">
        <f t="shared" si="566"/>
        <v>11343.47431592328</v>
      </c>
      <c r="AI288" s="38">
        <f t="shared" si="566"/>
        <v>113434.71719084882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4.08</v>
      </c>
      <c r="Q289" s="38">
        <f t="shared" si="547"/>
        <v>28501.257286502921</v>
      </c>
      <c r="R289" s="371">
        <f t="shared" ref="R289:Z289" si="567">$P289*$O289+MAX(R$24*1000/(MAX(MIN(FLOOR(R$24*1000/$U$1,1),$E289))*$L$1)*$R$1,$Q289-$P289*$O289)</f>
        <v>28501.257286502921</v>
      </c>
      <c r="S289" s="371">
        <f t="shared" si="567"/>
        <v>28501.257286502921</v>
      </c>
      <c r="T289" s="371">
        <f t="shared" si="567"/>
        <v>28501.257286502921</v>
      </c>
      <c r="U289" s="371">
        <f t="shared" si="567"/>
        <v>28501.257286502921</v>
      </c>
      <c r="V289" s="371">
        <f t="shared" si="567"/>
        <v>28501.257286502921</v>
      </c>
      <c r="W289" s="371">
        <f t="shared" si="567"/>
        <v>53499.228567813341</v>
      </c>
      <c r="X289" s="371">
        <f t="shared" si="567"/>
        <v>534698.52567813348</v>
      </c>
      <c r="Y289" s="371">
        <f t="shared" si="567"/>
        <v>5346691.4967813343</v>
      </c>
      <c r="Z289" s="371">
        <f t="shared" si="567"/>
        <v>53466621.207813345</v>
      </c>
      <c r="AA289" s="38">
        <f t="shared" ref="AA289:AI289" si="568">$D289*R289/3600</f>
        <v>61.942732502666345</v>
      </c>
      <c r="AB289" s="38">
        <f t="shared" si="568"/>
        <v>61.942732502666345</v>
      </c>
      <c r="AC289" s="38">
        <f t="shared" si="568"/>
        <v>61.942732502666345</v>
      </c>
      <c r="AD289" s="38">
        <f t="shared" si="568"/>
        <v>61.942732502666345</v>
      </c>
      <c r="AE289" s="38">
        <f t="shared" si="568"/>
        <v>61.942732502666345</v>
      </c>
      <c r="AF289" s="38">
        <f t="shared" si="568"/>
        <v>116.27165675404765</v>
      </c>
      <c r="AG289" s="38">
        <f t="shared" si="568"/>
        <v>1162.0781291404767</v>
      </c>
      <c r="AH289" s="38">
        <f t="shared" si="568"/>
        <v>11620.142853004767</v>
      </c>
      <c r="AI289" s="38">
        <f t="shared" si="568"/>
        <v>116200.79009164766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8.16</v>
      </c>
      <c r="Q290" s="38">
        <f t="shared" si="547"/>
        <v>57002.514573005843</v>
      </c>
      <c r="R290" s="371">
        <f t="shared" ref="R290:Z290" si="569">$P290*$O290+MAX(R$24*1000/(MAX(MIN(FLOOR(R$24*1000/$U$1,1),$E290))*$L$1)*$R$1,$Q290-$P290*$O290)</f>
        <v>57002.514573005843</v>
      </c>
      <c r="S290" s="371">
        <f t="shared" si="569"/>
        <v>57002.514573005843</v>
      </c>
      <c r="T290" s="371">
        <f t="shared" si="569"/>
        <v>57002.514573005843</v>
      </c>
      <c r="U290" s="371">
        <f t="shared" si="569"/>
        <v>57002.514573005843</v>
      </c>
      <c r="V290" s="371">
        <f t="shared" si="569"/>
        <v>57002.514573005843</v>
      </c>
      <c r="W290" s="371">
        <f t="shared" si="569"/>
        <v>106965.81713562668</v>
      </c>
      <c r="X290" s="371">
        <f t="shared" si="569"/>
        <v>1069364.4113562668</v>
      </c>
      <c r="Y290" s="371">
        <f t="shared" si="569"/>
        <v>10693350.35356267</v>
      </c>
      <c r="Z290" s="371">
        <f t="shared" si="569"/>
        <v>106933209.77562669</v>
      </c>
      <c r="AA290" s="38">
        <f t="shared" ref="AA290:AI290" si="570">$D290*R290/3600</f>
        <v>61.942732502666345</v>
      </c>
      <c r="AB290" s="38">
        <f t="shared" si="570"/>
        <v>61.942732502666345</v>
      </c>
      <c r="AC290" s="38">
        <f t="shared" si="570"/>
        <v>61.942732502666345</v>
      </c>
      <c r="AD290" s="38">
        <f t="shared" si="570"/>
        <v>61.942732502666345</v>
      </c>
      <c r="AE290" s="38">
        <f t="shared" si="570"/>
        <v>61.942732502666345</v>
      </c>
      <c r="AF290" s="38">
        <f t="shared" si="570"/>
        <v>116.23618795404765</v>
      </c>
      <c r="AG290" s="38">
        <f t="shared" si="570"/>
        <v>1162.0426603404767</v>
      </c>
      <c r="AH290" s="38">
        <f t="shared" si="570"/>
        <v>11620.107384204768</v>
      </c>
      <c r="AI290" s="38">
        <f t="shared" si="570"/>
        <v>116200.75462284767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1</v>
      </c>
      <c r="O291" s="38">
        <f t="shared" si="545"/>
        <v>2</v>
      </c>
      <c r="P291" s="369">
        <f t="shared" si="546"/>
        <v>8.16</v>
      </c>
      <c r="Q291" s="38">
        <f t="shared" si="547"/>
        <v>57002.514573005843</v>
      </c>
      <c r="R291" s="371">
        <f t="shared" ref="R291:Z291" si="571">$P291*$O291+MAX(R$24*1000/(MAX(MIN(FLOOR(R$24*1000/$U$1,1),$E291))*$L$1)*$R$1,$Q291-$P291*$O291)</f>
        <v>57002.514573005843</v>
      </c>
      <c r="S291" s="371">
        <f t="shared" si="571"/>
        <v>57002.514573005843</v>
      </c>
      <c r="T291" s="371">
        <f t="shared" si="571"/>
        <v>57002.514573005843</v>
      </c>
      <c r="U291" s="371">
        <f t="shared" si="571"/>
        <v>57002.514573005843</v>
      </c>
      <c r="V291" s="371">
        <f t="shared" si="571"/>
        <v>57002.514573005843</v>
      </c>
      <c r="W291" s="371">
        <f t="shared" si="571"/>
        <v>213882.67427125337</v>
      </c>
      <c r="X291" s="371">
        <f t="shared" si="571"/>
        <v>2138679.8627125337</v>
      </c>
      <c r="Y291" s="371">
        <f t="shared" si="571"/>
        <v>21386651.747125339</v>
      </c>
      <c r="Z291" s="371">
        <f t="shared" si="571"/>
        <v>213866370.59125337</v>
      </c>
      <c r="AA291" s="38">
        <f t="shared" ref="AA291:AI291" si="572">$D291*R291/3600</f>
        <v>31.383051078804883</v>
      </c>
      <c r="AB291" s="38">
        <f t="shared" si="572"/>
        <v>31.383051078804883</v>
      </c>
      <c r="AC291" s="38">
        <f t="shared" si="572"/>
        <v>31.383051078804883</v>
      </c>
      <c r="AD291" s="38">
        <f t="shared" si="572"/>
        <v>31.383051078804883</v>
      </c>
      <c r="AE291" s="38">
        <f t="shared" si="572"/>
        <v>31.383051078804883</v>
      </c>
      <c r="AF291" s="38">
        <f t="shared" si="572"/>
        <v>117.75429455711783</v>
      </c>
      <c r="AG291" s="38">
        <f t="shared" si="572"/>
        <v>1177.4620799711784</v>
      </c>
      <c r="AH291" s="38">
        <f t="shared" si="572"/>
        <v>11774.539934111785</v>
      </c>
      <c r="AI291" s="38">
        <f t="shared" si="572"/>
        <v>117745.31847551782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1</v>
      </c>
      <c r="O292" s="38">
        <f t="shared" si="545"/>
        <v>1</v>
      </c>
      <c r="P292" s="369">
        <f t="shared" si="546"/>
        <v>16.32</v>
      </c>
      <c r="Q292" s="38">
        <f t="shared" si="547"/>
        <v>114005.02914601169</v>
      </c>
      <c r="R292" s="371">
        <f t="shared" ref="R292:Z292" si="573">$P292*$O292+MAX(R$24*1000/(MAX(MIN(FLOOR(R$24*1000/$U$1,1),$E292))*$L$1)*$R$1,$Q292-$P292*$O292)</f>
        <v>114005.02914601169</v>
      </c>
      <c r="S292" s="371">
        <f t="shared" si="573"/>
        <v>114005.02914601169</v>
      </c>
      <c r="T292" s="371">
        <f t="shared" si="573"/>
        <v>114005.02914601169</v>
      </c>
      <c r="U292" s="371">
        <f t="shared" si="573"/>
        <v>114005.02914601169</v>
      </c>
      <c r="V292" s="371">
        <f t="shared" si="573"/>
        <v>114005.02914601169</v>
      </c>
      <c r="W292" s="371">
        <f t="shared" si="573"/>
        <v>427749.02854250674</v>
      </c>
      <c r="X292" s="371">
        <f t="shared" si="573"/>
        <v>4277343.405425068</v>
      </c>
      <c r="Y292" s="371">
        <f t="shared" si="573"/>
        <v>42773287.174250677</v>
      </c>
      <c r="Z292" s="371">
        <f t="shared" si="573"/>
        <v>427732724.86250675</v>
      </c>
      <c r="AA292" s="38">
        <f t="shared" ref="AA292:AI292" si="574">$D292*R292/3600</f>
        <v>31.383051078804883</v>
      </c>
      <c r="AB292" s="38">
        <f t="shared" si="574"/>
        <v>31.383051078804883</v>
      </c>
      <c r="AC292" s="38">
        <f t="shared" si="574"/>
        <v>31.383051078804883</v>
      </c>
      <c r="AD292" s="38">
        <f t="shared" si="574"/>
        <v>31.383051078804883</v>
      </c>
      <c r="AE292" s="38">
        <f t="shared" si="574"/>
        <v>31.383051078804883</v>
      </c>
      <c r="AF292" s="38">
        <f t="shared" si="574"/>
        <v>117.7498020237845</v>
      </c>
      <c r="AG292" s="38">
        <f t="shared" si="574"/>
        <v>1177.4575874378452</v>
      </c>
      <c r="AH292" s="38">
        <f t="shared" si="574"/>
        <v>11774.535441578451</v>
      </c>
      <c r="AI292" s="38">
        <f t="shared" si="574"/>
        <v>117745.31398298449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4</v>
      </c>
      <c r="P293" s="369">
        <f t="shared" si="546"/>
        <v>4.08</v>
      </c>
      <c r="Q293" s="38">
        <f t="shared" si="547"/>
        <v>28501.257286502921</v>
      </c>
      <c r="R293" s="371">
        <f t="shared" ref="R293:Z293" si="575">$P293*$O293+MAX(R$24*1000/(MAX(MIN(FLOOR(R$24*1000/$U$1,1),$E293))*$L$1)*$R$1,$Q293-$P293*$O293)</f>
        <v>28501.257286502921</v>
      </c>
      <c r="S293" s="371">
        <f t="shared" si="575"/>
        <v>28501.257286502921</v>
      </c>
      <c r="T293" s="371">
        <f t="shared" si="575"/>
        <v>28501.257286502921</v>
      </c>
      <c r="U293" s="371">
        <f t="shared" si="575"/>
        <v>28501.257286502921</v>
      </c>
      <c r="V293" s="371">
        <f t="shared" si="575"/>
        <v>28501.257286502921</v>
      </c>
      <c r="W293" s="371">
        <f t="shared" si="575"/>
        <v>106949.49713562669</v>
      </c>
      <c r="X293" s="371">
        <f t="shared" si="575"/>
        <v>1069348.091356267</v>
      </c>
      <c r="Y293" s="371">
        <f t="shared" si="575"/>
        <v>10693334.03356267</v>
      </c>
      <c r="Z293" s="371">
        <f t="shared" si="575"/>
        <v>106933193.45562668</v>
      </c>
      <c r="AA293" s="38">
        <f t="shared" ref="AA293:AI293" si="576">$D293*R293/3600</f>
        <v>31.383842780396176</v>
      </c>
      <c r="AB293" s="38">
        <f t="shared" si="576"/>
        <v>31.383842780396176</v>
      </c>
      <c r="AC293" s="38">
        <f t="shared" si="576"/>
        <v>31.383842780396176</v>
      </c>
      <c r="AD293" s="38">
        <f t="shared" si="576"/>
        <v>31.383842780396176</v>
      </c>
      <c r="AE293" s="38">
        <f t="shared" si="576"/>
        <v>31.383842780396176</v>
      </c>
      <c r="AF293" s="38">
        <f t="shared" si="576"/>
        <v>117.76625044314937</v>
      </c>
      <c r="AG293" s="38">
        <f t="shared" si="576"/>
        <v>1177.5007691514941</v>
      </c>
      <c r="AH293" s="38">
        <f t="shared" si="576"/>
        <v>11774.845956234938</v>
      </c>
      <c r="AI293" s="38">
        <f t="shared" si="576"/>
        <v>117748.29782706939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4</v>
      </c>
      <c r="P294" s="369">
        <f t="shared" si="546"/>
        <v>4.08</v>
      </c>
      <c r="Q294" s="38">
        <f t="shared" si="547"/>
        <v>28501.257286502921</v>
      </c>
      <c r="R294" s="371">
        <f t="shared" ref="R294:Z294" si="577">$P294*$O294+MAX(R$24*1000/(MAX(MIN(FLOOR(R$24*1000/$U$1,1),$E294))*$L$1)*$R$1,$Q294-$P294*$O294)</f>
        <v>28501.257286502921</v>
      </c>
      <c r="S294" s="371">
        <f t="shared" si="577"/>
        <v>28501.257286502921</v>
      </c>
      <c r="T294" s="371">
        <f t="shared" si="577"/>
        <v>28501.257286502921</v>
      </c>
      <c r="U294" s="371">
        <f t="shared" si="577"/>
        <v>28501.257286502921</v>
      </c>
      <c r="V294" s="371">
        <f t="shared" si="577"/>
        <v>28501.257286502921</v>
      </c>
      <c r="W294" s="371">
        <f t="shared" si="577"/>
        <v>106949.49713562669</v>
      </c>
      <c r="X294" s="371">
        <f t="shared" si="577"/>
        <v>1069348.091356267</v>
      </c>
      <c r="Y294" s="371">
        <f t="shared" si="577"/>
        <v>10693334.03356267</v>
      </c>
      <c r="Z294" s="371">
        <f t="shared" si="577"/>
        <v>106933193.45562668</v>
      </c>
      <c r="AA294" s="38">
        <f t="shared" ref="AA294:AI294" si="578">$D294*R294/3600</f>
        <v>31.383842780396176</v>
      </c>
      <c r="AB294" s="38">
        <f t="shared" si="578"/>
        <v>31.383842780396176</v>
      </c>
      <c r="AC294" s="38">
        <f t="shared" si="578"/>
        <v>31.383842780396176</v>
      </c>
      <c r="AD294" s="38">
        <f t="shared" si="578"/>
        <v>31.383842780396176</v>
      </c>
      <c r="AE294" s="38">
        <f t="shared" si="578"/>
        <v>31.383842780396176</v>
      </c>
      <c r="AF294" s="38">
        <f t="shared" si="578"/>
        <v>117.76625044314937</v>
      </c>
      <c r="AG294" s="38">
        <f t="shared" si="578"/>
        <v>1177.5007691514941</v>
      </c>
      <c r="AH294" s="38">
        <f t="shared" si="578"/>
        <v>11774.845956234938</v>
      </c>
      <c r="AI294" s="38">
        <f t="shared" si="578"/>
        <v>117748.29782706939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16</v>
      </c>
      <c r="P295" s="369">
        <f t="shared" si="546"/>
        <v>4.08</v>
      </c>
      <c r="Q295" s="38">
        <f t="shared" si="547"/>
        <v>28501.257286502921</v>
      </c>
      <c r="R295" s="371">
        <f t="shared" ref="R295:Z295" si="580">$P295*$O295+MAX(R$24*1000/(MAX(MIN(FLOOR(R$24*1000/$U$1,1),$E295))*$L$1)*$R$1,$Q295-$P295*$O295)</f>
        <v>28501.257286502921</v>
      </c>
      <c r="S295" s="371">
        <f t="shared" si="580"/>
        <v>28501.257286502921</v>
      </c>
      <c r="T295" s="371">
        <f t="shared" si="580"/>
        <v>28501.257286502921</v>
      </c>
      <c r="U295" s="371">
        <f t="shared" si="580"/>
        <v>28501.257286502921</v>
      </c>
      <c r="V295" s="371">
        <f t="shared" si="580"/>
        <v>28501.257286502921</v>
      </c>
      <c r="W295" s="371">
        <f t="shared" si="580"/>
        <v>53531.868567813341</v>
      </c>
      <c r="X295" s="371">
        <f t="shared" si="580"/>
        <v>534731.16567813349</v>
      </c>
      <c r="Y295" s="371">
        <f t="shared" si="580"/>
        <v>5346724.1367813349</v>
      </c>
      <c r="Z295" s="371">
        <f t="shared" si="580"/>
        <v>53466653.847813345</v>
      </c>
      <c r="AA295" s="38">
        <f t="shared" ref="AA295:AI295" si="581">$D295*R295/3600</f>
        <v>63.462799557946511</v>
      </c>
      <c r="AB295" s="38">
        <f t="shared" si="581"/>
        <v>63.462799557946511</v>
      </c>
      <c r="AC295" s="38">
        <f t="shared" si="581"/>
        <v>63.462799557946511</v>
      </c>
      <c r="AD295" s="38">
        <f t="shared" si="581"/>
        <v>63.462799557946511</v>
      </c>
      <c r="AE295" s="38">
        <f t="shared" si="581"/>
        <v>63.462799557946511</v>
      </c>
      <c r="AF295" s="38">
        <f t="shared" si="581"/>
        <v>119.19762734433104</v>
      </c>
      <c r="AG295" s="38">
        <f t="shared" si="581"/>
        <v>1190.6680622433105</v>
      </c>
      <c r="AH295" s="38">
        <f t="shared" si="581"/>
        <v>11905.372411233106</v>
      </c>
      <c r="AI295" s="38">
        <f t="shared" si="581"/>
        <v>119052.41590113105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16</v>
      </c>
      <c r="P296" s="369">
        <f t="shared" si="546"/>
        <v>4.08</v>
      </c>
      <c r="Q296" s="38">
        <f t="shared" si="547"/>
        <v>28501.257286502921</v>
      </c>
      <c r="R296" s="371">
        <f t="shared" ref="R296:Z296" si="582">$P296*$O296+MAX(R$24*1000/(MAX(MIN(FLOOR(R$24*1000/$U$1,1),$E296))*$L$1)*$R$1,$Q296-$P296*$O296)</f>
        <v>28501.257286502921</v>
      </c>
      <c r="S296" s="371">
        <f t="shared" si="582"/>
        <v>28501.257286502921</v>
      </c>
      <c r="T296" s="371">
        <f t="shared" si="582"/>
        <v>28501.257286502921</v>
      </c>
      <c r="U296" s="371">
        <f t="shared" si="582"/>
        <v>28501.257286502921</v>
      </c>
      <c r="V296" s="371">
        <f t="shared" si="582"/>
        <v>28501.257286502921</v>
      </c>
      <c r="W296" s="371">
        <f t="shared" si="582"/>
        <v>53531.868567813341</v>
      </c>
      <c r="X296" s="371">
        <f t="shared" si="582"/>
        <v>534731.16567813349</v>
      </c>
      <c r="Y296" s="371">
        <f t="shared" si="582"/>
        <v>5346724.1367813349</v>
      </c>
      <c r="Z296" s="371">
        <f t="shared" si="582"/>
        <v>53466653.847813345</v>
      </c>
      <c r="AA296" s="38">
        <f t="shared" ref="AA296:AI296" si="583">$D296*R296/3600</f>
        <v>63.462799557946511</v>
      </c>
      <c r="AB296" s="38">
        <f t="shared" si="583"/>
        <v>63.462799557946511</v>
      </c>
      <c r="AC296" s="38">
        <f t="shared" si="583"/>
        <v>63.462799557946511</v>
      </c>
      <c r="AD296" s="38">
        <f t="shared" si="583"/>
        <v>63.462799557946511</v>
      </c>
      <c r="AE296" s="38">
        <f t="shared" si="583"/>
        <v>63.462799557946511</v>
      </c>
      <c r="AF296" s="38">
        <f t="shared" si="583"/>
        <v>119.19762734433104</v>
      </c>
      <c r="AG296" s="38">
        <f t="shared" si="583"/>
        <v>1190.6680622433105</v>
      </c>
      <c r="AH296" s="38">
        <f t="shared" si="583"/>
        <v>11905.372411233106</v>
      </c>
      <c r="AI296" s="38">
        <f t="shared" si="583"/>
        <v>119052.41590113105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5.44</v>
      </c>
      <c r="Q297" s="38">
        <f t="shared" si="547"/>
        <v>38001.676382003898</v>
      </c>
      <c r="R297" s="371">
        <f t="shared" ref="R297:Z297" si="584">$P297*$O297+MAX(R$24*1000/(MAX(MIN(FLOOR(R$24*1000/$U$1,1),$E297))*$L$1)*$R$1,$Q297-$P297*$O297)</f>
        <v>38001.676382003898</v>
      </c>
      <c r="S297" s="371">
        <f t="shared" si="584"/>
        <v>38001.676382003898</v>
      </c>
      <c r="T297" s="371">
        <f t="shared" si="584"/>
        <v>38001.676382003898</v>
      </c>
      <c r="U297" s="371">
        <f t="shared" si="584"/>
        <v>38001.676382003898</v>
      </c>
      <c r="V297" s="371">
        <f t="shared" si="584"/>
        <v>38001.676382003898</v>
      </c>
      <c r="W297" s="371">
        <f t="shared" si="584"/>
        <v>80254.282851720011</v>
      </c>
      <c r="X297" s="371">
        <f t="shared" si="584"/>
        <v>802053.22851720022</v>
      </c>
      <c r="Y297" s="371">
        <f t="shared" si="584"/>
        <v>8020042.6851720028</v>
      </c>
      <c r="Z297" s="371">
        <f t="shared" si="584"/>
        <v>80199937.251720026</v>
      </c>
      <c r="AA297" s="38">
        <f t="shared" ref="AA297:AI297" si="585">$D297*R297/3600</f>
        <v>56.411377384841344</v>
      </c>
      <c r="AB297" s="38">
        <f t="shared" si="585"/>
        <v>56.411377384841344</v>
      </c>
      <c r="AC297" s="38">
        <f t="shared" si="585"/>
        <v>56.411377384841344</v>
      </c>
      <c r="AD297" s="38">
        <f t="shared" si="585"/>
        <v>56.411377384841344</v>
      </c>
      <c r="AE297" s="38">
        <f t="shared" si="585"/>
        <v>56.411377384841344</v>
      </c>
      <c r="AF297" s="38">
        <f t="shared" si="585"/>
        <v>119.13302432210881</v>
      </c>
      <c r="AG297" s="38">
        <f t="shared" si="585"/>
        <v>1190.6034592210885</v>
      </c>
      <c r="AH297" s="38">
        <f t="shared" si="585"/>
        <v>11905.307808210884</v>
      </c>
      <c r="AI297" s="38">
        <f t="shared" si="585"/>
        <v>119052.35129810884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21</v>
      </c>
      <c r="P298" s="369">
        <f t="shared" si="546"/>
        <v>16.32</v>
      </c>
      <c r="Q298" s="38">
        <f t="shared" si="547"/>
        <v>114005.02914601169</v>
      </c>
      <c r="R298" s="371">
        <f t="shared" ref="R298:Z298" si="587">$P298*$O298+MAX(R$24*1000/(MAX(MIN(FLOOR(R$24*1000/$U$1,1),$E298))*$L$1)*$R$1,$Q298-$P298*$O298)</f>
        <v>114005.02914601169</v>
      </c>
      <c r="S298" s="371">
        <f t="shared" si="587"/>
        <v>114005.02914601169</v>
      </c>
      <c r="T298" s="371">
        <f t="shared" si="587"/>
        <v>114005.02914601169</v>
      </c>
      <c r="U298" s="371">
        <f t="shared" si="587"/>
        <v>114005.02914601169</v>
      </c>
      <c r="V298" s="371">
        <f t="shared" si="587"/>
        <v>114005.02914601169</v>
      </c>
      <c r="W298" s="371">
        <f t="shared" si="587"/>
        <v>114005.02914601169</v>
      </c>
      <c r="X298" s="371">
        <f t="shared" si="587"/>
        <v>802341.54851720016</v>
      </c>
      <c r="Y298" s="371">
        <f t="shared" si="587"/>
        <v>8020331.0051720021</v>
      </c>
      <c r="Z298" s="371">
        <f t="shared" si="587"/>
        <v>80200225.571720019</v>
      </c>
      <c r="AA298" s="38">
        <f t="shared" ref="AA298:AI298" si="588">$D298*R298/3600</f>
        <v>169.23413215452402</v>
      </c>
      <c r="AB298" s="38">
        <f t="shared" si="588"/>
        <v>169.23413215452402</v>
      </c>
      <c r="AC298" s="38">
        <f t="shared" si="588"/>
        <v>169.23413215452402</v>
      </c>
      <c r="AD298" s="38">
        <f t="shared" si="588"/>
        <v>169.23413215452402</v>
      </c>
      <c r="AE298" s="38">
        <f t="shared" si="588"/>
        <v>169.23413215452402</v>
      </c>
      <c r="AF298" s="38">
        <f t="shared" si="588"/>
        <v>169.23413215452402</v>
      </c>
      <c r="AG298" s="38">
        <f t="shared" si="588"/>
        <v>1191.0314542433105</v>
      </c>
      <c r="AH298" s="38">
        <f t="shared" si="588"/>
        <v>11905.735803233105</v>
      </c>
      <c r="AI298" s="38">
        <f t="shared" si="588"/>
        <v>119052.77929313105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21</v>
      </c>
      <c r="P299" s="369">
        <f t="shared" si="546"/>
        <v>16.32</v>
      </c>
      <c r="Q299" s="38">
        <f t="shared" si="547"/>
        <v>114005.02914601169</v>
      </c>
      <c r="R299" s="371">
        <f t="shared" ref="R299:Z299" si="589">$P299*$O299+MAX(R$24*1000/(MAX(MIN(FLOOR(R$24*1000/$U$1,1),$E299))*$L$1)*$R$1,$Q299-$P299*$O299)</f>
        <v>114005.02914601169</v>
      </c>
      <c r="S299" s="371">
        <f t="shared" si="589"/>
        <v>114005.02914601169</v>
      </c>
      <c r="T299" s="371">
        <f t="shared" si="589"/>
        <v>114005.02914601169</v>
      </c>
      <c r="U299" s="371">
        <f t="shared" si="589"/>
        <v>114005.02914601169</v>
      </c>
      <c r="V299" s="371">
        <f t="shared" si="589"/>
        <v>114005.02914601169</v>
      </c>
      <c r="W299" s="371">
        <f t="shared" si="589"/>
        <v>114005.02914601169</v>
      </c>
      <c r="X299" s="371">
        <f t="shared" si="589"/>
        <v>802341.54851720016</v>
      </c>
      <c r="Y299" s="371">
        <f t="shared" si="589"/>
        <v>8020331.0051720021</v>
      </c>
      <c r="Z299" s="371">
        <f t="shared" si="589"/>
        <v>80200225.571720019</v>
      </c>
      <c r="AA299" s="38">
        <f t="shared" ref="AA299:AI299" si="590">$D299*R299/3600</f>
        <v>169.23413215452402</v>
      </c>
      <c r="AB299" s="38">
        <f t="shared" si="590"/>
        <v>169.23413215452402</v>
      </c>
      <c r="AC299" s="38">
        <f t="shared" si="590"/>
        <v>169.23413215452402</v>
      </c>
      <c r="AD299" s="38">
        <f t="shared" si="590"/>
        <v>169.23413215452402</v>
      </c>
      <c r="AE299" s="38">
        <f t="shared" si="590"/>
        <v>169.23413215452402</v>
      </c>
      <c r="AF299" s="38">
        <f t="shared" si="590"/>
        <v>169.23413215452402</v>
      </c>
      <c r="AG299" s="38">
        <f t="shared" si="590"/>
        <v>1191.0314542433105</v>
      </c>
      <c r="AH299" s="38">
        <f t="shared" si="590"/>
        <v>11905.735803233105</v>
      </c>
      <c r="AI299" s="38">
        <f t="shared" si="590"/>
        <v>119052.77929313105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8.16</v>
      </c>
      <c r="Q300" s="38">
        <f t="shared" si="547"/>
        <v>57002.514573005843</v>
      </c>
      <c r="R300" s="371">
        <f t="shared" ref="R300:Z300" si="591">$P300*$O300+MAX(R$24*1000/(MAX(MIN(FLOOR(R$24*1000/$U$1,1),$E300))*$L$1)*$R$1,$Q300-$P300*$O300)</f>
        <v>57002.514573005843</v>
      </c>
      <c r="S300" s="371">
        <f t="shared" si="591"/>
        <v>57002.514573005843</v>
      </c>
      <c r="T300" s="371">
        <f t="shared" si="591"/>
        <v>57002.514573005843</v>
      </c>
      <c r="U300" s="371">
        <f t="shared" si="591"/>
        <v>57002.514573005843</v>
      </c>
      <c r="V300" s="371">
        <f t="shared" si="591"/>
        <v>57002.514573005843</v>
      </c>
      <c r="W300" s="371">
        <f t="shared" si="591"/>
        <v>106998.45713562668</v>
      </c>
      <c r="X300" s="371">
        <f t="shared" si="591"/>
        <v>1069397.051356267</v>
      </c>
      <c r="Y300" s="371">
        <f t="shared" si="591"/>
        <v>10693382.993562669</v>
      </c>
      <c r="Z300" s="371">
        <f t="shared" si="591"/>
        <v>106933242.41562669</v>
      </c>
      <c r="AA300" s="38">
        <f t="shared" ref="AA300:AI300" si="592">$D300*R300/3600</f>
        <v>63.462799557946511</v>
      </c>
      <c r="AB300" s="38">
        <f t="shared" si="592"/>
        <v>63.462799557946511</v>
      </c>
      <c r="AC300" s="38">
        <f t="shared" si="592"/>
        <v>63.462799557946511</v>
      </c>
      <c r="AD300" s="38">
        <f t="shared" si="592"/>
        <v>63.462799557946511</v>
      </c>
      <c r="AE300" s="38">
        <f t="shared" si="592"/>
        <v>63.462799557946511</v>
      </c>
      <c r="AF300" s="38">
        <f t="shared" si="592"/>
        <v>119.12494894433104</v>
      </c>
      <c r="AG300" s="38">
        <f t="shared" si="592"/>
        <v>1190.5953838433106</v>
      </c>
      <c r="AH300" s="38">
        <f t="shared" si="592"/>
        <v>11905.299732833106</v>
      </c>
      <c r="AI300" s="38">
        <f t="shared" si="592"/>
        <v>119052.34322273105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16</v>
      </c>
      <c r="P301" s="369">
        <f t="shared" si="546"/>
        <v>20.399999999999999</v>
      </c>
      <c r="Q301" s="38">
        <f t="shared" si="547"/>
        <v>142506.28643251461</v>
      </c>
      <c r="R301" s="371">
        <f t="shared" ref="R301:Z301" si="593">$P301*$O301+MAX(R$24*1000/(MAX(MIN(FLOOR(R$24*1000/$U$1,1),$E301))*$L$1)*$R$1,$Q301-$P301*$O301)</f>
        <v>142506.28643251461</v>
      </c>
      <c r="S301" s="371">
        <f t="shared" si="593"/>
        <v>142506.28643251461</v>
      </c>
      <c r="T301" s="371">
        <f t="shared" si="593"/>
        <v>142506.28643251461</v>
      </c>
      <c r="U301" s="371">
        <f t="shared" si="593"/>
        <v>142506.28643251461</v>
      </c>
      <c r="V301" s="371">
        <f t="shared" si="593"/>
        <v>142506.28643251461</v>
      </c>
      <c r="W301" s="371">
        <f t="shared" si="593"/>
        <v>142506.28643251461</v>
      </c>
      <c r="X301" s="371">
        <f t="shared" si="593"/>
        <v>1069658.1713562668</v>
      </c>
      <c r="Y301" s="371">
        <f t="shared" si="593"/>
        <v>10693644.11356267</v>
      </c>
      <c r="Z301" s="371">
        <f t="shared" si="593"/>
        <v>106933503.53562669</v>
      </c>
      <c r="AA301" s="38">
        <f t="shared" ref="AA301:AI301" si="594">$D301*R301/3600</f>
        <v>158.65699889486626</v>
      </c>
      <c r="AB301" s="38">
        <f t="shared" si="594"/>
        <v>158.65699889486626</v>
      </c>
      <c r="AC301" s="38">
        <f t="shared" si="594"/>
        <v>158.65699889486626</v>
      </c>
      <c r="AD301" s="38">
        <f t="shared" si="594"/>
        <v>158.65699889486626</v>
      </c>
      <c r="AE301" s="38">
        <f t="shared" si="594"/>
        <v>158.65699889486626</v>
      </c>
      <c r="AF301" s="38">
        <f t="shared" si="594"/>
        <v>158.65699889486626</v>
      </c>
      <c r="AG301" s="38">
        <f t="shared" si="594"/>
        <v>1190.8860974433105</v>
      </c>
      <c r="AH301" s="38">
        <f t="shared" si="594"/>
        <v>11905.590446433107</v>
      </c>
      <c r="AI301" s="38">
        <f t="shared" si="594"/>
        <v>119052.63393633105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34</v>
      </c>
      <c r="Q302" s="38">
        <f t="shared" si="547"/>
        <v>237510.47738752436</v>
      </c>
      <c r="R302" s="371">
        <f t="shared" ref="R302:Z302" si="595">$P302*$O302+MAX(R$24*1000/(MAX(MIN(FLOOR(R$24*1000/$U$1,1),$E302))*$L$1)*$R$1,$Q302-$P302*$O302)</f>
        <v>237510.47738752436</v>
      </c>
      <c r="S302" s="371">
        <f t="shared" si="595"/>
        <v>237510.47738752436</v>
      </c>
      <c r="T302" s="371">
        <f t="shared" si="595"/>
        <v>237510.47738752436</v>
      </c>
      <c r="U302" s="371">
        <f t="shared" si="595"/>
        <v>237510.47738752436</v>
      </c>
      <c r="V302" s="371">
        <f t="shared" si="595"/>
        <v>237510.47738752436</v>
      </c>
      <c r="W302" s="371">
        <f t="shared" si="595"/>
        <v>237510.47738752436</v>
      </c>
      <c r="X302" s="371">
        <f t="shared" si="595"/>
        <v>1604337.6570344004</v>
      </c>
      <c r="Y302" s="371">
        <f t="shared" si="595"/>
        <v>16040316.570344005</v>
      </c>
      <c r="Z302" s="371">
        <f t="shared" si="595"/>
        <v>160400105.70344004</v>
      </c>
      <c r="AA302" s="38">
        <f t="shared" ref="AA302:AI302" si="596">$D302*R302/3600</f>
        <v>176.28555432762917</v>
      </c>
      <c r="AB302" s="38">
        <f t="shared" si="596"/>
        <v>176.28555432762917</v>
      </c>
      <c r="AC302" s="38">
        <f t="shared" si="596"/>
        <v>176.28555432762917</v>
      </c>
      <c r="AD302" s="38">
        <f t="shared" si="596"/>
        <v>176.28555432762917</v>
      </c>
      <c r="AE302" s="38">
        <f t="shared" si="596"/>
        <v>176.28555432762917</v>
      </c>
      <c r="AF302" s="38">
        <f t="shared" si="596"/>
        <v>176.28555432762917</v>
      </c>
      <c r="AG302" s="38">
        <f t="shared" si="596"/>
        <v>1190.7750609988661</v>
      </c>
      <c r="AH302" s="38">
        <f t="shared" si="596"/>
        <v>11905.47940998866</v>
      </c>
      <c r="AI302" s="38">
        <f t="shared" si="596"/>
        <v>119052.52289988662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16.32</v>
      </c>
      <c r="Q303" s="38">
        <f t="shared" si="547"/>
        <v>114005.02914601169</v>
      </c>
      <c r="R303" s="371">
        <f t="shared" ref="R303:Z303" si="597">$P303*$O303+MAX(R$24*1000/(MAX(MIN(FLOOR(R$24*1000/$U$1,1),$E303))*$L$1)*$R$1,$Q303-$P303*$O303)</f>
        <v>114005.02914601169</v>
      </c>
      <c r="S303" s="371">
        <f t="shared" si="597"/>
        <v>114005.02914601169</v>
      </c>
      <c r="T303" s="371">
        <f t="shared" si="597"/>
        <v>114005.02914601169</v>
      </c>
      <c r="U303" s="371">
        <f t="shared" si="597"/>
        <v>114005.02914601169</v>
      </c>
      <c r="V303" s="371">
        <f t="shared" si="597"/>
        <v>114005.02914601169</v>
      </c>
      <c r="W303" s="371">
        <f t="shared" si="597"/>
        <v>160481.36570344004</v>
      </c>
      <c r="X303" s="371">
        <f t="shared" si="597"/>
        <v>1604079.2570344005</v>
      </c>
      <c r="Y303" s="371">
        <f t="shared" si="597"/>
        <v>16040058.170344004</v>
      </c>
      <c r="Z303" s="371">
        <f t="shared" si="597"/>
        <v>160399847.30344003</v>
      </c>
      <c r="AA303" s="38">
        <f t="shared" ref="AA303:AI303" si="598">$D303*R303/3600</f>
        <v>84.61706607726201</v>
      </c>
      <c r="AB303" s="38">
        <f t="shared" si="598"/>
        <v>84.61706607726201</v>
      </c>
      <c r="AC303" s="38">
        <f t="shared" si="598"/>
        <v>84.61706607726201</v>
      </c>
      <c r="AD303" s="38">
        <f t="shared" si="598"/>
        <v>84.61706607726201</v>
      </c>
      <c r="AE303" s="38">
        <f t="shared" si="598"/>
        <v>84.61706607726201</v>
      </c>
      <c r="AF303" s="38">
        <f t="shared" si="598"/>
        <v>119.11283587766439</v>
      </c>
      <c r="AG303" s="38">
        <f t="shared" si="598"/>
        <v>1190.583270776644</v>
      </c>
      <c r="AH303" s="38">
        <f t="shared" si="598"/>
        <v>11905.287619766439</v>
      </c>
      <c r="AI303" s="38">
        <f t="shared" si="598"/>
        <v>119052.33110966439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16.32</v>
      </c>
      <c r="Q304" s="38">
        <f t="shared" si="547"/>
        <v>114005.02914601169</v>
      </c>
      <c r="R304" s="371">
        <f t="shared" ref="R304:Z304" si="599">$P304*$O304+MAX(R$24*1000/(MAX(MIN(FLOOR(R$24*1000/$U$1,1),$E304))*$L$1)*$R$1,$Q304-$P304*$O304)</f>
        <v>114005.02914601169</v>
      </c>
      <c r="S304" s="371">
        <f t="shared" si="599"/>
        <v>114005.02914601169</v>
      </c>
      <c r="T304" s="371">
        <f t="shared" si="599"/>
        <v>114005.02914601169</v>
      </c>
      <c r="U304" s="371">
        <f t="shared" si="599"/>
        <v>114005.02914601169</v>
      </c>
      <c r="V304" s="371">
        <f t="shared" si="599"/>
        <v>114005.02914601169</v>
      </c>
      <c r="W304" s="371">
        <f t="shared" si="599"/>
        <v>320832.17140688008</v>
      </c>
      <c r="X304" s="371">
        <f t="shared" si="599"/>
        <v>3208027.9540688009</v>
      </c>
      <c r="Y304" s="371">
        <f t="shared" si="599"/>
        <v>32079985.78068801</v>
      </c>
      <c r="Z304" s="371">
        <f t="shared" si="599"/>
        <v>320799564.04688007</v>
      </c>
      <c r="AA304" s="38">
        <f t="shared" ref="AA304:AI304" si="600">$D304*R304/3600</f>
        <v>42.308533038631005</v>
      </c>
      <c r="AB304" s="38">
        <f t="shared" si="600"/>
        <v>42.308533038631005</v>
      </c>
      <c r="AC304" s="38">
        <f t="shared" si="600"/>
        <v>42.308533038631005</v>
      </c>
      <c r="AD304" s="38">
        <f t="shared" si="600"/>
        <v>42.308533038631005</v>
      </c>
      <c r="AE304" s="38">
        <f t="shared" si="600"/>
        <v>42.308533038631005</v>
      </c>
      <c r="AF304" s="38">
        <f t="shared" si="600"/>
        <v>119.06438361099772</v>
      </c>
      <c r="AG304" s="38">
        <f t="shared" si="600"/>
        <v>1190.5348185099772</v>
      </c>
      <c r="AH304" s="38">
        <f t="shared" si="600"/>
        <v>11905.239167499774</v>
      </c>
      <c r="AI304" s="38">
        <f t="shared" si="600"/>
        <v>119052.28265739772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40.799999999999997</v>
      </c>
      <c r="Q305" s="38">
        <f t="shared" si="547"/>
        <v>285012.57286502921</v>
      </c>
      <c r="R305" s="371">
        <f t="shared" ref="R305:Z305" si="601">$P305*$O305+MAX(R$24*1000/(MAX(MIN(FLOOR(R$24*1000/$U$1,1),$E305))*$L$1)*$R$1,$Q305-$P305*$O305)</f>
        <v>285012.57286502921</v>
      </c>
      <c r="S305" s="371">
        <f t="shared" si="601"/>
        <v>285012.57286502921</v>
      </c>
      <c r="T305" s="371">
        <f t="shared" si="601"/>
        <v>285012.57286502921</v>
      </c>
      <c r="U305" s="371">
        <f t="shared" si="601"/>
        <v>285012.57286502921</v>
      </c>
      <c r="V305" s="371">
        <f t="shared" si="601"/>
        <v>285012.57286502921</v>
      </c>
      <c r="W305" s="371">
        <f t="shared" si="601"/>
        <v>321003.53140688007</v>
      </c>
      <c r="X305" s="371">
        <f t="shared" si="601"/>
        <v>3208199.3140688008</v>
      </c>
      <c r="Y305" s="371">
        <f t="shared" si="601"/>
        <v>32080157.14068801</v>
      </c>
      <c r="Z305" s="371">
        <f t="shared" si="601"/>
        <v>320799735.40688008</v>
      </c>
      <c r="AA305" s="38">
        <f t="shared" ref="AA305:AI305" si="602">$D305*R305/3600</f>
        <v>105.77133259657751</v>
      </c>
      <c r="AB305" s="38">
        <f t="shared" si="602"/>
        <v>105.77133259657751</v>
      </c>
      <c r="AC305" s="38">
        <f t="shared" si="602"/>
        <v>105.77133259657751</v>
      </c>
      <c r="AD305" s="38">
        <f t="shared" si="602"/>
        <v>105.77133259657751</v>
      </c>
      <c r="AE305" s="38">
        <f t="shared" si="602"/>
        <v>105.77133259657751</v>
      </c>
      <c r="AF305" s="38">
        <f t="shared" si="602"/>
        <v>119.12797721099771</v>
      </c>
      <c r="AG305" s="38">
        <f t="shared" si="602"/>
        <v>1190.5984121099771</v>
      </c>
      <c r="AH305" s="38">
        <f t="shared" si="602"/>
        <v>11905.302761099772</v>
      </c>
      <c r="AI305" s="38">
        <f t="shared" si="602"/>
        <v>119052.34625099773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16.32</v>
      </c>
      <c r="Q306" s="38">
        <f t="shared" si="547"/>
        <v>114005.02914601169</v>
      </c>
      <c r="R306" s="371">
        <f t="shared" ref="R306:Z306" si="603">$P306*$O306+MAX(R$24*1000/(MAX(MIN(FLOOR(R$24*1000/$U$1,1),$E306))*$L$1)*$R$1,$Q306-$P306*$O306)</f>
        <v>114005.02914601169</v>
      </c>
      <c r="S306" s="371">
        <f t="shared" si="603"/>
        <v>114005.02914601169</v>
      </c>
      <c r="T306" s="371">
        <f t="shared" si="603"/>
        <v>114005.02914601169</v>
      </c>
      <c r="U306" s="371">
        <f t="shared" si="603"/>
        <v>114005.02914601169</v>
      </c>
      <c r="V306" s="371">
        <f t="shared" si="603"/>
        <v>114005.02914601169</v>
      </c>
      <c r="W306" s="371">
        <f t="shared" si="603"/>
        <v>641615.38281376008</v>
      </c>
      <c r="X306" s="371">
        <f t="shared" si="603"/>
        <v>6416006.9481376018</v>
      </c>
      <c r="Y306" s="371">
        <f t="shared" si="603"/>
        <v>64159922.601376019</v>
      </c>
      <c r="Z306" s="371">
        <f t="shared" si="603"/>
        <v>641599079.13376021</v>
      </c>
      <c r="AA306" s="38">
        <f t="shared" ref="AA306:AI306" si="604">$D306*R306/3600</f>
        <v>21.154266519315502</v>
      </c>
      <c r="AB306" s="38">
        <f t="shared" si="604"/>
        <v>21.154266519315502</v>
      </c>
      <c r="AC306" s="38">
        <f t="shared" si="604"/>
        <v>21.154266519315502</v>
      </c>
      <c r="AD306" s="38">
        <f t="shared" si="604"/>
        <v>21.154266519315502</v>
      </c>
      <c r="AE306" s="38">
        <f t="shared" si="604"/>
        <v>21.154266519315502</v>
      </c>
      <c r="AF306" s="38">
        <f t="shared" si="604"/>
        <v>119.05529881099771</v>
      </c>
      <c r="AG306" s="38">
        <f t="shared" si="604"/>
        <v>1190.5257337099774</v>
      </c>
      <c r="AH306" s="38">
        <f t="shared" si="604"/>
        <v>11905.230082699773</v>
      </c>
      <c r="AI306" s="38">
        <f t="shared" si="604"/>
        <v>119052.27357259774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40.799999999999997</v>
      </c>
      <c r="Q307" s="38">
        <f t="shared" si="547"/>
        <v>285012.57286502921</v>
      </c>
      <c r="R307" s="371">
        <f t="shared" ref="R307:Z307" si="605">$P307*$O307+MAX(R$24*1000/(MAX(MIN(FLOOR(R$24*1000/$U$1,1),$E307))*$L$1)*$R$1,$Q307-$P307*$O307)</f>
        <v>285012.57286502921</v>
      </c>
      <c r="S307" s="371">
        <f t="shared" si="605"/>
        <v>285012.57286502921</v>
      </c>
      <c r="T307" s="371">
        <f t="shared" si="605"/>
        <v>285012.57286502921</v>
      </c>
      <c r="U307" s="371">
        <f t="shared" si="605"/>
        <v>285012.57286502921</v>
      </c>
      <c r="V307" s="371">
        <f t="shared" si="605"/>
        <v>285012.57286502921</v>
      </c>
      <c r="W307" s="371">
        <f t="shared" si="605"/>
        <v>641680.66281376011</v>
      </c>
      <c r="X307" s="371">
        <f t="shared" si="605"/>
        <v>6416072.2281376012</v>
      </c>
      <c r="Y307" s="371">
        <f t="shared" si="605"/>
        <v>64159987.881376021</v>
      </c>
      <c r="Z307" s="371">
        <f t="shared" si="605"/>
        <v>641599144.41376019</v>
      </c>
      <c r="AA307" s="38">
        <f t="shared" ref="AA307:AI307" si="606">$D307*R307/3600</f>
        <v>52.885666298288754</v>
      </c>
      <c r="AB307" s="38">
        <f t="shared" si="606"/>
        <v>52.885666298288754</v>
      </c>
      <c r="AC307" s="38">
        <f t="shared" si="606"/>
        <v>52.885666298288754</v>
      </c>
      <c r="AD307" s="38">
        <f t="shared" si="606"/>
        <v>52.885666298288754</v>
      </c>
      <c r="AE307" s="38">
        <f t="shared" si="606"/>
        <v>52.885666298288754</v>
      </c>
      <c r="AF307" s="38">
        <f t="shared" si="606"/>
        <v>119.06741187766438</v>
      </c>
      <c r="AG307" s="38">
        <f t="shared" si="606"/>
        <v>1190.5378467766438</v>
      </c>
      <c r="AH307" s="38">
        <f t="shared" si="606"/>
        <v>11905.242195766439</v>
      </c>
      <c r="AI307" s="38">
        <f t="shared" si="606"/>
        <v>119052.28568566439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40.799999999999997</v>
      </c>
      <c r="Q308" s="38">
        <f t="shared" si="547"/>
        <v>285012.57286502921</v>
      </c>
      <c r="R308" s="371">
        <f t="shared" ref="R308:Z308" si="607">$P308*$O308+MAX(R$24*1000/(MAX(MIN(FLOOR(R$24*1000/$U$1,1),$E308))*$L$1)*$R$1,$Q308-$P308*$O308)</f>
        <v>285012.57286502921</v>
      </c>
      <c r="S308" s="371">
        <f t="shared" si="607"/>
        <v>285012.57286502921</v>
      </c>
      <c r="T308" s="371">
        <f t="shared" si="607"/>
        <v>285012.57286502921</v>
      </c>
      <c r="U308" s="371">
        <f t="shared" si="607"/>
        <v>285012.57286502921</v>
      </c>
      <c r="V308" s="371">
        <f t="shared" si="607"/>
        <v>285012.57286502921</v>
      </c>
      <c r="W308" s="371">
        <f t="shared" si="607"/>
        <v>1283238.9256275203</v>
      </c>
      <c r="X308" s="371">
        <f t="shared" si="607"/>
        <v>12832022.056275204</v>
      </c>
      <c r="Y308" s="371">
        <f t="shared" si="607"/>
        <v>128319853.36275204</v>
      </c>
      <c r="Z308" s="371">
        <f t="shared" si="607"/>
        <v>1283198166.4275203</v>
      </c>
      <c r="AA308" s="38">
        <f t="shared" ref="AA308:AI308" si="608">$D308*R308/3600</f>
        <v>26.442833149144377</v>
      </c>
      <c r="AB308" s="38">
        <f t="shared" si="608"/>
        <v>26.442833149144377</v>
      </c>
      <c r="AC308" s="38">
        <f t="shared" si="608"/>
        <v>26.442833149144377</v>
      </c>
      <c r="AD308" s="38">
        <f t="shared" si="608"/>
        <v>26.442833149144377</v>
      </c>
      <c r="AE308" s="38">
        <f t="shared" si="608"/>
        <v>26.442833149144377</v>
      </c>
      <c r="AF308" s="38">
        <f t="shared" si="608"/>
        <v>119.05605587766439</v>
      </c>
      <c r="AG308" s="38">
        <f t="shared" si="608"/>
        <v>1190.5264907766439</v>
      </c>
      <c r="AH308" s="38">
        <f t="shared" si="608"/>
        <v>11905.23083976644</v>
      </c>
      <c r="AI308" s="38">
        <f t="shared" si="608"/>
        <v>119052.27432966439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34</v>
      </c>
      <c r="Q309" s="38">
        <f t="shared" si="547"/>
        <v>237510.47738752436</v>
      </c>
      <c r="R309" s="371">
        <f t="shared" ref="R309:Z309" si="609">$P309*$O309+MAX(R$24*1000/(MAX(MIN(FLOOR(R$24*1000/$U$1,1),$E309))*$L$1)*$R$1,$Q309-$P309*$O309)</f>
        <v>237510.47738752436</v>
      </c>
      <c r="S309" s="371">
        <f t="shared" si="609"/>
        <v>237510.47738752436</v>
      </c>
      <c r="T309" s="371">
        <f t="shared" si="609"/>
        <v>237510.47738752436</v>
      </c>
      <c r="U309" s="371">
        <f t="shared" si="609"/>
        <v>237510.47738752436</v>
      </c>
      <c r="V309" s="371">
        <f t="shared" si="609"/>
        <v>237510.47738752436</v>
      </c>
      <c r="W309" s="371">
        <f t="shared" si="609"/>
        <v>641633.06281376013</v>
      </c>
      <c r="X309" s="371">
        <f t="shared" si="609"/>
        <v>6416024.6281376015</v>
      </c>
      <c r="Y309" s="371">
        <f t="shared" si="609"/>
        <v>64159940.281376019</v>
      </c>
      <c r="Z309" s="371">
        <f t="shared" si="609"/>
        <v>641599096.81376016</v>
      </c>
      <c r="AA309" s="38">
        <f t="shared" ref="AA309:AI309" si="610">$D309*R309/3600</f>
        <v>45.258940968844925</v>
      </c>
      <c r="AB309" s="38">
        <f t="shared" si="610"/>
        <v>45.258940968844925</v>
      </c>
      <c r="AC309" s="38">
        <f t="shared" si="610"/>
        <v>45.258940968844925</v>
      </c>
      <c r="AD309" s="38">
        <f t="shared" si="610"/>
        <v>45.258940968844925</v>
      </c>
      <c r="AE309" s="38">
        <f t="shared" si="610"/>
        <v>45.258940968844925</v>
      </c>
      <c r="AF309" s="38">
        <f t="shared" si="610"/>
        <v>122.26674474728874</v>
      </c>
      <c r="AG309" s="38">
        <f t="shared" si="610"/>
        <v>1222.6091374728876</v>
      </c>
      <c r="AH309" s="38">
        <f t="shared" si="610"/>
        <v>12226.033064728876</v>
      </c>
      <c r="AI309" s="38">
        <f t="shared" si="610"/>
        <v>122260.27233728876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21</v>
      </c>
      <c r="P310" s="369">
        <f t="shared" si="546"/>
        <v>5.44</v>
      </c>
      <c r="Q310" s="38">
        <f t="shared" si="547"/>
        <v>38001.676382003898</v>
      </c>
      <c r="R310" s="371">
        <f t="shared" ref="R310:Z310" si="611">$P310*$O310+MAX(R$24*1000/(MAX(MIN(FLOOR(R$24*1000/$U$1,1),$E310))*$L$1)*$R$1,$Q310-$P310*$O310)</f>
        <v>38001.676382003898</v>
      </c>
      <c r="S310" s="371">
        <f t="shared" si="611"/>
        <v>38001.676382003898</v>
      </c>
      <c r="T310" s="371">
        <f t="shared" si="611"/>
        <v>38001.676382003898</v>
      </c>
      <c r="U310" s="371">
        <f t="shared" si="611"/>
        <v>38001.676382003898</v>
      </c>
      <c r="V310" s="371">
        <f t="shared" si="611"/>
        <v>38001.676382003898</v>
      </c>
      <c r="W310" s="371">
        <f t="shared" si="611"/>
        <v>40214.181425860006</v>
      </c>
      <c r="X310" s="371">
        <f t="shared" si="611"/>
        <v>401113.65425860009</v>
      </c>
      <c r="Y310" s="371">
        <f t="shared" si="611"/>
        <v>4010108.3825860014</v>
      </c>
      <c r="Z310" s="371">
        <f t="shared" si="611"/>
        <v>40100055.665860012</v>
      </c>
      <c r="AA310" s="38">
        <f t="shared" ref="AA310:AI310" si="612">$D310*R310/3600</f>
        <v>115.92622500754632</v>
      </c>
      <c r="AB310" s="38">
        <f t="shared" si="612"/>
        <v>115.92622500754632</v>
      </c>
      <c r="AC310" s="38">
        <f t="shared" si="612"/>
        <v>115.92622500754632</v>
      </c>
      <c r="AD310" s="38">
        <f t="shared" si="612"/>
        <v>115.92622500754632</v>
      </c>
      <c r="AE310" s="38">
        <f t="shared" si="612"/>
        <v>115.92622500754632</v>
      </c>
      <c r="AF310" s="38">
        <f t="shared" si="612"/>
        <v>122.67559456077628</v>
      </c>
      <c r="AG310" s="38">
        <f t="shared" si="612"/>
        <v>1223.6194864077629</v>
      </c>
      <c r="AH310" s="38">
        <f t="shared" si="612"/>
        <v>12233.058404877629</v>
      </c>
      <c r="AI310" s="38">
        <f t="shared" si="612"/>
        <v>122327.44758957627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10.88</v>
      </c>
      <c r="Q311" s="38">
        <f t="shared" si="547"/>
        <v>76003.352764007795</v>
      </c>
      <c r="R311" s="371">
        <f t="shared" ref="R311:Z311" si="613">$P311*$O311+MAX(R$24*1000/(MAX(MIN(FLOOR(R$24*1000/$U$1,1),$E311))*$L$1)*$R$1,$Q311-$P311*$O311)</f>
        <v>76003.352764007795</v>
      </c>
      <c r="S311" s="371">
        <f t="shared" si="613"/>
        <v>76003.352764007795</v>
      </c>
      <c r="T311" s="371">
        <f t="shared" si="613"/>
        <v>76003.352764007795</v>
      </c>
      <c r="U311" s="371">
        <f t="shared" si="613"/>
        <v>76003.352764007795</v>
      </c>
      <c r="V311" s="371">
        <f t="shared" si="613"/>
        <v>76003.352764007795</v>
      </c>
      <c r="W311" s="371">
        <f t="shared" si="613"/>
        <v>80308.682851720019</v>
      </c>
      <c r="X311" s="371">
        <f t="shared" si="613"/>
        <v>802107.62851720024</v>
      </c>
      <c r="Y311" s="371">
        <f t="shared" si="613"/>
        <v>8020097.0851720022</v>
      </c>
      <c r="Z311" s="371">
        <f t="shared" si="613"/>
        <v>80199991.651720017</v>
      </c>
      <c r="AA311" s="38">
        <f t="shared" ref="AA311:AI311" si="614">$D311*R311/3600</f>
        <v>115.92622500754632</v>
      </c>
      <c r="AB311" s="38">
        <f t="shared" si="614"/>
        <v>115.92622500754632</v>
      </c>
      <c r="AC311" s="38">
        <f t="shared" si="614"/>
        <v>115.92622500754632</v>
      </c>
      <c r="AD311" s="38">
        <f t="shared" si="614"/>
        <v>115.92622500754632</v>
      </c>
      <c r="AE311" s="38">
        <f t="shared" si="614"/>
        <v>115.92622500754632</v>
      </c>
      <c r="AF311" s="38">
        <f t="shared" si="614"/>
        <v>122.49304931633182</v>
      </c>
      <c r="AG311" s="38">
        <f t="shared" si="614"/>
        <v>1223.4369411633184</v>
      </c>
      <c r="AH311" s="38">
        <f t="shared" si="614"/>
        <v>12232.875859633183</v>
      </c>
      <c r="AI311" s="38">
        <f t="shared" si="614"/>
        <v>122327.26504433183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21</v>
      </c>
      <c r="P312" s="369">
        <f t="shared" si="546"/>
        <v>5.44</v>
      </c>
      <c r="Q312" s="38">
        <f t="shared" si="547"/>
        <v>38001.676382003898</v>
      </c>
      <c r="R312" s="371">
        <f t="shared" ref="R312:Z312" si="615">$P312*$O312+MAX(R$24*1000/(MAX(MIN(FLOOR(R$24*1000/$U$1,1),$E312))*$L$1)*$R$1,$Q312-$P312*$O312)</f>
        <v>38001.676382003898</v>
      </c>
      <c r="S312" s="371">
        <f t="shared" si="615"/>
        <v>38001.676382003898</v>
      </c>
      <c r="T312" s="371">
        <f t="shared" si="615"/>
        <v>38001.676382003898</v>
      </c>
      <c r="U312" s="371">
        <f t="shared" si="615"/>
        <v>38001.676382003898</v>
      </c>
      <c r="V312" s="371">
        <f t="shared" si="615"/>
        <v>38001.676382003898</v>
      </c>
      <c r="W312" s="371">
        <f t="shared" si="615"/>
        <v>40214.181425860006</v>
      </c>
      <c r="X312" s="371">
        <f t="shared" si="615"/>
        <v>401113.65425860009</v>
      </c>
      <c r="Y312" s="371">
        <f t="shared" si="615"/>
        <v>4010108.3825860014</v>
      </c>
      <c r="Z312" s="371">
        <f t="shared" si="615"/>
        <v>40100055.665860012</v>
      </c>
      <c r="AA312" s="38">
        <f t="shared" ref="AA312:AI312" si="616">$D312*R312/3600</f>
        <v>115.93044741603323</v>
      </c>
      <c r="AB312" s="38">
        <f t="shared" si="616"/>
        <v>115.93044741603323</v>
      </c>
      <c r="AC312" s="38">
        <f t="shared" si="616"/>
        <v>115.93044741603323</v>
      </c>
      <c r="AD312" s="38">
        <f t="shared" si="616"/>
        <v>115.93044741603323</v>
      </c>
      <c r="AE312" s="38">
        <f t="shared" si="616"/>
        <v>115.93044741603323</v>
      </c>
      <c r="AF312" s="38">
        <f t="shared" si="616"/>
        <v>122.68006280315693</v>
      </c>
      <c r="AG312" s="38">
        <f t="shared" si="616"/>
        <v>1223.6640545915693</v>
      </c>
      <c r="AH312" s="38">
        <f t="shared" si="616"/>
        <v>12233.503972475693</v>
      </c>
      <c r="AI312" s="38">
        <f t="shared" si="616"/>
        <v>122331.90315131695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21.76</v>
      </c>
      <c r="Q313" s="38">
        <f t="shared" si="547"/>
        <v>152006.70552801559</v>
      </c>
      <c r="R313" s="371">
        <f t="shared" ref="R313:Z313" si="617">$P313*$O313+MAX(R$24*1000/(MAX(MIN(FLOOR(R$24*1000/$U$1,1),$E313))*$L$1)*$R$1,$Q313-$P313*$O313)</f>
        <v>152006.70552801559</v>
      </c>
      <c r="S313" s="371">
        <f t="shared" si="617"/>
        <v>152006.70552801559</v>
      </c>
      <c r="T313" s="371">
        <f t="shared" si="617"/>
        <v>152006.70552801559</v>
      </c>
      <c r="U313" s="371">
        <f t="shared" si="617"/>
        <v>152006.70552801559</v>
      </c>
      <c r="V313" s="371">
        <f t="shared" si="617"/>
        <v>152006.70552801559</v>
      </c>
      <c r="W313" s="371">
        <f t="shared" si="617"/>
        <v>160508.56570344002</v>
      </c>
      <c r="X313" s="371">
        <f t="shared" si="617"/>
        <v>1604106.4570344004</v>
      </c>
      <c r="Y313" s="371">
        <f t="shared" si="617"/>
        <v>16040085.370344006</v>
      </c>
      <c r="Z313" s="371">
        <f t="shared" si="617"/>
        <v>160399874.50344005</v>
      </c>
      <c r="AA313" s="38">
        <f t="shared" ref="AA313:AI313" si="618">$D313*R313/3600</f>
        <v>115.94733704998079</v>
      </c>
      <c r="AB313" s="38">
        <f t="shared" si="618"/>
        <v>115.94733704998079</v>
      </c>
      <c r="AC313" s="38">
        <f t="shared" si="618"/>
        <v>115.94733704998079</v>
      </c>
      <c r="AD313" s="38">
        <f t="shared" si="618"/>
        <v>115.94733704998079</v>
      </c>
      <c r="AE313" s="38">
        <f t="shared" si="618"/>
        <v>115.94733704998079</v>
      </c>
      <c r="AF313" s="38">
        <f t="shared" si="618"/>
        <v>122.43236706156841</v>
      </c>
      <c r="AG313" s="38">
        <f t="shared" si="618"/>
        <v>1223.5767586156842</v>
      </c>
      <c r="AH313" s="38">
        <f t="shared" si="618"/>
        <v>12235.020674156845</v>
      </c>
      <c r="AI313" s="38">
        <f t="shared" si="618"/>
        <v>122349.45982956843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16.32</v>
      </c>
      <c r="Q314" s="38">
        <f t="shared" si="547"/>
        <v>114005.02914601169</v>
      </c>
      <c r="R314" s="371">
        <f t="shared" ref="R314:Z314" si="619">$P314*$O314+MAX(R$24*1000/(MAX(MIN(FLOOR(R$24*1000/$U$1,1),$E314))*$L$1)*$R$1,$Q314-$P314*$O314)</f>
        <v>114005.02914601169</v>
      </c>
      <c r="S314" s="371">
        <f t="shared" si="619"/>
        <v>114005.02914601169</v>
      </c>
      <c r="T314" s="371">
        <f t="shared" si="619"/>
        <v>114005.02914601169</v>
      </c>
      <c r="U314" s="371">
        <f t="shared" si="619"/>
        <v>114005.02914601169</v>
      </c>
      <c r="V314" s="371">
        <f t="shared" si="619"/>
        <v>114005.02914601169</v>
      </c>
      <c r="W314" s="371">
        <f t="shared" si="619"/>
        <v>320832.17140688008</v>
      </c>
      <c r="X314" s="371">
        <f t="shared" si="619"/>
        <v>3208027.9540688009</v>
      </c>
      <c r="Y314" s="371">
        <f t="shared" si="619"/>
        <v>32079985.78068801</v>
      </c>
      <c r="Z314" s="371">
        <f t="shared" si="619"/>
        <v>320799564.04688007</v>
      </c>
      <c r="AA314" s="38">
        <f t="shared" ref="AA314:AI314" si="620">$D314*R314/3600</f>
        <v>43.48025139374279</v>
      </c>
      <c r="AB314" s="38">
        <f t="shared" si="620"/>
        <v>43.48025139374279</v>
      </c>
      <c r="AC314" s="38">
        <f t="shared" si="620"/>
        <v>43.48025139374279</v>
      </c>
      <c r="AD314" s="38">
        <f t="shared" si="620"/>
        <v>43.48025139374279</v>
      </c>
      <c r="AE314" s="38">
        <f t="shared" si="620"/>
        <v>43.48025139374279</v>
      </c>
      <c r="AF314" s="38">
        <f t="shared" si="620"/>
        <v>122.36182537267955</v>
      </c>
      <c r="AG314" s="38">
        <f t="shared" si="620"/>
        <v>1223.5062169267953</v>
      </c>
      <c r="AH314" s="38">
        <f t="shared" si="620"/>
        <v>12234.950132467955</v>
      </c>
      <c r="AI314" s="38">
        <f t="shared" si="620"/>
        <v>122349.38928787953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16</v>
      </c>
      <c r="P315" s="369">
        <f t="shared" si="546"/>
        <v>2.72</v>
      </c>
      <c r="Q315" s="38">
        <f t="shared" si="547"/>
        <v>19000.838191001949</v>
      </c>
      <c r="R315" s="371">
        <f t="shared" ref="R315:Z315" si="621">$P315*$O315+MAX(R$24*1000/(MAX(MIN(FLOOR(R$24*1000/$U$1,1),$E315))*$L$1)*$R$1,$Q315-$P315*$O315)</f>
        <v>19000.838191001949</v>
      </c>
      <c r="S315" s="371">
        <f t="shared" si="621"/>
        <v>19000.838191001949</v>
      </c>
      <c r="T315" s="371">
        <f t="shared" si="621"/>
        <v>19000.838191001949</v>
      </c>
      <c r="U315" s="371">
        <f t="shared" si="621"/>
        <v>19000.838191001949</v>
      </c>
      <c r="V315" s="371">
        <f t="shared" si="621"/>
        <v>19000.838191001949</v>
      </c>
      <c r="W315" s="371">
        <f t="shared" si="621"/>
        <v>53510.108567813339</v>
      </c>
      <c r="X315" s="371">
        <f t="shared" si="621"/>
        <v>534709.40567813348</v>
      </c>
      <c r="Y315" s="371">
        <f t="shared" si="621"/>
        <v>5346702.3767813342</v>
      </c>
      <c r="Z315" s="371">
        <f t="shared" si="621"/>
        <v>53466632.087813348</v>
      </c>
      <c r="AA315" s="38">
        <f t="shared" ref="AA315:AI315" si="622">$D315*R315/3600</f>
        <v>44.165548291164924</v>
      </c>
      <c r="AB315" s="38">
        <f t="shared" si="622"/>
        <v>44.165548291164924</v>
      </c>
      <c r="AC315" s="38">
        <f t="shared" si="622"/>
        <v>44.165548291164924</v>
      </c>
      <c r="AD315" s="38">
        <f t="shared" si="622"/>
        <v>44.165548291164924</v>
      </c>
      <c r="AE315" s="38">
        <f t="shared" si="622"/>
        <v>44.165548291164924</v>
      </c>
      <c r="AF315" s="38">
        <f t="shared" si="622"/>
        <v>124.37889635502532</v>
      </c>
      <c r="AG315" s="38">
        <f t="shared" si="622"/>
        <v>1242.8785425582532</v>
      </c>
      <c r="AH315" s="38">
        <f t="shared" si="622"/>
        <v>12427.875004590533</v>
      </c>
      <c r="AI315" s="38">
        <f t="shared" si="622"/>
        <v>124277.83962491334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8</v>
      </c>
      <c r="P316" s="369">
        <f t="shared" si="546"/>
        <v>5.44</v>
      </c>
      <c r="Q316" s="38">
        <f t="shared" si="547"/>
        <v>38001.676382003898</v>
      </c>
      <c r="R316" s="371">
        <f t="shared" ref="R316:Z316" si="623">$P316*$O316+MAX(R$24*1000/(MAX(MIN(FLOOR(R$24*1000/$U$1,1),$E316))*$L$1)*$R$1,$Q316-$P316*$O316)</f>
        <v>38001.676382003898</v>
      </c>
      <c r="S316" s="371">
        <f t="shared" si="623"/>
        <v>38001.676382003898</v>
      </c>
      <c r="T316" s="371">
        <f t="shared" si="623"/>
        <v>38001.676382003898</v>
      </c>
      <c r="U316" s="371">
        <f t="shared" si="623"/>
        <v>38001.676382003898</v>
      </c>
      <c r="V316" s="371">
        <f t="shared" si="623"/>
        <v>38001.676382003898</v>
      </c>
      <c r="W316" s="371">
        <f t="shared" si="623"/>
        <v>106976.69713562669</v>
      </c>
      <c r="X316" s="371">
        <f t="shared" si="623"/>
        <v>1069375.2913562669</v>
      </c>
      <c r="Y316" s="371">
        <f t="shared" si="623"/>
        <v>10693361.233562669</v>
      </c>
      <c r="Z316" s="371">
        <f t="shared" si="623"/>
        <v>106933220.65562668</v>
      </c>
      <c r="AA316" s="38">
        <f t="shared" ref="AA316:AI316" si="624">$D316*R316/3600</f>
        <v>44.165548291164924</v>
      </c>
      <c r="AB316" s="38">
        <f t="shared" si="624"/>
        <v>44.165548291164924</v>
      </c>
      <c r="AC316" s="38">
        <f t="shared" si="624"/>
        <v>44.165548291164924</v>
      </c>
      <c r="AD316" s="38">
        <f t="shared" si="624"/>
        <v>44.165548291164924</v>
      </c>
      <c r="AE316" s="38">
        <f t="shared" si="624"/>
        <v>44.165548291164924</v>
      </c>
      <c r="AF316" s="38">
        <f t="shared" si="624"/>
        <v>124.32831741102532</v>
      </c>
      <c r="AG316" s="38">
        <f t="shared" si="624"/>
        <v>1242.8279636142531</v>
      </c>
      <c r="AH316" s="38">
        <f t="shared" si="624"/>
        <v>12427.824425646533</v>
      </c>
      <c r="AI316" s="38">
        <f t="shared" si="624"/>
        <v>124277.78904596932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21</v>
      </c>
      <c r="P317" s="369">
        <f t="shared" si="546"/>
        <v>2.04</v>
      </c>
      <c r="Q317" s="38">
        <f t="shared" si="547"/>
        <v>14250.628643251461</v>
      </c>
      <c r="R317" s="371">
        <f t="shared" ref="R317:Z317" si="625">$P317*$O317+MAX(R$24*1000/(MAX(MIN(FLOOR(R$24*1000/$U$1,1),$E317))*$L$1)*$R$1,$Q317-$P317*$O317)</f>
        <v>14250.628643251461</v>
      </c>
      <c r="S317" s="371">
        <f t="shared" si="625"/>
        <v>14250.628643251461</v>
      </c>
      <c r="T317" s="371">
        <f t="shared" si="625"/>
        <v>14250.628643251461</v>
      </c>
      <c r="U317" s="371">
        <f t="shared" si="625"/>
        <v>14250.628643251461</v>
      </c>
      <c r="V317" s="371">
        <f t="shared" si="625"/>
        <v>14250.628643251461</v>
      </c>
      <c r="W317" s="371">
        <f t="shared" si="625"/>
        <v>40142.781425860005</v>
      </c>
      <c r="X317" s="371">
        <f t="shared" si="625"/>
        <v>401042.25425860012</v>
      </c>
      <c r="Y317" s="371">
        <f t="shared" si="625"/>
        <v>4010036.982586001</v>
      </c>
      <c r="Z317" s="371">
        <f t="shared" si="625"/>
        <v>40099984.265860014</v>
      </c>
      <c r="AA317" s="38">
        <f t="shared" ref="AA317:AI317" si="626">$D317*R317/3600</f>
        <v>44.165548291164924</v>
      </c>
      <c r="AB317" s="38">
        <f t="shared" si="626"/>
        <v>44.165548291164924</v>
      </c>
      <c r="AC317" s="38">
        <f t="shared" si="626"/>
        <v>44.165548291164924</v>
      </c>
      <c r="AD317" s="38">
        <f t="shared" si="626"/>
        <v>44.165548291164924</v>
      </c>
      <c r="AE317" s="38">
        <f t="shared" si="626"/>
        <v>44.165548291164924</v>
      </c>
      <c r="AF317" s="38">
        <f t="shared" si="626"/>
        <v>124.41050819502534</v>
      </c>
      <c r="AG317" s="38">
        <f t="shared" si="626"/>
        <v>1242.9101543982536</v>
      </c>
      <c r="AH317" s="38">
        <f t="shared" si="626"/>
        <v>12427.906616430535</v>
      </c>
      <c r="AI317" s="38">
        <f t="shared" si="626"/>
        <v>124277.87123675336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21</v>
      </c>
      <c r="P318" s="369">
        <f t="shared" si="546"/>
        <v>2.04</v>
      </c>
      <c r="Q318" s="38">
        <f t="shared" si="547"/>
        <v>14250.628643251461</v>
      </c>
      <c r="R318" s="371">
        <f t="shared" ref="R318:Z318" si="627">$P318*$O318+MAX(R$24*1000/(MAX(MIN(FLOOR(R$24*1000/$U$1,1),$E318))*$L$1)*$R$1,$Q318-$P318*$O318)</f>
        <v>14250.628643251461</v>
      </c>
      <c r="S318" s="371">
        <f t="shared" si="627"/>
        <v>14250.628643251461</v>
      </c>
      <c r="T318" s="371">
        <f t="shared" si="627"/>
        <v>14250.628643251461</v>
      </c>
      <c r="U318" s="371">
        <f t="shared" si="627"/>
        <v>14250.628643251461</v>
      </c>
      <c r="V318" s="371">
        <f t="shared" si="627"/>
        <v>14250.628643251461</v>
      </c>
      <c r="W318" s="371">
        <f t="shared" si="627"/>
        <v>40142.781425860005</v>
      </c>
      <c r="X318" s="371">
        <f t="shared" si="627"/>
        <v>401042.25425860012</v>
      </c>
      <c r="Y318" s="371">
        <f t="shared" si="627"/>
        <v>4010036.982586001</v>
      </c>
      <c r="Z318" s="371">
        <f t="shared" si="627"/>
        <v>40099984.265860014</v>
      </c>
      <c r="AA318" s="38">
        <f t="shared" ref="AA318:AI318" si="628">$D318*R318/3600</f>
        <v>44.165548291164924</v>
      </c>
      <c r="AB318" s="38">
        <f t="shared" si="628"/>
        <v>44.165548291164924</v>
      </c>
      <c r="AC318" s="38">
        <f t="shared" si="628"/>
        <v>44.165548291164924</v>
      </c>
      <c r="AD318" s="38">
        <f t="shared" si="628"/>
        <v>44.165548291164924</v>
      </c>
      <c r="AE318" s="38">
        <f t="shared" si="628"/>
        <v>44.165548291164924</v>
      </c>
      <c r="AF318" s="38">
        <f t="shared" si="628"/>
        <v>124.41050819502534</v>
      </c>
      <c r="AG318" s="38">
        <f t="shared" si="628"/>
        <v>1242.9101543982536</v>
      </c>
      <c r="AH318" s="38">
        <f t="shared" si="628"/>
        <v>12427.906616430535</v>
      </c>
      <c r="AI318" s="38">
        <f t="shared" si="628"/>
        <v>124277.87123675336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10</v>
      </c>
      <c r="P319" s="369">
        <f t="shared" si="546"/>
        <v>4.08</v>
      </c>
      <c r="Q319" s="38">
        <f t="shared" si="547"/>
        <v>28501.257286502921</v>
      </c>
      <c r="R319" s="371">
        <f t="shared" ref="R319:Z319" si="629">$P319*$O319+MAX(R$24*1000/(MAX(MIN(FLOOR(R$24*1000/$U$1,1),$E319))*$L$1)*$R$1,$Q319-$P319*$O319)</f>
        <v>28501.257286502921</v>
      </c>
      <c r="S319" s="371">
        <f t="shared" si="629"/>
        <v>28501.257286502921</v>
      </c>
      <c r="T319" s="371">
        <f t="shared" si="629"/>
        <v>28501.257286502921</v>
      </c>
      <c r="U319" s="371">
        <f t="shared" si="629"/>
        <v>28501.257286502921</v>
      </c>
      <c r="V319" s="371">
        <f t="shared" si="629"/>
        <v>28501.257286502921</v>
      </c>
      <c r="W319" s="371">
        <f t="shared" si="629"/>
        <v>80240.682851720019</v>
      </c>
      <c r="X319" s="371">
        <f t="shared" si="629"/>
        <v>802039.62851720024</v>
      </c>
      <c r="Y319" s="371">
        <f t="shared" si="629"/>
        <v>8020029.0851720022</v>
      </c>
      <c r="Z319" s="371">
        <f t="shared" si="629"/>
        <v>80199923.651720017</v>
      </c>
      <c r="AA319" s="38">
        <f t="shared" ref="AA319:AI319" si="630">$D319*R319/3600</f>
        <v>44.165548291164924</v>
      </c>
      <c r="AB319" s="38">
        <f t="shared" si="630"/>
        <v>44.165548291164924</v>
      </c>
      <c r="AC319" s="38">
        <f t="shared" si="630"/>
        <v>44.165548291164924</v>
      </c>
      <c r="AD319" s="38">
        <f t="shared" si="630"/>
        <v>44.165548291164924</v>
      </c>
      <c r="AE319" s="38">
        <f t="shared" si="630"/>
        <v>44.165548291164924</v>
      </c>
      <c r="AF319" s="38">
        <f t="shared" si="630"/>
        <v>124.34096214702535</v>
      </c>
      <c r="AG319" s="38">
        <f t="shared" si="630"/>
        <v>1242.8406083502534</v>
      </c>
      <c r="AH319" s="38">
        <f t="shared" si="630"/>
        <v>12427.837070382535</v>
      </c>
      <c r="AI319" s="38">
        <f t="shared" si="630"/>
        <v>124277.80169070535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5</v>
      </c>
      <c r="P320" s="369">
        <f t="shared" si="546"/>
        <v>8.16</v>
      </c>
      <c r="Q320" s="38">
        <f t="shared" si="547"/>
        <v>57002.514573005843</v>
      </c>
      <c r="R320" s="371">
        <f t="shared" ref="R320:Z320" si="631">$P320*$O320+MAX(R$24*1000/(MAX(MIN(FLOOR(R$24*1000/$U$1,1),$E320))*$L$1)*$R$1,$Q320-$P320*$O320)</f>
        <v>57002.514573005843</v>
      </c>
      <c r="S320" s="371">
        <f t="shared" si="631"/>
        <v>57002.514573005843</v>
      </c>
      <c r="T320" s="371">
        <f t="shared" si="631"/>
        <v>57002.514573005843</v>
      </c>
      <c r="U320" s="371">
        <f t="shared" si="631"/>
        <v>57002.514573005843</v>
      </c>
      <c r="V320" s="371">
        <f t="shared" si="631"/>
        <v>57002.514573005843</v>
      </c>
      <c r="W320" s="371">
        <f t="shared" si="631"/>
        <v>160440.56570344002</v>
      </c>
      <c r="X320" s="371">
        <f t="shared" si="631"/>
        <v>1604038.4570344004</v>
      </c>
      <c r="Y320" s="371">
        <f t="shared" si="631"/>
        <v>16040017.370344006</v>
      </c>
      <c r="Z320" s="371">
        <f t="shared" si="631"/>
        <v>160399806.50344005</v>
      </c>
      <c r="AA320" s="38">
        <f t="shared" ref="AA320:AI320" si="632">$D320*R320/3600</f>
        <v>44.165548291164924</v>
      </c>
      <c r="AB320" s="38">
        <f t="shared" si="632"/>
        <v>44.165548291164924</v>
      </c>
      <c r="AC320" s="38">
        <f t="shared" si="632"/>
        <v>44.165548291164924</v>
      </c>
      <c r="AD320" s="38">
        <f t="shared" si="632"/>
        <v>44.165548291164924</v>
      </c>
      <c r="AE320" s="38">
        <f t="shared" si="632"/>
        <v>44.165548291164924</v>
      </c>
      <c r="AF320" s="38">
        <f t="shared" si="632"/>
        <v>124.30935030702534</v>
      </c>
      <c r="AG320" s="38">
        <f t="shared" si="632"/>
        <v>1242.8089965102533</v>
      </c>
      <c r="AH320" s="38">
        <f t="shared" si="632"/>
        <v>12427.805458542536</v>
      </c>
      <c r="AI320" s="38">
        <f t="shared" si="632"/>
        <v>124277.77007886536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1</v>
      </c>
      <c r="O321" s="38">
        <f t="shared" si="545"/>
        <v>2</v>
      </c>
      <c r="P321" s="369">
        <f t="shared" si="546"/>
        <v>8.16</v>
      </c>
      <c r="Q321" s="38">
        <f t="shared" si="547"/>
        <v>57002.514573005843</v>
      </c>
      <c r="R321" s="371">
        <f t="shared" ref="R321:Z321" si="633">$P321*$O321+MAX(R$24*1000/(MAX(MIN(FLOOR(R$24*1000/$U$1,1),$E321))*$L$1)*$R$1,$Q321-$P321*$O321)</f>
        <v>57002.514573005843</v>
      </c>
      <c r="S321" s="371">
        <f t="shared" si="633"/>
        <v>57002.514573005843</v>
      </c>
      <c r="T321" s="371">
        <f t="shared" si="633"/>
        <v>57002.514573005843</v>
      </c>
      <c r="U321" s="371">
        <f t="shared" si="633"/>
        <v>57002.514573005843</v>
      </c>
      <c r="V321" s="371">
        <f t="shared" si="633"/>
        <v>57002.514573005843</v>
      </c>
      <c r="W321" s="371">
        <f t="shared" si="633"/>
        <v>320815.85140688007</v>
      </c>
      <c r="X321" s="371">
        <f t="shared" si="633"/>
        <v>3208011.6340688006</v>
      </c>
      <c r="Y321" s="371">
        <f t="shared" si="633"/>
        <v>32079969.46068801</v>
      </c>
      <c r="Z321" s="371">
        <f t="shared" si="633"/>
        <v>320799547.72688007</v>
      </c>
      <c r="AA321" s="38">
        <f t="shared" ref="AA321:AI321" si="634">$D321*R321/3600</f>
        <v>22.082774145582462</v>
      </c>
      <c r="AB321" s="38">
        <f t="shared" si="634"/>
        <v>22.082774145582462</v>
      </c>
      <c r="AC321" s="38">
        <f t="shared" si="634"/>
        <v>22.082774145582462</v>
      </c>
      <c r="AD321" s="38">
        <f t="shared" si="634"/>
        <v>22.082774145582462</v>
      </c>
      <c r="AE321" s="38">
        <f t="shared" si="634"/>
        <v>22.082774145582462</v>
      </c>
      <c r="AF321" s="38">
        <f t="shared" si="634"/>
        <v>124.28406083502536</v>
      </c>
      <c r="AG321" s="38">
        <f t="shared" si="634"/>
        <v>1242.7837070382534</v>
      </c>
      <c r="AH321" s="38">
        <f t="shared" si="634"/>
        <v>12427.780169070536</v>
      </c>
      <c r="AI321" s="38">
        <f t="shared" si="634"/>
        <v>124277.74478939334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1</v>
      </c>
      <c r="O322" s="38">
        <f t="shared" si="545"/>
        <v>1</v>
      </c>
      <c r="P322" s="369">
        <f t="shared" si="546"/>
        <v>10.199999999999999</v>
      </c>
      <c r="Q322" s="38">
        <f t="shared" si="547"/>
        <v>71253.143216257304</v>
      </c>
      <c r="R322" s="371">
        <f t="shared" ref="R322:Z322" si="635">$P322*$O322+MAX(R$24*1000/(MAX(MIN(FLOOR(R$24*1000/$U$1,1),$E322))*$L$1)*$R$1,$Q322-$P322*$O322)</f>
        <v>71253.143216257304</v>
      </c>
      <c r="S322" s="371">
        <f t="shared" si="635"/>
        <v>71253.143216257304</v>
      </c>
      <c r="T322" s="371">
        <f t="shared" si="635"/>
        <v>71253.143216257304</v>
      </c>
      <c r="U322" s="371">
        <f t="shared" si="635"/>
        <v>71253.143216257304</v>
      </c>
      <c r="V322" s="371">
        <f t="shared" si="635"/>
        <v>71253.143216257304</v>
      </c>
      <c r="W322" s="371">
        <f t="shared" si="635"/>
        <v>641609.26281376008</v>
      </c>
      <c r="X322" s="371">
        <f t="shared" si="635"/>
        <v>6416000.8281376017</v>
      </c>
      <c r="Y322" s="371">
        <f t="shared" si="635"/>
        <v>64159916.481376022</v>
      </c>
      <c r="Z322" s="371">
        <f t="shared" si="635"/>
        <v>641599073.01376021</v>
      </c>
      <c r="AA322" s="38">
        <f t="shared" ref="AA322:AI322" si="636">$D322*R322/3600</f>
        <v>13.801733840989041</v>
      </c>
      <c r="AB322" s="38">
        <f t="shared" si="636"/>
        <v>13.801733840989041</v>
      </c>
      <c r="AC322" s="38">
        <f t="shared" si="636"/>
        <v>13.801733840989041</v>
      </c>
      <c r="AD322" s="38">
        <f t="shared" si="636"/>
        <v>13.801733840989041</v>
      </c>
      <c r="AE322" s="38">
        <f t="shared" si="636"/>
        <v>13.801733840989041</v>
      </c>
      <c r="AF322" s="38">
        <f t="shared" si="636"/>
        <v>124.27971420702534</v>
      </c>
      <c r="AG322" s="38">
        <f t="shared" si="636"/>
        <v>1242.7793604102537</v>
      </c>
      <c r="AH322" s="38">
        <f t="shared" si="636"/>
        <v>12427.775822442536</v>
      </c>
      <c r="AI322" s="38">
        <f t="shared" si="636"/>
        <v>124277.74044276535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21</v>
      </c>
      <c r="P323" s="369">
        <f t="shared" si="546"/>
        <v>2.04</v>
      </c>
      <c r="Q323" s="38">
        <f t="shared" si="547"/>
        <v>14250.628643251461</v>
      </c>
      <c r="R323" s="371">
        <f t="shared" ref="R323:Z323" si="637">$P323*$O323+MAX(R$24*1000/(MAX(MIN(FLOOR(R$24*1000/$U$1,1),$E323))*$L$1)*$R$1,$Q323-$P323*$O323)</f>
        <v>14250.628643251461</v>
      </c>
      <c r="S323" s="371">
        <f t="shared" si="637"/>
        <v>14250.628643251461</v>
      </c>
      <c r="T323" s="371">
        <f t="shared" si="637"/>
        <v>14250.628643251461</v>
      </c>
      <c r="U323" s="371">
        <f t="shared" si="637"/>
        <v>14250.628643251461</v>
      </c>
      <c r="V323" s="371">
        <f t="shared" si="637"/>
        <v>14250.628643251461</v>
      </c>
      <c r="W323" s="371">
        <f t="shared" si="637"/>
        <v>80242.722851720013</v>
      </c>
      <c r="X323" s="371">
        <f t="shared" si="637"/>
        <v>802041.66851720016</v>
      </c>
      <c r="Y323" s="371">
        <f t="shared" si="637"/>
        <v>8020031.1251720022</v>
      </c>
      <c r="Z323" s="371">
        <f t="shared" si="637"/>
        <v>80199925.691720024</v>
      </c>
      <c r="AA323" s="38">
        <f t="shared" ref="AA323:AI323" si="638">$D323*R323/3600</f>
        <v>22.563495351814815</v>
      </c>
      <c r="AB323" s="38">
        <f t="shared" si="638"/>
        <v>22.563495351814815</v>
      </c>
      <c r="AC323" s="38">
        <f t="shared" si="638"/>
        <v>22.563495351814815</v>
      </c>
      <c r="AD323" s="38">
        <f t="shared" si="638"/>
        <v>22.563495351814815</v>
      </c>
      <c r="AE323" s="38">
        <f t="shared" si="638"/>
        <v>22.563495351814815</v>
      </c>
      <c r="AF323" s="38">
        <f t="shared" si="638"/>
        <v>127.0509778485567</v>
      </c>
      <c r="AG323" s="38">
        <f t="shared" si="638"/>
        <v>1269.899308485567</v>
      </c>
      <c r="AH323" s="38">
        <f t="shared" si="638"/>
        <v>12698.382614855671</v>
      </c>
      <c r="AI323" s="38">
        <f t="shared" si="638"/>
        <v>126983.21567855671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4.08</v>
      </c>
      <c r="Q324" s="38">
        <f t="shared" si="547"/>
        <v>28501.257286502921</v>
      </c>
      <c r="R324" s="371">
        <f t="shared" ref="R324:Z324" si="639">$P324*$O324+MAX(R$24*1000/(MAX(MIN(FLOOR(R$24*1000/$U$1,1),$E324))*$L$1)*$R$1,$Q324-$P324*$O324)</f>
        <v>28501.257286502921</v>
      </c>
      <c r="S324" s="371">
        <f t="shared" si="639"/>
        <v>28501.257286502921</v>
      </c>
      <c r="T324" s="371">
        <f t="shared" si="639"/>
        <v>28501.257286502921</v>
      </c>
      <c r="U324" s="371">
        <f t="shared" si="639"/>
        <v>28501.257286502921</v>
      </c>
      <c r="V324" s="371">
        <f t="shared" si="639"/>
        <v>28501.257286502921</v>
      </c>
      <c r="W324" s="371">
        <f t="shared" si="639"/>
        <v>80220.282851720011</v>
      </c>
      <c r="X324" s="371">
        <f t="shared" si="639"/>
        <v>802019.22851720022</v>
      </c>
      <c r="Y324" s="371">
        <f t="shared" si="639"/>
        <v>8020008.6851720028</v>
      </c>
      <c r="Z324" s="371">
        <f t="shared" si="639"/>
        <v>80199903.251720026</v>
      </c>
      <c r="AA324" s="38">
        <f t="shared" ref="AA324:AI324" si="640">$D324*R324/3600</f>
        <v>46.082337013841375</v>
      </c>
      <c r="AB324" s="38">
        <f t="shared" si="640"/>
        <v>46.082337013841375</v>
      </c>
      <c r="AC324" s="38">
        <f t="shared" si="640"/>
        <v>46.082337013841375</v>
      </c>
      <c r="AD324" s="38">
        <f t="shared" si="640"/>
        <v>46.082337013841375</v>
      </c>
      <c r="AE324" s="38">
        <f t="shared" si="640"/>
        <v>46.082337013841375</v>
      </c>
      <c r="AF324" s="38">
        <f t="shared" si="640"/>
        <v>129.70438716292253</v>
      </c>
      <c r="AG324" s="38">
        <f t="shared" si="640"/>
        <v>1296.7470174592254</v>
      </c>
      <c r="AH324" s="38">
        <f t="shared" si="640"/>
        <v>12967.173320422255</v>
      </c>
      <c r="AI324" s="38">
        <f t="shared" si="640"/>
        <v>129671.43635005255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8.16</v>
      </c>
      <c r="Q325" s="38">
        <f t="shared" si="547"/>
        <v>57002.514573005843</v>
      </c>
      <c r="R325" s="371">
        <f t="shared" ref="R325:Z325" si="641">$P325*$O325+MAX(R$24*1000/(MAX(MIN(FLOOR(R$24*1000/$U$1,1),$E325))*$L$1)*$R$1,$Q325-$P325*$O325)</f>
        <v>57002.514573005843</v>
      </c>
      <c r="S325" s="371">
        <f t="shared" si="641"/>
        <v>57002.514573005843</v>
      </c>
      <c r="T325" s="371">
        <f t="shared" si="641"/>
        <v>57002.514573005843</v>
      </c>
      <c r="U325" s="371">
        <f t="shared" si="641"/>
        <v>57002.514573005843</v>
      </c>
      <c r="V325" s="371">
        <f t="shared" si="641"/>
        <v>57002.514573005843</v>
      </c>
      <c r="W325" s="371">
        <f t="shared" si="641"/>
        <v>160416.08570344004</v>
      </c>
      <c r="X325" s="371">
        <f t="shared" si="641"/>
        <v>1604013.9770344005</v>
      </c>
      <c r="Y325" s="371">
        <f t="shared" si="641"/>
        <v>16039992.890344005</v>
      </c>
      <c r="Z325" s="371">
        <f t="shared" si="641"/>
        <v>160399782.02344003</v>
      </c>
      <c r="AA325" s="38">
        <f t="shared" ref="AA325:AI325" si="642">$D325*R325/3600</f>
        <v>46.082416184000508</v>
      </c>
      <c r="AB325" s="38">
        <f t="shared" si="642"/>
        <v>46.082416184000508</v>
      </c>
      <c r="AC325" s="38">
        <f t="shared" si="642"/>
        <v>46.082416184000508</v>
      </c>
      <c r="AD325" s="38">
        <f t="shared" si="642"/>
        <v>46.082416184000508</v>
      </c>
      <c r="AE325" s="38">
        <f t="shared" si="642"/>
        <v>46.082416184000508</v>
      </c>
      <c r="AF325" s="38">
        <f t="shared" si="642"/>
        <v>129.68481968504159</v>
      </c>
      <c r="AG325" s="38">
        <f t="shared" si="642"/>
        <v>1296.729454978416</v>
      </c>
      <c r="AH325" s="38">
        <f t="shared" si="642"/>
        <v>12967.175807912159</v>
      </c>
      <c r="AI325" s="38">
        <f t="shared" si="642"/>
        <v>129671.63933724958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16.32</v>
      </c>
      <c r="Q326" s="38">
        <f t="shared" si="547"/>
        <v>114005.02914601169</v>
      </c>
      <c r="R326" s="371">
        <f t="shared" ref="R326:Z326" si="643">$P326*$O326+MAX(R$24*1000/(MAX(MIN(FLOOR(R$24*1000/$U$1,1),$E326))*$L$1)*$R$1,$Q326-$P326*$O326)</f>
        <v>114005.02914601169</v>
      </c>
      <c r="S326" s="371">
        <f t="shared" si="643"/>
        <v>114005.02914601169</v>
      </c>
      <c r="T326" s="371">
        <f t="shared" si="643"/>
        <v>114005.02914601169</v>
      </c>
      <c r="U326" s="371">
        <f t="shared" si="643"/>
        <v>114005.02914601169</v>
      </c>
      <c r="V326" s="371">
        <f t="shared" si="643"/>
        <v>114005.02914601169</v>
      </c>
      <c r="W326" s="371">
        <f t="shared" si="643"/>
        <v>320815.85140688007</v>
      </c>
      <c r="X326" s="371">
        <f t="shared" si="643"/>
        <v>3208011.6340688006</v>
      </c>
      <c r="Y326" s="371">
        <f t="shared" si="643"/>
        <v>32079969.46068801</v>
      </c>
      <c r="Z326" s="371">
        <f t="shared" si="643"/>
        <v>320799547.72688007</v>
      </c>
      <c r="AA326" s="38">
        <f t="shared" ref="AA326:AI326" si="644">$D326*R326/3600</f>
        <v>46.082416184000508</v>
      </c>
      <c r="AB326" s="38">
        <f t="shared" si="644"/>
        <v>46.082416184000508</v>
      </c>
      <c r="AC326" s="38">
        <f t="shared" si="644"/>
        <v>46.082416184000508</v>
      </c>
      <c r="AD326" s="38">
        <f t="shared" si="644"/>
        <v>46.082416184000508</v>
      </c>
      <c r="AE326" s="38">
        <f t="shared" si="644"/>
        <v>46.082416184000508</v>
      </c>
      <c r="AF326" s="38">
        <f t="shared" si="644"/>
        <v>129.67822291437491</v>
      </c>
      <c r="AG326" s="38">
        <f t="shared" si="644"/>
        <v>1296.7228582077491</v>
      </c>
      <c r="AH326" s="38">
        <f t="shared" si="644"/>
        <v>12967.169211141492</v>
      </c>
      <c r="AI326" s="38">
        <f t="shared" si="644"/>
        <v>129671.63274047892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40.799999999999997</v>
      </c>
      <c r="Q327" s="38">
        <f t="shared" si="547"/>
        <v>285012.57286502921</v>
      </c>
      <c r="R327" s="371">
        <f t="shared" ref="R327:Z327" si="645">$P327*$O327+MAX(R$24*1000/(MAX(MIN(FLOOR(R$24*1000/$U$1,1),$E327))*$L$1)*$R$1,$Q327-$P327*$O327)</f>
        <v>285012.57286502921</v>
      </c>
      <c r="S327" s="371">
        <f t="shared" si="645"/>
        <v>285012.57286502921</v>
      </c>
      <c r="T327" s="371">
        <f t="shared" si="645"/>
        <v>285012.57286502921</v>
      </c>
      <c r="U327" s="371">
        <f t="shared" si="645"/>
        <v>285012.57286502921</v>
      </c>
      <c r="V327" s="371">
        <f t="shared" si="645"/>
        <v>285012.57286502921</v>
      </c>
      <c r="W327" s="371">
        <f t="shared" si="645"/>
        <v>641639.86281376018</v>
      </c>
      <c r="X327" s="371">
        <f t="shared" si="645"/>
        <v>6416031.4281376014</v>
      </c>
      <c r="Y327" s="371">
        <f t="shared" si="645"/>
        <v>64159947.081376016</v>
      </c>
      <c r="Z327" s="371">
        <f t="shared" si="645"/>
        <v>641599103.61376011</v>
      </c>
      <c r="AA327" s="38">
        <f t="shared" ref="AA327:AI327" si="646">$D327*R327/3600</f>
        <v>58.902598392106036</v>
      </c>
      <c r="AB327" s="38">
        <f t="shared" si="646"/>
        <v>58.902598392106036</v>
      </c>
      <c r="AC327" s="38">
        <f t="shared" si="646"/>
        <v>58.902598392106036</v>
      </c>
      <c r="AD327" s="38">
        <f t="shared" si="646"/>
        <v>58.902598392106036</v>
      </c>
      <c r="AE327" s="38">
        <f t="shared" si="646"/>
        <v>58.902598392106036</v>
      </c>
      <c r="AF327" s="38">
        <f t="shared" si="646"/>
        <v>132.60557164817712</v>
      </c>
      <c r="AG327" s="38">
        <f t="shared" si="646"/>
        <v>1325.9798284817709</v>
      </c>
      <c r="AH327" s="38">
        <f t="shared" si="646"/>
        <v>13259.72239681771</v>
      </c>
      <c r="AI327" s="38">
        <f t="shared" si="646"/>
        <v>132597.14808017708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16.32</v>
      </c>
      <c r="Q328" s="38">
        <f t="shared" si="547"/>
        <v>114005.02914601169</v>
      </c>
      <c r="R328" s="371">
        <f t="shared" ref="R328:Z328" si="648">$P328*$O328+MAX(R$24*1000/(MAX(MIN(FLOOR(R$24*1000/$U$1,1),$E328))*$L$1)*$R$1,$Q328-$P328*$O328)</f>
        <v>114005.02914601169</v>
      </c>
      <c r="S328" s="371">
        <f t="shared" si="648"/>
        <v>114005.02914601169</v>
      </c>
      <c r="T328" s="371">
        <f t="shared" si="648"/>
        <v>114005.02914601169</v>
      </c>
      <c r="U328" s="371">
        <f t="shared" si="648"/>
        <v>114005.02914601169</v>
      </c>
      <c r="V328" s="371">
        <f t="shared" si="648"/>
        <v>114005.02914601169</v>
      </c>
      <c r="W328" s="371">
        <f t="shared" si="648"/>
        <v>114005.02914601169</v>
      </c>
      <c r="X328" s="371">
        <f t="shared" si="648"/>
        <v>1069462.331356267</v>
      </c>
      <c r="Y328" s="371">
        <f t="shared" si="648"/>
        <v>10693448.27356267</v>
      </c>
      <c r="Z328" s="371">
        <f t="shared" si="648"/>
        <v>106933307.69562669</v>
      </c>
      <c r="AA328" s="38">
        <f t="shared" ref="AA328:AI328" si="649">$D328*R328/3600</f>
        <v>141.36623614105451</v>
      </c>
      <c r="AB328" s="38">
        <f t="shared" si="649"/>
        <v>141.36623614105451</v>
      </c>
      <c r="AC328" s="38">
        <f t="shared" si="649"/>
        <v>141.36623614105451</v>
      </c>
      <c r="AD328" s="38">
        <f t="shared" si="649"/>
        <v>141.36623614105451</v>
      </c>
      <c r="AE328" s="38">
        <f t="shared" si="649"/>
        <v>141.36623614105451</v>
      </c>
      <c r="AF328" s="38">
        <f t="shared" si="649"/>
        <v>141.36623614105451</v>
      </c>
      <c r="AG328" s="38">
        <f t="shared" si="649"/>
        <v>1326.1332908817712</v>
      </c>
      <c r="AH328" s="38">
        <f t="shared" si="649"/>
        <v>13259.875859217713</v>
      </c>
      <c r="AI328" s="38">
        <f t="shared" si="649"/>
        <v>132597.3015425771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16.32</v>
      </c>
      <c r="Q329" s="38">
        <f t="shared" si="547"/>
        <v>114005.02914601169</v>
      </c>
      <c r="R329" s="371">
        <f t="shared" ref="R329:Z329" si="650">$P329*$O329+MAX(R$24*1000/(MAX(MIN(FLOOR(R$24*1000/$U$1,1),$E329))*$L$1)*$R$1,$Q329-$P329*$O329)</f>
        <v>114005.02914601169</v>
      </c>
      <c r="S329" s="371">
        <f t="shared" si="650"/>
        <v>114005.02914601169</v>
      </c>
      <c r="T329" s="371">
        <f t="shared" si="650"/>
        <v>114005.02914601169</v>
      </c>
      <c r="U329" s="371">
        <f t="shared" si="650"/>
        <v>114005.02914601169</v>
      </c>
      <c r="V329" s="371">
        <f t="shared" si="650"/>
        <v>114005.02914601169</v>
      </c>
      <c r="W329" s="371">
        <f t="shared" si="650"/>
        <v>114005.02914601169</v>
      </c>
      <c r="X329" s="371">
        <f t="shared" si="650"/>
        <v>1069462.331356267</v>
      </c>
      <c r="Y329" s="371">
        <f t="shared" si="650"/>
        <v>10693448.27356267</v>
      </c>
      <c r="Z329" s="371">
        <f t="shared" si="650"/>
        <v>106933307.69562669</v>
      </c>
      <c r="AA329" s="38">
        <f t="shared" ref="AA329:AI329" si="651">$D329*R329/3600</f>
        <v>141.36623614105451</v>
      </c>
      <c r="AB329" s="38">
        <f t="shared" si="651"/>
        <v>141.36623614105451</v>
      </c>
      <c r="AC329" s="38">
        <f t="shared" si="651"/>
        <v>141.36623614105451</v>
      </c>
      <c r="AD329" s="38">
        <f t="shared" si="651"/>
        <v>141.36623614105451</v>
      </c>
      <c r="AE329" s="38">
        <f t="shared" si="651"/>
        <v>141.36623614105451</v>
      </c>
      <c r="AF329" s="38">
        <f t="shared" si="651"/>
        <v>141.36623614105451</v>
      </c>
      <c r="AG329" s="38">
        <f t="shared" si="651"/>
        <v>1326.1332908817712</v>
      </c>
      <c r="AH329" s="38">
        <f t="shared" si="651"/>
        <v>13259.875859217713</v>
      </c>
      <c r="AI329" s="38">
        <f t="shared" si="651"/>
        <v>132597.3015425771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40.799999999999997</v>
      </c>
      <c r="Q330" s="38">
        <f t="shared" si="547"/>
        <v>285012.57286502921</v>
      </c>
      <c r="R330" s="371">
        <f t="shared" ref="R330:Z330" si="652">$P330*$O330+MAX(R$24*1000/(MAX(MIN(FLOOR(R$24*1000/$U$1,1),$E330))*$L$1)*$R$1,$Q330-$P330*$O330)</f>
        <v>285012.57286502921</v>
      </c>
      <c r="S330" s="371">
        <f t="shared" si="652"/>
        <v>285012.57286502921</v>
      </c>
      <c r="T330" s="371">
        <f t="shared" si="652"/>
        <v>285012.57286502921</v>
      </c>
      <c r="U330" s="371">
        <f t="shared" si="652"/>
        <v>285012.57286502921</v>
      </c>
      <c r="V330" s="371">
        <f t="shared" si="652"/>
        <v>285012.57286502921</v>
      </c>
      <c r="W330" s="371">
        <f t="shared" si="652"/>
        <v>285012.57286502921</v>
      </c>
      <c r="X330" s="371">
        <f t="shared" si="652"/>
        <v>2138826.742712534</v>
      </c>
      <c r="Y330" s="371">
        <f t="shared" si="652"/>
        <v>21386798.627125338</v>
      </c>
      <c r="Z330" s="371">
        <f t="shared" si="652"/>
        <v>213866517.47125337</v>
      </c>
      <c r="AA330" s="38">
        <f t="shared" ref="AA330:AI330" si="653">$D330*R330/3600</f>
        <v>176.70779517631811</v>
      </c>
      <c r="AB330" s="38">
        <f t="shared" si="653"/>
        <v>176.70779517631811</v>
      </c>
      <c r="AC330" s="38">
        <f t="shared" si="653"/>
        <v>176.70779517631811</v>
      </c>
      <c r="AD330" s="38">
        <f t="shared" si="653"/>
        <v>176.70779517631811</v>
      </c>
      <c r="AE330" s="38">
        <f t="shared" si="653"/>
        <v>176.70779517631811</v>
      </c>
      <c r="AF330" s="38">
        <f t="shared" si="653"/>
        <v>176.70779517631811</v>
      </c>
      <c r="AG330" s="38">
        <f t="shared" si="653"/>
        <v>1326.0725804817712</v>
      </c>
      <c r="AH330" s="38">
        <f t="shared" si="653"/>
        <v>13259.81514881771</v>
      </c>
      <c r="AI330" s="38">
        <f t="shared" si="653"/>
        <v>132597.24083217711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40.799999999999997</v>
      </c>
      <c r="Q331" s="38">
        <f t="shared" si="547"/>
        <v>285012.57286502921</v>
      </c>
      <c r="R331" s="371">
        <f t="shared" ref="R331:Z331" si="654">$P331*$O331+MAX(R$24*1000/(MAX(MIN(FLOOR(R$24*1000/$U$1,1),$E331))*$L$1)*$R$1,$Q331-$P331*$O331)</f>
        <v>285012.57286502921</v>
      </c>
      <c r="S331" s="371">
        <f t="shared" si="654"/>
        <v>285012.57286502921</v>
      </c>
      <c r="T331" s="371">
        <f t="shared" si="654"/>
        <v>285012.57286502921</v>
      </c>
      <c r="U331" s="371">
        <f t="shared" si="654"/>
        <v>285012.57286502921</v>
      </c>
      <c r="V331" s="371">
        <f t="shared" si="654"/>
        <v>285012.57286502921</v>
      </c>
      <c r="W331" s="371">
        <f t="shared" si="654"/>
        <v>427814.30854250671</v>
      </c>
      <c r="X331" s="371">
        <f t="shared" si="654"/>
        <v>4277408.6854250673</v>
      </c>
      <c r="Y331" s="371">
        <f t="shared" si="654"/>
        <v>42773352.454250678</v>
      </c>
      <c r="Z331" s="371">
        <f t="shared" si="654"/>
        <v>427732790.14250678</v>
      </c>
      <c r="AA331" s="38">
        <f t="shared" ref="AA331:AI331" si="655">$D331*R331/3600</f>
        <v>88.353897588159057</v>
      </c>
      <c r="AB331" s="38">
        <f t="shared" si="655"/>
        <v>88.353897588159057</v>
      </c>
      <c r="AC331" s="38">
        <f t="shared" si="655"/>
        <v>88.353897588159057</v>
      </c>
      <c r="AD331" s="38">
        <f t="shared" si="655"/>
        <v>88.353897588159057</v>
      </c>
      <c r="AE331" s="38">
        <f t="shared" si="655"/>
        <v>88.353897588159057</v>
      </c>
      <c r="AF331" s="38">
        <f t="shared" si="655"/>
        <v>132.62243564817709</v>
      </c>
      <c r="AG331" s="38">
        <f t="shared" si="655"/>
        <v>1325.9966924817711</v>
      </c>
      <c r="AH331" s="38">
        <f t="shared" si="655"/>
        <v>13259.739260817712</v>
      </c>
      <c r="AI331" s="38">
        <f t="shared" si="655"/>
        <v>132597.16494417712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16</v>
      </c>
      <c r="P332" s="369">
        <f t="shared" si="546"/>
        <v>2.72</v>
      </c>
      <c r="Q332" s="38">
        <f t="shared" si="547"/>
        <v>19000.838191001949</v>
      </c>
      <c r="R332" s="371">
        <f t="shared" ref="R332:Z332" si="656">$P332*$O332+MAX(R$24*1000/(MAX(MIN(FLOOR(R$24*1000/$U$1,1),$E332))*$L$1)*$R$1,$Q332-$P332*$O332)</f>
        <v>19000.838191001949</v>
      </c>
      <c r="S332" s="371">
        <f t="shared" si="656"/>
        <v>19000.838191001949</v>
      </c>
      <c r="T332" s="371">
        <f t="shared" si="656"/>
        <v>19000.838191001949</v>
      </c>
      <c r="U332" s="371">
        <f t="shared" si="656"/>
        <v>19000.838191001949</v>
      </c>
      <c r="V332" s="371">
        <f t="shared" si="656"/>
        <v>19000.838191001949</v>
      </c>
      <c r="W332" s="371">
        <f t="shared" si="656"/>
        <v>53510.108567813339</v>
      </c>
      <c r="X332" s="371">
        <f t="shared" si="656"/>
        <v>534709.40567813348</v>
      </c>
      <c r="Y332" s="371">
        <f t="shared" si="656"/>
        <v>5346702.3767813342</v>
      </c>
      <c r="Z332" s="371">
        <f t="shared" si="656"/>
        <v>53466632.087813348</v>
      </c>
      <c r="AA332" s="38">
        <f t="shared" ref="AA332:AI332" si="657">$D332*R332/3600</f>
        <v>49.500983655198269</v>
      </c>
      <c r="AB332" s="38">
        <f t="shared" si="657"/>
        <v>49.500983655198269</v>
      </c>
      <c r="AC332" s="38">
        <f t="shared" si="657"/>
        <v>49.500983655198269</v>
      </c>
      <c r="AD332" s="38">
        <f t="shared" si="657"/>
        <v>49.500983655198269</v>
      </c>
      <c r="AE332" s="38">
        <f t="shared" si="657"/>
        <v>49.500983655198269</v>
      </c>
      <c r="AF332" s="38">
        <f t="shared" si="657"/>
        <v>139.40453484086731</v>
      </c>
      <c r="AG332" s="38">
        <f t="shared" si="657"/>
        <v>1393.0249436726731</v>
      </c>
      <c r="AH332" s="38">
        <f t="shared" si="657"/>
        <v>13929.229031990732</v>
      </c>
      <c r="AI332" s="38">
        <f t="shared" si="657"/>
        <v>139291.26991517135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5.44</v>
      </c>
      <c r="Q333" s="38">
        <f t="shared" si="547"/>
        <v>38001.676382003898</v>
      </c>
      <c r="R333" s="371">
        <f t="shared" ref="R333:Z333" si="658">$P333*$O333+MAX(R$24*1000/(MAX(MIN(FLOOR(R$24*1000/$U$1,1),$E333))*$L$1)*$R$1,$Q333-$P333*$O333)</f>
        <v>38001.676382003898</v>
      </c>
      <c r="S333" s="371">
        <f t="shared" si="658"/>
        <v>38001.676382003898</v>
      </c>
      <c r="T333" s="371">
        <f t="shared" si="658"/>
        <v>38001.676382003898</v>
      </c>
      <c r="U333" s="371">
        <f t="shared" si="658"/>
        <v>38001.676382003898</v>
      </c>
      <c r="V333" s="371">
        <f t="shared" si="658"/>
        <v>38001.676382003898</v>
      </c>
      <c r="W333" s="371">
        <f t="shared" si="658"/>
        <v>106976.69713562669</v>
      </c>
      <c r="X333" s="371">
        <f t="shared" si="658"/>
        <v>1069375.2913562669</v>
      </c>
      <c r="Y333" s="371">
        <f t="shared" si="658"/>
        <v>10693361.233562669</v>
      </c>
      <c r="Z333" s="371">
        <f t="shared" si="658"/>
        <v>106933220.65562668</v>
      </c>
      <c r="AA333" s="38">
        <f t="shared" ref="AA333:AI333" si="659">$D333*R333/3600</f>
        <v>49.500983655198269</v>
      </c>
      <c r="AB333" s="38">
        <f t="shared" si="659"/>
        <v>49.500983655198269</v>
      </c>
      <c r="AC333" s="38">
        <f t="shared" si="659"/>
        <v>49.500983655198269</v>
      </c>
      <c r="AD333" s="38">
        <f t="shared" si="659"/>
        <v>49.500983655198269</v>
      </c>
      <c r="AE333" s="38">
        <f t="shared" si="659"/>
        <v>49.500983655198269</v>
      </c>
      <c r="AF333" s="38">
        <f t="shared" si="659"/>
        <v>139.34784568886732</v>
      </c>
      <c r="AG333" s="38">
        <f t="shared" si="659"/>
        <v>1392.9682545206731</v>
      </c>
      <c r="AH333" s="38">
        <f t="shared" si="659"/>
        <v>13929.172342838732</v>
      </c>
      <c r="AI333" s="38">
        <f t="shared" si="659"/>
        <v>139291.21322601932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21</v>
      </c>
      <c r="P334" s="369">
        <f t="shared" si="546"/>
        <v>2.04</v>
      </c>
      <c r="Q334" s="38">
        <f t="shared" si="547"/>
        <v>14250.628643251461</v>
      </c>
      <c r="R334" s="371">
        <f t="shared" ref="R334:Z334" si="661">$P334*$O334+MAX(R$24*1000/(MAX(MIN(FLOOR(R$24*1000/$U$1,1),$E334))*$L$1)*$R$1,$Q334-$P334*$O334)</f>
        <v>14250.628643251461</v>
      </c>
      <c r="S334" s="371">
        <f t="shared" si="661"/>
        <v>14250.628643251461</v>
      </c>
      <c r="T334" s="371">
        <f t="shared" si="661"/>
        <v>14250.628643251461</v>
      </c>
      <c r="U334" s="371">
        <f t="shared" si="661"/>
        <v>14250.628643251461</v>
      </c>
      <c r="V334" s="371">
        <f t="shared" si="661"/>
        <v>14250.628643251461</v>
      </c>
      <c r="W334" s="371">
        <f t="shared" si="661"/>
        <v>40142.781425860005</v>
      </c>
      <c r="X334" s="371">
        <f t="shared" si="661"/>
        <v>401042.25425860012</v>
      </c>
      <c r="Y334" s="371">
        <f t="shared" si="661"/>
        <v>4010036.982586001</v>
      </c>
      <c r="Z334" s="371">
        <f t="shared" si="661"/>
        <v>40099984.265860014</v>
      </c>
      <c r="AA334" s="38">
        <f t="shared" ref="AA334:AI334" si="662">$D334*R334/3600</f>
        <v>49.500983655198283</v>
      </c>
      <c r="AB334" s="38">
        <f t="shared" si="662"/>
        <v>49.500983655198283</v>
      </c>
      <c r="AC334" s="38">
        <f t="shared" si="662"/>
        <v>49.500983655198283</v>
      </c>
      <c r="AD334" s="38">
        <f t="shared" si="662"/>
        <v>49.500983655198283</v>
      </c>
      <c r="AE334" s="38">
        <f t="shared" si="662"/>
        <v>49.500983655198283</v>
      </c>
      <c r="AF334" s="38">
        <f t="shared" si="662"/>
        <v>139.43996556086734</v>
      </c>
      <c r="AG334" s="38">
        <f t="shared" si="662"/>
        <v>1393.0603743926733</v>
      </c>
      <c r="AH334" s="38">
        <f t="shared" si="662"/>
        <v>13929.264462710733</v>
      </c>
      <c r="AI334" s="38">
        <f t="shared" si="662"/>
        <v>139291.30534589136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21</v>
      </c>
      <c r="P335" s="369">
        <f t="shared" si="546"/>
        <v>2.04</v>
      </c>
      <c r="Q335" s="38">
        <f t="shared" si="547"/>
        <v>14250.628643251461</v>
      </c>
      <c r="R335" s="371">
        <f t="shared" ref="R335:Z335" si="663">$P335*$O335+MAX(R$24*1000/(MAX(MIN(FLOOR(R$24*1000/$U$1,1),$E335))*$L$1)*$R$1,$Q335-$P335*$O335)</f>
        <v>14250.628643251461</v>
      </c>
      <c r="S335" s="371">
        <f t="shared" si="663"/>
        <v>14250.628643251461</v>
      </c>
      <c r="T335" s="371">
        <f t="shared" si="663"/>
        <v>14250.628643251461</v>
      </c>
      <c r="U335" s="371">
        <f t="shared" si="663"/>
        <v>14250.628643251461</v>
      </c>
      <c r="V335" s="371">
        <f t="shared" si="663"/>
        <v>14250.628643251461</v>
      </c>
      <c r="W335" s="371">
        <f t="shared" si="663"/>
        <v>40142.781425860005</v>
      </c>
      <c r="X335" s="371">
        <f t="shared" si="663"/>
        <v>401042.25425860012</v>
      </c>
      <c r="Y335" s="371">
        <f t="shared" si="663"/>
        <v>4010036.982586001</v>
      </c>
      <c r="Z335" s="371">
        <f t="shared" si="663"/>
        <v>40099984.265860014</v>
      </c>
      <c r="AA335" s="38">
        <f t="shared" ref="AA335:AI335" si="664">$D335*R335/3600</f>
        <v>49.500983655198283</v>
      </c>
      <c r="AB335" s="38">
        <f t="shared" si="664"/>
        <v>49.500983655198283</v>
      </c>
      <c r="AC335" s="38">
        <f t="shared" si="664"/>
        <v>49.500983655198283</v>
      </c>
      <c r="AD335" s="38">
        <f t="shared" si="664"/>
        <v>49.500983655198283</v>
      </c>
      <c r="AE335" s="38">
        <f t="shared" si="664"/>
        <v>49.500983655198283</v>
      </c>
      <c r="AF335" s="38">
        <f t="shared" si="664"/>
        <v>139.43996556086734</v>
      </c>
      <c r="AG335" s="38">
        <f t="shared" si="664"/>
        <v>1393.0603743926733</v>
      </c>
      <c r="AH335" s="38">
        <f t="shared" si="664"/>
        <v>13929.264462710733</v>
      </c>
      <c r="AI335" s="38">
        <f t="shared" si="664"/>
        <v>139291.30534589136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4.08</v>
      </c>
      <c r="Q336" s="38">
        <f t="shared" si="547"/>
        <v>28501.257286502921</v>
      </c>
      <c r="R336" s="371">
        <f t="shared" ref="R336:Z336" si="665">$P336*$O336+MAX(R$24*1000/(MAX(MIN(FLOOR(R$24*1000/$U$1,1),$E336))*$L$1)*$R$1,$Q336-$P336*$O336)</f>
        <v>28501.257286502921</v>
      </c>
      <c r="S336" s="371">
        <f t="shared" si="665"/>
        <v>28501.257286502921</v>
      </c>
      <c r="T336" s="371">
        <f t="shared" si="665"/>
        <v>28501.257286502921</v>
      </c>
      <c r="U336" s="371">
        <f t="shared" si="665"/>
        <v>28501.257286502921</v>
      </c>
      <c r="V336" s="371">
        <f t="shared" si="665"/>
        <v>28501.257286502921</v>
      </c>
      <c r="W336" s="371">
        <f t="shared" si="665"/>
        <v>80240.682851720019</v>
      </c>
      <c r="X336" s="371">
        <f t="shared" si="665"/>
        <v>802039.62851720024</v>
      </c>
      <c r="Y336" s="371">
        <f t="shared" si="665"/>
        <v>8020029.0851720022</v>
      </c>
      <c r="Z336" s="371">
        <f t="shared" si="665"/>
        <v>80199923.651720017</v>
      </c>
      <c r="AA336" s="38">
        <f t="shared" ref="AA336:AI336" si="666">$D336*R336/3600</f>
        <v>49.500983655198283</v>
      </c>
      <c r="AB336" s="38">
        <f t="shared" si="666"/>
        <v>49.500983655198283</v>
      </c>
      <c r="AC336" s="38">
        <f t="shared" si="666"/>
        <v>49.500983655198283</v>
      </c>
      <c r="AD336" s="38">
        <f t="shared" si="666"/>
        <v>49.500983655198283</v>
      </c>
      <c r="AE336" s="38">
        <f t="shared" si="666"/>
        <v>49.500983655198283</v>
      </c>
      <c r="AF336" s="38">
        <f t="shared" si="666"/>
        <v>139.36201797686735</v>
      </c>
      <c r="AG336" s="38">
        <f t="shared" si="666"/>
        <v>1392.9824268086734</v>
      </c>
      <c r="AH336" s="38">
        <f t="shared" si="666"/>
        <v>13929.186515126734</v>
      </c>
      <c r="AI336" s="38">
        <f t="shared" si="666"/>
        <v>139291.22739830732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8.16</v>
      </c>
      <c r="Q337" s="38">
        <f t="shared" si="547"/>
        <v>57002.514573005843</v>
      </c>
      <c r="R337" s="371">
        <f t="shared" ref="R337:Z337" si="667">$P337*$O337+MAX(R$24*1000/(MAX(MIN(FLOOR(R$24*1000/$U$1,1),$E337))*$L$1)*$R$1,$Q337-$P337*$O337)</f>
        <v>57002.514573005843</v>
      </c>
      <c r="S337" s="371">
        <f t="shared" si="667"/>
        <v>57002.514573005843</v>
      </c>
      <c r="T337" s="371">
        <f t="shared" si="667"/>
        <v>57002.514573005843</v>
      </c>
      <c r="U337" s="371">
        <f t="shared" si="667"/>
        <v>57002.514573005843</v>
      </c>
      <c r="V337" s="371">
        <f t="shared" si="667"/>
        <v>57002.514573005843</v>
      </c>
      <c r="W337" s="371">
        <f t="shared" si="667"/>
        <v>160440.56570344002</v>
      </c>
      <c r="X337" s="371">
        <f t="shared" si="667"/>
        <v>1604038.4570344004</v>
      </c>
      <c r="Y337" s="371">
        <f t="shared" si="667"/>
        <v>16040017.370344006</v>
      </c>
      <c r="Z337" s="371">
        <f t="shared" si="667"/>
        <v>160399806.50344005</v>
      </c>
      <c r="AA337" s="38">
        <f t="shared" ref="AA337:AI337" si="668">$D337*R337/3600</f>
        <v>49.500983655198283</v>
      </c>
      <c r="AB337" s="38">
        <f t="shared" si="668"/>
        <v>49.500983655198283</v>
      </c>
      <c r="AC337" s="38">
        <f t="shared" si="668"/>
        <v>49.500983655198283</v>
      </c>
      <c r="AD337" s="38">
        <f t="shared" si="668"/>
        <v>49.500983655198283</v>
      </c>
      <c r="AE337" s="38">
        <f t="shared" si="668"/>
        <v>49.500983655198283</v>
      </c>
      <c r="AF337" s="38">
        <f t="shared" si="668"/>
        <v>139.32658725686733</v>
      </c>
      <c r="AG337" s="38">
        <f t="shared" si="668"/>
        <v>1392.9469960886734</v>
      </c>
      <c r="AH337" s="38">
        <f t="shared" si="668"/>
        <v>13929.151084406736</v>
      </c>
      <c r="AI337" s="38">
        <f t="shared" si="668"/>
        <v>139291.19196758737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8.16</v>
      </c>
      <c r="Q338" s="38">
        <f t="shared" si="547"/>
        <v>57002.514573005843</v>
      </c>
      <c r="R338" s="371">
        <f t="shared" ref="R338:Z338" si="669">$P338*$O338+MAX(R$24*1000/(MAX(MIN(FLOOR(R$24*1000/$U$1,1),$E338))*$L$1)*$R$1,$Q338-$P338*$O338)</f>
        <v>57002.514573005843</v>
      </c>
      <c r="S338" s="371">
        <f t="shared" si="669"/>
        <v>57002.514573005843</v>
      </c>
      <c r="T338" s="371">
        <f t="shared" si="669"/>
        <v>57002.514573005843</v>
      </c>
      <c r="U338" s="371">
        <f t="shared" si="669"/>
        <v>57002.514573005843</v>
      </c>
      <c r="V338" s="371">
        <f t="shared" si="669"/>
        <v>57002.514573005843</v>
      </c>
      <c r="W338" s="371">
        <f t="shared" si="669"/>
        <v>320815.85140688007</v>
      </c>
      <c r="X338" s="371">
        <f t="shared" si="669"/>
        <v>3208011.6340688006</v>
      </c>
      <c r="Y338" s="371">
        <f t="shared" si="669"/>
        <v>32079969.46068801</v>
      </c>
      <c r="Z338" s="371">
        <f t="shared" si="669"/>
        <v>320799547.72688007</v>
      </c>
      <c r="AA338" s="38">
        <f t="shared" ref="AA338:AI338" si="670">$D338*R338/3600</f>
        <v>24.750491827599141</v>
      </c>
      <c r="AB338" s="38">
        <f t="shared" si="670"/>
        <v>24.750491827599141</v>
      </c>
      <c r="AC338" s="38">
        <f t="shared" si="670"/>
        <v>24.750491827599141</v>
      </c>
      <c r="AD338" s="38">
        <f t="shared" si="670"/>
        <v>24.750491827599141</v>
      </c>
      <c r="AE338" s="38">
        <f t="shared" si="670"/>
        <v>24.750491827599141</v>
      </c>
      <c r="AF338" s="38">
        <f t="shared" si="670"/>
        <v>139.29824268086733</v>
      </c>
      <c r="AG338" s="38">
        <f t="shared" si="670"/>
        <v>1392.9186515126733</v>
      </c>
      <c r="AH338" s="38">
        <f t="shared" si="670"/>
        <v>13929.122739830735</v>
      </c>
      <c r="AI338" s="38">
        <f t="shared" si="670"/>
        <v>139291.16362301132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10.199999999999999</v>
      </c>
      <c r="Q339" s="38">
        <f t="shared" si="547"/>
        <v>71253.143216257304</v>
      </c>
      <c r="R339" s="371">
        <f t="shared" ref="R339:Z339" si="671">$P339*$O339+MAX(R$24*1000/(MAX(MIN(FLOOR(R$24*1000/$U$1,1),$E339))*$L$1)*$R$1,$Q339-$P339*$O339)</f>
        <v>71253.143216257304</v>
      </c>
      <c r="S339" s="371">
        <f t="shared" si="671"/>
        <v>71253.143216257304</v>
      </c>
      <c r="T339" s="371">
        <f t="shared" si="671"/>
        <v>71253.143216257304</v>
      </c>
      <c r="U339" s="371">
        <f t="shared" si="671"/>
        <v>71253.143216257304</v>
      </c>
      <c r="V339" s="371">
        <f t="shared" si="671"/>
        <v>71253.143216257304</v>
      </c>
      <c r="W339" s="371">
        <f t="shared" si="671"/>
        <v>641609.26281376008</v>
      </c>
      <c r="X339" s="371">
        <f t="shared" si="671"/>
        <v>6416000.8281376017</v>
      </c>
      <c r="Y339" s="371">
        <f t="shared" si="671"/>
        <v>64159916.481376022</v>
      </c>
      <c r="Z339" s="371">
        <f t="shared" si="671"/>
        <v>641599073.01376021</v>
      </c>
      <c r="AA339" s="38">
        <f t="shared" ref="AA339:AI339" si="672">$D339*R339/3600</f>
        <v>15.469057392249461</v>
      </c>
      <c r="AB339" s="38">
        <f t="shared" si="672"/>
        <v>15.469057392249461</v>
      </c>
      <c r="AC339" s="38">
        <f t="shared" si="672"/>
        <v>15.469057392249461</v>
      </c>
      <c r="AD339" s="38">
        <f t="shared" si="672"/>
        <v>15.469057392249461</v>
      </c>
      <c r="AE339" s="38">
        <f t="shared" si="672"/>
        <v>15.469057392249461</v>
      </c>
      <c r="AF339" s="38">
        <f t="shared" si="672"/>
        <v>139.29337095686734</v>
      </c>
      <c r="AG339" s="38">
        <f t="shared" si="672"/>
        <v>1392.9137797886733</v>
      </c>
      <c r="AH339" s="38">
        <f t="shared" si="672"/>
        <v>13929.117868106736</v>
      </c>
      <c r="AI339" s="38">
        <f t="shared" si="672"/>
        <v>139291.15875128735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43</v>
      </c>
      <c r="P340" s="369">
        <f t="shared" si="546"/>
        <v>4.08</v>
      </c>
      <c r="Q340" s="38">
        <f t="shared" si="547"/>
        <v>28501.257286502921</v>
      </c>
      <c r="R340" s="371">
        <f t="shared" ref="R340:Z340" si="673">$P340*$O340+MAX(R$24*1000/(MAX(MIN(FLOOR(R$24*1000/$U$1,1),$E340))*$L$1)*$R$1,$Q340-$P340*$O340)</f>
        <v>28501.257286502921</v>
      </c>
      <c r="S340" s="371">
        <f t="shared" si="673"/>
        <v>28501.257286502921</v>
      </c>
      <c r="T340" s="371">
        <f t="shared" si="673"/>
        <v>28501.257286502921</v>
      </c>
      <c r="U340" s="371">
        <f t="shared" si="673"/>
        <v>28501.257286502921</v>
      </c>
      <c r="V340" s="371">
        <f t="shared" si="673"/>
        <v>28501.257286502921</v>
      </c>
      <c r="W340" s="371">
        <f t="shared" si="673"/>
        <v>40275.38142586001</v>
      </c>
      <c r="X340" s="371">
        <f t="shared" si="673"/>
        <v>401174.8542586001</v>
      </c>
      <c r="Y340" s="371">
        <f t="shared" si="673"/>
        <v>4010169.5825860011</v>
      </c>
      <c r="Z340" s="371">
        <f t="shared" si="673"/>
        <v>40100116.865860008</v>
      </c>
      <c r="AA340" s="38">
        <f t="shared" ref="AA340:AI340" si="674">$D340*R340/3600</f>
        <v>105.59715824649331</v>
      </c>
      <c r="AB340" s="38">
        <f t="shared" si="674"/>
        <v>105.59715824649331</v>
      </c>
      <c r="AC340" s="38">
        <f t="shared" si="674"/>
        <v>105.59715824649331</v>
      </c>
      <c r="AD340" s="38">
        <f t="shared" si="674"/>
        <v>105.59715824649331</v>
      </c>
      <c r="AE340" s="38">
        <f t="shared" si="674"/>
        <v>105.59715824649331</v>
      </c>
      <c r="AF340" s="38">
        <f t="shared" si="674"/>
        <v>149.22028818281134</v>
      </c>
      <c r="AG340" s="38">
        <f t="shared" si="674"/>
        <v>1486.3528350281133</v>
      </c>
      <c r="AH340" s="38">
        <f t="shared" si="674"/>
        <v>14857.678303481134</v>
      </c>
      <c r="AI340" s="38">
        <f t="shared" si="674"/>
        <v>148570.93298801134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41</v>
      </c>
      <c r="P341" s="369">
        <f t="shared" si="546"/>
        <v>408000</v>
      </c>
      <c r="Q341" s="38">
        <f t="shared" si="547"/>
        <v>2850125728.6502924</v>
      </c>
      <c r="R341" s="371">
        <f t="shared" ref="R341:Z341" si="675">$P341*$O341+MAX(R$24*1000/(MAX(MIN(FLOOR(R$24*1000/$U$1,1),$E341))*$L$1)*$R$1,$Q341-$P341*$O341)</f>
        <v>2850125728.6502924</v>
      </c>
      <c r="S341" s="371">
        <f t="shared" si="675"/>
        <v>2850125728.6502924</v>
      </c>
      <c r="T341" s="371">
        <f t="shared" si="675"/>
        <v>2850125728.6502924</v>
      </c>
      <c r="U341" s="371">
        <f t="shared" si="675"/>
        <v>2850125728.6502924</v>
      </c>
      <c r="V341" s="371">
        <f t="shared" si="675"/>
        <v>2850125728.6502924</v>
      </c>
      <c r="W341" s="371">
        <f t="shared" si="675"/>
        <v>2850125728.6502924</v>
      </c>
      <c r="X341" s="371">
        <f t="shared" si="675"/>
        <v>2850125728.6502924</v>
      </c>
      <c r="Y341" s="371">
        <f t="shared" si="675"/>
        <v>2850125728.6502924</v>
      </c>
      <c r="Z341" s="371">
        <f t="shared" si="675"/>
        <v>2850125728.6502924</v>
      </c>
      <c r="AA341" s="38">
        <f t="shared" ref="AA341:AI341" si="676">$D341*R341/3600</f>
        <v>10559715.824649332</v>
      </c>
      <c r="AB341" s="38">
        <f t="shared" si="676"/>
        <v>10559715.824649332</v>
      </c>
      <c r="AC341" s="38">
        <f t="shared" si="676"/>
        <v>10559715.824649332</v>
      </c>
      <c r="AD341" s="38">
        <f t="shared" si="676"/>
        <v>10559715.824649332</v>
      </c>
      <c r="AE341" s="38">
        <f t="shared" si="676"/>
        <v>10559715.824649332</v>
      </c>
      <c r="AF341" s="38">
        <f t="shared" si="676"/>
        <v>10559715.824649332</v>
      </c>
      <c r="AG341" s="38">
        <f t="shared" si="676"/>
        <v>10559715.824649332</v>
      </c>
      <c r="AH341" s="38">
        <f t="shared" si="676"/>
        <v>10559715.824649332</v>
      </c>
      <c r="AI341" s="38">
        <f t="shared" si="676"/>
        <v>10559715.824649332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43</v>
      </c>
      <c r="P342" s="369">
        <f t="shared" si="546"/>
        <v>4.08</v>
      </c>
      <c r="Q342" s="38">
        <f t="shared" si="547"/>
        <v>28501.257286502921</v>
      </c>
      <c r="R342" s="371">
        <f t="shared" ref="R342:Z342" si="677">$P342*$O342+MAX(R$24*1000/(MAX(MIN(FLOOR(R$24*1000/$U$1,1),$E342))*$L$1)*$R$1,$Q342-$P342*$O342)</f>
        <v>28501.257286502921</v>
      </c>
      <c r="S342" s="371">
        <f t="shared" si="677"/>
        <v>28501.257286502921</v>
      </c>
      <c r="T342" s="371">
        <f t="shared" si="677"/>
        <v>28501.257286502921</v>
      </c>
      <c r="U342" s="371">
        <f t="shared" si="677"/>
        <v>28501.257286502921</v>
      </c>
      <c r="V342" s="371">
        <f t="shared" si="677"/>
        <v>28501.257286502921</v>
      </c>
      <c r="W342" s="371">
        <f t="shared" si="677"/>
        <v>40275.38142586001</v>
      </c>
      <c r="X342" s="371">
        <f t="shared" si="677"/>
        <v>401174.8542586001</v>
      </c>
      <c r="Y342" s="371">
        <f t="shared" si="677"/>
        <v>4010169.5825860011</v>
      </c>
      <c r="Z342" s="371">
        <f t="shared" si="677"/>
        <v>40100116.865860008</v>
      </c>
      <c r="AA342" s="38">
        <f t="shared" ref="AA342:AI342" si="678">$D342*R342/3600</f>
        <v>105.59715824649331</v>
      </c>
      <c r="AB342" s="38">
        <f t="shared" si="678"/>
        <v>105.59715824649331</v>
      </c>
      <c r="AC342" s="38">
        <f t="shared" si="678"/>
        <v>105.59715824649331</v>
      </c>
      <c r="AD342" s="38">
        <f t="shared" si="678"/>
        <v>105.59715824649331</v>
      </c>
      <c r="AE342" s="38">
        <f t="shared" si="678"/>
        <v>105.59715824649331</v>
      </c>
      <c r="AF342" s="38">
        <f t="shared" si="678"/>
        <v>149.22028818281134</v>
      </c>
      <c r="AG342" s="38">
        <f t="shared" si="678"/>
        <v>1486.3528350281133</v>
      </c>
      <c r="AH342" s="38">
        <f t="shared" si="678"/>
        <v>14857.678303481134</v>
      </c>
      <c r="AI342" s="38">
        <f t="shared" si="678"/>
        <v>148570.93298801134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20</v>
      </c>
      <c r="P343" s="369">
        <f t="shared" si="546"/>
        <v>408000</v>
      </c>
      <c r="Q343" s="38">
        <f t="shared" si="547"/>
        <v>2850125728.6502924</v>
      </c>
      <c r="R343" s="371">
        <f t="shared" ref="R343:Z343" si="679">$P343*$O343+MAX(R$24*1000/(MAX(MIN(FLOOR(R$24*1000/$U$1,1),$E343))*$L$1)*$R$1,$Q343-$P343*$O343)</f>
        <v>2850125728.6502924</v>
      </c>
      <c r="S343" s="371">
        <f t="shared" si="679"/>
        <v>2850125728.6502924</v>
      </c>
      <c r="T343" s="371">
        <f t="shared" si="679"/>
        <v>2850125728.6502924</v>
      </c>
      <c r="U343" s="371">
        <f t="shared" si="679"/>
        <v>2850125728.6502924</v>
      </c>
      <c r="V343" s="371">
        <f t="shared" si="679"/>
        <v>2850125728.6502924</v>
      </c>
      <c r="W343" s="371">
        <f t="shared" si="679"/>
        <v>2850125728.6502924</v>
      </c>
      <c r="X343" s="371">
        <f t="shared" si="679"/>
        <v>2850125728.6502924</v>
      </c>
      <c r="Y343" s="371">
        <f t="shared" si="679"/>
        <v>2850125728.6502924</v>
      </c>
      <c r="Z343" s="371">
        <f t="shared" si="679"/>
        <v>2850125728.6502924</v>
      </c>
      <c r="AA343" s="38">
        <f t="shared" ref="AA343:AI343" si="680">$D343*R343/3600</f>
        <v>5279857.912324666</v>
      </c>
      <c r="AB343" s="38">
        <f t="shared" si="680"/>
        <v>5279857.912324666</v>
      </c>
      <c r="AC343" s="38">
        <f t="shared" si="680"/>
        <v>5279857.912324666</v>
      </c>
      <c r="AD343" s="38">
        <f t="shared" si="680"/>
        <v>5279857.912324666</v>
      </c>
      <c r="AE343" s="38">
        <f t="shared" si="680"/>
        <v>5279857.912324666</v>
      </c>
      <c r="AF343" s="38">
        <f t="shared" si="680"/>
        <v>5279857.912324666</v>
      </c>
      <c r="AG343" s="38">
        <f t="shared" si="680"/>
        <v>5279857.912324666</v>
      </c>
      <c r="AH343" s="38">
        <f t="shared" si="680"/>
        <v>5279857.912324666</v>
      </c>
      <c r="AI343" s="38">
        <f t="shared" si="680"/>
        <v>5279857.912324666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21</v>
      </c>
      <c r="P344" s="369">
        <f t="shared" si="546"/>
        <v>8.16</v>
      </c>
      <c r="Q344" s="38">
        <f t="shared" si="547"/>
        <v>57002.514573005843</v>
      </c>
      <c r="R344" s="371">
        <f t="shared" ref="R344:Z344" si="681">$P344*$O344+MAX(R$24*1000/(MAX(MIN(FLOOR(R$24*1000/$U$1,1),$E344))*$L$1)*$R$1,$Q344-$P344*$O344)</f>
        <v>57002.514573005843</v>
      </c>
      <c r="S344" s="371">
        <f t="shared" si="681"/>
        <v>57002.514573005843</v>
      </c>
      <c r="T344" s="371">
        <f t="shared" si="681"/>
        <v>57002.514573005843</v>
      </c>
      <c r="U344" s="371">
        <f t="shared" si="681"/>
        <v>57002.514573005843</v>
      </c>
      <c r="V344" s="371">
        <f t="shared" si="681"/>
        <v>57002.514573005843</v>
      </c>
      <c r="W344" s="371">
        <f t="shared" si="681"/>
        <v>80371.242851720017</v>
      </c>
      <c r="X344" s="371">
        <f t="shared" si="681"/>
        <v>802170.18851720018</v>
      </c>
      <c r="Y344" s="371">
        <f t="shared" si="681"/>
        <v>8020159.6451720027</v>
      </c>
      <c r="Z344" s="371">
        <f t="shared" si="681"/>
        <v>80200054.21172002</v>
      </c>
      <c r="AA344" s="38">
        <f t="shared" ref="AA344:AI344" si="682">$D344*R344/3600</f>
        <v>105.59715824649331</v>
      </c>
      <c r="AB344" s="38">
        <f t="shared" si="682"/>
        <v>105.59715824649331</v>
      </c>
      <c r="AC344" s="38">
        <f t="shared" si="682"/>
        <v>105.59715824649331</v>
      </c>
      <c r="AD344" s="38">
        <f t="shared" si="682"/>
        <v>105.59715824649331</v>
      </c>
      <c r="AE344" s="38">
        <f t="shared" si="682"/>
        <v>105.59715824649331</v>
      </c>
      <c r="AF344" s="38">
        <f t="shared" si="682"/>
        <v>148.88772738281133</v>
      </c>
      <c r="AG344" s="38">
        <f t="shared" si="682"/>
        <v>1486.0202742281133</v>
      </c>
      <c r="AH344" s="38">
        <f t="shared" si="682"/>
        <v>14857.345742681135</v>
      </c>
      <c r="AI344" s="38">
        <f t="shared" si="682"/>
        <v>148570.60042721132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32</v>
      </c>
      <c r="P345" s="369">
        <f t="shared" si="546"/>
        <v>5.44</v>
      </c>
      <c r="Q345" s="38">
        <f t="shared" si="547"/>
        <v>38001.676382003898</v>
      </c>
      <c r="R345" s="371">
        <f t="shared" ref="R345:Z345" si="683">$P345*$O345+MAX(R$24*1000/(MAX(MIN(FLOOR(R$24*1000/$U$1,1),$E345))*$L$1)*$R$1,$Q345-$P345*$O345)</f>
        <v>38001.676382003898</v>
      </c>
      <c r="S345" s="371">
        <f t="shared" si="683"/>
        <v>38001.676382003898</v>
      </c>
      <c r="T345" s="371">
        <f t="shared" si="683"/>
        <v>38001.676382003898</v>
      </c>
      <c r="U345" s="371">
        <f t="shared" si="683"/>
        <v>38001.676382003898</v>
      </c>
      <c r="V345" s="371">
        <f t="shared" si="683"/>
        <v>38001.676382003898</v>
      </c>
      <c r="W345" s="371">
        <f t="shared" si="683"/>
        <v>53640.668567813344</v>
      </c>
      <c r="X345" s="371">
        <f t="shared" si="683"/>
        <v>534839.96567813342</v>
      </c>
      <c r="Y345" s="371">
        <f t="shared" si="683"/>
        <v>5346832.9367813347</v>
      </c>
      <c r="Z345" s="371">
        <f t="shared" si="683"/>
        <v>53466762.647813343</v>
      </c>
      <c r="AA345" s="38">
        <f t="shared" ref="AA345:AI345" si="684">$D345*R345/3600</f>
        <v>105.59715824649335</v>
      </c>
      <c r="AB345" s="38">
        <f t="shared" si="684"/>
        <v>105.59715824649335</v>
      </c>
      <c r="AC345" s="38">
        <f t="shared" si="684"/>
        <v>105.59715824649335</v>
      </c>
      <c r="AD345" s="38">
        <f t="shared" si="684"/>
        <v>105.59715824649335</v>
      </c>
      <c r="AE345" s="38">
        <f t="shared" si="684"/>
        <v>105.59715824649335</v>
      </c>
      <c r="AF345" s="38">
        <f t="shared" si="684"/>
        <v>149.05400778281134</v>
      </c>
      <c r="AG345" s="38">
        <f t="shared" si="684"/>
        <v>1486.1865546281133</v>
      </c>
      <c r="AH345" s="38">
        <f t="shared" si="684"/>
        <v>14857.512023081135</v>
      </c>
      <c r="AI345" s="38">
        <f t="shared" si="684"/>
        <v>148570.76670761133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16</v>
      </c>
      <c r="P346" s="369">
        <f t="shared" si="546"/>
        <v>4.08</v>
      </c>
      <c r="Q346" s="38">
        <f t="shared" si="547"/>
        <v>28501.257286502921</v>
      </c>
      <c r="R346" s="371">
        <f t="shared" ref="R346:Z346" si="686">$P346*$O346+MAX(R$24*1000/(MAX(MIN(FLOOR(R$24*1000/$U$1,1),$E346))*$L$1)*$R$1,$Q346-$P346*$O346)</f>
        <v>28501.257286502921</v>
      </c>
      <c r="S346" s="371">
        <f t="shared" si="686"/>
        <v>28501.257286502921</v>
      </c>
      <c r="T346" s="371">
        <f t="shared" si="686"/>
        <v>28501.257286502921</v>
      </c>
      <c r="U346" s="371">
        <f t="shared" si="686"/>
        <v>28501.257286502921</v>
      </c>
      <c r="V346" s="371">
        <f t="shared" si="686"/>
        <v>28501.257286502921</v>
      </c>
      <c r="W346" s="371">
        <f t="shared" si="686"/>
        <v>53531.868567813341</v>
      </c>
      <c r="X346" s="371">
        <f t="shared" si="686"/>
        <v>534731.16567813349</v>
      </c>
      <c r="Y346" s="371">
        <f t="shared" si="686"/>
        <v>5346724.1367813349</v>
      </c>
      <c r="Z346" s="371">
        <f t="shared" si="686"/>
        <v>53466653.847813345</v>
      </c>
      <c r="AA346" s="38">
        <f t="shared" ref="AA346:AI346" si="687">$D346*R346/3600</f>
        <v>85.883788623328812</v>
      </c>
      <c r="AB346" s="38">
        <f t="shared" si="687"/>
        <v>85.883788623328812</v>
      </c>
      <c r="AC346" s="38">
        <f t="shared" si="687"/>
        <v>85.883788623328812</v>
      </c>
      <c r="AD346" s="38">
        <f t="shared" si="687"/>
        <v>85.883788623328812</v>
      </c>
      <c r="AE346" s="38">
        <f t="shared" si="687"/>
        <v>85.883788623328812</v>
      </c>
      <c r="AF346" s="38">
        <f t="shared" si="687"/>
        <v>161.30936395101088</v>
      </c>
      <c r="AG346" s="38">
        <f t="shared" si="687"/>
        <v>1611.3232459101091</v>
      </c>
      <c r="AH346" s="38">
        <f t="shared" si="687"/>
        <v>16111.462065501091</v>
      </c>
      <c r="AI346" s="38">
        <f t="shared" si="687"/>
        <v>161112.8502614109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16</v>
      </c>
      <c r="P347" s="369">
        <f t="shared" si="546"/>
        <v>4.08</v>
      </c>
      <c r="Q347" s="38">
        <f t="shared" si="547"/>
        <v>28501.257286502921</v>
      </c>
      <c r="R347" s="371">
        <f t="shared" ref="R347:Z347" si="688">$P347*$O347+MAX(R$24*1000/(MAX(MIN(FLOOR(R$24*1000/$U$1,1),$E347))*$L$1)*$R$1,$Q347-$P347*$O347)</f>
        <v>28501.257286502921</v>
      </c>
      <c r="S347" s="371">
        <f t="shared" si="688"/>
        <v>28501.257286502921</v>
      </c>
      <c r="T347" s="371">
        <f t="shared" si="688"/>
        <v>28501.257286502921</v>
      </c>
      <c r="U347" s="371">
        <f t="shared" si="688"/>
        <v>28501.257286502921</v>
      </c>
      <c r="V347" s="371">
        <f t="shared" si="688"/>
        <v>28501.257286502921</v>
      </c>
      <c r="W347" s="371">
        <f t="shared" si="688"/>
        <v>53531.868567813341</v>
      </c>
      <c r="X347" s="371">
        <f t="shared" si="688"/>
        <v>534731.16567813349</v>
      </c>
      <c r="Y347" s="371">
        <f t="shared" si="688"/>
        <v>5346724.1367813349</v>
      </c>
      <c r="Z347" s="371">
        <f t="shared" si="688"/>
        <v>53466653.847813345</v>
      </c>
      <c r="AA347" s="38">
        <f t="shared" ref="AA347:AI347" si="689">$D347*R347/3600</f>
        <v>85.883788623328812</v>
      </c>
      <c r="AB347" s="38">
        <f t="shared" si="689"/>
        <v>85.883788623328812</v>
      </c>
      <c r="AC347" s="38">
        <f t="shared" si="689"/>
        <v>85.883788623328812</v>
      </c>
      <c r="AD347" s="38">
        <f t="shared" si="689"/>
        <v>85.883788623328812</v>
      </c>
      <c r="AE347" s="38">
        <f t="shared" si="689"/>
        <v>85.883788623328812</v>
      </c>
      <c r="AF347" s="38">
        <f t="shared" si="689"/>
        <v>161.30936395101088</v>
      </c>
      <c r="AG347" s="38">
        <f t="shared" si="689"/>
        <v>1611.3232459101091</v>
      </c>
      <c r="AH347" s="38">
        <f t="shared" si="689"/>
        <v>16111.462065501091</v>
      </c>
      <c r="AI347" s="38">
        <f t="shared" si="689"/>
        <v>161112.8502614109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8.16</v>
      </c>
      <c r="Q348" s="38">
        <f t="shared" si="547"/>
        <v>57002.514573005843</v>
      </c>
      <c r="R348" s="371">
        <f t="shared" ref="R348:Z348" si="690">$P348*$O348+MAX(R$24*1000/(MAX(MIN(FLOOR(R$24*1000/$U$1,1),$E348))*$L$1)*$R$1,$Q348-$P348*$O348)</f>
        <v>57002.514573005843</v>
      </c>
      <c r="S348" s="371">
        <f t="shared" si="690"/>
        <v>57002.514573005843</v>
      </c>
      <c r="T348" s="371">
        <f t="shared" si="690"/>
        <v>57002.514573005843</v>
      </c>
      <c r="U348" s="371">
        <f t="shared" si="690"/>
        <v>57002.514573005843</v>
      </c>
      <c r="V348" s="371">
        <f t="shared" si="690"/>
        <v>57002.514573005843</v>
      </c>
      <c r="W348" s="371">
        <f t="shared" si="690"/>
        <v>106998.45713562668</v>
      </c>
      <c r="X348" s="371">
        <f t="shared" si="690"/>
        <v>1069397.051356267</v>
      </c>
      <c r="Y348" s="371">
        <f t="shared" si="690"/>
        <v>10693382.993562669</v>
      </c>
      <c r="Z348" s="371">
        <f t="shared" si="690"/>
        <v>106933242.41562669</v>
      </c>
      <c r="AA348" s="38">
        <f t="shared" ref="AA348:AI348" si="691">$D348*R348/3600</f>
        <v>85.883788623328812</v>
      </c>
      <c r="AB348" s="38">
        <f t="shared" si="691"/>
        <v>85.883788623328812</v>
      </c>
      <c r="AC348" s="38">
        <f t="shared" si="691"/>
        <v>85.883788623328812</v>
      </c>
      <c r="AD348" s="38">
        <f t="shared" si="691"/>
        <v>85.883788623328812</v>
      </c>
      <c r="AE348" s="38">
        <f t="shared" si="691"/>
        <v>85.883788623328812</v>
      </c>
      <c r="AF348" s="38">
        <f t="shared" si="691"/>
        <v>161.21100875101087</v>
      </c>
      <c r="AG348" s="38">
        <f t="shared" si="691"/>
        <v>1611.2248907101089</v>
      </c>
      <c r="AH348" s="38">
        <f t="shared" si="691"/>
        <v>16111.363710301088</v>
      </c>
      <c r="AI348" s="38">
        <f t="shared" si="691"/>
        <v>161112.75190621088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16.32</v>
      </c>
      <c r="Q349" s="38">
        <f t="shared" si="547"/>
        <v>114005.02914601169</v>
      </c>
      <c r="R349" s="371">
        <f t="shared" ref="R349:Z349" si="692">$P349*$O349+MAX(R$24*1000/(MAX(MIN(FLOOR(R$24*1000/$U$1,1),$E349))*$L$1)*$R$1,$Q349-$P349*$O349)</f>
        <v>114005.02914601169</v>
      </c>
      <c r="S349" s="371">
        <f t="shared" si="692"/>
        <v>114005.02914601169</v>
      </c>
      <c r="T349" s="371">
        <f t="shared" si="692"/>
        <v>114005.02914601169</v>
      </c>
      <c r="U349" s="371">
        <f t="shared" si="692"/>
        <v>114005.02914601169</v>
      </c>
      <c r="V349" s="371">
        <f t="shared" si="692"/>
        <v>114005.02914601169</v>
      </c>
      <c r="W349" s="371">
        <f t="shared" si="692"/>
        <v>213931.63427125337</v>
      </c>
      <c r="X349" s="371">
        <f t="shared" si="692"/>
        <v>2138728.8227125336</v>
      </c>
      <c r="Y349" s="371">
        <f t="shared" si="692"/>
        <v>21386700.70712534</v>
      </c>
      <c r="Z349" s="371">
        <f t="shared" si="692"/>
        <v>213866419.55125338</v>
      </c>
      <c r="AA349" s="38">
        <f t="shared" ref="AA349:AI349" si="693">$D349*R349/3600</f>
        <v>85.883788623328812</v>
      </c>
      <c r="AB349" s="38">
        <f t="shared" si="693"/>
        <v>85.883788623328812</v>
      </c>
      <c r="AC349" s="38">
        <f t="shared" si="693"/>
        <v>85.883788623328812</v>
      </c>
      <c r="AD349" s="38">
        <f t="shared" si="693"/>
        <v>85.883788623328812</v>
      </c>
      <c r="AE349" s="38">
        <f t="shared" si="693"/>
        <v>85.883788623328812</v>
      </c>
      <c r="AF349" s="38">
        <f t="shared" si="693"/>
        <v>161.16183115101089</v>
      </c>
      <c r="AG349" s="38">
        <f t="shared" si="693"/>
        <v>1611.1757131101087</v>
      </c>
      <c r="AH349" s="38">
        <f t="shared" si="693"/>
        <v>16111.31453270109</v>
      </c>
      <c r="AI349" s="38">
        <f t="shared" si="693"/>
        <v>161112.70272861089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16.32</v>
      </c>
      <c r="Q350" s="38">
        <f t="shared" si="547"/>
        <v>114005.02914601169</v>
      </c>
      <c r="R350" s="371">
        <f t="shared" ref="R350:Z350" si="694">$P350*$O350+MAX(R$24*1000/(MAX(MIN(FLOOR(R$24*1000/$U$1,1),$E350))*$L$1)*$R$1,$Q350-$P350*$O350)</f>
        <v>114005.02914601169</v>
      </c>
      <c r="S350" s="371">
        <f t="shared" si="694"/>
        <v>114005.02914601169</v>
      </c>
      <c r="T350" s="371">
        <f t="shared" si="694"/>
        <v>114005.02914601169</v>
      </c>
      <c r="U350" s="371">
        <f t="shared" si="694"/>
        <v>114005.02914601169</v>
      </c>
      <c r="V350" s="371">
        <f t="shared" si="694"/>
        <v>114005.02914601169</v>
      </c>
      <c r="W350" s="371">
        <f t="shared" si="694"/>
        <v>427765.34854250675</v>
      </c>
      <c r="X350" s="371">
        <f t="shared" si="694"/>
        <v>4277359.7254250674</v>
      </c>
      <c r="Y350" s="371">
        <f t="shared" si="694"/>
        <v>42773303.494250678</v>
      </c>
      <c r="Z350" s="371">
        <f t="shared" si="694"/>
        <v>427732741.18250674</v>
      </c>
      <c r="AA350" s="38">
        <f t="shared" ref="AA350:AI350" si="695">$D350*R350/3600</f>
        <v>42.941894311664406</v>
      </c>
      <c r="AB350" s="38">
        <f t="shared" si="695"/>
        <v>42.941894311664406</v>
      </c>
      <c r="AC350" s="38">
        <f t="shared" si="695"/>
        <v>42.941894311664406</v>
      </c>
      <c r="AD350" s="38">
        <f t="shared" si="695"/>
        <v>42.941894311664406</v>
      </c>
      <c r="AE350" s="38">
        <f t="shared" si="695"/>
        <v>42.941894311664406</v>
      </c>
      <c r="AF350" s="38">
        <f t="shared" si="695"/>
        <v>161.12494795101091</v>
      </c>
      <c r="AG350" s="38">
        <f t="shared" si="695"/>
        <v>1611.1388299101088</v>
      </c>
      <c r="AH350" s="38">
        <f t="shared" si="695"/>
        <v>16111.277649501089</v>
      </c>
      <c r="AI350" s="38">
        <f t="shared" si="695"/>
        <v>161112.6658454109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16.32</v>
      </c>
      <c r="Q351" s="38">
        <f t="shared" si="547"/>
        <v>114005.02914601169</v>
      </c>
      <c r="R351" s="371">
        <f t="shared" ref="R351:Z351" si="696">$P351*$O351+MAX(R$24*1000/(MAX(MIN(FLOOR(R$24*1000/$U$1,1),$E351))*$L$1)*$R$1,$Q351-$P351*$O351)</f>
        <v>114005.02914601169</v>
      </c>
      <c r="S351" s="371">
        <f t="shared" si="696"/>
        <v>114005.02914601169</v>
      </c>
      <c r="T351" s="371">
        <f t="shared" si="696"/>
        <v>114005.02914601169</v>
      </c>
      <c r="U351" s="371">
        <f t="shared" si="696"/>
        <v>114005.02914601169</v>
      </c>
      <c r="V351" s="371">
        <f t="shared" si="696"/>
        <v>114005.02914601169</v>
      </c>
      <c r="W351" s="371">
        <f t="shared" si="696"/>
        <v>641615.38281376008</v>
      </c>
      <c r="X351" s="371">
        <f t="shared" si="696"/>
        <v>6416006.9481376018</v>
      </c>
      <c r="Y351" s="371">
        <f t="shared" si="696"/>
        <v>64159922.601376019</v>
      </c>
      <c r="Z351" s="371">
        <f t="shared" si="696"/>
        <v>641599079.13376021</v>
      </c>
      <c r="AA351" s="38">
        <f t="shared" ref="AA351:AI351" si="697">$D351*R351/3600</f>
        <v>28.627929541109602</v>
      </c>
      <c r="AB351" s="38">
        <f t="shared" si="697"/>
        <v>28.627929541109602</v>
      </c>
      <c r="AC351" s="38">
        <f t="shared" si="697"/>
        <v>28.627929541109602</v>
      </c>
      <c r="AD351" s="38">
        <f t="shared" si="697"/>
        <v>28.627929541109602</v>
      </c>
      <c r="AE351" s="38">
        <f t="shared" si="697"/>
        <v>28.627929541109602</v>
      </c>
      <c r="AF351" s="38">
        <f t="shared" si="697"/>
        <v>161.11675168434419</v>
      </c>
      <c r="AG351" s="38">
        <f t="shared" si="697"/>
        <v>1611.1306336434423</v>
      </c>
      <c r="AH351" s="38">
        <f t="shared" si="697"/>
        <v>16111.269453234421</v>
      </c>
      <c r="AI351" s="38">
        <f t="shared" si="697"/>
        <v>161112.65764914424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129</v>
      </c>
      <c r="P352" s="369">
        <f t="shared" si="546"/>
        <v>4.08</v>
      </c>
      <c r="Q352" s="38">
        <f t="shared" si="547"/>
        <v>28501.257286502921</v>
      </c>
      <c r="R352" s="371">
        <f t="shared" ref="R352:Z352" si="698">$P352*$O352+MAX(R$24*1000/(MAX(MIN(FLOOR(R$24*1000/$U$1,1),$E352))*$L$1)*$R$1,$Q352-$P352*$O352)</f>
        <v>28501.257286502921</v>
      </c>
      <c r="S352" s="371">
        <f t="shared" si="698"/>
        <v>28501.257286502921</v>
      </c>
      <c r="T352" s="371">
        <f t="shared" si="698"/>
        <v>28501.257286502921</v>
      </c>
      <c r="U352" s="371">
        <f t="shared" si="698"/>
        <v>28501.257286502921</v>
      </c>
      <c r="V352" s="371">
        <f t="shared" si="698"/>
        <v>28501.257286502921</v>
      </c>
      <c r="W352" s="371">
        <f t="shared" si="698"/>
        <v>28501.257286502921</v>
      </c>
      <c r="X352" s="371">
        <f t="shared" si="698"/>
        <v>115097.5812167429</v>
      </c>
      <c r="Y352" s="371">
        <f t="shared" si="698"/>
        <v>1146238.932167429</v>
      </c>
      <c r="Z352" s="371">
        <f t="shared" si="698"/>
        <v>11457652.441674288</v>
      </c>
      <c r="AA352" s="38">
        <f t="shared" ref="AA352:AI352" si="699">$D352*R352/3600</f>
        <v>432.26906884529433</v>
      </c>
      <c r="AB352" s="38">
        <f t="shared" si="699"/>
        <v>432.26906884529433</v>
      </c>
      <c r="AC352" s="38">
        <f t="shared" si="699"/>
        <v>432.26906884529433</v>
      </c>
      <c r="AD352" s="38">
        <f t="shared" si="699"/>
        <v>432.26906884529433</v>
      </c>
      <c r="AE352" s="38">
        <f t="shared" si="699"/>
        <v>432.26906884529433</v>
      </c>
      <c r="AF352" s="38">
        <f t="shared" si="699"/>
        <v>432.26906884529433</v>
      </c>
      <c r="AG352" s="38">
        <f t="shared" si="699"/>
        <v>1745.6466484539339</v>
      </c>
      <c r="AH352" s="38">
        <f t="shared" si="699"/>
        <v>17384.62380453934</v>
      </c>
      <c r="AI352" s="38">
        <f t="shared" si="699"/>
        <v>173774.3953653934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64</v>
      </c>
      <c r="P353" s="369">
        <f t="shared" si="546"/>
        <v>8.16</v>
      </c>
      <c r="Q353" s="38">
        <f t="shared" si="547"/>
        <v>57002.514573005843</v>
      </c>
      <c r="R353" s="371">
        <f t="shared" ref="R353:Z353" si="700">$P353*$O353+MAX(R$24*1000/(MAX(MIN(FLOOR(R$24*1000/$U$1,1),$E353))*$L$1)*$R$1,$Q353-$P353*$O353)</f>
        <v>57002.514573005843</v>
      </c>
      <c r="S353" s="371">
        <f t="shared" si="700"/>
        <v>57002.514573005843</v>
      </c>
      <c r="T353" s="371">
        <f t="shared" si="700"/>
        <v>57002.514573005843</v>
      </c>
      <c r="U353" s="371">
        <f t="shared" si="700"/>
        <v>57002.514573005843</v>
      </c>
      <c r="V353" s="371">
        <f t="shared" si="700"/>
        <v>57002.514573005843</v>
      </c>
      <c r="W353" s="371">
        <f t="shared" si="700"/>
        <v>57002.514573005843</v>
      </c>
      <c r="X353" s="371">
        <f t="shared" si="700"/>
        <v>229664.76243348577</v>
      </c>
      <c r="Y353" s="371">
        <f t="shared" si="700"/>
        <v>2291947.4643348581</v>
      </c>
      <c r="Z353" s="371">
        <f t="shared" si="700"/>
        <v>22914774.483348574</v>
      </c>
      <c r="AA353" s="38">
        <f t="shared" ref="AA353:AI353" si="701">$D353*R353/3600</f>
        <v>432.26906884529433</v>
      </c>
      <c r="AB353" s="38">
        <f t="shared" si="701"/>
        <v>432.26906884529433</v>
      </c>
      <c r="AC353" s="38">
        <f t="shared" si="701"/>
        <v>432.26906884529433</v>
      </c>
      <c r="AD353" s="38">
        <f t="shared" si="701"/>
        <v>432.26906884529433</v>
      </c>
      <c r="AE353" s="38">
        <f t="shared" si="701"/>
        <v>432.26906884529433</v>
      </c>
      <c r="AF353" s="38">
        <f t="shared" si="701"/>
        <v>432.26906884529433</v>
      </c>
      <c r="AG353" s="38">
        <f t="shared" si="701"/>
        <v>1741.6244484539338</v>
      </c>
      <c r="AH353" s="38">
        <f t="shared" si="701"/>
        <v>17380.601604539341</v>
      </c>
      <c r="AI353" s="38">
        <f t="shared" si="701"/>
        <v>173770.37316539336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5</v>
      </c>
      <c r="P354" s="369">
        <f t="shared" si="546"/>
        <v>16.32</v>
      </c>
      <c r="Q354" s="38">
        <f t="shared" si="547"/>
        <v>114005.02914601169</v>
      </c>
      <c r="R354" s="371">
        <f t="shared" ref="R354:Z354" si="702">$P354*$O354+MAX(R$24*1000/(MAX(MIN(FLOOR(R$24*1000/$U$1,1),$E354))*$L$1)*$R$1,$Q354-$P354*$O354)</f>
        <v>114005.02914601169</v>
      </c>
      <c r="S354" s="371">
        <f t="shared" si="702"/>
        <v>114005.02914601169</v>
      </c>
      <c r="T354" s="371">
        <f t="shared" si="702"/>
        <v>114005.02914601169</v>
      </c>
      <c r="U354" s="371">
        <f t="shared" si="702"/>
        <v>114005.02914601169</v>
      </c>
      <c r="V354" s="371">
        <f t="shared" si="702"/>
        <v>114005.02914601169</v>
      </c>
      <c r="W354" s="371">
        <f t="shared" si="702"/>
        <v>160481.36570344004</v>
      </c>
      <c r="X354" s="371">
        <f t="shared" si="702"/>
        <v>1604079.2570344005</v>
      </c>
      <c r="Y354" s="371">
        <f t="shared" si="702"/>
        <v>16040058.170344004</v>
      </c>
      <c r="Z354" s="371">
        <f t="shared" si="702"/>
        <v>160399847.30344003</v>
      </c>
      <c r="AA354" s="38">
        <f t="shared" ref="AA354:AI354" si="703">$D354*R354/3600</f>
        <v>126.53038168152017</v>
      </c>
      <c r="AB354" s="38">
        <f t="shared" si="703"/>
        <v>126.53038168152017</v>
      </c>
      <c r="AC354" s="38">
        <f t="shared" si="703"/>
        <v>126.53038168152017</v>
      </c>
      <c r="AD354" s="38">
        <f t="shared" si="703"/>
        <v>126.53038168152017</v>
      </c>
      <c r="AE354" s="38">
        <f t="shared" si="703"/>
        <v>126.53038168152017</v>
      </c>
      <c r="AF354" s="38">
        <f t="shared" si="703"/>
        <v>178.11291841539131</v>
      </c>
      <c r="AG354" s="38">
        <f t="shared" si="703"/>
        <v>1780.3140980739133</v>
      </c>
      <c r="AH354" s="38">
        <f t="shared" si="703"/>
        <v>17802.325894659134</v>
      </c>
      <c r="AI354" s="38">
        <f t="shared" si="703"/>
        <v>178022.44386051132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1</v>
      </c>
      <c r="O355" s="38">
        <f t="shared" si="545"/>
        <v>2</v>
      </c>
      <c r="P355" s="369">
        <f t="shared" si="546"/>
        <v>27.2</v>
      </c>
      <c r="Q355" s="38">
        <f t="shared" si="547"/>
        <v>190008.38191001947</v>
      </c>
      <c r="R355" s="371">
        <f t="shared" ref="R355:Z355" si="704">$P355*$O355+MAX(R$24*1000/(MAX(MIN(FLOOR(R$24*1000/$U$1,1),$E355))*$L$1)*$R$1,$Q355-$P355*$O355)</f>
        <v>190008.38191001947</v>
      </c>
      <c r="S355" s="371">
        <f t="shared" si="704"/>
        <v>190008.38191001947</v>
      </c>
      <c r="T355" s="371">
        <f t="shared" si="704"/>
        <v>190008.38191001947</v>
      </c>
      <c r="U355" s="371">
        <f t="shared" si="704"/>
        <v>190008.38191001947</v>
      </c>
      <c r="V355" s="371">
        <f t="shared" si="704"/>
        <v>190008.38191001947</v>
      </c>
      <c r="W355" s="371">
        <f t="shared" si="704"/>
        <v>320853.93140688009</v>
      </c>
      <c r="X355" s="371">
        <f t="shared" si="704"/>
        <v>3208049.7140688007</v>
      </c>
      <c r="Y355" s="371">
        <f t="shared" si="704"/>
        <v>32080007.540688008</v>
      </c>
      <c r="Z355" s="371">
        <f t="shared" si="704"/>
        <v>320799585.80688006</v>
      </c>
      <c r="AA355" s="38">
        <f t="shared" ref="AA355:AI355" si="705">$D355*R355/3600</f>
        <v>105.45465196006081</v>
      </c>
      <c r="AB355" s="38">
        <f t="shared" si="705"/>
        <v>105.45465196006081</v>
      </c>
      <c r="AC355" s="38">
        <f t="shared" si="705"/>
        <v>105.45465196006081</v>
      </c>
      <c r="AD355" s="38">
        <f t="shared" si="705"/>
        <v>105.45465196006081</v>
      </c>
      <c r="AE355" s="38">
        <f t="shared" si="705"/>
        <v>105.45465196006081</v>
      </c>
      <c r="AF355" s="38">
        <f t="shared" si="705"/>
        <v>178.07393193081845</v>
      </c>
      <c r="AG355" s="38">
        <f t="shared" si="705"/>
        <v>1780.4675913081844</v>
      </c>
      <c r="AH355" s="38">
        <f t="shared" si="705"/>
        <v>17804.404185081843</v>
      </c>
      <c r="AI355" s="38">
        <f t="shared" si="705"/>
        <v>178043.77012281842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1</v>
      </c>
      <c r="O356" s="38">
        <f t="shared" si="545"/>
        <v>1</v>
      </c>
      <c r="P356" s="369">
        <f t="shared" si="546"/>
        <v>27.2</v>
      </c>
      <c r="Q356" s="38">
        <f t="shared" si="547"/>
        <v>190008.38191001947</v>
      </c>
      <c r="R356" s="371">
        <f t="shared" ref="R356:Z356" si="706">$P356*$O356+MAX(R$24*1000/(MAX(MIN(FLOOR(R$24*1000/$U$1,1),$E356))*$L$1)*$R$1,$Q356-$P356*$O356)</f>
        <v>190008.38191001947</v>
      </c>
      <c r="S356" s="371">
        <f t="shared" si="706"/>
        <v>190008.38191001947</v>
      </c>
      <c r="T356" s="371">
        <f t="shared" si="706"/>
        <v>190008.38191001947</v>
      </c>
      <c r="U356" s="371">
        <f t="shared" si="706"/>
        <v>190008.38191001947</v>
      </c>
      <c r="V356" s="371">
        <f t="shared" si="706"/>
        <v>190008.38191001947</v>
      </c>
      <c r="W356" s="371">
        <f t="shared" si="706"/>
        <v>641626.26281376008</v>
      </c>
      <c r="X356" s="371">
        <f t="shared" si="706"/>
        <v>6416017.8281376017</v>
      </c>
      <c r="Y356" s="371">
        <f t="shared" si="706"/>
        <v>64159933.481376022</v>
      </c>
      <c r="Z356" s="371">
        <f t="shared" si="706"/>
        <v>641599090.01376021</v>
      </c>
      <c r="AA356" s="38">
        <f t="shared" ref="AA356:AI356" si="707">$D356*R356/3600</f>
        <v>52.727325980030407</v>
      </c>
      <c r="AB356" s="38">
        <f t="shared" si="707"/>
        <v>52.727325980030407</v>
      </c>
      <c r="AC356" s="38">
        <f t="shared" si="707"/>
        <v>52.727325980030407</v>
      </c>
      <c r="AD356" s="38">
        <f t="shared" si="707"/>
        <v>52.727325980030407</v>
      </c>
      <c r="AE356" s="38">
        <f t="shared" si="707"/>
        <v>52.727325980030407</v>
      </c>
      <c r="AF356" s="38">
        <f t="shared" si="707"/>
        <v>178.0512879308184</v>
      </c>
      <c r="AG356" s="38">
        <f t="shared" si="707"/>
        <v>1780.4449473081845</v>
      </c>
      <c r="AH356" s="38">
        <f t="shared" si="707"/>
        <v>17804.381541081846</v>
      </c>
      <c r="AI356" s="38">
        <f t="shared" si="707"/>
        <v>178043.74747881846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8.16</v>
      </c>
      <c r="Q357" s="38">
        <f t="shared" si="547"/>
        <v>57002.514573005843</v>
      </c>
      <c r="R357" s="371">
        <f t="shared" ref="R357:Z357" si="708">$P357*$O357+MAX(R$24*1000/(MAX(MIN(FLOOR(R$24*1000/$U$1,1),$E357))*$L$1)*$R$1,$Q357-$P357*$O357)</f>
        <v>57002.514573005843</v>
      </c>
      <c r="S357" s="371">
        <f t="shared" si="708"/>
        <v>57002.514573005843</v>
      </c>
      <c r="T357" s="371">
        <f t="shared" si="708"/>
        <v>57002.514573005843</v>
      </c>
      <c r="U357" s="371">
        <f t="shared" si="708"/>
        <v>57002.514573005843</v>
      </c>
      <c r="V357" s="371">
        <f t="shared" si="708"/>
        <v>57002.514573005843</v>
      </c>
      <c r="W357" s="371">
        <f t="shared" si="708"/>
        <v>160432.40570344005</v>
      </c>
      <c r="X357" s="371">
        <f t="shared" si="708"/>
        <v>1604030.2970344003</v>
      </c>
      <c r="Y357" s="371">
        <f t="shared" si="708"/>
        <v>16040009.210344005</v>
      </c>
      <c r="Z357" s="371">
        <f t="shared" si="708"/>
        <v>160399798.34344003</v>
      </c>
      <c r="AA357" s="38">
        <f t="shared" ref="AA357:AI357" si="709">$D357*R357/3600</f>
        <v>73.001220329829493</v>
      </c>
      <c r="AB357" s="38">
        <f t="shared" si="709"/>
        <v>73.001220329829493</v>
      </c>
      <c r="AC357" s="38">
        <f t="shared" si="709"/>
        <v>73.001220329829493</v>
      </c>
      <c r="AD357" s="38">
        <f t="shared" si="709"/>
        <v>73.001220329829493</v>
      </c>
      <c r="AE357" s="38">
        <f t="shared" si="709"/>
        <v>73.001220329829493</v>
      </c>
      <c r="AF357" s="38">
        <f t="shared" si="709"/>
        <v>205.46043423753892</v>
      </c>
      <c r="AG357" s="38">
        <f t="shared" si="709"/>
        <v>2054.2281337353888</v>
      </c>
      <c r="AH357" s="38">
        <f t="shared" si="709"/>
        <v>20541.90512871389</v>
      </c>
      <c r="AI357" s="38">
        <f t="shared" si="709"/>
        <v>205418.6750784989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16.32</v>
      </c>
      <c r="Q358" s="38">
        <f t="shared" si="547"/>
        <v>114005.02914601169</v>
      </c>
      <c r="R358" s="371">
        <f t="shared" ref="R358:Z358" si="710">$P358*$O358+MAX(R$24*1000/(MAX(MIN(FLOOR(R$24*1000/$U$1,1),$E358))*$L$1)*$R$1,$Q358-$P358*$O358)</f>
        <v>114005.02914601169</v>
      </c>
      <c r="S358" s="371">
        <f t="shared" si="710"/>
        <v>114005.02914601169</v>
      </c>
      <c r="T358" s="371">
        <f t="shared" si="710"/>
        <v>114005.02914601169</v>
      </c>
      <c r="U358" s="371">
        <f t="shared" si="710"/>
        <v>114005.02914601169</v>
      </c>
      <c r="V358" s="371">
        <f t="shared" si="710"/>
        <v>114005.02914601169</v>
      </c>
      <c r="W358" s="371">
        <f t="shared" si="710"/>
        <v>320832.17140688008</v>
      </c>
      <c r="X358" s="371">
        <f t="shared" si="710"/>
        <v>3208027.9540688009</v>
      </c>
      <c r="Y358" s="371">
        <f t="shared" si="710"/>
        <v>32079985.78068801</v>
      </c>
      <c r="Z358" s="371">
        <f t="shared" si="710"/>
        <v>320799564.04688007</v>
      </c>
      <c r="AA358" s="38">
        <f t="shared" ref="AA358:AI358" si="711">$D358*R358/3600</f>
        <v>73.001220329829493</v>
      </c>
      <c r="AB358" s="38">
        <f t="shared" si="711"/>
        <v>73.001220329829493</v>
      </c>
      <c r="AC358" s="38">
        <f t="shared" si="711"/>
        <v>73.001220329829493</v>
      </c>
      <c r="AD358" s="38">
        <f t="shared" si="711"/>
        <v>73.001220329829493</v>
      </c>
      <c r="AE358" s="38">
        <f t="shared" si="711"/>
        <v>73.001220329829493</v>
      </c>
      <c r="AF358" s="38">
        <f t="shared" si="711"/>
        <v>205.4395337575389</v>
      </c>
      <c r="AG358" s="38">
        <f t="shared" si="711"/>
        <v>2054.2072332553889</v>
      </c>
      <c r="AH358" s="38">
        <f t="shared" si="711"/>
        <v>20541.884228233888</v>
      </c>
      <c r="AI358" s="38">
        <f t="shared" si="711"/>
        <v>205418.65417801886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16.32</v>
      </c>
      <c r="Q359" s="38">
        <f t="shared" si="547"/>
        <v>114005.02914601169</v>
      </c>
      <c r="R359" s="371">
        <f t="shared" ref="R359:Z359" si="712">$P359*$O359+MAX(R$24*1000/(MAX(MIN(FLOOR(R$24*1000/$U$1,1),$E359))*$L$1)*$R$1,$Q359-$P359*$O359)</f>
        <v>114005.02914601169</v>
      </c>
      <c r="S359" s="371">
        <f t="shared" si="712"/>
        <v>114005.02914601169</v>
      </c>
      <c r="T359" s="371">
        <f t="shared" si="712"/>
        <v>114005.02914601169</v>
      </c>
      <c r="U359" s="371">
        <f t="shared" si="712"/>
        <v>114005.02914601169</v>
      </c>
      <c r="V359" s="371">
        <f t="shared" si="712"/>
        <v>114005.02914601169</v>
      </c>
      <c r="W359" s="371">
        <f t="shared" si="712"/>
        <v>641615.38281376008</v>
      </c>
      <c r="X359" s="371">
        <f t="shared" si="712"/>
        <v>6416006.9481376018</v>
      </c>
      <c r="Y359" s="371">
        <f t="shared" si="712"/>
        <v>64159922.601376019</v>
      </c>
      <c r="Z359" s="371">
        <f t="shared" si="712"/>
        <v>641599079.13376021</v>
      </c>
      <c r="AA359" s="38">
        <f t="shared" ref="AA359:AI359" si="713">$D359*R359/3600</f>
        <v>36.500610164914747</v>
      </c>
      <c r="AB359" s="38">
        <f t="shared" si="713"/>
        <v>36.500610164914747</v>
      </c>
      <c r="AC359" s="38">
        <f t="shared" si="713"/>
        <v>36.500610164914747</v>
      </c>
      <c r="AD359" s="38">
        <f t="shared" si="713"/>
        <v>36.500610164914747</v>
      </c>
      <c r="AE359" s="38">
        <f t="shared" si="713"/>
        <v>36.500610164914747</v>
      </c>
      <c r="AF359" s="38">
        <f t="shared" si="713"/>
        <v>205.42385839753888</v>
      </c>
      <c r="AG359" s="38">
        <f t="shared" si="713"/>
        <v>2054.191557895389</v>
      </c>
      <c r="AH359" s="38">
        <f t="shared" si="713"/>
        <v>20541.868552873893</v>
      </c>
      <c r="AI359" s="38">
        <f t="shared" si="713"/>
        <v>205418.6385026589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5</v>
      </c>
      <c r="P360" s="369">
        <f t="shared" si="546"/>
        <v>40.799999999999997</v>
      </c>
      <c r="Q360" s="38">
        <f t="shared" si="547"/>
        <v>285012.57286502921</v>
      </c>
      <c r="R360" s="371">
        <f t="shared" ref="R360:Z360" si="714">$P360*$O360+MAX(R$24*1000/(MAX(MIN(FLOOR(R$24*1000/$U$1,1),$E360))*$L$1)*$R$1,$Q360-$P360*$O360)</f>
        <v>285012.57286502921</v>
      </c>
      <c r="S360" s="371">
        <f t="shared" si="714"/>
        <v>285012.57286502921</v>
      </c>
      <c r="T360" s="371">
        <f t="shared" si="714"/>
        <v>285012.57286502921</v>
      </c>
      <c r="U360" s="371">
        <f t="shared" si="714"/>
        <v>285012.57286502921</v>
      </c>
      <c r="V360" s="371">
        <f t="shared" si="714"/>
        <v>285012.57286502921</v>
      </c>
      <c r="W360" s="371">
        <f t="shared" si="714"/>
        <v>285012.57286502921</v>
      </c>
      <c r="X360" s="371">
        <f t="shared" si="714"/>
        <v>1425979.6951416892</v>
      </c>
      <c r="Y360" s="371">
        <f t="shared" si="714"/>
        <v>14257960.951416891</v>
      </c>
      <c r="Z360" s="371">
        <f t="shared" si="714"/>
        <v>142577773.51416892</v>
      </c>
      <c r="AA360" s="38">
        <f t="shared" ref="AA360:AI360" si="715">$D360*R360/3600</f>
        <v>437.01927839304477</v>
      </c>
      <c r="AB360" s="38">
        <f t="shared" si="715"/>
        <v>437.01927839304477</v>
      </c>
      <c r="AC360" s="38">
        <f t="shared" si="715"/>
        <v>437.01927839304477</v>
      </c>
      <c r="AD360" s="38">
        <f t="shared" si="715"/>
        <v>437.01927839304477</v>
      </c>
      <c r="AE360" s="38">
        <f t="shared" si="715"/>
        <v>437.01927839304477</v>
      </c>
      <c r="AF360" s="38">
        <f t="shared" si="715"/>
        <v>437.01927839304477</v>
      </c>
      <c r="AG360" s="38">
        <f t="shared" si="715"/>
        <v>2186.5021992172565</v>
      </c>
      <c r="AH360" s="38">
        <f t="shared" si="715"/>
        <v>21862.206792172565</v>
      </c>
      <c r="AI360" s="38">
        <f t="shared" si="715"/>
        <v>218619.25272172567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1</v>
      </c>
      <c r="O361" s="38">
        <f t="shared" si="545"/>
        <v>2</v>
      </c>
      <c r="P361" s="369">
        <f t="shared" si="546"/>
        <v>408000</v>
      </c>
      <c r="Q361" s="38">
        <f t="shared" si="547"/>
        <v>2850125728.6502924</v>
      </c>
      <c r="R361" s="371">
        <f t="shared" ref="R361:Z361" si="716">$P361*$O361+MAX(R$24*1000/(MAX(MIN(FLOOR(R$24*1000/$U$1,1),$E361))*$L$1)*$R$1,$Q361-$P361*$O361)</f>
        <v>2850125728.6502924</v>
      </c>
      <c r="S361" s="371">
        <f t="shared" si="716"/>
        <v>2850125728.6502924</v>
      </c>
      <c r="T361" s="371">
        <f t="shared" si="716"/>
        <v>2850125728.6502924</v>
      </c>
      <c r="U361" s="371">
        <f t="shared" si="716"/>
        <v>2850125728.6502924</v>
      </c>
      <c r="V361" s="371">
        <f t="shared" si="716"/>
        <v>2850125728.6502924</v>
      </c>
      <c r="W361" s="371">
        <f t="shared" si="716"/>
        <v>2850125728.6502924</v>
      </c>
      <c r="X361" s="371">
        <f t="shared" si="716"/>
        <v>2850125728.6502924</v>
      </c>
      <c r="Y361" s="371">
        <f t="shared" si="716"/>
        <v>2850125728.6502924</v>
      </c>
      <c r="Z361" s="371">
        <f t="shared" si="716"/>
        <v>2850125728.6502924</v>
      </c>
      <c r="AA361" s="38">
        <f t="shared" ref="AA361:AI361" si="717">$D361*R361/3600</f>
        <v>2185096.3919652239</v>
      </c>
      <c r="AB361" s="38">
        <f t="shared" si="717"/>
        <v>2185096.3919652239</v>
      </c>
      <c r="AC361" s="38">
        <f t="shared" si="717"/>
        <v>2185096.3919652239</v>
      </c>
      <c r="AD361" s="38">
        <f t="shared" si="717"/>
        <v>2185096.3919652239</v>
      </c>
      <c r="AE361" s="38">
        <f t="shared" si="717"/>
        <v>2185096.3919652239</v>
      </c>
      <c r="AF361" s="38">
        <f t="shared" si="717"/>
        <v>2185096.3919652239</v>
      </c>
      <c r="AG361" s="38">
        <f t="shared" si="717"/>
        <v>2185096.3919652239</v>
      </c>
      <c r="AH361" s="38">
        <f t="shared" si="717"/>
        <v>2185096.3919652239</v>
      </c>
      <c r="AI361" s="38">
        <f t="shared" si="717"/>
        <v>2185096.3919652239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1</v>
      </c>
      <c r="O362" s="38">
        <f t="shared" si="545"/>
        <v>1</v>
      </c>
      <c r="P362" s="369">
        <f t="shared" si="546"/>
        <v>408000</v>
      </c>
      <c r="Q362" s="38">
        <f t="shared" si="547"/>
        <v>2850125728.6502924</v>
      </c>
      <c r="R362" s="371">
        <f t="shared" ref="R362:Z362" si="718">$P362*$O362+MAX(R$24*1000/(MAX(MIN(FLOOR(R$24*1000/$U$1,1),$E362))*$L$1)*$R$1,$Q362-$P362*$O362)</f>
        <v>2850125728.6502924</v>
      </c>
      <c r="S362" s="371">
        <f t="shared" si="718"/>
        <v>2850125728.6502924</v>
      </c>
      <c r="T362" s="371">
        <f t="shared" si="718"/>
        <v>2850125728.6502924</v>
      </c>
      <c r="U362" s="371">
        <f t="shared" si="718"/>
        <v>2850125728.6502924</v>
      </c>
      <c r="V362" s="371">
        <f t="shared" si="718"/>
        <v>2850125728.6502924</v>
      </c>
      <c r="W362" s="371">
        <f t="shared" si="718"/>
        <v>2850125728.6502924</v>
      </c>
      <c r="X362" s="371">
        <f t="shared" si="718"/>
        <v>2850125728.6502924</v>
      </c>
      <c r="Y362" s="371">
        <f t="shared" si="718"/>
        <v>2850125728.6502924</v>
      </c>
      <c r="Z362" s="371">
        <f t="shared" si="718"/>
        <v>2850125728.6502924</v>
      </c>
      <c r="AA362" s="38">
        <f t="shared" ref="AA362:AI362" si="719">$D362*R362/3600</f>
        <v>1092548.195982612</v>
      </c>
      <c r="AB362" s="38">
        <f t="shared" si="719"/>
        <v>1092548.195982612</v>
      </c>
      <c r="AC362" s="38">
        <f t="shared" si="719"/>
        <v>1092548.195982612</v>
      </c>
      <c r="AD362" s="38">
        <f t="shared" si="719"/>
        <v>1092548.195982612</v>
      </c>
      <c r="AE362" s="38">
        <f t="shared" si="719"/>
        <v>1092548.195982612</v>
      </c>
      <c r="AF362" s="38">
        <f t="shared" si="719"/>
        <v>1092548.195982612</v>
      </c>
      <c r="AG362" s="38">
        <f t="shared" si="719"/>
        <v>1092548.195982612</v>
      </c>
      <c r="AH362" s="38">
        <f t="shared" si="719"/>
        <v>1092548.195982612</v>
      </c>
      <c r="AI362" s="38">
        <f t="shared" si="719"/>
        <v>1092548.195982612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129</v>
      </c>
      <c r="P363" s="369">
        <f t="shared" si="546"/>
        <v>4.08</v>
      </c>
      <c r="Q363" s="38">
        <f t="shared" si="547"/>
        <v>28501.257286502921</v>
      </c>
      <c r="R363" s="371">
        <f t="shared" ref="R363:Z363" si="720">$P363*$O363+MAX(R$24*1000/(MAX(MIN(FLOOR(R$24*1000/$U$1,1),$E363))*$L$1)*$R$1,$Q363-$P363*$O363)</f>
        <v>28501.257286502921</v>
      </c>
      <c r="S363" s="371">
        <f t="shared" si="720"/>
        <v>28501.257286502921</v>
      </c>
      <c r="T363" s="371">
        <f t="shared" si="720"/>
        <v>28501.257286502921</v>
      </c>
      <c r="U363" s="371">
        <f t="shared" si="720"/>
        <v>28501.257286502921</v>
      </c>
      <c r="V363" s="371">
        <f t="shared" si="720"/>
        <v>28501.257286502921</v>
      </c>
      <c r="W363" s="371">
        <f t="shared" si="720"/>
        <v>28501.257286502921</v>
      </c>
      <c r="X363" s="371">
        <f t="shared" si="720"/>
        <v>229668.84243348578</v>
      </c>
      <c r="Y363" s="371">
        <f t="shared" si="720"/>
        <v>2291951.5443348577</v>
      </c>
      <c r="Z363" s="371">
        <f t="shared" si="720"/>
        <v>22914778.563348576</v>
      </c>
      <c r="AA363" s="38">
        <f t="shared" ref="AA363:AI363" si="721">$D363*R363/3600</f>
        <v>367.38049389159056</v>
      </c>
      <c r="AB363" s="38">
        <f t="shared" si="721"/>
        <v>367.38049389159056</v>
      </c>
      <c r="AC363" s="38">
        <f t="shared" si="721"/>
        <v>367.38049389159056</v>
      </c>
      <c r="AD363" s="38">
        <f t="shared" si="721"/>
        <v>367.38049389159056</v>
      </c>
      <c r="AE363" s="38">
        <f t="shared" si="721"/>
        <v>367.38049389159056</v>
      </c>
      <c r="AF363" s="38">
        <f t="shared" si="721"/>
        <v>367.38049389159056</v>
      </c>
      <c r="AG363" s="38">
        <f t="shared" si="721"/>
        <v>2960.4256372465711</v>
      </c>
      <c r="AH363" s="38">
        <f t="shared" si="721"/>
        <v>29543.198107687709</v>
      </c>
      <c r="AI363" s="38">
        <f t="shared" si="721"/>
        <v>295370.9228120991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86</v>
      </c>
      <c r="P364" s="369">
        <f t="shared" si="546"/>
        <v>4.08</v>
      </c>
      <c r="Q364" s="38">
        <f t="shared" si="547"/>
        <v>28501.257286502921</v>
      </c>
      <c r="R364" s="371">
        <f t="shared" ref="R364:Z364" si="723">$P364*$O364+MAX(R$24*1000/(MAX(MIN(FLOOR(R$24*1000/$U$1,1),$E364))*$L$1)*$R$1,$Q364-$P364*$O364)</f>
        <v>28501.257286502921</v>
      </c>
      <c r="S364" s="371">
        <f t="shared" si="723"/>
        <v>28501.257286502921</v>
      </c>
      <c r="T364" s="371">
        <f t="shared" si="723"/>
        <v>28501.257286502921</v>
      </c>
      <c r="U364" s="371">
        <f t="shared" si="723"/>
        <v>28501.257286502921</v>
      </c>
      <c r="V364" s="371">
        <f t="shared" si="723"/>
        <v>28501.257286502921</v>
      </c>
      <c r="W364" s="371">
        <f t="shared" si="723"/>
        <v>40450.821425860006</v>
      </c>
      <c r="X364" s="371">
        <f t="shared" si="723"/>
        <v>401350.2942586001</v>
      </c>
      <c r="Y364" s="371">
        <f t="shared" si="723"/>
        <v>4010345.0225860011</v>
      </c>
      <c r="Z364" s="371">
        <f t="shared" si="723"/>
        <v>40100292.305860013</v>
      </c>
      <c r="AA364" s="38">
        <f t="shared" ref="AA364:AI364" si="724">$D364*R364/3600</f>
        <v>211.19431649298662</v>
      </c>
      <c r="AB364" s="38">
        <f t="shared" si="724"/>
        <v>211.19431649298662</v>
      </c>
      <c r="AC364" s="38">
        <f t="shared" si="724"/>
        <v>211.19431649298662</v>
      </c>
      <c r="AD364" s="38">
        <f t="shared" si="724"/>
        <v>211.19431649298662</v>
      </c>
      <c r="AE364" s="38">
        <f t="shared" si="724"/>
        <v>211.19431649298662</v>
      </c>
      <c r="AF364" s="38">
        <f t="shared" si="724"/>
        <v>299.7405867656226</v>
      </c>
      <c r="AG364" s="38">
        <f t="shared" si="724"/>
        <v>2974.0056804562269</v>
      </c>
      <c r="AH364" s="38">
        <f t="shared" si="724"/>
        <v>29716.656617362267</v>
      </c>
      <c r="AI364" s="38">
        <f t="shared" si="724"/>
        <v>297143.16598642268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86</v>
      </c>
      <c r="P365" s="369">
        <f t="shared" si="546"/>
        <v>4.08</v>
      </c>
      <c r="Q365" s="38">
        <f t="shared" si="547"/>
        <v>28501.257286502921</v>
      </c>
      <c r="R365" s="371">
        <f t="shared" ref="R365:Z365" si="725">$P365*$O365+MAX(R$24*1000/(MAX(MIN(FLOOR(R$24*1000/$U$1,1),$E365))*$L$1)*$R$1,$Q365-$P365*$O365)</f>
        <v>28501.257286502921</v>
      </c>
      <c r="S365" s="371">
        <f t="shared" si="725"/>
        <v>28501.257286502921</v>
      </c>
      <c r="T365" s="371">
        <f t="shared" si="725"/>
        <v>28501.257286502921</v>
      </c>
      <c r="U365" s="371">
        <f t="shared" si="725"/>
        <v>28501.257286502921</v>
      </c>
      <c r="V365" s="371">
        <f t="shared" si="725"/>
        <v>28501.257286502921</v>
      </c>
      <c r="W365" s="371">
        <f t="shared" si="725"/>
        <v>40450.821425860006</v>
      </c>
      <c r="X365" s="371">
        <f t="shared" si="725"/>
        <v>401350.2942586001</v>
      </c>
      <c r="Y365" s="371">
        <f t="shared" si="725"/>
        <v>4010345.0225860011</v>
      </c>
      <c r="Z365" s="371">
        <f t="shared" si="725"/>
        <v>40100292.305860013</v>
      </c>
      <c r="AA365" s="38">
        <f t="shared" ref="AA365:AI365" si="726">$D365*R365/3600</f>
        <v>211.19431649298662</v>
      </c>
      <c r="AB365" s="38">
        <f t="shared" si="726"/>
        <v>211.19431649298662</v>
      </c>
      <c r="AC365" s="38">
        <f t="shared" si="726"/>
        <v>211.19431649298662</v>
      </c>
      <c r="AD365" s="38">
        <f t="shared" si="726"/>
        <v>211.19431649298662</v>
      </c>
      <c r="AE365" s="38">
        <f t="shared" si="726"/>
        <v>211.19431649298662</v>
      </c>
      <c r="AF365" s="38">
        <f t="shared" si="726"/>
        <v>299.7405867656226</v>
      </c>
      <c r="AG365" s="38">
        <f t="shared" si="726"/>
        <v>2974.0056804562269</v>
      </c>
      <c r="AH365" s="38">
        <f t="shared" si="726"/>
        <v>29716.656617362267</v>
      </c>
      <c r="AI365" s="38">
        <f t="shared" si="726"/>
        <v>297143.16598642268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43</v>
      </c>
      <c r="P366" s="369">
        <f t="shared" si="546"/>
        <v>8.16</v>
      </c>
      <c r="Q366" s="38">
        <f t="shared" si="547"/>
        <v>57002.514573005843</v>
      </c>
      <c r="R366" s="371">
        <f t="shared" ref="R366:Z366" si="727">$P366*$O366+MAX(R$24*1000/(MAX(MIN(FLOOR(R$24*1000/$U$1,1),$E366))*$L$1)*$R$1,$Q366-$P366*$O366)</f>
        <v>57002.514573005843</v>
      </c>
      <c r="S366" s="371">
        <f t="shared" si="727"/>
        <v>57002.514573005843</v>
      </c>
      <c r="T366" s="371">
        <f t="shared" si="727"/>
        <v>57002.514573005843</v>
      </c>
      <c r="U366" s="371">
        <f t="shared" si="727"/>
        <v>57002.514573005843</v>
      </c>
      <c r="V366" s="371">
        <f t="shared" si="727"/>
        <v>57002.514573005843</v>
      </c>
      <c r="W366" s="371">
        <f t="shared" si="727"/>
        <v>80550.762851720021</v>
      </c>
      <c r="X366" s="371">
        <f t="shared" si="727"/>
        <v>802349.7085172002</v>
      </c>
      <c r="Y366" s="371">
        <f t="shared" si="727"/>
        <v>8020339.1651720023</v>
      </c>
      <c r="Z366" s="371">
        <f t="shared" si="727"/>
        <v>80200233.731720015</v>
      </c>
      <c r="AA366" s="38">
        <f t="shared" ref="AA366:AI366" si="728">$D366*R366/3600</f>
        <v>211.19431649298662</v>
      </c>
      <c r="AB366" s="38">
        <f t="shared" si="728"/>
        <v>211.19431649298662</v>
      </c>
      <c r="AC366" s="38">
        <f t="shared" si="728"/>
        <v>211.19431649298662</v>
      </c>
      <c r="AD366" s="38">
        <f t="shared" si="728"/>
        <v>211.19431649298662</v>
      </c>
      <c r="AE366" s="38">
        <f t="shared" si="728"/>
        <v>211.19431649298662</v>
      </c>
      <c r="AF366" s="38">
        <f t="shared" si="728"/>
        <v>298.44057636562269</v>
      </c>
      <c r="AG366" s="38">
        <f t="shared" si="728"/>
        <v>2972.7056700562266</v>
      </c>
      <c r="AH366" s="38">
        <f t="shared" si="728"/>
        <v>29715.356606962268</v>
      </c>
      <c r="AI366" s="38">
        <f t="shared" si="728"/>
        <v>297141.86597602267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21</v>
      </c>
      <c r="P367" s="369">
        <f t="shared" si="546"/>
        <v>16.32</v>
      </c>
      <c r="Q367" s="38">
        <f t="shared" si="547"/>
        <v>114005.02914601169</v>
      </c>
      <c r="R367" s="371">
        <f t="shared" ref="R367:Z367" si="729">$P367*$O367+MAX(R$24*1000/(MAX(MIN(FLOOR(R$24*1000/$U$1,1),$E367))*$L$1)*$R$1,$Q367-$P367*$O367)</f>
        <v>114005.02914601169</v>
      </c>
      <c r="S367" s="371">
        <f t="shared" si="729"/>
        <v>114005.02914601169</v>
      </c>
      <c r="T367" s="371">
        <f t="shared" si="729"/>
        <v>114005.02914601169</v>
      </c>
      <c r="U367" s="371">
        <f t="shared" si="729"/>
        <v>114005.02914601169</v>
      </c>
      <c r="V367" s="371">
        <f t="shared" si="729"/>
        <v>114005.02914601169</v>
      </c>
      <c r="W367" s="371">
        <f t="shared" si="729"/>
        <v>160742.48570344003</v>
      </c>
      <c r="X367" s="371">
        <f t="shared" si="729"/>
        <v>1604340.3770344004</v>
      </c>
      <c r="Y367" s="371">
        <f t="shared" si="729"/>
        <v>16040319.290344005</v>
      </c>
      <c r="Z367" s="371">
        <f t="shared" si="729"/>
        <v>160400108.42344004</v>
      </c>
      <c r="AA367" s="38">
        <f t="shared" ref="AA367:AI367" si="730">$D367*R367/3600</f>
        <v>211.19431649298662</v>
      </c>
      <c r="AB367" s="38">
        <f t="shared" si="730"/>
        <v>211.19431649298662</v>
      </c>
      <c r="AC367" s="38">
        <f t="shared" si="730"/>
        <v>211.19431649298662</v>
      </c>
      <c r="AD367" s="38">
        <f t="shared" si="730"/>
        <v>211.19431649298662</v>
      </c>
      <c r="AE367" s="38">
        <f t="shared" si="730"/>
        <v>211.19431649298662</v>
      </c>
      <c r="AF367" s="38">
        <f t="shared" si="730"/>
        <v>297.77545476562267</v>
      </c>
      <c r="AG367" s="38">
        <f t="shared" si="730"/>
        <v>2972.0405484562266</v>
      </c>
      <c r="AH367" s="38">
        <f t="shared" si="730"/>
        <v>29714.691485362269</v>
      </c>
      <c r="AI367" s="38">
        <f t="shared" si="730"/>
        <v>297141.20085442264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10</v>
      </c>
      <c r="P368" s="369">
        <f t="shared" si="546"/>
        <v>16.32</v>
      </c>
      <c r="Q368" s="38">
        <f t="shared" si="547"/>
        <v>114005.02914601169</v>
      </c>
      <c r="R368" s="371">
        <f t="shared" ref="R368:Z368" si="731">$P368*$O368+MAX(R$24*1000/(MAX(MIN(FLOOR(R$24*1000/$U$1,1),$E368))*$L$1)*$R$1,$Q368-$P368*$O368)</f>
        <v>114005.02914601169</v>
      </c>
      <c r="S368" s="371">
        <f t="shared" si="731"/>
        <v>114005.02914601169</v>
      </c>
      <c r="T368" s="371">
        <f t="shared" si="731"/>
        <v>114005.02914601169</v>
      </c>
      <c r="U368" s="371">
        <f t="shared" si="731"/>
        <v>114005.02914601169</v>
      </c>
      <c r="V368" s="371">
        <f t="shared" si="731"/>
        <v>114005.02914601169</v>
      </c>
      <c r="W368" s="371">
        <f t="shared" si="731"/>
        <v>320962.73140688008</v>
      </c>
      <c r="X368" s="371">
        <f t="shared" si="731"/>
        <v>3208158.514068801</v>
      </c>
      <c r="Y368" s="371">
        <f t="shared" si="731"/>
        <v>32080116.340688009</v>
      </c>
      <c r="Z368" s="371">
        <f t="shared" si="731"/>
        <v>320799694.60688007</v>
      </c>
      <c r="AA368" s="38">
        <f t="shared" ref="AA368:AI368" si="732">$D368*R368/3600</f>
        <v>105.59715824649331</v>
      </c>
      <c r="AB368" s="38">
        <f t="shared" si="732"/>
        <v>105.59715824649331</v>
      </c>
      <c r="AC368" s="38">
        <f t="shared" si="732"/>
        <v>105.59715824649331</v>
      </c>
      <c r="AD368" s="38">
        <f t="shared" si="732"/>
        <v>105.59715824649331</v>
      </c>
      <c r="AE368" s="38">
        <f t="shared" si="732"/>
        <v>105.59715824649331</v>
      </c>
      <c r="AF368" s="38">
        <f t="shared" si="732"/>
        <v>297.29172996562266</v>
      </c>
      <c r="AG368" s="38">
        <f t="shared" si="732"/>
        <v>2971.5568236562267</v>
      </c>
      <c r="AH368" s="38">
        <f t="shared" si="732"/>
        <v>29714.207760562269</v>
      </c>
      <c r="AI368" s="38">
        <f t="shared" si="732"/>
        <v>297140.71712962264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16.32</v>
      </c>
      <c r="Q369" s="38">
        <f t="shared" si="547"/>
        <v>114005.02914601169</v>
      </c>
      <c r="R369" s="371">
        <f t="shared" ref="R369:Z369" si="733">$P369*$O369+MAX(R$24*1000/(MAX(MIN(FLOOR(R$24*1000/$U$1,1),$E369))*$L$1)*$R$1,$Q369-$P369*$O369)</f>
        <v>114005.02914601169</v>
      </c>
      <c r="S369" s="371">
        <f t="shared" si="733"/>
        <v>114005.02914601169</v>
      </c>
      <c r="T369" s="371">
        <f t="shared" si="733"/>
        <v>114005.02914601169</v>
      </c>
      <c r="U369" s="371">
        <f t="shared" si="733"/>
        <v>114005.02914601169</v>
      </c>
      <c r="V369" s="371">
        <f t="shared" si="733"/>
        <v>114005.02914601169</v>
      </c>
      <c r="W369" s="371">
        <f t="shared" si="733"/>
        <v>641680.66281376011</v>
      </c>
      <c r="X369" s="371">
        <f t="shared" si="733"/>
        <v>6416072.2281376012</v>
      </c>
      <c r="Y369" s="371">
        <f t="shared" si="733"/>
        <v>64159987.881376021</v>
      </c>
      <c r="Z369" s="371">
        <f t="shared" si="733"/>
        <v>641599144.41376019</v>
      </c>
      <c r="AA369" s="38">
        <f t="shared" ref="AA369:AI369" si="734">$D369*R369/3600</f>
        <v>52.798579123246654</v>
      </c>
      <c r="AB369" s="38">
        <f t="shared" si="734"/>
        <v>52.798579123246654</v>
      </c>
      <c r="AC369" s="38">
        <f t="shared" si="734"/>
        <v>52.798579123246654</v>
      </c>
      <c r="AD369" s="38">
        <f t="shared" si="734"/>
        <v>52.798579123246654</v>
      </c>
      <c r="AE369" s="38">
        <f t="shared" si="734"/>
        <v>52.798579123246654</v>
      </c>
      <c r="AF369" s="38">
        <f t="shared" si="734"/>
        <v>297.17835696562264</v>
      </c>
      <c r="AG369" s="38">
        <f t="shared" si="734"/>
        <v>2971.4434506562266</v>
      </c>
      <c r="AH369" s="38">
        <f t="shared" si="734"/>
        <v>29714.094387562265</v>
      </c>
      <c r="AI369" s="38">
        <f t="shared" si="734"/>
        <v>297140.60375662264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64</v>
      </c>
      <c r="P370" s="369">
        <f t="shared" si="546"/>
        <v>5.44</v>
      </c>
      <c r="Q370" s="38">
        <f t="shared" si="547"/>
        <v>38001.676382003898</v>
      </c>
      <c r="R370" s="371">
        <f t="shared" ref="R370:Z370" si="735">$P370*$O370+MAX(R$24*1000/(MAX(MIN(FLOOR(R$24*1000/$U$1,1),$E370))*$L$1)*$R$1,$Q370-$P370*$O370)</f>
        <v>38001.676382003898</v>
      </c>
      <c r="S370" s="371">
        <f t="shared" si="735"/>
        <v>38001.676382003898</v>
      </c>
      <c r="T370" s="371">
        <f t="shared" si="735"/>
        <v>38001.676382003898</v>
      </c>
      <c r="U370" s="371">
        <f t="shared" si="735"/>
        <v>38001.676382003898</v>
      </c>
      <c r="V370" s="371">
        <f t="shared" si="735"/>
        <v>38001.676382003898</v>
      </c>
      <c r="W370" s="371">
        <f t="shared" si="735"/>
        <v>53814.748567813345</v>
      </c>
      <c r="X370" s="371">
        <f t="shared" si="735"/>
        <v>535014.04567813349</v>
      </c>
      <c r="Y370" s="371">
        <f t="shared" si="735"/>
        <v>5347007.0167813348</v>
      </c>
      <c r="Z370" s="371">
        <f t="shared" si="735"/>
        <v>53466936.727813341</v>
      </c>
      <c r="AA370" s="38">
        <f t="shared" ref="AA370:AI370" si="736">$D370*R370/3600</f>
        <v>211.1943164929867</v>
      </c>
      <c r="AB370" s="38">
        <f t="shared" si="736"/>
        <v>211.1943164929867</v>
      </c>
      <c r="AC370" s="38">
        <f t="shared" si="736"/>
        <v>211.1943164929867</v>
      </c>
      <c r="AD370" s="38">
        <f t="shared" si="736"/>
        <v>211.1943164929867</v>
      </c>
      <c r="AE370" s="38">
        <f t="shared" si="736"/>
        <v>211.1943164929867</v>
      </c>
      <c r="AF370" s="38">
        <f t="shared" si="736"/>
        <v>299.07546516562269</v>
      </c>
      <c r="AG370" s="38">
        <f t="shared" si="736"/>
        <v>2973.3405588562268</v>
      </c>
      <c r="AH370" s="38">
        <f t="shared" si="736"/>
        <v>29715.991495762268</v>
      </c>
      <c r="AI370" s="38">
        <f t="shared" si="736"/>
        <v>297142.50086482265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16.32</v>
      </c>
      <c r="Q371" s="38">
        <f t="shared" si="547"/>
        <v>114005.02914601169</v>
      </c>
      <c r="R371" s="371">
        <f t="shared" ref="R371:Z371" si="737">$P371*$O371+MAX(R$24*1000/(MAX(MIN(FLOOR(R$24*1000/$U$1,1),$E371))*$L$1)*$R$1,$Q371-$P371*$O371)</f>
        <v>114005.02914601169</v>
      </c>
      <c r="S371" s="371">
        <f t="shared" si="737"/>
        <v>114005.02914601169</v>
      </c>
      <c r="T371" s="371">
        <f t="shared" si="737"/>
        <v>114005.02914601169</v>
      </c>
      <c r="U371" s="371">
        <f t="shared" si="737"/>
        <v>114005.02914601169</v>
      </c>
      <c r="V371" s="371">
        <f t="shared" si="737"/>
        <v>128352.45256275202</v>
      </c>
      <c r="W371" s="371">
        <f t="shared" si="737"/>
        <v>1283230.7656275202</v>
      </c>
      <c r="X371" s="371">
        <f t="shared" si="737"/>
        <v>12832013.896275204</v>
      </c>
      <c r="Y371" s="371">
        <f t="shared" si="737"/>
        <v>128319845.20275204</v>
      </c>
      <c r="Z371" s="371">
        <f t="shared" si="737"/>
        <v>1283198158.2675204</v>
      </c>
      <c r="AA371" s="38">
        <f t="shared" ref="AA371:AI371" si="738">$D371*R371/3600</f>
        <v>26.399447901941588</v>
      </c>
      <c r="AB371" s="38">
        <f t="shared" si="738"/>
        <v>26.399447901941588</v>
      </c>
      <c r="AC371" s="38">
        <f t="shared" si="738"/>
        <v>26.399447901941588</v>
      </c>
      <c r="AD371" s="38">
        <f t="shared" si="738"/>
        <v>26.399447901941588</v>
      </c>
      <c r="AE371" s="38">
        <f t="shared" si="738"/>
        <v>29.72179306385749</v>
      </c>
      <c r="AF371" s="38">
        <f t="shared" si="738"/>
        <v>297.14990643057484</v>
      </c>
      <c r="AG371" s="38">
        <f t="shared" si="738"/>
        <v>2971.4310400977492</v>
      </c>
      <c r="AH371" s="38">
        <f t="shared" si="738"/>
        <v>29714.242376769496</v>
      </c>
      <c r="AI371" s="38">
        <f t="shared" si="738"/>
        <v>297142.35574348696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82</v>
      </c>
      <c r="P372" s="369">
        <f t="shared" si="546"/>
        <v>16.32</v>
      </c>
      <c r="Q372" s="38">
        <f t="shared" si="547"/>
        <v>114005.02914601169</v>
      </c>
      <c r="R372" s="371">
        <f t="shared" ref="R372:Z372" si="739">$P372*$O372+MAX(R$24*1000/(MAX(MIN(FLOOR(R$24*1000/$U$1,1),$E372))*$L$1)*$R$1,$Q372-$P372*$O372)</f>
        <v>114005.02914601169</v>
      </c>
      <c r="S372" s="371">
        <f t="shared" si="739"/>
        <v>114005.02914601169</v>
      </c>
      <c r="T372" s="371">
        <f t="shared" si="739"/>
        <v>114005.02914601169</v>
      </c>
      <c r="U372" s="371">
        <f t="shared" si="739"/>
        <v>114005.02914601169</v>
      </c>
      <c r="V372" s="371">
        <f t="shared" si="739"/>
        <v>114005.02914601169</v>
      </c>
      <c r="W372" s="371">
        <f t="shared" si="739"/>
        <v>114005.02914601169</v>
      </c>
      <c r="X372" s="371">
        <f t="shared" si="739"/>
        <v>402337.65425860009</v>
      </c>
      <c r="Y372" s="371">
        <f t="shared" si="739"/>
        <v>4011332.3825860014</v>
      </c>
      <c r="Z372" s="371">
        <f t="shared" si="739"/>
        <v>40101279.665860012</v>
      </c>
      <c r="AA372" s="38">
        <f t="shared" ref="AA372:AI372" si="740">$D372*R372/3600</f>
        <v>845.15728273576656</v>
      </c>
      <c r="AB372" s="38">
        <f t="shared" si="740"/>
        <v>845.15728273576656</v>
      </c>
      <c r="AC372" s="38">
        <f t="shared" si="740"/>
        <v>845.15728273576656</v>
      </c>
      <c r="AD372" s="38">
        <f t="shared" si="740"/>
        <v>845.15728273576656</v>
      </c>
      <c r="AE372" s="38">
        <f t="shared" si="740"/>
        <v>845.15728273576656</v>
      </c>
      <c r="AF372" s="38">
        <f t="shared" si="740"/>
        <v>845.15728273576656</v>
      </c>
      <c r="AG372" s="38">
        <f t="shared" si="740"/>
        <v>2982.6631435704221</v>
      </c>
      <c r="AH372" s="38">
        <f t="shared" si="740"/>
        <v>29737.344062904223</v>
      </c>
      <c r="AI372" s="38">
        <f t="shared" si="740"/>
        <v>297284.15325624222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41</v>
      </c>
      <c r="P373" s="369">
        <f t="shared" si="546"/>
        <v>40.799999999999997</v>
      </c>
      <c r="Q373" s="38">
        <f t="shared" si="547"/>
        <v>285012.57286502921</v>
      </c>
      <c r="R373" s="371">
        <f t="shared" ref="R373:Z373" si="741">$P373*$O373+MAX(R$24*1000/(MAX(MIN(FLOOR(R$24*1000/$U$1,1),$E373))*$L$1)*$R$1,$Q373-$P373*$O373)</f>
        <v>285012.57286502921</v>
      </c>
      <c r="S373" s="371">
        <f t="shared" si="741"/>
        <v>285012.57286502921</v>
      </c>
      <c r="T373" s="371">
        <f t="shared" si="741"/>
        <v>285012.57286502921</v>
      </c>
      <c r="U373" s="371">
        <f t="shared" si="741"/>
        <v>285012.57286502921</v>
      </c>
      <c r="V373" s="371">
        <f t="shared" si="741"/>
        <v>285012.57286502921</v>
      </c>
      <c r="W373" s="371">
        <f t="shared" si="741"/>
        <v>285012.57286502921</v>
      </c>
      <c r="X373" s="371">
        <f t="shared" si="741"/>
        <v>803671.62851720024</v>
      </c>
      <c r="Y373" s="371">
        <f t="shared" si="741"/>
        <v>8021661.0851720022</v>
      </c>
      <c r="Z373" s="371">
        <f t="shared" si="741"/>
        <v>80201555.651720017</v>
      </c>
      <c r="AA373" s="38">
        <f t="shared" ref="AA373:AI373" si="742">$D373*R373/3600</f>
        <v>1056.4466034197083</v>
      </c>
      <c r="AB373" s="38">
        <f t="shared" si="742"/>
        <v>1056.4466034197083</v>
      </c>
      <c r="AC373" s="38">
        <f t="shared" si="742"/>
        <v>1056.4466034197083</v>
      </c>
      <c r="AD373" s="38">
        <f t="shared" si="742"/>
        <v>1056.4466034197083</v>
      </c>
      <c r="AE373" s="38">
        <f t="shared" si="742"/>
        <v>1056.4466034197083</v>
      </c>
      <c r="AF373" s="38">
        <f t="shared" si="742"/>
        <v>1056.4466034197083</v>
      </c>
      <c r="AG373" s="38">
        <f t="shared" si="742"/>
        <v>2978.9428363704219</v>
      </c>
      <c r="AH373" s="38">
        <f t="shared" si="742"/>
        <v>29733.623755704219</v>
      </c>
      <c r="AI373" s="38">
        <f t="shared" si="742"/>
        <v>297280.43294904218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20</v>
      </c>
      <c r="P374" s="369">
        <f t="shared" si="546"/>
        <v>40.799999999999997</v>
      </c>
      <c r="Q374" s="38">
        <f t="shared" si="547"/>
        <v>285012.57286502921</v>
      </c>
      <c r="R374" s="371">
        <f t="shared" ref="R374:Z374" si="743">$P374*$O374+MAX(R$24*1000/(MAX(MIN(FLOOR(R$24*1000/$U$1,1),$E374))*$L$1)*$R$1,$Q374-$P374*$O374)</f>
        <v>285012.57286502921</v>
      </c>
      <c r="S374" s="371">
        <f t="shared" si="743"/>
        <v>285012.57286502921</v>
      </c>
      <c r="T374" s="371">
        <f t="shared" si="743"/>
        <v>285012.57286502921</v>
      </c>
      <c r="U374" s="371">
        <f t="shared" si="743"/>
        <v>285012.57286502921</v>
      </c>
      <c r="V374" s="371">
        <f t="shared" si="743"/>
        <v>285012.57286502921</v>
      </c>
      <c r="W374" s="371">
        <f t="shared" si="743"/>
        <v>285012.57286502921</v>
      </c>
      <c r="X374" s="371">
        <f t="shared" si="743"/>
        <v>1604813.6570344004</v>
      </c>
      <c r="Y374" s="371">
        <f t="shared" si="743"/>
        <v>16040792.570344005</v>
      </c>
      <c r="Z374" s="371">
        <f t="shared" si="743"/>
        <v>160400581.70344004</v>
      </c>
      <c r="AA374" s="38">
        <f t="shared" ref="AA374:AI374" si="744">$D374*R374/3600</f>
        <v>528.22330170985413</v>
      </c>
      <c r="AB374" s="38">
        <f t="shared" si="744"/>
        <v>528.22330170985413</v>
      </c>
      <c r="AC374" s="38">
        <f t="shared" si="744"/>
        <v>528.22330170985413</v>
      </c>
      <c r="AD374" s="38">
        <f t="shared" si="744"/>
        <v>528.22330170985413</v>
      </c>
      <c r="AE374" s="38">
        <f t="shared" si="744"/>
        <v>528.22330170985413</v>
      </c>
      <c r="AF374" s="38">
        <f t="shared" si="744"/>
        <v>528.22330170985413</v>
      </c>
      <c r="AG374" s="38">
        <f t="shared" si="744"/>
        <v>2974.2546443704223</v>
      </c>
      <c r="AH374" s="38">
        <f t="shared" si="744"/>
        <v>29728.935563704221</v>
      </c>
      <c r="AI374" s="38">
        <f t="shared" si="744"/>
        <v>297275.74475704221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10</v>
      </c>
      <c r="P375" s="369">
        <f t="shared" si="546"/>
        <v>40.799999999999997</v>
      </c>
      <c r="Q375" s="38">
        <f t="shared" si="547"/>
        <v>285012.57286502921</v>
      </c>
      <c r="R375" s="371">
        <f t="shared" ref="R375:Z375" si="745">$P375*$O375+MAX(R$24*1000/(MAX(MIN(FLOOR(R$24*1000/$U$1,1),$E375))*$L$1)*$R$1,$Q375-$P375*$O375)</f>
        <v>285012.57286502921</v>
      </c>
      <c r="S375" s="371">
        <f t="shared" si="745"/>
        <v>285012.57286502921</v>
      </c>
      <c r="T375" s="371">
        <f t="shared" si="745"/>
        <v>285012.57286502921</v>
      </c>
      <c r="U375" s="371">
        <f t="shared" si="745"/>
        <v>285012.57286502921</v>
      </c>
      <c r="V375" s="371">
        <f t="shared" si="745"/>
        <v>285012.57286502921</v>
      </c>
      <c r="W375" s="371">
        <f t="shared" si="745"/>
        <v>321207.53140688007</v>
      </c>
      <c r="X375" s="371">
        <f t="shared" si="745"/>
        <v>3208403.3140688008</v>
      </c>
      <c r="Y375" s="371">
        <f t="shared" si="745"/>
        <v>32080361.14068801</v>
      </c>
      <c r="Z375" s="371">
        <f t="shared" si="745"/>
        <v>320799939.40688008</v>
      </c>
      <c r="AA375" s="38">
        <f t="shared" ref="AA375:AI375" si="746">$D375*R375/3600</f>
        <v>264.11165085492706</v>
      </c>
      <c r="AB375" s="38">
        <f t="shared" si="746"/>
        <v>264.11165085492706</v>
      </c>
      <c r="AC375" s="38">
        <f t="shared" si="746"/>
        <v>264.11165085492706</v>
      </c>
      <c r="AD375" s="38">
        <f t="shared" si="746"/>
        <v>264.11165085492706</v>
      </c>
      <c r="AE375" s="38">
        <f t="shared" si="746"/>
        <v>264.11165085492706</v>
      </c>
      <c r="AF375" s="38">
        <f t="shared" si="746"/>
        <v>297.65231243704221</v>
      </c>
      <c r="AG375" s="38">
        <f t="shared" si="746"/>
        <v>2973.120404370422</v>
      </c>
      <c r="AH375" s="38">
        <f t="shared" si="746"/>
        <v>29727.801323704221</v>
      </c>
      <c r="AI375" s="38">
        <f t="shared" si="746"/>
        <v>297274.61051704217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40.799999999999997</v>
      </c>
      <c r="Q376" s="38">
        <f t="shared" si="547"/>
        <v>285012.57286502921</v>
      </c>
      <c r="R376" s="371">
        <f t="shared" ref="R376:Z376" si="747">$P376*$O376+MAX(R$24*1000/(MAX(MIN(FLOOR(R$24*1000/$U$1,1),$E376))*$L$1)*$R$1,$Q376-$P376*$O376)</f>
        <v>285012.57286502921</v>
      </c>
      <c r="S376" s="371">
        <f t="shared" si="747"/>
        <v>285012.57286502921</v>
      </c>
      <c r="T376" s="371">
        <f t="shared" si="747"/>
        <v>285012.57286502921</v>
      </c>
      <c r="U376" s="371">
        <f t="shared" si="747"/>
        <v>285012.57286502921</v>
      </c>
      <c r="V376" s="371">
        <f t="shared" si="747"/>
        <v>285012.57286502921</v>
      </c>
      <c r="W376" s="371">
        <f t="shared" si="747"/>
        <v>641803.06281376013</v>
      </c>
      <c r="X376" s="371">
        <f t="shared" si="747"/>
        <v>6416194.6281376015</v>
      </c>
      <c r="Y376" s="371">
        <f t="shared" si="747"/>
        <v>64160110.281376019</v>
      </c>
      <c r="Z376" s="371">
        <f t="shared" si="747"/>
        <v>641599266.81376016</v>
      </c>
      <c r="AA376" s="38">
        <f t="shared" ref="AA376:AI376" si="748">$D376*R376/3600</f>
        <v>132.05582542746353</v>
      </c>
      <c r="AB376" s="38">
        <f t="shared" si="748"/>
        <v>132.05582542746353</v>
      </c>
      <c r="AC376" s="38">
        <f t="shared" si="748"/>
        <v>132.05582542746353</v>
      </c>
      <c r="AD376" s="38">
        <f t="shared" si="748"/>
        <v>132.05582542746353</v>
      </c>
      <c r="AE376" s="38">
        <f t="shared" si="748"/>
        <v>132.05582542746353</v>
      </c>
      <c r="AF376" s="38">
        <f t="shared" si="748"/>
        <v>297.36875243704219</v>
      </c>
      <c r="AG376" s="38">
        <f t="shared" si="748"/>
        <v>2972.8368443704221</v>
      </c>
      <c r="AH376" s="38">
        <f t="shared" si="748"/>
        <v>29727.517763704222</v>
      </c>
      <c r="AI376" s="38">
        <f t="shared" si="748"/>
        <v>297274.32695704221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40.799999999999997</v>
      </c>
      <c r="Q377" s="38">
        <f t="shared" si="547"/>
        <v>285012.57286502921</v>
      </c>
      <c r="R377" s="371">
        <f t="shared" ref="R377:Z377" si="749">$P377*$O377+MAX(R$24*1000/(MAX(MIN(FLOOR(R$24*1000/$U$1,1),$E377))*$L$1)*$R$1,$Q377-$P377*$O377)</f>
        <v>285012.57286502921</v>
      </c>
      <c r="S377" s="371">
        <f t="shared" si="749"/>
        <v>285012.57286502921</v>
      </c>
      <c r="T377" s="371">
        <f t="shared" si="749"/>
        <v>285012.57286502921</v>
      </c>
      <c r="U377" s="371">
        <f t="shared" si="749"/>
        <v>285012.57286502921</v>
      </c>
      <c r="V377" s="371">
        <f t="shared" si="749"/>
        <v>285012.57286502921</v>
      </c>
      <c r="W377" s="371">
        <f t="shared" si="749"/>
        <v>1283279.7256275204</v>
      </c>
      <c r="X377" s="371">
        <f t="shared" si="749"/>
        <v>12832062.856275203</v>
      </c>
      <c r="Y377" s="371">
        <f t="shared" si="749"/>
        <v>128319894.16275203</v>
      </c>
      <c r="Z377" s="371">
        <f t="shared" si="749"/>
        <v>1283198207.2275202</v>
      </c>
      <c r="AA377" s="38">
        <f t="shared" ref="AA377:AI377" si="750">$D377*R377/3600</f>
        <v>66.027912713731766</v>
      </c>
      <c r="AB377" s="38">
        <f t="shared" si="750"/>
        <v>66.027912713731766</v>
      </c>
      <c r="AC377" s="38">
        <f t="shared" si="750"/>
        <v>66.027912713731766</v>
      </c>
      <c r="AD377" s="38">
        <f t="shared" si="750"/>
        <v>66.027912713731766</v>
      </c>
      <c r="AE377" s="38">
        <f t="shared" si="750"/>
        <v>66.027912713731766</v>
      </c>
      <c r="AF377" s="38">
        <f t="shared" si="750"/>
        <v>297.29313643704222</v>
      </c>
      <c r="AG377" s="38">
        <f t="shared" si="750"/>
        <v>2972.7612283704216</v>
      </c>
      <c r="AH377" s="38">
        <f t="shared" si="750"/>
        <v>29727.44214770422</v>
      </c>
      <c r="AI377" s="38">
        <f t="shared" si="750"/>
        <v>297274.25134104217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15</v>
      </c>
      <c r="P378" s="369">
        <f t="shared" si="546"/>
        <v>20.399999999999999</v>
      </c>
      <c r="Q378" s="38">
        <f t="shared" si="547"/>
        <v>142506.28643251461</v>
      </c>
      <c r="R378" s="371">
        <f t="shared" ref="R378:Z378" si="751">$P378*$O378+MAX(R$24*1000/(MAX(MIN(FLOOR(R$24*1000/$U$1,1),$E378))*$L$1)*$R$1,$Q378-$P378*$O378)</f>
        <v>142506.28643251461</v>
      </c>
      <c r="S378" s="371">
        <f t="shared" si="751"/>
        <v>142506.28643251461</v>
      </c>
      <c r="T378" s="371">
        <f t="shared" si="751"/>
        <v>142506.28643251461</v>
      </c>
      <c r="U378" s="371">
        <f t="shared" si="751"/>
        <v>142506.28643251461</v>
      </c>
      <c r="V378" s="371">
        <f t="shared" si="751"/>
        <v>142506.28643251461</v>
      </c>
      <c r="W378" s="371">
        <f t="shared" si="751"/>
        <v>142506.28643251461</v>
      </c>
      <c r="X378" s="371">
        <f t="shared" si="751"/>
        <v>802304.82851720019</v>
      </c>
      <c r="Y378" s="371">
        <f t="shared" si="751"/>
        <v>8020294.2851720024</v>
      </c>
      <c r="Z378" s="371">
        <f t="shared" si="751"/>
        <v>80200188.85172002</v>
      </c>
      <c r="AA378" s="38">
        <f t="shared" ref="AA378:AI378" si="752">$D378*R378/3600</f>
        <v>570.0251457300584</v>
      </c>
      <c r="AB378" s="38">
        <f t="shared" si="752"/>
        <v>570.0251457300584</v>
      </c>
      <c r="AC378" s="38">
        <f t="shared" si="752"/>
        <v>570.0251457300584</v>
      </c>
      <c r="AD378" s="38">
        <f t="shared" si="752"/>
        <v>570.0251457300584</v>
      </c>
      <c r="AE378" s="38">
        <f t="shared" si="752"/>
        <v>570.0251457300584</v>
      </c>
      <c r="AF378" s="38">
        <f t="shared" si="752"/>
        <v>570.0251457300584</v>
      </c>
      <c r="AG378" s="38">
        <f t="shared" si="752"/>
        <v>3209.2193140688009</v>
      </c>
      <c r="AH378" s="38">
        <f t="shared" si="752"/>
        <v>32081.177140688011</v>
      </c>
      <c r="AI378" s="38">
        <f t="shared" si="752"/>
        <v>320800.75540688011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10</v>
      </c>
      <c r="P379" s="369">
        <f t="shared" si="546"/>
        <v>40.799999999999997</v>
      </c>
      <c r="Q379" s="38">
        <f t="shared" si="547"/>
        <v>285012.57286502921</v>
      </c>
      <c r="R379" s="371">
        <f t="shared" ref="R379:Z379" si="753">$P379*$O379+MAX(R$24*1000/(MAX(MIN(FLOOR(R$24*1000/$U$1,1),$E379))*$L$1)*$R$1,$Q379-$P379*$O379)</f>
        <v>285012.57286502921</v>
      </c>
      <c r="S379" s="371">
        <f t="shared" si="753"/>
        <v>285012.57286502921</v>
      </c>
      <c r="T379" s="371">
        <f t="shared" si="753"/>
        <v>285012.57286502921</v>
      </c>
      <c r="U379" s="371">
        <f t="shared" si="753"/>
        <v>285012.57286502921</v>
      </c>
      <c r="V379" s="371">
        <f t="shared" si="753"/>
        <v>285012.57286502921</v>
      </c>
      <c r="W379" s="371">
        <f t="shared" si="753"/>
        <v>285012.57286502921</v>
      </c>
      <c r="X379" s="371">
        <f t="shared" si="753"/>
        <v>1604405.6570344004</v>
      </c>
      <c r="Y379" s="371">
        <f t="shared" si="753"/>
        <v>16040384.570344005</v>
      </c>
      <c r="Z379" s="371">
        <f t="shared" si="753"/>
        <v>160400173.70344004</v>
      </c>
      <c r="AA379" s="38">
        <f t="shared" ref="AA379:AI379" si="754">$D379*R379/3600</f>
        <v>570.0251457300584</v>
      </c>
      <c r="AB379" s="38">
        <f t="shared" si="754"/>
        <v>570.0251457300584</v>
      </c>
      <c r="AC379" s="38">
        <f t="shared" si="754"/>
        <v>570.0251457300584</v>
      </c>
      <c r="AD379" s="38">
        <f t="shared" si="754"/>
        <v>570.0251457300584</v>
      </c>
      <c r="AE379" s="38">
        <f t="shared" si="754"/>
        <v>570.0251457300584</v>
      </c>
      <c r="AF379" s="38">
        <f t="shared" si="754"/>
        <v>570.0251457300584</v>
      </c>
      <c r="AG379" s="38">
        <f t="shared" si="754"/>
        <v>3208.811314068801</v>
      </c>
      <c r="AH379" s="38">
        <f t="shared" si="754"/>
        <v>32080.769140688011</v>
      </c>
      <c r="AI379" s="38">
        <f t="shared" si="754"/>
        <v>320800.34740688006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1</v>
      </c>
      <c r="O380" s="38">
        <f t="shared" si="545"/>
        <v>1</v>
      </c>
      <c r="P380" s="369">
        <f t="shared" si="546"/>
        <v>408000</v>
      </c>
      <c r="Q380" s="38">
        <f t="shared" si="547"/>
        <v>2850125728.6502924</v>
      </c>
      <c r="R380" s="371">
        <f t="shared" ref="R380:Z380" si="755">$P380*$O380+MAX(R$24*1000/(MAX(MIN(FLOOR(R$24*1000/$U$1,1),$E380))*$L$1)*$R$1,$Q380-$P380*$O380)</f>
        <v>2850125728.6502924</v>
      </c>
      <c r="S380" s="371">
        <f t="shared" si="755"/>
        <v>2850125728.6502924</v>
      </c>
      <c r="T380" s="371">
        <f t="shared" si="755"/>
        <v>2850125728.6502924</v>
      </c>
      <c r="U380" s="371">
        <f t="shared" si="755"/>
        <v>2850125728.6502924</v>
      </c>
      <c r="V380" s="371">
        <f t="shared" si="755"/>
        <v>2850125728.6502924</v>
      </c>
      <c r="W380" s="371">
        <f t="shared" si="755"/>
        <v>2850125728.6502924</v>
      </c>
      <c r="X380" s="371">
        <f t="shared" si="755"/>
        <v>2850125728.6502924</v>
      </c>
      <c r="Y380" s="371">
        <f t="shared" si="755"/>
        <v>2850125728.6502924</v>
      </c>
      <c r="Z380" s="371">
        <f t="shared" si="755"/>
        <v>2850125728.6502924</v>
      </c>
      <c r="AA380" s="38">
        <f t="shared" ref="AA380:AI380" si="756">$D380*R380/3600</f>
        <v>712531.4321625731</v>
      </c>
      <c r="AB380" s="38">
        <f t="shared" si="756"/>
        <v>712531.4321625731</v>
      </c>
      <c r="AC380" s="38">
        <f t="shared" si="756"/>
        <v>712531.4321625731</v>
      </c>
      <c r="AD380" s="38">
        <f t="shared" si="756"/>
        <v>712531.4321625731</v>
      </c>
      <c r="AE380" s="38">
        <f t="shared" si="756"/>
        <v>712531.4321625731</v>
      </c>
      <c r="AF380" s="38">
        <f t="shared" si="756"/>
        <v>712531.4321625731</v>
      </c>
      <c r="AG380" s="38">
        <f t="shared" si="756"/>
        <v>712531.4321625731</v>
      </c>
      <c r="AH380" s="38">
        <f t="shared" si="756"/>
        <v>712531.4321625731</v>
      </c>
      <c r="AI380" s="38">
        <f t="shared" si="756"/>
        <v>712531.4321625731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258</v>
      </c>
      <c r="P381" s="369">
        <f t="shared" si="546"/>
        <v>4.08</v>
      </c>
      <c r="Q381" s="38">
        <f t="shared" si="547"/>
        <v>28501.257286502921</v>
      </c>
      <c r="R381" s="371">
        <f t="shared" ref="R381:Z381" si="757">$P381*$O381+MAX(R$24*1000/(MAX(MIN(FLOOR(R$24*1000/$U$1,1),$E381))*$L$1)*$R$1,$Q381-$P381*$O381)</f>
        <v>28501.257286502921</v>
      </c>
      <c r="S381" s="371">
        <f t="shared" si="757"/>
        <v>28501.257286502921</v>
      </c>
      <c r="T381" s="371">
        <f t="shared" si="757"/>
        <v>28501.257286502921</v>
      </c>
      <c r="U381" s="371">
        <f t="shared" si="757"/>
        <v>28501.257286502921</v>
      </c>
      <c r="V381" s="371">
        <f t="shared" si="757"/>
        <v>28501.257286502921</v>
      </c>
      <c r="W381" s="371">
        <f t="shared" si="757"/>
        <v>28501.257286502921</v>
      </c>
      <c r="X381" s="371">
        <f t="shared" si="757"/>
        <v>115623.90121674289</v>
      </c>
      <c r="Y381" s="371">
        <f t="shared" si="757"/>
        <v>1146765.2521674288</v>
      </c>
      <c r="Z381" s="371">
        <f t="shared" si="757"/>
        <v>11458178.761674289</v>
      </c>
      <c r="AA381" s="38">
        <f t="shared" ref="AA381:AI381" si="758">$D381*R381/3600</f>
        <v>864.53813769058866</v>
      </c>
      <c r="AB381" s="38">
        <f t="shared" si="758"/>
        <v>864.53813769058866</v>
      </c>
      <c r="AC381" s="38">
        <f t="shared" si="758"/>
        <v>864.53813769058866</v>
      </c>
      <c r="AD381" s="38">
        <f t="shared" si="758"/>
        <v>864.53813769058866</v>
      </c>
      <c r="AE381" s="38">
        <f t="shared" si="758"/>
        <v>864.53813769058866</v>
      </c>
      <c r="AF381" s="38">
        <f t="shared" si="758"/>
        <v>864.53813769058866</v>
      </c>
      <c r="AG381" s="38">
        <f t="shared" si="758"/>
        <v>3507.2583369078679</v>
      </c>
      <c r="AH381" s="38">
        <f t="shared" si="758"/>
        <v>34785.212649078676</v>
      </c>
      <c r="AI381" s="38">
        <f t="shared" si="758"/>
        <v>347564.75577078672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24</v>
      </c>
      <c r="P382" s="369">
        <f t="shared" si="546"/>
        <v>1.02</v>
      </c>
      <c r="Q382" s="38">
        <f t="shared" si="547"/>
        <v>7125.3143216257304</v>
      </c>
      <c r="R382" s="371">
        <f t="shared" ref="R382:Z382" si="759">$P382*$O382+MAX(R$24*1000/(MAX(MIN(FLOOR(R$24*1000/$U$1,1),$E382))*$L$1)*$R$1,$Q382-$P382*$O382)</f>
        <v>7125.3143216257304</v>
      </c>
      <c r="S382" s="371">
        <f t="shared" si="759"/>
        <v>7125.3143216257304</v>
      </c>
      <c r="T382" s="371">
        <f t="shared" si="759"/>
        <v>7125.3143216257304</v>
      </c>
      <c r="U382" s="371">
        <f t="shared" si="759"/>
        <v>7125.3143216257304</v>
      </c>
      <c r="V382" s="371">
        <f t="shared" si="759"/>
        <v>7125.3143216257304</v>
      </c>
      <c r="W382" s="371">
        <f t="shared" si="759"/>
        <v>53491.068567813345</v>
      </c>
      <c r="X382" s="371">
        <f t="shared" si="759"/>
        <v>534690.36567813344</v>
      </c>
      <c r="Y382" s="371">
        <f t="shared" si="759"/>
        <v>5346683.3367813351</v>
      </c>
      <c r="Z382" s="371">
        <f t="shared" si="759"/>
        <v>53466613.047813341</v>
      </c>
      <c r="AA382" s="38">
        <f t="shared" ref="AA382:AI382" si="760">$D382*R382/3600</f>
        <v>64.865298926919834</v>
      </c>
      <c r="AB382" s="38">
        <f t="shared" si="760"/>
        <v>64.865298926919834</v>
      </c>
      <c r="AC382" s="38">
        <f t="shared" si="760"/>
        <v>64.865298926919834</v>
      </c>
      <c r="AD382" s="38">
        <f t="shared" si="760"/>
        <v>64.865298926919834</v>
      </c>
      <c r="AE382" s="38">
        <f t="shared" si="760"/>
        <v>64.865298926919834</v>
      </c>
      <c r="AF382" s="38">
        <f t="shared" si="760"/>
        <v>486.95594270708875</v>
      </c>
      <c r="AG382" s="38">
        <f t="shared" si="760"/>
        <v>4867.5537439508871</v>
      </c>
      <c r="AH382" s="38">
        <f t="shared" si="760"/>
        <v>48673.531756388875</v>
      </c>
      <c r="AI382" s="38">
        <f t="shared" si="760"/>
        <v>486733.31188076874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10</v>
      </c>
      <c r="P383" s="369">
        <f t="shared" si="546"/>
        <v>16.32</v>
      </c>
      <c r="Q383" s="38">
        <f t="shared" si="547"/>
        <v>114005.02914601169</v>
      </c>
      <c r="R383" s="371">
        <f t="shared" ref="R383:Z383" si="761">$P383*$O383+MAX(R$24*1000/(MAX(MIN(FLOOR(R$24*1000/$U$1,1),$E383))*$L$1)*$R$1,$Q383-$P383*$O383)</f>
        <v>114005.02914601169</v>
      </c>
      <c r="S383" s="371">
        <f t="shared" si="761"/>
        <v>114005.02914601169</v>
      </c>
      <c r="T383" s="371">
        <f t="shared" si="761"/>
        <v>114005.02914601169</v>
      </c>
      <c r="U383" s="371">
        <f t="shared" si="761"/>
        <v>114005.02914601169</v>
      </c>
      <c r="V383" s="371">
        <f t="shared" si="761"/>
        <v>114005.02914601169</v>
      </c>
      <c r="W383" s="371">
        <f t="shared" si="761"/>
        <v>114005.02914601169</v>
      </c>
      <c r="X383" s="371">
        <f t="shared" si="761"/>
        <v>802162.02851720015</v>
      </c>
      <c r="Y383" s="371">
        <f t="shared" si="761"/>
        <v>8020151.4851720026</v>
      </c>
      <c r="Z383" s="371">
        <f t="shared" si="761"/>
        <v>80200046.051720023</v>
      </c>
      <c r="AA383" s="38">
        <f t="shared" ref="AA383:AI383" si="762">$D383*R383/3600</f>
        <v>775.23419819287938</v>
      </c>
      <c r="AB383" s="38">
        <f t="shared" si="762"/>
        <v>775.23419819287938</v>
      </c>
      <c r="AC383" s="38">
        <f t="shared" si="762"/>
        <v>775.23419819287938</v>
      </c>
      <c r="AD383" s="38">
        <f t="shared" si="762"/>
        <v>775.23419819287938</v>
      </c>
      <c r="AE383" s="38">
        <f t="shared" si="762"/>
        <v>775.23419819287938</v>
      </c>
      <c r="AF383" s="38">
        <f t="shared" si="762"/>
        <v>775.23419819287938</v>
      </c>
      <c r="AG383" s="38">
        <f t="shared" si="762"/>
        <v>5454.7017939169609</v>
      </c>
      <c r="AH383" s="38">
        <f t="shared" si="762"/>
        <v>54537.03009916962</v>
      </c>
      <c r="AI383" s="38">
        <f t="shared" si="762"/>
        <v>545360.31315169623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5</v>
      </c>
      <c r="P384" s="369">
        <f t="shared" si="546"/>
        <v>40.799999999999997</v>
      </c>
      <c r="Q384" s="38">
        <f t="shared" si="547"/>
        <v>285012.57286502921</v>
      </c>
      <c r="R384" s="371">
        <f t="shared" ref="R384:Z384" si="763">$P384*$O384+MAX(R$24*1000/(MAX(MIN(FLOOR(R$24*1000/$U$1,1),$E384))*$L$1)*$R$1,$Q384-$P384*$O384)</f>
        <v>285012.57286502921</v>
      </c>
      <c r="S384" s="371">
        <f t="shared" si="763"/>
        <v>285012.57286502921</v>
      </c>
      <c r="T384" s="371">
        <f t="shared" si="763"/>
        <v>285012.57286502921</v>
      </c>
      <c r="U384" s="371">
        <f t="shared" si="763"/>
        <v>285012.57286502921</v>
      </c>
      <c r="V384" s="371">
        <f t="shared" si="763"/>
        <v>285012.57286502921</v>
      </c>
      <c r="W384" s="371">
        <f t="shared" si="763"/>
        <v>285012.57286502921</v>
      </c>
      <c r="X384" s="371">
        <f t="shared" si="763"/>
        <v>1604201.6570344004</v>
      </c>
      <c r="Y384" s="371">
        <f t="shared" si="763"/>
        <v>16040180.570344005</v>
      </c>
      <c r="Z384" s="371">
        <f t="shared" si="763"/>
        <v>160399969.70344004</v>
      </c>
      <c r="AA384" s="38">
        <f t="shared" ref="AA384:AI384" si="764">$D384*R384/3600</f>
        <v>969.04274774109933</v>
      </c>
      <c r="AB384" s="38">
        <f t="shared" si="764"/>
        <v>969.04274774109933</v>
      </c>
      <c r="AC384" s="38">
        <f t="shared" si="764"/>
        <v>969.04274774109933</v>
      </c>
      <c r="AD384" s="38">
        <f t="shared" si="764"/>
        <v>969.04274774109933</v>
      </c>
      <c r="AE384" s="38">
        <f t="shared" si="764"/>
        <v>969.04274774109933</v>
      </c>
      <c r="AF384" s="38">
        <f t="shared" si="764"/>
        <v>969.04274774109933</v>
      </c>
      <c r="AG384" s="38">
        <f t="shared" si="764"/>
        <v>5454.2856339169612</v>
      </c>
      <c r="AH384" s="38">
        <f t="shared" si="764"/>
        <v>54536.61393916962</v>
      </c>
      <c r="AI384" s="38">
        <f t="shared" si="764"/>
        <v>545359.89699169621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1</v>
      </c>
      <c r="O385" s="38">
        <f t="shared" si="545"/>
        <v>1</v>
      </c>
      <c r="P385" s="369">
        <f t="shared" si="546"/>
        <v>40.799999999999997</v>
      </c>
      <c r="Q385" s="38">
        <f t="shared" si="547"/>
        <v>285012.57286502921</v>
      </c>
      <c r="R385" s="371">
        <f t="shared" ref="R385:Z385" si="765">$P385*$O385+MAX(R$24*1000/(MAX(MIN(FLOOR(R$24*1000/$U$1,1),$E385))*$L$1)*$R$1,$Q385-$P385*$O385)</f>
        <v>285012.57286502921</v>
      </c>
      <c r="S385" s="371">
        <f t="shared" si="765"/>
        <v>285012.57286502921</v>
      </c>
      <c r="T385" s="371">
        <f t="shared" si="765"/>
        <v>285012.57286502921</v>
      </c>
      <c r="U385" s="371">
        <f t="shared" si="765"/>
        <v>285012.57286502921</v>
      </c>
      <c r="V385" s="371">
        <f t="shared" si="765"/>
        <v>285012.57286502921</v>
      </c>
      <c r="W385" s="371">
        <f t="shared" si="765"/>
        <v>641639.86281376018</v>
      </c>
      <c r="X385" s="371">
        <f t="shared" si="765"/>
        <v>6416031.4281376014</v>
      </c>
      <c r="Y385" s="371">
        <f t="shared" si="765"/>
        <v>64159947.081376016</v>
      </c>
      <c r="Z385" s="371">
        <f t="shared" si="765"/>
        <v>641599103.61376011</v>
      </c>
      <c r="AA385" s="38">
        <f t="shared" ref="AA385:AI385" si="766">$D385*R385/3600</f>
        <v>242.26068693527483</v>
      </c>
      <c r="AB385" s="38">
        <f t="shared" si="766"/>
        <v>242.26068693527483</v>
      </c>
      <c r="AC385" s="38">
        <f t="shared" si="766"/>
        <v>242.26068693527483</v>
      </c>
      <c r="AD385" s="38">
        <f t="shared" si="766"/>
        <v>242.26068693527483</v>
      </c>
      <c r="AE385" s="38">
        <f t="shared" si="766"/>
        <v>242.26068693527483</v>
      </c>
      <c r="AF385" s="38">
        <f t="shared" si="766"/>
        <v>545.39388339169614</v>
      </c>
      <c r="AG385" s="38">
        <f t="shared" si="766"/>
        <v>5453.6267139169613</v>
      </c>
      <c r="AH385" s="38">
        <f t="shared" si="766"/>
        <v>54535.955019169618</v>
      </c>
      <c r="AI385" s="38">
        <f t="shared" si="766"/>
        <v>545359.23807169613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U994"/>
  <sheetViews>
    <sheetView workbookViewId="0">
      <selection activeCell="L7" sqref="L7:M7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937</v>
      </c>
      <c r="B1" s="38">
        <f>B2</f>
        <v>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969</v>
      </c>
      <c r="L1" s="89">
        <f>M7</f>
        <v>3485.7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13.801733840989041</v>
      </c>
      <c r="C6" s="38">
        <f t="shared" si="1"/>
        <v>13.801733840989041</v>
      </c>
      <c r="D6" s="38">
        <f t="shared" si="1"/>
        <v>13.801733840989041</v>
      </c>
      <c r="E6" s="38">
        <f t="shared" si="1"/>
        <v>22.801005829202335</v>
      </c>
      <c r="F6" s="38">
        <f t="shared" si="1"/>
        <v>167.03231534757387</v>
      </c>
      <c r="G6" s="38">
        <f t="shared" si="1"/>
        <v>1670.0881454757384</v>
      </c>
      <c r="H6" s="38">
        <f t="shared" si="1"/>
        <v>16700.646446757386</v>
      </c>
      <c r="I6" s="38">
        <f t="shared" si="1"/>
        <v>167006.22945957386</v>
      </c>
      <c r="J6" s="38">
        <f t="shared" si="1"/>
        <v>1670062.0595877387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1380.1733840989041</v>
      </c>
      <c r="C7" s="38">
        <f t="shared" si="2"/>
        <v>138.01733840989041</v>
      </c>
      <c r="D7" s="38">
        <f t="shared" si="2"/>
        <v>13.801733840989042</v>
      </c>
      <c r="E7" s="38">
        <f t="shared" si="2"/>
        <v>2.2801005829202334</v>
      </c>
      <c r="F7" s="38">
        <f t="shared" si="2"/>
        <v>1.6703231534757386</v>
      </c>
      <c r="G7" s="38">
        <f t="shared" si="2"/>
        <v>1.6700881454757386</v>
      </c>
      <c r="H7" s="38">
        <f t="shared" si="2"/>
        <v>1.6700646446757388</v>
      </c>
      <c r="I7" s="38">
        <f t="shared" si="2"/>
        <v>1.6700622945957386</v>
      </c>
      <c r="J7" s="38">
        <f t="shared" si="2"/>
        <v>1.6700620595877389</v>
      </c>
      <c r="L7" s="368" t="s">
        <v>995</v>
      </c>
      <c r="M7" s="383">
        <f>M18</f>
        <v>3485.7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22.801005829202335</v>
      </c>
      <c r="F8" s="38">
        <f t="shared" si="3"/>
        <v>16.703231534757386</v>
      </c>
      <c r="G8" s="38">
        <f t="shared" si="3"/>
        <v>16.700881454757386</v>
      </c>
      <c r="H8" s="38">
        <f t="shared" si="3"/>
        <v>16.700646446757386</v>
      </c>
      <c r="I8" s="38">
        <f t="shared" si="3"/>
        <v>16.700622945957388</v>
      </c>
      <c r="J8" s="7">
        <f t="shared" si="3"/>
        <v>16.700620595877389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298</v>
      </c>
      <c r="C9" s="38">
        <f t="shared" si="4"/>
        <v>298</v>
      </c>
      <c r="D9" s="38">
        <f t="shared" si="4"/>
        <v>298</v>
      </c>
      <c r="E9" s="38">
        <f t="shared" si="4"/>
        <v>1</v>
      </c>
      <c r="F9" s="38">
        <f t="shared" si="4"/>
        <v>1</v>
      </c>
      <c r="G9" s="38">
        <f t="shared" si="4"/>
        <v>1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r6in.2xlarge</v>
      </c>
      <c r="C10" s="242" t="str">
        <f t="shared" si="5"/>
        <v>r6in.2xlarge</v>
      </c>
      <c r="D10" s="242" t="str">
        <f t="shared" si="5"/>
        <v>r6in.2xlarge</v>
      </c>
      <c r="E10" s="242" t="str">
        <f t="shared" si="5"/>
        <v>hpc6a.48xlarge</v>
      </c>
      <c r="F10" s="242" t="str">
        <f t="shared" si="5"/>
        <v>hpc6a.48xlarge</v>
      </c>
      <c r="G10" s="242" t="str">
        <f t="shared" si="5"/>
        <v>hpc6a.48xlarge</v>
      </c>
      <c r="H10" s="242" t="str">
        <f t="shared" si="5"/>
        <v>hpc6a.48xlarge</v>
      </c>
      <c r="I10" s="242" t="str">
        <f t="shared" si="5"/>
        <v>hpc6a.48xlarge</v>
      </c>
      <c r="J10" s="242" t="str">
        <f t="shared" si="5"/>
        <v>hpc6a.48xlarge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L11" s="368"/>
      <c r="M11" s="368"/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0.69732000000000005</v>
      </c>
      <c r="C12" s="375">
        <f t="shared" si="6"/>
        <v>0.69732000000000005</v>
      </c>
      <c r="D12" s="375">
        <f t="shared" si="6"/>
        <v>0.69732000000000005</v>
      </c>
      <c r="E12" s="375">
        <f t="shared" si="6"/>
        <v>2.88</v>
      </c>
      <c r="F12" s="375">
        <f t="shared" si="6"/>
        <v>2.88</v>
      </c>
      <c r="G12" s="375">
        <f t="shared" si="6"/>
        <v>2.88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96</v>
      </c>
      <c r="F13" s="38">
        <f t="shared" si="7"/>
        <v>96</v>
      </c>
      <c r="G13" s="38">
        <f t="shared" si="7"/>
        <v>96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8.7165000000000006E-2</v>
      </c>
      <c r="C14" s="376">
        <f t="shared" si="8"/>
        <v>8.7165000000000006E-2</v>
      </c>
      <c r="D14" s="376">
        <f t="shared" si="8"/>
        <v>8.7165000000000006E-2</v>
      </c>
      <c r="E14" s="376">
        <f t="shared" si="8"/>
        <v>0.03</v>
      </c>
      <c r="F14" s="376">
        <f t="shared" si="8"/>
        <v>0.03</v>
      </c>
      <c r="G14" s="376">
        <f t="shared" si="8"/>
        <v>0.03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100</v>
      </c>
      <c r="F16" s="38">
        <f t="shared" si="9"/>
        <v>100</v>
      </c>
      <c r="G16" s="38">
        <f t="shared" si="9"/>
        <v>100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1.7433000000000001E-2</v>
      </c>
      <c r="C17" s="376">
        <f t="shared" si="10"/>
        <v>1.7433000000000001E-2</v>
      </c>
      <c r="D17" s="376">
        <f t="shared" si="10"/>
        <v>1.7433000000000001E-2</v>
      </c>
      <c r="E17" s="376">
        <f t="shared" si="10"/>
        <v>2.8799999999999999E-2</v>
      </c>
      <c r="F17" s="376">
        <f t="shared" si="10"/>
        <v>2.8799999999999999E-2</v>
      </c>
      <c r="G17" s="376">
        <f t="shared" si="10"/>
        <v>2.8799999999999999E-2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 t="s">
        <v>971</v>
      </c>
      <c r="M17" s="368">
        <v>396.4</v>
      </c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 t="s">
        <v>120</v>
      </c>
      <c r="M18" s="383">
        <v>3485.7</v>
      </c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EBS only</v>
      </c>
      <c r="C19" s="38" t="str">
        <f t="shared" si="11"/>
        <v>EBS only</v>
      </c>
      <c r="D19" s="38" t="str">
        <f t="shared" si="11"/>
        <v>EBS only</v>
      </c>
      <c r="E19" s="38" t="str">
        <f t="shared" si="11"/>
        <v>EBS only</v>
      </c>
      <c r="F19" s="38" t="str">
        <f t="shared" si="11"/>
        <v>EBS only</v>
      </c>
      <c r="G19" s="38" t="str">
        <f t="shared" si="11"/>
        <v>EBS only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384</v>
      </c>
      <c r="F20" s="38">
        <f t="shared" si="12"/>
        <v>384</v>
      </c>
      <c r="G20" s="38">
        <f t="shared" si="12"/>
        <v>384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8</v>
      </c>
      <c r="F21" s="38">
        <f t="shared" si="13"/>
        <v>8</v>
      </c>
      <c r="G21" s="38">
        <f t="shared" si="13"/>
        <v>8</v>
      </c>
      <c r="H21" s="38">
        <f t="shared" si="13"/>
        <v>8</v>
      </c>
      <c r="I21" s="38">
        <f t="shared" si="13"/>
        <v>8</v>
      </c>
      <c r="J21" s="38">
        <f t="shared" si="13"/>
        <v>8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8</v>
      </c>
      <c r="P25" s="369">
        <f t="shared" ref="P25:P279" si="21">IF(N25,$B$2*8/K25,100000000000)</f>
        <v>4.08</v>
      </c>
      <c r="Q25" s="38">
        <f t="shared" ref="Q25:Q279" si="22">P25*$R$1</f>
        <v>28501.257286502921</v>
      </c>
      <c r="R25" s="371">
        <f t="shared" ref="R25:Z25" si="23">$P25*$O25+MAX(R$24*1000/(MAX(MIN(FLOOR(R$24*1000/$U$1,1),$E25))*$L$1)*$R$1,$Q25-$P25*$O25)</f>
        <v>28501.257286502921</v>
      </c>
      <c r="S25" s="371">
        <f t="shared" si="23"/>
        <v>28501.257286502921</v>
      </c>
      <c r="T25" s="371">
        <f t="shared" si="23"/>
        <v>28501.257286502921</v>
      </c>
      <c r="U25" s="371">
        <f t="shared" si="23"/>
        <v>28501.257286502921</v>
      </c>
      <c r="V25" s="371">
        <f t="shared" si="23"/>
        <v>208790.39418446732</v>
      </c>
      <c r="W25" s="371">
        <f t="shared" si="23"/>
        <v>2087610.1818446729</v>
      </c>
      <c r="X25" s="371">
        <f t="shared" si="23"/>
        <v>20875808.058446731</v>
      </c>
      <c r="Y25" s="371">
        <f t="shared" si="23"/>
        <v>208757786.82446733</v>
      </c>
      <c r="Z25" s="371">
        <f t="shared" si="23"/>
        <v>2087577574.4846735</v>
      </c>
      <c r="AA25" s="38">
        <f t="shared" ref="AA25:AI25" si="24">$D25*R25/3600</f>
        <v>22.801005829202335</v>
      </c>
      <c r="AB25" s="38">
        <f t="shared" si="24"/>
        <v>22.801005829202335</v>
      </c>
      <c r="AC25" s="38">
        <f t="shared" si="24"/>
        <v>22.801005829202335</v>
      </c>
      <c r="AD25" s="38">
        <f t="shared" si="24"/>
        <v>22.801005829202335</v>
      </c>
      <c r="AE25" s="38">
        <f t="shared" si="24"/>
        <v>167.03231534757387</v>
      </c>
      <c r="AF25" s="38">
        <f t="shared" si="24"/>
        <v>1670.0881454757384</v>
      </c>
      <c r="AG25" s="38">
        <f t="shared" si="24"/>
        <v>16700.646446757386</v>
      </c>
      <c r="AH25" s="38">
        <f t="shared" si="24"/>
        <v>167006.22945957386</v>
      </c>
      <c r="AI25" s="38">
        <f t="shared" si="24"/>
        <v>1670062.0595877387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1</v>
      </c>
      <c r="O26" s="38">
        <f t="shared" si="20"/>
        <v>2</v>
      </c>
      <c r="P26" s="369">
        <f t="shared" si="21"/>
        <v>20.399999999999999</v>
      </c>
      <c r="Q26" s="38">
        <f t="shared" si="22"/>
        <v>142506.28643251461</v>
      </c>
      <c r="R26" s="371">
        <f t="shared" ref="R26:Z26" si="25">$P26*$O26+MAX(R$24*1000/(MAX(MIN(FLOOR(R$24*1000/$U$1,1),$E26))*$L$1)*$R$1,$Q26-$P26*$O26)</f>
        <v>142506.28643251461</v>
      </c>
      <c r="S26" s="371">
        <f t="shared" si="25"/>
        <v>142506.28643251461</v>
      </c>
      <c r="T26" s="371">
        <f t="shared" si="25"/>
        <v>142506.28643251461</v>
      </c>
      <c r="U26" s="371">
        <f t="shared" si="25"/>
        <v>142506.28643251461</v>
      </c>
      <c r="V26" s="371">
        <f t="shared" si="25"/>
        <v>417556.30836893461</v>
      </c>
      <c r="W26" s="371">
        <f t="shared" si="25"/>
        <v>4175195.8836893458</v>
      </c>
      <c r="X26" s="371">
        <f t="shared" si="25"/>
        <v>41751591.636893459</v>
      </c>
      <c r="Y26" s="371">
        <f t="shared" si="25"/>
        <v>417515549.1689347</v>
      </c>
      <c r="Z26" s="371">
        <f t="shared" si="25"/>
        <v>4175155124.489347</v>
      </c>
      <c r="AA26" s="38">
        <f t="shared" ref="AA26:AI26" si="26">$D26*R26/3600</f>
        <v>64.602849849406624</v>
      </c>
      <c r="AB26" s="38">
        <f t="shared" si="26"/>
        <v>64.602849849406624</v>
      </c>
      <c r="AC26" s="38">
        <f t="shared" si="26"/>
        <v>64.602849849406624</v>
      </c>
      <c r="AD26" s="38">
        <f t="shared" si="26"/>
        <v>64.602849849406624</v>
      </c>
      <c r="AE26" s="38">
        <f t="shared" si="26"/>
        <v>189.29219312725036</v>
      </c>
      <c r="AF26" s="38">
        <f t="shared" si="26"/>
        <v>1892.7554672725032</v>
      </c>
      <c r="AG26" s="38">
        <f t="shared" si="26"/>
        <v>18927.388208725035</v>
      </c>
      <c r="AH26" s="38">
        <f t="shared" si="26"/>
        <v>189273.71562325038</v>
      </c>
      <c r="AI26" s="38">
        <f t="shared" si="26"/>
        <v>1892736.9897685037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1</v>
      </c>
      <c r="O27" s="38">
        <f t="shared" si="20"/>
        <v>2</v>
      </c>
      <c r="P27" s="369">
        <f t="shared" si="21"/>
        <v>16.32</v>
      </c>
      <c r="Q27" s="38">
        <f t="shared" si="22"/>
        <v>114005.02914601169</v>
      </c>
      <c r="R27" s="371">
        <f t="shared" ref="R27:Z27" si="27">$P27*$O27+MAX(R$24*1000/(MAX(MIN(FLOOR(R$24*1000/$U$1,1),$E27))*$L$1)*$R$1,$Q27-$P27*$O27)</f>
        <v>114005.02914601169</v>
      </c>
      <c r="S27" s="371">
        <f t="shared" si="27"/>
        <v>114005.02914601169</v>
      </c>
      <c r="T27" s="371">
        <f t="shared" si="27"/>
        <v>114005.02914601169</v>
      </c>
      <c r="U27" s="371">
        <f t="shared" si="27"/>
        <v>114005.02914601169</v>
      </c>
      <c r="V27" s="371">
        <f t="shared" si="27"/>
        <v>313169.27127670101</v>
      </c>
      <c r="W27" s="371">
        <f t="shared" si="27"/>
        <v>3131398.9527670094</v>
      </c>
      <c r="X27" s="371">
        <f t="shared" si="27"/>
        <v>31313695.767670095</v>
      </c>
      <c r="Y27" s="371">
        <f t="shared" si="27"/>
        <v>313136663.91670096</v>
      </c>
      <c r="Z27" s="371">
        <f t="shared" si="27"/>
        <v>3131366345.4070091</v>
      </c>
      <c r="AA27" s="38">
        <f t="shared" ref="AA27:AI27" si="28">$D27*R27/3600</f>
        <v>68.909706506033743</v>
      </c>
      <c r="AB27" s="38">
        <f t="shared" si="28"/>
        <v>68.909706506033743</v>
      </c>
      <c r="AC27" s="38">
        <f t="shared" si="28"/>
        <v>68.909706506033743</v>
      </c>
      <c r="AD27" s="38">
        <f t="shared" si="28"/>
        <v>68.909706506033743</v>
      </c>
      <c r="AE27" s="38">
        <f t="shared" si="28"/>
        <v>189.29342619391707</v>
      </c>
      <c r="AF27" s="38">
        <f t="shared" si="28"/>
        <v>1892.7567003391705</v>
      </c>
      <c r="AG27" s="38">
        <f t="shared" si="28"/>
        <v>18927.389441791704</v>
      </c>
      <c r="AH27" s="38">
        <f t="shared" si="28"/>
        <v>189273.71685631701</v>
      </c>
      <c r="AI27" s="38">
        <f t="shared" si="28"/>
        <v>1892736.9910015701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1</v>
      </c>
      <c r="O28" s="38">
        <f t="shared" si="20"/>
        <v>2</v>
      </c>
      <c r="P28" s="369">
        <f t="shared" si="21"/>
        <v>16.32</v>
      </c>
      <c r="Q28" s="38">
        <f t="shared" si="22"/>
        <v>114005.02914601169</v>
      </c>
      <c r="R28" s="371">
        <f t="shared" ref="R28:Z28" si="29">$P28*$O28+MAX(R$24*1000/(MAX(MIN(FLOOR(R$24*1000/$U$1,1),$E28))*$L$1)*$R$1,$Q28-$P28*$O28)</f>
        <v>114005.02914601169</v>
      </c>
      <c r="S28" s="371">
        <f t="shared" si="29"/>
        <v>114005.02914601169</v>
      </c>
      <c r="T28" s="371">
        <f t="shared" si="29"/>
        <v>114005.02914601169</v>
      </c>
      <c r="U28" s="371">
        <f t="shared" si="29"/>
        <v>114005.02914601169</v>
      </c>
      <c r="V28" s="371">
        <f t="shared" si="29"/>
        <v>313169.27127670101</v>
      </c>
      <c r="W28" s="371">
        <f t="shared" si="29"/>
        <v>3131398.9527670094</v>
      </c>
      <c r="X28" s="371">
        <f t="shared" si="29"/>
        <v>31313695.767670095</v>
      </c>
      <c r="Y28" s="371">
        <f t="shared" si="29"/>
        <v>313136663.91670096</v>
      </c>
      <c r="Z28" s="371">
        <f t="shared" si="29"/>
        <v>3131366345.4070091</v>
      </c>
      <c r="AA28" s="38">
        <f t="shared" ref="AA28:AI28" si="30">$D28*R28/3600</f>
        <v>68.909706506033743</v>
      </c>
      <c r="AB28" s="38">
        <f t="shared" si="30"/>
        <v>68.909706506033743</v>
      </c>
      <c r="AC28" s="38">
        <f t="shared" si="30"/>
        <v>68.909706506033743</v>
      </c>
      <c r="AD28" s="38">
        <f t="shared" si="30"/>
        <v>68.909706506033743</v>
      </c>
      <c r="AE28" s="38">
        <f t="shared" si="30"/>
        <v>189.29342619391707</v>
      </c>
      <c r="AF28" s="38">
        <f t="shared" si="30"/>
        <v>1892.7567003391705</v>
      </c>
      <c r="AG28" s="38">
        <f t="shared" si="30"/>
        <v>18927.389441791704</v>
      </c>
      <c r="AH28" s="38">
        <f t="shared" si="30"/>
        <v>189273.71685631701</v>
      </c>
      <c r="AI28" s="38">
        <f t="shared" si="30"/>
        <v>1892736.9910015701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1</v>
      </c>
      <c r="O29" s="38">
        <f t="shared" si="20"/>
        <v>1</v>
      </c>
      <c r="P29" s="369">
        <f t="shared" si="21"/>
        <v>34</v>
      </c>
      <c r="Q29" s="38">
        <f t="shared" si="22"/>
        <v>237510.47738752436</v>
      </c>
      <c r="R29" s="371">
        <f t="shared" ref="R29:Z29" si="31">$P29*$O29+MAX(R$24*1000/(MAX(MIN(FLOOR(R$24*1000/$U$1,1),$E29))*$L$1)*$R$1,$Q29-$P29*$O29)</f>
        <v>237510.47738752436</v>
      </c>
      <c r="S29" s="371">
        <f t="shared" si="31"/>
        <v>237510.47738752436</v>
      </c>
      <c r="T29" s="371">
        <f t="shared" si="31"/>
        <v>237510.47738752436</v>
      </c>
      <c r="U29" s="371">
        <f t="shared" si="31"/>
        <v>237510.47738752436</v>
      </c>
      <c r="V29" s="371">
        <f t="shared" si="31"/>
        <v>626307.26255340199</v>
      </c>
      <c r="W29" s="371">
        <f t="shared" si="31"/>
        <v>6262766.6255340185</v>
      </c>
      <c r="X29" s="371">
        <f t="shared" si="31"/>
        <v>62627360.255340189</v>
      </c>
      <c r="Y29" s="371">
        <f t="shared" si="31"/>
        <v>626273296.55340195</v>
      </c>
      <c r="Z29" s="371">
        <f t="shared" si="31"/>
        <v>6262732659.5340185</v>
      </c>
      <c r="AA29" s="38">
        <f t="shared" ref="AA29:AI29" si="32">$D29*R29/3600</f>
        <v>71.780944277118479</v>
      </c>
      <c r="AB29" s="38">
        <f t="shared" si="32"/>
        <v>71.780944277118479</v>
      </c>
      <c r="AC29" s="38">
        <f t="shared" si="32"/>
        <v>71.780944277118479</v>
      </c>
      <c r="AD29" s="38">
        <f t="shared" si="32"/>
        <v>71.780944277118479</v>
      </c>
      <c r="AE29" s="38">
        <f t="shared" si="32"/>
        <v>189.28397268280594</v>
      </c>
      <c r="AF29" s="38">
        <f t="shared" si="32"/>
        <v>1892.7472468280591</v>
      </c>
      <c r="AG29" s="38">
        <f t="shared" si="32"/>
        <v>18927.379988280594</v>
      </c>
      <c r="AH29" s="38">
        <f t="shared" si="32"/>
        <v>189273.70740280594</v>
      </c>
      <c r="AI29" s="38">
        <f t="shared" si="32"/>
        <v>1892736.981548059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1</v>
      </c>
      <c r="O30" s="38">
        <f t="shared" si="20"/>
        <v>2</v>
      </c>
      <c r="P30" s="369">
        <f t="shared" si="21"/>
        <v>18.133333333333333</v>
      </c>
      <c r="Q30" s="38">
        <f t="shared" si="22"/>
        <v>126672.25460667965</v>
      </c>
      <c r="R30" s="371">
        <f t="shared" ref="R30:Z30" si="33">$P30*$O30+MAX(R$24*1000/(MAX(MIN(FLOOR(R$24*1000/$U$1,1),$E30))*$L$1)*$R$1,$Q30-$P30*$O30)</f>
        <v>126672.25460667965</v>
      </c>
      <c r="S30" s="371">
        <f t="shared" si="33"/>
        <v>126672.25460667965</v>
      </c>
      <c r="T30" s="371">
        <f t="shared" si="33"/>
        <v>126672.25460667965</v>
      </c>
      <c r="U30" s="371">
        <f t="shared" si="33"/>
        <v>126672.25460667965</v>
      </c>
      <c r="V30" s="371">
        <f t="shared" si="33"/>
        <v>417551.77503560128</v>
      </c>
      <c r="W30" s="371">
        <f t="shared" si="33"/>
        <v>4175191.3503560126</v>
      </c>
      <c r="X30" s="371">
        <f t="shared" si="33"/>
        <v>41751587.103560127</v>
      </c>
      <c r="Y30" s="371">
        <f t="shared" si="33"/>
        <v>417515544.63560134</v>
      </c>
      <c r="Z30" s="371">
        <f t="shared" si="33"/>
        <v>4175155119.9560137</v>
      </c>
      <c r="AA30" s="38">
        <f t="shared" ref="AA30:AI30" si="34">$D30*R30/3600</f>
        <v>61.02083998302885</v>
      </c>
      <c r="AB30" s="38">
        <f t="shared" si="34"/>
        <v>61.02083998302885</v>
      </c>
      <c r="AC30" s="38">
        <f t="shared" si="34"/>
        <v>61.02083998302885</v>
      </c>
      <c r="AD30" s="38">
        <f t="shared" si="34"/>
        <v>61.02083998302885</v>
      </c>
      <c r="AE30" s="38">
        <f t="shared" si="34"/>
        <v>201.14396896298325</v>
      </c>
      <c r="AF30" s="38">
        <f t="shared" si="34"/>
        <v>2011.2824554964991</v>
      </c>
      <c r="AG30" s="38">
        <f t="shared" si="34"/>
        <v>20112.667320831657</v>
      </c>
      <c r="AH30" s="38">
        <f t="shared" si="34"/>
        <v>201126.51597418328</v>
      </c>
      <c r="AI30" s="38">
        <f t="shared" si="34"/>
        <v>2011265.0025076997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1</v>
      </c>
      <c r="O31" s="38">
        <f t="shared" si="20"/>
        <v>2</v>
      </c>
      <c r="P31" s="369">
        <f t="shared" si="21"/>
        <v>13.6</v>
      </c>
      <c r="Q31" s="38">
        <f t="shared" si="22"/>
        <v>95004.190955009733</v>
      </c>
      <c r="R31" s="371">
        <f t="shared" ref="R31:Z31" si="35">$P31*$O31+MAX(R$24*1000/(MAX(MIN(FLOOR(R$24*1000/$U$1,1),$E31))*$L$1)*$R$1,$Q31-$P31*$O31)</f>
        <v>95004.190955009733</v>
      </c>
      <c r="S31" s="371">
        <f t="shared" si="35"/>
        <v>95004.190955009733</v>
      </c>
      <c r="T31" s="371">
        <f t="shared" si="35"/>
        <v>95004.190955009733</v>
      </c>
      <c r="U31" s="371">
        <f t="shared" si="35"/>
        <v>95004.190955009733</v>
      </c>
      <c r="V31" s="371">
        <f t="shared" si="35"/>
        <v>313163.83127670101</v>
      </c>
      <c r="W31" s="371">
        <f t="shared" si="35"/>
        <v>3131393.5127670094</v>
      </c>
      <c r="X31" s="371">
        <f t="shared" si="35"/>
        <v>31313690.327670094</v>
      </c>
      <c r="Y31" s="371">
        <f t="shared" si="35"/>
        <v>313136658.47670096</v>
      </c>
      <c r="Z31" s="371">
        <f t="shared" si="35"/>
        <v>3131366339.9670091</v>
      </c>
      <c r="AA31" s="38">
        <f t="shared" ref="AA31:AI31" si="36">$D31*R31/3600</f>
        <v>61.021719651463613</v>
      </c>
      <c r="AB31" s="38">
        <f t="shared" si="36"/>
        <v>61.021719651463613</v>
      </c>
      <c r="AC31" s="38">
        <f t="shared" si="36"/>
        <v>61.021719651463613</v>
      </c>
      <c r="AD31" s="38">
        <f t="shared" si="36"/>
        <v>61.021719651463613</v>
      </c>
      <c r="AE31" s="38">
        <f t="shared" si="36"/>
        <v>201.14686862808773</v>
      </c>
      <c r="AF31" s="38">
        <f t="shared" si="36"/>
        <v>2011.3114498808768</v>
      </c>
      <c r="AG31" s="38">
        <f t="shared" si="36"/>
        <v>20112.957262408767</v>
      </c>
      <c r="AH31" s="38">
        <f t="shared" si="36"/>
        <v>201129.41538768768</v>
      </c>
      <c r="AI31" s="38">
        <f t="shared" si="36"/>
        <v>2011293.9966404764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1</v>
      </c>
      <c r="O32" s="38">
        <f t="shared" si="20"/>
        <v>2</v>
      </c>
      <c r="P32" s="369">
        <f t="shared" si="21"/>
        <v>13.6</v>
      </c>
      <c r="Q32" s="38">
        <f t="shared" si="22"/>
        <v>95004.190955009733</v>
      </c>
      <c r="R32" s="371">
        <f t="shared" ref="R32:Z32" si="37">$P32*$O32+MAX(R$24*1000/(MAX(MIN(FLOOR(R$24*1000/$U$1,1),$E32))*$L$1)*$R$1,$Q32-$P32*$O32)</f>
        <v>95004.190955009733</v>
      </c>
      <c r="S32" s="371">
        <f t="shared" si="37"/>
        <v>95004.190955009733</v>
      </c>
      <c r="T32" s="371">
        <f t="shared" si="37"/>
        <v>95004.190955009733</v>
      </c>
      <c r="U32" s="371">
        <f t="shared" si="37"/>
        <v>95004.190955009733</v>
      </c>
      <c r="V32" s="371">
        <f t="shared" si="37"/>
        <v>313163.83127670101</v>
      </c>
      <c r="W32" s="371">
        <f t="shared" si="37"/>
        <v>3131393.5127670094</v>
      </c>
      <c r="X32" s="371">
        <f t="shared" si="37"/>
        <v>31313690.327670094</v>
      </c>
      <c r="Y32" s="371">
        <f t="shared" si="37"/>
        <v>313136658.47670096</v>
      </c>
      <c r="Z32" s="371">
        <f t="shared" si="37"/>
        <v>3131366339.9670091</v>
      </c>
      <c r="AA32" s="38">
        <f t="shared" ref="AA32:AI32" si="38">$D32*R32/3600</f>
        <v>61.021719651463613</v>
      </c>
      <c r="AB32" s="38">
        <f t="shared" si="38"/>
        <v>61.021719651463613</v>
      </c>
      <c r="AC32" s="38">
        <f t="shared" si="38"/>
        <v>61.021719651463613</v>
      </c>
      <c r="AD32" s="38">
        <f t="shared" si="38"/>
        <v>61.021719651463613</v>
      </c>
      <c r="AE32" s="38">
        <f t="shared" si="38"/>
        <v>201.14686862808773</v>
      </c>
      <c r="AF32" s="38">
        <f t="shared" si="38"/>
        <v>2011.3114498808768</v>
      </c>
      <c r="AG32" s="38">
        <f t="shared" si="38"/>
        <v>20112.957262408767</v>
      </c>
      <c r="AH32" s="38">
        <f t="shared" si="38"/>
        <v>201129.41538768768</v>
      </c>
      <c r="AI32" s="38">
        <f t="shared" si="38"/>
        <v>2011293.9966404764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1</v>
      </c>
      <c r="O33" s="38">
        <f t="shared" si="20"/>
        <v>1</v>
      </c>
      <c r="P33" s="369">
        <f t="shared" si="21"/>
        <v>27.2</v>
      </c>
      <c r="Q33" s="38">
        <f t="shared" si="22"/>
        <v>190008.38191001947</v>
      </c>
      <c r="R33" s="371">
        <f t="shared" ref="R33:Z33" si="39">$P33*$O33+MAX(R$24*1000/(MAX(MIN(FLOOR(R$24*1000/$U$1,1),$E33))*$L$1)*$R$1,$Q33-$P33*$O33)</f>
        <v>190008.38191001947</v>
      </c>
      <c r="S33" s="371">
        <f t="shared" si="39"/>
        <v>190008.38191001947</v>
      </c>
      <c r="T33" s="371">
        <f t="shared" si="39"/>
        <v>190008.38191001947</v>
      </c>
      <c r="U33" s="371">
        <f t="shared" si="39"/>
        <v>190008.38191001947</v>
      </c>
      <c r="V33" s="371">
        <f t="shared" si="39"/>
        <v>626300.46255340194</v>
      </c>
      <c r="W33" s="371">
        <f t="shared" si="39"/>
        <v>6262759.8255340187</v>
      </c>
      <c r="X33" s="371">
        <f t="shared" si="39"/>
        <v>62627353.455340192</v>
      </c>
      <c r="Y33" s="371">
        <f t="shared" si="39"/>
        <v>626273289.75340199</v>
      </c>
      <c r="Z33" s="371">
        <f t="shared" si="39"/>
        <v>6262732652.7340183</v>
      </c>
      <c r="AA33" s="38">
        <f t="shared" ref="AA33:AI33" si="40">$D33*R33/3600</f>
        <v>61.024358656767916</v>
      </c>
      <c r="AB33" s="38">
        <f t="shared" si="40"/>
        <v>61.024358656767916</v>
      </c>
      <c r="AC33" s="38">
        <f t="shared" si="40"/>
        <v>61.024358656767916</v>
      </c>
      <c r="AD33" s="38">
        <f t="shared" si="40"/>
        <v>61.024358656767916</v>
      </c>
      <c r="AE33" s="38">
        <f t="shared" si="40"/>
        <v>201.14683189006757</v>
      </c>
      <c r="AF33" s="38">
        <f t="shared" si="40"/>
        <v>2011.3896973006756</v>
      </c>
      <c r="AG33" s="38">
        <f t="shared" si="40"/>
        <v>20113.818351406757</v>
      </c>
      <c r="AH33" s="38">
        <f t="shared" si="40"/>
        <v>201138.10489246759</v>
      </c>
      <c r="AI33" s="38">
        <f t="shared" si="40"/>
        <v>2011380.9703030754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8</v>
      </c>
      <c r="P34" s="369">
        <f t="shared" si="21"/>
        <v>8.16</v>
      </c>
      <c r="Q34" s="38">
        <f t="shared" si="22"/>
        <v>57002.514573005843</v>
      </c>
      <c r="R34" s="371">
        <f t="shared" ref="R34:Z34" si="41">$P34*$O34+MAX(R$24*1000/(MAX(MIN(FLOOR(R$24*1000/$U$1,1),$E34))*$L$1)*$R$1,$Q34-$P34*$O34)</f>
        <v>57002.514573005843</v>
      </c>
      <c r="S34" s="371">
        <f t="shared" si="41"/>
        <v>57002.514573005843</v>
      </c>
      <c r="T34" s="371">
        <f t="shared" si="41"/>
        <v>57002.514573005843</v>
      </c>
      <c r="U34" s="371">
        <f t="shared" si="41"/>
        <v>57002.514573005843</v>
      </c>
      <c r="V34" s="371">
        <f t="shared" si="41"/>
        <v>104444.15709223365</v>
      </c>
      <c r="W34" s="371">
        <f t="shared" si="41"/>
        <v>1043854.0509223365</v>
      </c>
      <c r="X34" s="371">
        <f t="shared" si="41"/>
        <v>10437952.989223365</v>
      </c>
      <c r="Y34" s="371">
        <f t="shared" si="41"/>
        <v>104378942.37223367</v>
      </c>
      <c r="Z34" s="371">
        <f t="shared" si="41"/>
        <v>1043788836.2023367</v>
      </c>
      <c r="AA34" s="38">
        <f t="shared" ref="AA34:AI34" si="42">$D34*R34/3600</f>
        <v>116.28512972893192</v>
      </c>
      <c r="AB34" s="38">
        <f t="shared" si="42"/>
        <v>116.28512972893192</v>
      </c>
      <c r="AC34" s="38">
        <f t="shared" si="42"/>
        <v>116.28512972893192</v>
      </c>
      <c r="AD34" s="38">
        <f t="shared" si="42"/>
        <v>116.28512972893192</v>
      </c>
      <c r="AE34" s="38">
        <f t="shared" si="42"/>
        <v>213.06608046815666</v>
      </c>
      <c r="AF34" s="38">
        <f t="shared" si="42"/>
        <v>2129.4622638815663</v>
      </c>
      <c r="AG34" s="38">
        <f t="shared" si="42"/>
        <v>21293.424098015665</v>
      </c>
      <c r="AH34" s="38">
        <f t="shared" si="42"/>
        <v>212933.04243935671</v>
      </c>
      <c r="AI34" s="38">
        <f t="shared" si="42"/>
        <v>2129329.225852767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8</v>
      </c>
      <c r="P35" s="369">
        <f t="shared" si="21"/>
        <v>8.16</v>
      </c>
      <c r="Q35" s="38">
        <f t="shared" si="22"/>
        <v>57002.514573005843</v>
      </c>
      <c r="R35" s="371">
        <f t="shared" ref="R35:Z35" si="43">$P35*$O35+MAX(R$24*1000/(MAX(MIN(FLOOR(R$24*1000/$U$1,1),$E35))*$L$1)*$R$1,$Q35-$P35*$O35)</f>
        <v>57002.514573005843</v>
      </c>
      <c r="S35" s="371">
        <f t="shared" si="43"/>
        <v>57002.514573005843</v>
      </c>
      <c r="T35" s="371">
        <f t="shared" si="43"/>
        <v>57002.514573005843</v>
      </c>
      <c r="U35" s="371">
        <f t="shared" si="43"/>
        <v>57002.514573005843</v>
      </c>
      <c r="V35" s="371">
        <f t="shared" si="43"/>
        <v>104444.15709223365</v>
      </c>
      <c r="W35" s="371">
        <f t="shared" si="43"/>
        <v>1043854.0509223365</v>
      </c>
      <c r="X35" s="371">
        <f t="shared" si="43"/>
        <v>10437952.989223365</v>
      </c>
      <c r="Y35" s="371">
        <f t="shared" si="43"/>
        <v>104378942.37223367</v>
      </c>
      <c r="Z35" s="371">
        <f t="shared" si="43"/>
        <v>1043788836.2023367</v>
      </c>
      <c r="AA35" s="38">
        <f t="shared" ref="AA35:AI35" si="44">$D35*R35/3600</f>
        <v>116.28512972893192</v>
      </c>
      <c r="AB35" s="38">
        <f t="shared" si="44"/>
        <v>116.28512972893192</v>
      </c>
      <c r="AC35" s="38">
        <f t="shared" si="44"/>
        <v>116.28512972893192</v>
      </c>
      <c r="AD35" s="38">
        <f t="shared" si="44"/>
        <v>116.28512972893192</v>
      </c>
      <c r="AE35" s="38">
        <f t="shared" si="44"/>
        <v>213.06608046815666</v>
      </c>
      <c r="AF35" s="38">
        <f t="shared" si="44"/>
        <v>2129.4622638815663</v>
      </c>
      <c r="AG35" s="38">
        <f t="shared" si="44"/>
        <v>21293.424098015665</v>
      </c>
      <c r="AH35" s="38">
        <f t="shared" si="44"/>
        <v>212933.04243935671</v>
      </c>
      <c r="AI35" s="38">
        <f t="shared" si="44"/>
        <v>2129329.225852767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5</v>
      </c>
      <c r="P36" s="369">
        <f t="shared" si="21"/>
        <v>8.16</v>
      </c>
      <c r="Q36" s="38">
        <f t="shared" si="22"/>
        <v>57002.514573005843</v>
      </c>
      <c r="R36" s="371">
        <f t="shared" ref="R36:Z36" si="45">$P36*$O36+MAX(R$24*1000/(MAX(MIN(FLOOR(R$24*1000/$U$1,1),$E36))*$L$1)*$R$1,$Q36-$P36*$O36)</f>
        <v>57002.514573005843</v>
      </c>
      <c r="S36" s="371">
        <f t="shared" si="45"/>
        <v>57002.514573005843</v>
      </c>
      <c r="T36" s="371">
        <f t="shared" si="45"/>
        <v>57002.514573005843</v>
      </c>
      <c r="U36" s="371">
        <f t="shared" si="45"/>
        <v>57002.514573005843</v>
      </c>
      <c r="V36" s="371">
        <f t="shared" si="45"/>
        <v>156609.11563835049</v>
      </c>
      <c r="W36" s="371">
        <f t="shared" si="45"/>
        <v>1565723.9563835047</v>
      </c>
      <c r="X36" s="371">
        <f t="shared" si="45"/>
        <v>15656872.363835048</v>
      </c>
      <c r="Y36" s="371">
        <f t="shared" si="45"/>
        <v>156568356.4383505</v>
      </c>
      <c r="Z36" s="371">
        <f t="shared" si="45"/>
        <v>1565683197.1835046</v>
      </c>
      <c r="AA36" s="38">
        <f t="shared" ref="AA36:AI36" si="46">$D36*R36/3600</f>
        <v>77.523419819287938</v>
      </c>
      <c r="AB36" s="38">
        <f t="shared" si="46"/>
        <v>77.523419819287938</v>
      </c>
      <c r="AC36" s="38">
        <f t="shared" si="46"/>
        <v>77.523419819287938</v>
      </c>
      <c r="AD36" s="38">
        <f t="shared" si="46"/>
        <v>77.523419819287938</v>
      </c>
      <c r="AE36" s="38">
        <f t="shared" si="46"/>
        <v>212.98839726815666</v>
      </c>
      <c r="AF36" s="38">
        <f t="shared" si="46"/>
        <v>2129.3845806815666</v>
      </c>
      <c r="AG36" s="38">
        <f t="shared" si="46"/>
        <v>21293.346414815664</v>
      </c>
      <c r="AH36" s="38">
        <f t="shared" si="46"/>
        <v>212932.96475615667</v>
      </c>
      <c r="AI36" s="38">
        <f t="shared" si="46"/>
        <v>2129329.1481695664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4</v>
      </c>
      <c r="P37" s="369">
        <f t="shared" si="21"/>
        <v>10.88</v>
      </c>
      <c r="Q37" s="38">
        <f t="shared" si="22"/>
        <v>76003.352764007795</v>
      </c>
      <c r="R37" s="371">
        <f t="shared" ref="R37:Z37" si="47">$P37*$O37+MAX(R$24*1000/(MAX(MIN(FLOOR(R$24*1000/$U$1,1),$E37))*$L$1)*$R$1,$Q37-$P37*$O37)</f>
        <v>76003.352764007795</v>
      </c>
      <c r="S37" s="371">
        <f t="shared" si="47"/>
        <v>76003.352764007795</v>
      </c>
      <c r="T37" s="371">
        <f t="shared" si="47"/>
        <v>76003.352764007795</v>
      </c>
      <c r="U37" s="371">
        <f t="shared" si="47"/>
        <v>76003.352764007795</v>
      </c>
      <c r="V37" s="371">
        <f t="shared" si="47"/>
        <v>208801.2741844673</v>
      </c>
      <c r="W37" s="371">
        <f t="shared" si="47"/>
        <v>2087621.061844673</v>
      </c>
      <c r="X37" s="371">
        <f t="shared" si="47"/>
        <v>20875818.93844673</v>
      </c>
      <c r="Y37" s="371">
        <f t="shared" si="47"/>
        <v>208757797.70446736</v>
      </c>
      <c r="Z37" s="371">
        <f t="shared" si="47"/>
        <v>2087577585.3646734</v>
      </c>
      <c r="AA37" s="38">
        <f t="shared" ref="AA37:AI37" si="48">$D37*R37/3600</f>
        <v>77.523419819287952</v>
      </c>
      <c r="AB37" s="38">
        <f t="shared" si="48"/>
        <v>77.523419819287952</v>
      </c>
      <c r="AC37" s="38">
        <f t="shared" si="48"/>
        <v>77.523419819287952</v>
      </c>
      <c r="AD37" s="38">
        <f t="shared" si="48"/>
        <v>77.523419819287952</v>
      </c>
      <c r="AE37" s="38">
        <f t="shared" si="48"/>
        <v>212.97729966815663</v>
      </c>
      <c r="AF37" s="38">
        <f t="shared" si="48"/>
        <v>2129.3734830815665</v>
      </c>
      <c r="AG37" s="38">
        <f t="shared" si="48"/>
        <v>21293.335317215668</v>
      </c>
      <c r="AH37" s="38">
        <f t="shared" si="48"/>
        <v>212932.95365855671</v>
      </c>
      <c r="AI37" s="38">
        <f t="shared" si="48"/>
        <v>2129329.1370719667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1</v>
      </c>
      <c r="O38" s="38">
        <f t="shared" si="20"/>
        <v>2</v>
      </c>
      <c r="P38" s="369">
        <f t="shared" si="21"/>
        <v>16.32</v>
      </c>
      <c r="Q38" s="38">
        <f t="shared" si="22"/>
        <v>114005.02914601169</v>
      </c>
      <c r="R38" s="371">
        <f t="shared" ref="R38:Z38" si="49">$P38*$O38+MAX(R$24*1000/(MAX(MIN(FLOOR(R$24*1000/$U$1,1),$E38))*$L$1)*$R$1,$Q38-$P38*$O38)</f>
        <v>114005.02914601169</v>
      </c>
      <c r="S38" s="371">
        <f t="shared" si="49"/>
        <v>114005.02914601169</v>
      </c>
      <c r="T38" s="371">
        <f t="shared" si="49"/>
        <v>114005.02914601169</v>
      </c>
      <c r="U38" s="371">
        <f t="shared" si="49"/>
        <v>114005.02914601169</v>
      </c>
      <c r="V38" s="371">
        <f t="shared" si="49"/>
        <v>313169.27127670101</v>
      </c>
      <c r="W38" s="371">
        <f t="shared" si="49"/>
        <v>3131398.9527670094</v>
      </c>
      <c r="X38" s="371">
        <f t="shared" si="49"/>
        <v>31313695.767670095</v>
      </c>
      <c r="Y38" s="371">
        <f t="shared" si="49"/>
        <v>313136663.91670096</v>
      </c>
      <c r="Z38" s="371">
        <f t="shared" si="49"/>
        <v>3131366345.4070091</v>
      </c>
      <c r="AA38" s="38">
        <f t="shared" ref="AA38:AI38" si="50">$D38*R38/3600</f>
        <v>77.523419819287938</v>
      </c>
      <c r="AB38" s="38">
        <f t="shared" si="50"/>
        <v>77.523419819287938</v>
      </c>
      <c r="AC38" s="38">
        <f t="shared" si="50"/>
        <v>77.523419819287938</v>
      </c>
      <c r="AD38" s="38">
        <f t="shared" si="50"/>
        <v>77.523419819287938</v>
      </c>
      <c r="AE38" s="38">
        <f t="shared" si="50"/>
        <v>212.95510446815666</v>
      </c>
      <c r="AF38" s="38">
        <f t="shared" si="50"/>
        <v>2129.3512878815663</v>
      </c>
      <c r="AG38" s="38">
        <f t="shared" si="50"/>
        <v>21293.313122015665</v>
      </c>
      <c r="AH38" s="38">
        <f t="shared" si="50"/>
        <v>212932.93146335665</v>
      </c>
      <c r="AI38" s="38">
        <f t="shared" si="50"/>
        <v>2129329.1148767662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1</v>
      </c>
      <c r="O39" s="38">
        <f t="shared" si="20"/>
        <v>2</v>
      </c>
      <c r="P39" s="369">
        <f t="shared" si="21"/>
        <v>21.76</v>
      </c>
      <c r="Q39" s="38">
        <f t="shared" si="22"/>
        <v>152006.70552801559</v>
      </c>
      <c r="R39" s="371">
        <f t="shared" ref="R39:Z39" si="51">$P39*$O39+MAX(R$24*1000/(MAX(MIN(FLOOR(R$24*1000/$U$1,1),$E39))*$L$1)*$R$1,$Q39-$P39*$O39)</f>
        <v>152006.70552801559</v>
      </c>
      <c r="S39" s="371">
        <f t="shared" si="51"/>
        <v>152006.70552801559</v>
      </c>
      <c r="T39" s="371">
        <f t="shared" si="51"/>
        <v>152006.70552801559</v>
      </c>
      <c r="U39" s="371">
        <f t="shared" si="51"/>
        <v>152006.70552801559</v>
      </c>
      <c r="V39" s="371">
        <f t="shared" si="51"/>
        <v>417559.02836893464</v>
      </c>
      <c r="W39" s="371">
        <f t="shared" si="51"/>
        <v>4175198.603689346</v>
      </c>
      <c r="X39" s="371">
        <f t="shared" si="51"/>
        <v>41751594.356893465</v>
      </c>
      <c r="Y39" s="371">
        <f t="shared" si="51"/>
        <v>417515551.88893467</v>
      </c>
      <c r="Z39" s="371">
        <f t="shared" si="51"/>
        <v>4175155127.2093468</v>
      </c>
      <c r="AA39" s="38">
        <f t="shared" ref="AA39:AI39" si="52">$D39*R39/3600</f>
        <v>77.523419819287952</v>
      </c>
      <c r="AB39" s="38">
        <f t="shared" si="52"/>
        <v>77.523419819287952</v>
      </c>
      <c r="AC39" s="38">
        <f t="shared" si="52"/>
        <v>77.523419819287952</v>
      </c>
      <c r="AD39" s="38">
        <f t="shared" si="52"/>
        <v>77.523419819287952</v>
      </c>
      <c r="AE39" s="38">
        <f t="shared" si="52"/>
        <v>212.95510446815666</v>
      </c>
      <c r="AF39" s="38">
        <f t="shared" si="52"/>
        <v>2129.3512878815663</v>
      </c>
      <c r="AG39" s="38">
        <f t="shared" si="52"/>
        <v>21293.313122015668</v>
      </c>
      <c r="AH39" s="38">
        <f t="shared" si="52"/>
        <v>212932.93146335668</v>
      </c>
      <c r="AI39" s="38">
        <f t="shared" si="52"/>
        <v>2129329.1148767672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1</v>
      </c>
      <c r="O40" s="38">
        <f t="shared" si="20"/>
        <v>1</v>
      </c>
      <c r="P40" s="369">
        <f t="shared" si="21"/>
        <v>32.64</v>
      </c>
      <c r="Q40" s="38">
        <f t="shared" si="22"/>
        <v>228010.05829202337</v>
      </c>
      <c r="R40" s="371">
        <f t="shared" ref="R40:Z40" si="53">$P40*$O40+MAX(R$24*1000/(MAX(MIN(FLOOR(R$24*1000/$U$1,1),$E40))*$L$1)*$R$1,$Q40-$P40*$O40)</f>
        <v>228010.05829202337</v>
      </c>
      <c r="S40" s="371">
        <f t="shared" si="53"/>
        <v>228010.05829202337</v>
      </c>
      <c r="T40" s="371">
        <f t="shared" si="53"/>
        <v>228010.05829202337</v>
      </c>
      <c r="U40" s="371">
        <f t="shared" si="53"/>
        <v>228010.05829202337</v>
      </c>
      <c r="V40" s="371">
        <f t="shared" si="53"/>
        <v>626305.902553402</v>
      </c>
      <c r="W40" s="371">
        <f t="shared" si="53"/>
        <v>6262765.2655340182</v>
      </c>
      <c r="X40" s="371">
        <f t="shared" si="53"/>
        <v>62627358.895340189</v>
      </c>
      <c r="Y40" s="371">
        <f t="shared" si="53"/>
        <v>626273295.19340193</v>
      </c>
      <c r="Z40" s="371">
        <f t="shared" si="53"/>
        <v>6262732658.1740189</v>
      </c>
      <c r="AA40" s="38">
        <f t="shared" ref="AA40:AI40" si="54">$D40*R40/3600</f>
        <v>77.523419819287938</v>
      </c>
      <c r="AB40" s="38">
        <f t="shared" si="54"/>
        <v>77.523419819287938</v>
      </c>
      <c r="AC40" s="38">
        <f t="shared" si="54"/>
        <v>77.523419819287938</v>
      </c>
      <c r="AD40" s="38">
        <f t="shared" si="54"/>
        <v>77.523419819287938</v>
      </c>
      <c r="AE40" s="38">
        <f t="shared" si="54"/>
        <v>212.94400686815669</v>
      </c>
      <c r="AF40" s="38">
        <f t="shared" si="54"/>
        <v>2129.3401902815663</v>
      </c>
      <c r="AG40" s="38">
        <f t="shared" si="54"/>
        <v>21293.302024415665</v>
      </c>
      <c r="AH40" s="38">
        <f t="shared" si="54"/>
        <v>212932.92036575664</v>
      </c>
      <c r="AI40" s="38">
        <f t="shared" si="54"/>
        <v>2129329.1037791665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16.32</v>
      </c>
      <c r="Q41" s="38">
        <f t="shared" si="22"/>
        <v>114005.02914601169</v>
      </c>
      <c r="R41" s="371">
        <f t="shared" ref="R41:Z41" si="56">$P41*$O41+MAX(R$24*1000/(MAX(MIN(FLOOR(R$24*1000/$U$1,1),$E41))*$L$1)*$R$1,$Q41-$P41*$O41)</f>
        <v>114005.02914601169</v>
      </c>
      <c r="S41" s="371">
        <f t="shared" si="56"/>
        <v>114005.02914601169</v>
      </c>
      <c r="T41" s="371">
        <f t="shared" si="56"/>
        <v>114005.02914601169</v>
      </c>
      <c r="U41" s="371">
        <f t="shared" si="56"/>
        <v>114005.02914601169</v>
      </c>
      <c r="V41" s="371">
        <f t="shared" si="56"/>
        <v>313169.27127670101</v>
      </c>
      <c r="W41" s="371">
        <f t="shared" si="56"/>
        <v>3131398.9527670094</v>
      </c>
      <c r="X41" s="371">
        <f t="shared" si="56"/>
        <v>31313695.767670095</v>
      </c>
      <c r="Y41" s="371">
        <f t="shared" si="56"/>
        <v>313136663.91670096</v>
      </c>
      <c r="Z41" s="371">
        <f t="shared" si="56"/>
        <v>3131366345.4070091</v>
      </c>
      <c r="AA41" s="38">
        <f t="shared" ref="AA41:AI41" si="57">$D41*R41/3600</f>
        <v>77.827433230343971</v>
      </c>
      <c r="AB41" s="38">
        <f t="shared" si="57"/>
        <v>77.827433230343971</v>
      </c>
      <c r="AC41" s="38">
        <f t="shared" si="57"/>
        <v>77.827433230343971</v>
      </c>
      <c r="AD41" s="38">
        <f t="shared" si="57"/>
        <v>77.827433230343971</v>
      </c>
      <c r="AE41" s="38">
        <f t="shared" si="57"/>
        <v>213.79022252489455</v>
      </c>
      <c r="AF41" s="38">
        <f t="shared" si="57"/>
        <v>2137.7016850889449</v>
      </c>
      <c r="AG41" s="38">
        <f t="shared" si="57"/>
        <v>21376.816310729449</v>
      </c>
      <c r="AH41" s="38">
        <f t="shared" si="57"/>
        <v>213767.9625671345</v>
      </c>
      <c r="AI41" s="38">
        <f t="shared" si="57"/>
        <v>2137679.425131185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16.32</v>
      </c>
      <c r="Q42" s="38">
        <f t="shared" si="22"/>
        <v>114005.02914601169</v>
      </c>
      <c r="R42" s="371">
        <f t="shared" ref="R42:Z42" si="58">$P42*$O42+MAX(R$24*1000/(MAX(MIN(FLOOR(R$24*1000/$U$1,1),$E42))*$L$1)*$R$1,$Q42-$P42*$O42)</f>
        <v>114005.02914601169</v>
      </c>
      <c r="S42" s="371">
        <f t="shared" si="58"/>
        <v>114005.02914601169</v>
      </c>
      <c r="T42" s="371">
        <f t="shared" si="58"/>
        <v>114005.02914601169</v>
      </c>
      <c r="U42" s="371">
        <f t="shared" si="58"/>
        <v>114005.02914601169</v>
      </c>
      <c r="V42" s="371">
        <f t="shared" si="58"/>
        <v>313169.27127670101</v>
      </c>
      <c r="W42" s="371">
        <f t="shared" si="58"/>
        <v>3131398.9527670094</v>
      </c>
      <c r="X42" s="371">
        <f t="shared" si="58"/>
        <v>31313695.767670095</v>
      </c>
      <c r="Y42" s="371">
        <f t="shared" si="58"/>
        <v>313136663.91670096</v>
      </c>
      <c r="Z42" s="371">
        <f t="shared" si="58"/>
        <v>3131366345.4070091</v>
      </c>
      <c r="AA42" s="38">
        <f t="shared" ref="AA42:AI42" si="59">$D42*R42/3600</f>
        <v>77.827433230343971</v>
      </c>
      <c r="AB42" s="38">
        <f t="shared" si="59"/>
        <v>77.827433230343971</v>
      </c>
      <c r="AC42" s="38">
        <f t="shared" si="59"/>
        <v>77.827433230343971</v>
      </c>
      <c r="AD42" s="38">
        <f t="shared" si="59"/>
        <v>77.827433230343971</v>
      </c>
      <c r="AE42" s="38">
        <f t="shared" si="59"/>
        <v>213.79022252489455</v>
      </c>
      <c r="AF42" s="38">
        <f t="shared" si="59"/>
        <v>2137.7016850889449</v>
      </c>
      <c r="AG42" s="38">
        <f t="shared" si="59"/>
        <v>21376.816310729449</v>
      </c>
      <c r="AH42" s="38">
        <f t="shared" si="59"/>
        <v>213767.9625671345</v>
      </c>
      <c r="AI42" s="38">
        <f t="shared" si="59"/>
        <v>2137679.425131185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20.399999999999999</v>
      </c>
      <c r="Q43" s="38">
        <f t="shared" si="22"/>
        <v>142506.28643251461</v>
      </c>
      <c r="R43" s="371">
        <f t="shared" ref="R43:Z43" si="60">$P43*$O43+MAX(R$24*1000/(MAX(MIN(FLOOR(R$24*1000/$U$1,1),$E43))*$L$1)*$R$1,$Q43-$P43*$O43)</f>
        <v>142506.28643251461</v>
      </c>
      <c r="S43" s="371">
        <f t="shared" si="60"/>
        <v>142506.28643251461</v>
      </c>
      <c r="T43" s="371">
        <f t="shared" si="60"/>
        <v>142506.28643251461</v>
      </c>
      <c r="U43" s="371">
        <f t="shared" si="60"/>
        <v>142506.28643251461</v>
      </c>
      <c r="V43" s="371">
        <f t="shared" si="60"/>
        <v>417556.30836893461</v>
      </c>
      <c r="W43" s="371">
        <f t="shared" si="60"/>
        <v>4175195.8836893458</v>
      </c>
      <c r="X43" s="371">
        <f t="shared" si="60"/>
        <v>41751591.636893459</v>
      </c>
      <c r="Y43" s="371">
        <f t="shared" si="60"/>
        <v>417515549.1689347</v>
      </c>
      <c r="Z43" s="371">
        <f t="shared" si="60"/>
        <v>4175155124.489347</v>
      </c>
      <c r="AA43" s="38">
        <f t="shared" ref="AA43:AI43" si="61">$D43*R43/3600</f>
        <v>72.963218653447484</v>
      </c>
      <c r="AB43" s="38">
        <f t="shared" si="61"/>
        <v>72.963218653447484</v>
      </c>
      <c r="AC43" s="38">
        <f t="shared" si="61"/>
        <v>72.963218653447484</v>
      </c>
      <c r="AD43" s="38">
        <f t="shared" si="61"/>
        <v>72.963218653447484</v>
      </c>
      <c r="AE43" s="38">
        <f t="shared" si="61"/>
        <v>213.78882988489454</v>
      </c>
      <c r="AF43" s="38">
        <f t="shared" si="61"/>
        <v>2137.7002924489448</v>
      </c>
      <c r="AG43" s="38">
        <f t="shared" si="61"/>
        <v>21376.814918089451</v>
      </c>
      <c r="AH43" s="38">
        <f t="shared" si="61"/>
        <v>213767.96117449456</v>
      </c>
      <c r="AI43" s="38">
        <f t="shared" si="61"/>
        <v>2137679.4237385457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34</v>
      </c>
      <c r="Q44" s="38">
        <f t="shared" si="22"/>
        <v>237510.47738752436</v>
      </c>
      <c r="R44" s="371">
        <f t="shared" ref="R44:Z44" si="62">$P44*$O44+MAX(R$24*1000/(MAX(MIN(FLOOR(R$24*1000/$U$1,1),$E44))*$L$1)*$R$1,$Q44-$P44*$O44)</f>
        <v>237510.47738752436</v>
      </c>
      <c r="S44" s="371">
        <f t="shared" si="62"/>
        <v>237510.47738752436</v>
      </c>
      <c r="T44" s="371">
        <f t="shared" si="62"/>
        <v>237510.47738752436</v>
      </c>
      <c r="U44" s="371">
        <f t="shared" si="62"/>
        <v>237510.47738752436</v>
      </c>
      <c r="V44" s="371">
        <f t="shared" si="62"/>
        <v>626307.26255340199</v>
      </c>
      <c r="W44" s="371">
        <f t="shared" si="62"/>
        <v>6262766.6255340185</v>
      </c>
      <c r="X44" s="371">
        <f t="shared" si="62"/>
        <v>62627360.255340189</v>
      </c>
      <c r="Y44" s="371">
        <f t="shared" si="62"/>
        <v>626273296.55340195</v>
      </c>
      <c r="Z44" s="371">
        <f t="shared" si="62"/>
        <v>6262732659.5340185</v>
      </c>
      <c r="AA44" s="38">
        <f t="shared" ref="AA44:AI44" si="63">$D44*R44/3600</f>
        <v>81.070242948274966</v>
      </c>
      <c r="AB44" s="38">
        <f t="shared" si="63"/>
        <v>81.070242948274966</v>
      </c>
      <c r="AC44" s="38">
        <f t="shared" si="63"/>
        <v>81.070242948274966</v>
      </c>
      <c r="AD44" s="38">
        <f t="shared" si="63"/>
        <v>81.070242948274966</v>
      </c>
      <c r="AE44" s="38">
        <f t="shared" si="63"/>
        <v>213.77954561822787</v>
      </c>
      <c r="AF44" s="38">
        <f t="shared" si="63"/>
        <v>2137.6910081822784</v>
      </c>
      <c r="AG44" s="38">
        <f t="shared" si="63"/>
        <v>21376.805633822783</v>
      </c>
      <c r="AH44" s="38">
        <f t="shared" si="63"/>
        <v>213767.95189022785</v>
      </c>
      <c r="AI44" s="38">
        <f t="shared" si="63"/>
        <v>2137679.4144542781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4</v>
      </c>
      <c r="P45" s="369">
        <f t="shared" si="21"/>
        <v>20.399999999999999</v>
      </c>
      <c r="Q45" s="38">
        <f t="shared" si="22"/>
        <v>142506.28643251461</v>
      </c>
      <c r="R45" s="371">
        <f t="shared" ref="R45:Z45" si="64">$P45*$O45+MAX(R$24*1000/(MAX(MIN(FLOOR(R$24*1000/$U$1,1),$E45))*$L$1)*$R$1,$Q45-$P45*$O45)</f>
        <v>142506.28643251461</v>
      </c>
      <c r="S45" s="371">
        <f t="shared" si="64"/>
        <v>142506.28643251461</v>
      </c>
      <c r="T45" s="371">
        <f t="shared" si="64"/>
        <v>142506.28643251461</v>
      </c>
      <c r="U45" s="371">
        <f t="shared" si="64"/>
        <v>142506.28643251461</v>
      </c>
      <c r="V45" s="371">
        <f t="shared" si="64"/>
        <v>208839.35418446732</v>
      </c>
      <c r="W45" s="371">
        <f t="shared" si="64"/>
        <v>2087659.1418446731</v>
      </c>
      <c r="X45" s="371">
        <f t="shared" si="64"/>
        <v>20875857.018446732</v>
      </c>
      <c r="Y45" s="371">
        <f t="shared" si="64"/>
        <v>208757835.78446734</v>
      </c>
      <c r="Z45" s="371">
        <f t="shared" si="64"/>
        <v>2087577623.4446733</v>
      </c>
      <c r="AA45" s="38">
        <f t="shared" ref="AA45:AI45" si="65">$D45*R45/3600</f>
        <v>146.30645407071498</v>
      </c>
      <c r="AB45" s="38">
        <f t="shared" si="65"/>
        <v>146.30645407071498</v>
      </c>
      <c r="AC45" s="38">
        <f t="shared" si="65"/>
        <v>146.30645407071498</v>
      </c>
      <c r="AD45" s="38">
        <f t="shared" si="65"/>
        <v>146.30645407071498</v>
      </c>
      <c r="AE45" s="38">
        <f t="shared" si="65"/>
        <v>214.40840362938644</v>
      </c>
      <c r="AF45" s="38">
        <f t="shared" si="65"/>
        <v>2143.3300522938644</v>
      </c>
      <c r="AG45" s="38">
        <f t="shared" si="65"/>
        <v>21432.546538938648</v>
      </c>
      <c r="AH45" s="38">
        <f t="shared" si="65"/>
        <v>214324.71140538651</v>
      </c>
      <c r="AI45" s="38">
        <f t="shared" si="65"/>
        <v>2143246.3600698644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5</v>
      </c>
      <c r="P46" s="369">
        <f t="shared" si="21"/>
        <v>16.32</v>
      </c>
      <c r="Q46" s="38">
        <f t="shared" si="22"/>
        <v>114005.02914601169</v>
      </c>
      <c r="R46" s="371">
        <f t="shared" ref="R46:Z46" si="66">$P46*$O46+MAX(R$24*1000/(MAX(MIN(FLOOR(R$24*1000/$U$1,1),$E46))*$L$1)*$R$1,$Q46-$P46*$O46)</f>
        <v>114005.02914601169</v>
      </c>
      <c r="S46" s="371">
        <f t="shared" si="66"/>
        <v>114005.02914601169</v>
      </c>
      <c r="T46" s="371">
        <f t="shared" si="66"/>
        <v>114005.02914601169</v>
      </c>
      <c r="U46" s="371">
        <f t="shared" si="66"/>
        <v>114005.02914601169</v>
      </c>
      <c r="V46" s="371">
        <f t="shared" si="66"/>
        <v>313218.23127670097</v>
      </c>
      <c r="W46" s="371">
        <f t="shared" si="66"/>
        <v>3131447.9127670093</v>
      </c>
      <c r="X46" s="371">
        <f t="shared" si="66"/>
        <v>31313744.727670096</v>
      </c>
      <c r="Y46" s="371">
        <f t="shared" si="66"/>
        <v>313136712.876701</v>
      </c>
      <c r="Z46" s="371">
        <f t="shared" si="66"/>
        <v>3131366394.3670092</v>
      </c>
      <c r="AA46" s="38">
        <f t="shared" ref="AA46:AI46" si="67">$D46*R46/3600</f>
        <v>78.030108837714664</v>
      </c>
      <c r="AB46" s="38">
        <f t="shared" si="67"/>
        <v>78.030108837714664</v>
      </c>
      <c r="AC46" s="38">
        <f t="shared" si="67"/>
        <v>78.030108837714664</v>
      </c>
      <c r="AD46" s="38">
        <f t="shared" si="67"/>
        <v>78.030108837714664</v>
      </c>
      <c r="AE46" s="38">
        <f t="shared" si="67"/>
        <v>214.3804782960531</v>
      </c>
      <c r="AF46" s="38">
        <f t="shared" si="67"/>
        <v>2143.302126960531</v>
      </c>
      <c r="AG46" s="38">
        <f t="shared" si="67"/>
        <v>21432.518613605309</v>
      </c>
      <c r="AH46" s="38">
        <f t="shared" si="67"/>
        <v>214324.68348005312</v>
      </c>
      <c r="AI46" s="38">
        <f t="shared" si="67"/>
        <v>2143246.3321445305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1</v>
      </c>
      <c r="O47" s="38">
        <f t="shared" si="20"/>
        <v>2</v>
      </c>
      <c r="P47" s="369">
        <f t="shared" si="21"/>
        <v>20.399999999999999</v>
      </c>
      <c r="Q47" s="38">
        <f t="shared" si="22"/>
        <v>142506.28643251461</v>
      </c>
      <c r="R47" s="371">
        <f t="shared" ref="R47:Z47" si="68">$P47*$O47+MAX(R$24*1000/(MAX(MIN(FLOOR(R$24*1000/$U$1,1),$E47))*$L$1)*$R$1,$Q47-$P47*$O47)</f>
        <v>142506.28643251461</v>
      </c>
      <c r="S47" s="371">
        <f t="shared" si="68"/>
        <v>142506.28643251461</v>
      </c>
      <c r="T47" s="371">
        <f t="shared" si="68"/>
        <v>142506.28643251461</v>
      </c>
      <c r="U47" s="371">
        <f t="shared" si="68"/>
        <v>142506.28643251461</v>
      </c>
      <c r="V47" s="371">
        <f t="shared" si="68"/>
        <v>313177.43127670098</v>
      </c>
      <c r="W47" s="371">
        <f t="shared" si="68"/>
        <v>3131407.1127670091</v>
      </c>
      <c r="X47" s="371">
        <f t="shared" si="68"/>
        <v>31313703.927670095</v>
      </c>
      <c r="Y47" s="371">
        <f t="shared" si="68"/>
        <v>313136672.07670099</v>
      </c>
      <c r="Z47" s="371">
        <f t="shared" si="68"/>
        <v>3131366353.5670094</v>
      </c>
      <c r="AA47" s="38">
        <f t="shared" ref="AA47:AI47" si="69">$D47*R47/3600</f>
        <v>97.537636047143337</v>
      </c>
      <c r="AB47" s="38">
        <f t="shared" si="69"/>
        <v>97.537636047143337</v>
      </c>
      <c r="AC47" s="38">
        <f t="shared" si="69"/>
        <v>97.537636047143337</v>
      </c>
      <c r="AD47" s="38">
        <f t="shared" si="69"/>
        <v>97.537636047143337</v>
      </c>
      <c r="AE47" s="38">
        <f t="shared" si="69"/>
        <v>214.35255296271976</v>
      </c>
      <c r="AF47" s="38">
        <f t="shared" si="69"/>
        <v>2143.2742016271973</v>
      </c>
      <c r="AG47" s="38">
        <f t="shared" si="69"/>
        <v>21432.490688271977</v>
      </c>
      <c r="AH47" s="38">
        <f t="shared" si="69"/>
        <v>214324.65555471979</v>
      </c>
      <c r="AI47" s="38">
        <f t="shared" si="69"/>
        <v>2143246.3042191975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5</v>
      </c>
      <c r="P48" s="369">
        <f t="shared" si="21"/>
        <v>16.32</v>
      </c>
      <c r="Q48" s="38">
        <f t="shared" si="22"/>
        <v>114005.02914601169</v>
      </c>
      <c r="R48" s="371">
        <f t="shared" ref="R48:Z48" si="70">$P48*$O48+MAX(R$24*1000/(MAX(MIN(FLOOR(R$24*1000/$U$1,1),$E48))*$L$1)*$R$1,$Q48-$P48*$O48)</f>
        <v>114005.02914601169</v>
      </c>
      <c r="S48" s="371">
        <f t="shared" si="70"/>
        <v>114005.02914601169</v>
      </c>
      <c r="T48" s="371">
        <f t="shared" si="70"/>
        <v>114005.02914601169</v>
      </c>
      <c r="U48" s="371">
        <f t="shared" si="70"/>
        <v>114005.02914601169</v>
      </c>
      <c r="V48" s="371">
        <f t="shared" si="70"/>
        <v>313218.23127670097</v>
      </c>
      <c r="W48" s="371">
        <f t="shared" si="70"/>
        <v>3131447.9127670093</v>
      </c>
      <c r="X48" s="371">
        <f t="shared" si="70"/>
        <v>31313744.727670096</v>
      </c>
      <c r="Y48" s="371">
        <f t="shared" si="70"/>
        <v>313136712.876701</v>
      </c>
      <c r="Z48" s="371">
        <f t="shared" si="70"/>
        <v>3131366394.3670092</v>
      </c>
      <c r="AA48" s="38">
        <f t="shared" ref="AA48:AI48" si="71">$D48*R48/3600</f>
        <v>78.030108837714664</v>
      </c>
      <c r="AB48" s="38">
        <f t="shared" si="71"/>
        <v>78.030108837714664</v>
      </c>
      <c r="AC48" s="38">
        <f t="shared" si="71"/>
        <v>78.030108837714664</v>
      </c>
      <c r="AD48" s="38">
        <f t="shared" si="71"/>
        <v>78.030108837714664</v>
      </c>
      <c r="AE48" s="38">
        <f t="shared" si="71"/>
        <v>214.3804782960531</v>
      </c>
      <c r="AF48" s="38">
        <f t="shared" si="71"/>
        <v>2143.302126960531</v>
      </c>
      <c r="AG48" s="38">
        <f t="shared" si="71"/>
        <v>21432.518613605309</v>
      </c>
      <c r="AH48" s="38">
        <f t="shared" si="71"/>
        <v>214324.68348005312</v>
      </c>
      <c r="AI48" s="38">
        <f t="shared" si="71"/>
        <v>2143246.3321445305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4</v>
      </c>
      <c r="P49" s="369">
        <f t="shared" si="21"/>
        <v>20.399999999999999</v>
      </c>
      <c r="Q49" s="38">
        <f t="shared" si="22"/>
        <v>142506.28643251461</v>
      </c>
      <c r="R49" s="371">
        <f t="shared" ref="R49:Z49" si="72">$P49*$O49+MAX(R$24*1000/(MAX(MIN(FLOOR(R$24*1000/$U$1,1),$E49))*$L$1)*$R$1,$Q49-$P49*$O49)</f>
        <v>142506.28643251461</v>
      </c>
      <c r="S49" s="371">
        <f t="shared" si="72"/>
        <v>142506.28643251461</v>
      </c>
      <c r="T49" s="371">
        <f t="shared" si="72"/>
        <v>142506.28643251461</v>
      </c>
      <c r="U49" s="371">
        <f t="shared" si="72"/>
        <v>142506.28643251461</v>
      </c>
      <c r="V49" s="371">
        <f t="shared" si="72"/>
        <v>417597.1083689346</v>
      </c>
      <c r="W49" s="371">
        <f t="shared" si="72"/>
        <v>4175236.6836893461</v>
      </c>
      <c r="X49" s="371">
        <f t="shared" si="72"/>
        <v>41751632.436893463</v>
      </c>
      <c r="Y49" s="371">
        <f t="shared" si="72"/>
        <v>417515589.96893471</v>
      </c>
      <c r="Z49" s="371">
        <f t="shared" si="72"/>
        <v>4175155165.2893467</v>
      </c>
      <c r="AA49" s="38">
        <f t="shared" ref="AA49:AI49" si="73">$D49*R49/3600</f>
        <v>73.153227035357489</v>
      </c>
      <c r="AB49" s="38">
        <f t="shared" si="73"/>
        <v>73.153227035357489</v>
      </c>
      <c r="AC49" s="38">
        <f t="shared" si="73"/>
        <v>73.153227035357489</v>
      </c>
      <c r="AD49" s="38">
        <f t="shared" si="73"/>
        <v>73.153227035357489</v>
      </c>
      <c r="AE49" s="38">
        <f t="shared" si="73"/>
        <v>214.36651562938644</v>
      </c>
      <c r="AF49" s="38">
        <f t="shared" si="73"/>
        <v>2143.2881642938642</v>
      </c>
      <c r="AG49" s="38">
        <f t="shared" si="73"/>
        <v>21432.504650938645</v>
      </c>
      <c r="AH49" s="38">
        <f t="shared" si="73"/>
        <v>214324.6695173865</v>
      </c>
      <c r="AI49" s="38">
        <f t="shared" si="73"/>
        <v>2143246.3181818649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1</v>
      </c>
      <c r="O50" s="38">
        <f t="shared" si="20"/>
        <v>2</v>
      </c>
      <c r="P50" s="369">
        <f t="shared" si="21"/>
        <v>34</v>
      </c>
      <c r="Q50" s="38">
        <f t="shared" si="22"/>
        <v>237510.47738752436</v>
      </c>
      <c r="R50" s="371">
        <f t="shared" ref="R50:Z50" si="74">$P50*$O50+MAX(R$24*1000/(MAX(MIN(FLOOR(R$24*1000/$U$1,1),$E50))*$L$1)*$R$1,$Q50-$P50*$O50)</f>
        <v>237510.47738752436</v>
      </c>
      <c r="S50" s="371">
        <f t="shared" si="74"/>
        <v>237510.47738752436</v>
      </c>
      <c r="T50" s="371">
        <f t="shared" si="74"/>
        <v>237510.47738752436</v>
      </c>
      <c r="U50" s="371">
        <f t="shared" si="74"/>
        <v>237510.47738752436</v>
      </c>
      <c r="V50" s="371">
        <f t="shared" si="74"/>
        <v>417583.50836893462</v>
      </c>
      <c r="W50" s="371">
        <f t="shared" si="74"/>
        <v>4175223.083689346</v>
      </c>
      <c r="X50" s="371">
        <f t="shared" si="74"/>
        <v>41751618.836893462</v>
      </c>
      <c r="Y50" s="371">
        <f t="shared" si="74"/>
        <v>417515576.36893469</v>
      </c>
      <c r="Z50" s="371">
        <f t="shared" si="74"/>
        <v>4175155151.6893468</v>
      </c>
      <c r="AA50" s="38">
        <f t="shared" ref="AA50:AI50" si="75">$D50*R50/3600</f>
        <v>121.92204505892917</v>
      </c>
      <c r="AB50" s="38">
        <f t="shared" si="75"/>
        <v>121.92204505892917</v>
      </c>
      <c r="AC50" s="38">
        <f t="shared" si="75"/>
        <v>121.92204505892917</v>
      </c>
      <c r="AD50" s="38">
        <f t="shared" si="75"/>
        <v>121.92204505892917</v>
      </c>
      <c r="AE50" s="38">
        <f t="shared" si="75"/>
        <v>214.35953429605311</v>
      </c>
      <c r="AF50" s="38">
        <f t="shared" si="75"/>
        <v>2143.2811829605312</v>
      </c>
      <c r="AG50" s="38">
        <f t="shared" si="75"/>
        <v>21432.497669605309</v>
      </c>
      <c r="AH50" s="38">
        <f t="shared" si="75"/>
        <v>214324.66253605316</v>
      </c>
      <c r="AI50" s="38">
        <f t="shared" si="75"/>
        <v>2143246.3112005312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1</v>
      </c>
      <c r="O51" s="38">
        <f t="shared" si="20"/>
        <v>1</v>
      </c>
      <c r="P51" s="369">
        <f t="shared" si="21"/>
        <v>40.799999999999997</v>
      </c>
      <c r="Q51" s="38">
        <f t="shared" si="22"/>
        <v>285012.57286502921</v>
      </c>
      <c r="R51" s="371">
        <f t="shared" ref="R51:Z51" si="76">$P51*$O51+MAX(R$24*1000/(MAX(MIN(FLOOR(R$24*1000/$U$1,1),$E51))*$L$1)*$R$1,$Q51-$P51*$O51)</f>
        <v>285012.57286502921</v>
      </c>
      <c r="S51" s="371">
        <f t="shared" si="76"/>
        <v>285012.57286502921</v>
      </c>
      <c r="T51" s="371">
        <f t="shared" si="76"/>
        <v>285012.57286502921</v>
      </c>
      <c r="U51" s="371">
        <f t="shared" si="76"/>
        <v>285012.57286502921</v>
      </c>
      <c r="V51" s="371">
        <f t="shared" si="76"/>
        <v>626314.06255340204</v>
      </c>
      <c r="W51" s="371">
        <f t="shared" si="76"/>
        <v>6262773.4255340183</v>
      </c>
      <c r="X51" s="371">
        <f t="shared" si="76"/>
        <v>62627367.055340186</v>
      </c>
      <c r="Y51" s="371">
        <f t="shared" si="76"/>
        <v>626273303.3534019</v>
      </c>
      <c r="Z51" s="371">
        <f t="shared" si="76"/>
        <v>6262732666.3340187</v>
      </c>
      <c r="AA51" s="38">
        <f t="shared" ref="AA51:AI51" si="77">$D51*R51/3600</f>
        <v>97.537636047143337</v>
      </c>
      <c r="AB51" s="38">
        <f t="shared" si="77"/>
        <v>97.537636047143337</v>
      </c>
      <c r="AC51" s="38">
        <f t="shared" si="77"/>
        <v>97.537636047143337</v>
      </c>
      <c r="AD51" s="38">
        <f t="shared" si="77"/>
        <v>97.537636047143337</v>
      </c>
      <c r="AE51" s="38">
        <f t="shared" si="77"/>
        <v>214.33859029605316</v>
      </c>
      <c r="AF51" s="38">
        <f t="shared" si="77"/>
        <v>2143.2602389605308</v>
      </c>
      <c r="AG51" s="38">
        <f t="shared" si="77"/>
        <v>21432.476725605309</v>
      </c>
      <c r="AH51" s="38">
        <f t="shared" si="77"/>
        <v>214324.64159205309</v>
      </c>
      <c r="AI51" s="38">
        <f t="shared" si="77"/>
        <v>2143246.2902565305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1</v>
      </c>
      <c r="O52" s="38">
        <f t="shared" si="20"/>
        <v>2</v>
      </c>
      <c r="P52" s="369">
        <f t="shared" si="21"/>
        <v>34</v>
      </c>
      <c r="Q52" s="38">
        <f t="shared" si="22"/>
        <v>237510.47738752436</v>
      </c>
      <c r="R52" s="371">
        <f t="shared" ref="R52:Z52" si="78">$P52*$O52+MAX(R$24*1000/(MAX(MIN(FLOOR(R$24*1000/$U$1,1),$E52))*$L$1)*$R$1,$Q52-$P52*$O52)</f>
        <v>237510.47738752436</v>
      </c>
      <c r="S52" s="371">
        <f t="shared" si="78"/>
        <v>237510.47738752436</v>
      </c>
      <c r="T52" s="371">
        <f t="shared" si="78"/>
        <v>237510.47738752436</v>
      </c>
      <c r="U52" s="371">
        <f t="shared" si="78"/>
        <v>237510.47738752436</v>
      </c>
      <c r="V52" s="371">
        <f t="shared" si="78"/>
        <v>626341.26255340199</v>
      </c>
      <c r="W52" s="371">
        <f t="shared" si="78"/>
        <v>6262800.6255340185</v>
      </c>
      <c r="X52" s="371">
        <f t="shared" si="78"/>
        <v>62627394.255340189</v>
      </c>
      <c r="Y52" s="371">
        <f t="shared" si="78"/>
        <v>626273330.55340195</v>
      </c>
      <c r="Z52" s="371">
        <f t="shared" si="78"/>
        <v>6262732693.5340185</v>
      </c>
      <c r="AA52" s="38">
        <f t="shared" ref="AA52:AI52" si="79">$D52*R52/3600</f>
        <v>81.281363372619438</v>
      </c>
      <c r="AB52" s="38">
        <f t="shared" si="79"/>
        <v>81.281363372619438</v>
      </c>
      <c r="AC52" s="38">
        <f t="shared" si="79"/>
        <v>81.281363372619438</v>
      </c>
      <c r="AD52" s="38">
        <f t="shared" si="79"/>
        <v>81.281363372619438</v>
      </c>
      <c r="AE52" s="38">
        <f t="shared" si="79"/>
        <v>214.34789874049758</v>
      </c>
      <c r="AF52" s="38">
        <f t="shared" si="79"/>
        <v>2143.2695474049751</v>
      </c>
      <c r="AG52" s="38">
        <f t="shared" si="79"/>
        <v>21432.486034049751</v>
      </c>
      <c r="AH52" s="38">
        <f t="shared" si="79"/>
        <v>214324.65090049757</v>
      </c>
      <c r="AI52" s="38">
        <f t="shared" si="79"/>
        <v>2143246.2995649753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1</v>
      </c>
      <c r="O53" s="38">
        <f t="shared" si="20"/>
        <v>1</v>
      </c>
      <c r="P53" s="369">
        <f t="shared" si="21"/>
        <v>40.799999999999997</v>
      </c>
      <c r="Q53" s="38">
        <f t="shared" si="22"/>
        <v>285012.57286502921</v>
      </c>
      <c r="R53" s="371">
        <f t="shared" ref="R53:Z53" si="80">$P53*$O53+MAX(R$24*1000/(MAX(MIN(FLOOR(R$24*1000/$U$1,1),$E53))*$L$1)*$R$1,$Q53-$P53*$O53)</f>
        <v>285012.57286502921</v>
      </c>
      <c r="S53" s="371">
        <f t="shared" si="80"/>
        <v>285012.57286502921</v>
      </c>
      <c r="T53" s="371">
        <f t="shared" si="80"/>
        <v>285012.57286502921</v>
      </c>
      <c r="U53" s="371">
        <f t="shared" si="80"/>
        <v>285012.57286502921</v>
      </c>
      <c r="V53" s="371">
        <f t="shared" si="80"/>
        <v>1252587.325106804</v>
      </c>
      <c r="W53" s="371">
        <f t="shared" si="80"/>
        <v>12525506.051068038</v>
      </c>
      <c r="X53" s="371">
        <f t="shared" si="80"/>
        <v>125254693.31068037</v>
      </c>
      <c r="Y53" s="371">
        <f t="shared" si="80"/>
        <v>1252546565.9068038</v>
      </c>
      <c r="Z53" s="371">
        <f t="shared" si="80"/>
        <v>12525465291.868036</v>
      </c>
      <c r="AA53" s="38">
        <f t="shared" ref="AA53:AI53" si="81">$D53*R53/3600</f>
        <v>48.768818023571669</v>
      </c>
      <c r="AB53" s="38">
        <f t="shared" si="81"/>
        <v>48.768818023571669</v>
      </c>
      <c r="AC53" s="38">
        <f t="shared" si="81"/>
        <v>48.768818023571669</v>
      </c>
      <c r="AD53" s="38">
        <f t="shared" si="81"/>
        <v>48.768818023571669</v>
      </c>
      <c r="AE53" s="38">
        <f t="shared" si="81"/>
        <v>214.33160896271977</v>
      </c>
      <c r="AF53" s="38">
        <f t="shared" si="81"/>
        <v>2143.2532576271974</v>
      </c>
      <c r="AG53" s="38">
        <f t="shared" si="81"/>
        <v>21432.469744271977</v>
      </c>
      <c r="AH53" s="38">
        <f t="shared" si="81"/>
        <v>214324.63461071978</v>
      </c>
      <c r="AI53" s="38">
        <f t="shared" si="81"/>
        <v>2143246.2832751973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4</v>
      </c>
      <c r="P54" s="369">
        <f t="shared" si="21"/>
        <v>18.133333333333333</v>
      </c>
      <c r="Q54" s="38">
        <f t="shared" si="22"/>
        <v>126672.25460667965</v>
      </c>
      <c r="R54" s="371">
        <f t="shared" ref="R54:Z54" si="82">$P54*$O54+MAX(R$24*1000/(MAX(MIN(FLOOR(R$24*1000/$U$1,1),$E54))*$L$1)*$R$1,$Q54-$P54*$O54)</f>
        <v>126672.25460667965</v>
      </c>
      <c r="S54" s="371">
        <f t="shared" si="82"/>
        <v>126672.25460667965</v>
      </c>
      <c r="T54" s="371">
        <f t="shared" si="82"/>
        <v>126672.25460667965</v>
      </c>
      <c r="U54" s="371">
        <f t="shared" si="82"/>
        <v>126672.25460667965</v>
      </c>
      <c r="V54" s="371">
        <f t="shared" si="82"/>
        <v>417588.04170226795</v>
      </c>
      <c r="W54" s="371">
        <f t="shared" si="82"/>
        <v>4175227.6170226792</v>
      </c>
      <c r="X54" s="371">
        <f t="shared" si="82"/>
        <v>41751623.370226793</v>
      </c>
      <c r="Y54" s="371">
        <f t="shared" si="82"/>
        <v>417515580.90226805</v>
      </c>
      <c r="Z54" s="371">
        <f t="shared" si="82"/>
        <v>4175155156.2226801</v>
      </c>
      <c r="AA54" s="38">
        <f t="shared" ref="AA54:AI54" si="83">$D54*R54/3600</f>
        <v>68.909706506033729</v>
      </c>
      <c r="AB54" s="38">
        <f t="shared" si="83"/>
        <v>68.909706506033729</v>
      </c>
      <c r="AC54" s="38">
        <f t="shared" si="83"/>
        <v>68.909706506033729</v>
      </c>
      <c r="AD54" s="38">
        <f t="shared" si="83"/>
        <v>68.909706506033729</v>
      </c>
      <c r="AE54" s="38">
        <f t="shared" si="83"/>
        <v>227.16789468603378</v>
      </c>
      <c r="AF54" s="38">
        <f t="shared" si="83"/>
        <v>2271.3238236603374</v>
      </c>
      <c r="AG54" s="38">
        <f t="shared" si="83"/>
        <v>22712.883113403375</v>
      </c>
      <c r="AH54" s="38">
        <f t="shared" si="83"/>
        <v>227128.47601083381</v>
      </c>
      <c r="AI54" s="38">
        <f t="shared" si="83"/>
        <v>2271284.4049851377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5</v>
      </c>
      <c r="P55" s="369">
        <f t="shared" si="21"/>
        <v>13.6</v>
      </c>
      <c r="Q55" s="38">
        <f t="shared" si="22"/>
        <v>95004.190955009733</v>
      </c>
      <c r="R55" s="371">
        <f t="shared" ref="R55:Z55" si="84">$P55*$O55+MAX(R$24*1000/(MAX(MIN(FLOOR(R$24*1000/$U$1,1),$E55))*$L$1)*$R$1,$Q55-$P55*$O55)</f>
        <v>95004.190955009733</v>
      </c>
      <c r="S55" s="371">
        <f t="shared" si="84"/>
        <v>95004.190955009733</v>
      </c>
      <c r="T55" s="371">
        <f t="shared" si="84"/>
        <v>95004.190955009733</v>
      </c>
      <c r="U55" s="371">
        <f t="shared" si="84"/>
        <v>95004.190955009733</v>
      </c>
      <c r="V55" s="371">
        <f t="shared" si="84"/>
        <v>313204.63127670099</v>
      </c>
      <c r="W55" s="371">
        <f t="shared" si="84"/>
        <v>3131434.3127670093</v>
      </c>
      <c r="X55" s="371">
        <f t="shared" si="84"/>
        <v>31313731.127670094</v>
      </c>
      <c r="Y55" s="371">
        <f t="shared" si="84"/>
        <v>313136699.27670097</v>
      </c>
      <c r="Z55" s="371">
        <f t="shared" si="84"/>
        <v>3131366380.7670093</v>
      </c>
      <c r="AA55" s="38">
        <f t="shared" ref="AA55:AI55" si="85">$D55*R55/3600</f>
        <v>68.909706506033729</v>
      </c>
      <c r="AB55" s="38">
        <f t="shared" si="85"/>
        <v>68.909706506033729</v>
      </c>
      <c r="AC55" s="38">
        <f t="shared" si="85"/>
        <v>68.909706506033729</v>
      </c>
      <c r="AD55" s="38">
        <f t="shared" si="85"/>
        <v>68.909706506033729</v>
      </c>
      <c r="AE55" s="38">
        <f t="shared" si="85"/>
        <v>227.17775921936712</v>
      </c>
      <c r="AF55" s="38">
        <f t="shared" si="85"/>
        <v>2271.3336881936707</v>
      </c>
      <c r="AG55" s="38">
        <f t="shared" si="85"/>
        <v>22712.89297793671</v>
      </c>
      <c r="AH55" s="38">
        <f t="shared" si="85"/>
        <v>227128.48587536713</v>
      </c>
      <c r="AI55" s="38">
        <f t="shared" si="85"/>
        <v>2271284.4148496711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5</v>
      </c>
      <c r="P56" s="369">
        <f t="shared" si="21"/>
        <v>13.6</v>
      </c>
      <c r="Q56" s="38">
        <f t="shared" si="22"/>
        <v>95004.190955009733</v>
      </c>
      <c r="R56" s="371">
        <f t="shared" ref="R56:Z56" si="86">$P56*$O56+MAX(R$24*1000/(MAX(MIN(FLOOR(R$24*1000/$U$1,1),$E56))*$L$1)*$R$1,$Q56-$P56*$O56)</f>
        <v>95004.190955009733</v>
      </c>
      <c r="S56" s="371">
        <f t="shared" si="86"/>
        <v>95004.190955009733</v>
      </c>
      <c r="T56" s="371">
        <f t="shared" si="86"/>
        <v>95004.190955009733</v>
      </c>
      <c r="U56" s="371">
        <f t="shared" si="86"/>
        <v>95004.190955009733</v>
      </c>
      <c r="V56" s="371">
        <f t="shared" si="86"/>
        <v>313204.63127670099</v>
      </c>
      <c r="W56" s="371">
        <f t="shared" si="86"/>
        <v>3131434.3127670093</v>
      </c>
      <c r="X56" s="371">
        <f t="shared" si="86"/>
        <v>31313731.127670094</v>
      </c>
      <c r="Y56" s="371">
        <f t="shared" si="86"/>
        <v>313136699.27670097</v>
      </c>
      <c r="Z56" s="371">
        <f t="shared" si="86"/>
        <v>3131366380.7670093</v>
      </c>
      <c r="AA56" s="38">
        <f t="shared" ref="AA56:AI56" si="87">$D56*R56/3600</f>
        <v>68.909706506033729</v>
      </c>
      <c r="AB56" s="38">
        <f t="shared" si="87"/>
        <v>68.909706506033729</v>
      </c>
      <c r="AC56" s="38">
        <f t="shared" si="87"/>
        <v>68.909706506033729</v>
      </c>
      <c r="AD56" s="38">
        <f t="shared" si="87"/>
        <v>68.909706506033729</v>
      </c>
      <c r="AE56" s="38">
        <f t="shared" si="87"/>
        <v>227.17775921936712</v>
      </c>
      <c r="AF56" s="38">
        <f t="shared" si="87"/>
        <v>2271.3336881936707</v>
      </c>
      <c r="AG56" s="38">
        <f t="shared" si="87"/>
        <v>22712.89297793671</v>
      </c>
      <c r="AH56" s="38">
        <f t="shared" si="87"/>
        <v>227128.48587536713</v>
      </c>
      <c r="AI56" s="38">
        <f t="shared" si="87"/>
        <v>2271284.4148496711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1</v>
      </c>
      <c r="O57" s="38">
        <f t="shared" si="20"/>
        <v>2</v>
      </c>
      <c r="P57" s="369">
        <f t="shared" si="21"/>
        <v>27.2</v>
      </c>
      <c r="Q57" s="38">
        <f t="shared" si="22"/>
        <v>190008.38191001947</v>
      </c>
      <c r="R57" s="371">
        <f t="shared" ref="R57:Z57" si="88">$P57*$O57+MAX(R$24*1000/(MAX(MIN(FLOOR(R$24*1000/$U$1,1),$E57))*$L$1)*$R$1,$Q57-$P57*$O57)</f>
        <v>190008.38191001947</v>
      </c>
      <c r="S57" s="371">
        <f t="shared" si="88"/>
        <v>190008.38191001947</v>
      </c>
      <c r="T57" s="371">
        <f t="shared" si="88"/>
        <v>190008.38191001947</v>
      </c>
      <c r="U57" s="371">
        <f t="shared" si="88"/>
        <v>190008.38191001947</v>
      </c>
      <c r="V57" s="371">
        <f t="shared" si="88"/>
        <v>626327.66255340201</v>
      </c>
      <c r="W57" s="371">
        <f t="shared" si="88"/>
        <v>6262787.0255340189</v>
      </c>
      <c r="X57" s="371">
        <f t="shared" si="88"/>
        <v>62627380.655340187</v>
      </c>
      <c r="Y57" s="371">
        <f t="shared" si="88"/>
        <v>626273316.95340192</v>
      </c>
      <c r="Z57" s="371">
        <f t="shared" si="88"/>
        <v>6262732679.9340181</v>
      </c>
      <c r="AA57" s="38">
        <f t="shared" ref="AA57:AI57" si="89">$D57*R57/3600</f>
        <v>68.909706506033729</v>
      </c>
      <c r="AB57" s="38">
        <f t="shared" si="89"/>
        <v>68.909706506033729</v>
      </c>
      <c r="AC57" s="38">
        <f t="shared" si="89"/>
        <v>68.909706506033729</v>
      </c>
      <c r="AD57" s="38">
        <f t="shared" si="89"/>
        <v>68.909706506033729</v>
      </c>
      <c r="AE57" s="38">
        <f t="shared" si="89"/>
        <v>227.14816561936715</v>
      </c>
      <c r="AF57" s="38">
        <f t="shared" si="89"/>
        <v>2271.3040945936709</v>
      </c>
      <c r="AG57" s="38">
        <f t="shared" si="89"/>
        <v>22712.86338433671</v>
      </c>
      <c r="AH57" s="38">
        <f t="shared" si="89"/>
        <v>227128.45628176711</v>
      </c>
      <c r="AI57" s="38">
        <f t="shared" si="89"/>
        <v>2271284.3852560706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1</v>
      </c>
      <c r="O58" s="38">
        <f t="shared" si="20"/>
        <v>1</v>
      </c>
      <c r="P58" s="369">
        <f t="shared" si="21"/>
        <v>27.2</v>
      </c>
      <c r="Q58" s="38">
        <f t="shared" si="22"/>
        <v>190008.38191001947</v>
      </c>
      <c r="R58" s="371">
        <f t="shared" ref="R58:Z58" si="90">$P58*$O58+MAX(R$24*1000/(MAX(MIN(FLOOR(R$24*1000/$U$1,1),$E58))*$L$1)*$R$1,$Q58-$P58*$O58)</f>
        <v>190008.38191001947</v>
      </c>
      <c r="S58" s="371">
        <f t="shared" si="90"/>
        <v>190008.38191001947</v>
      </c>
      <c r="T58" s="371">
        <f t="shared" si="90"/>
        <v>190008.38191001947</v>
      </c>
      <c r="U58" s="371">
        <f t="shared" si="90"/>
        <v>190008.38191001947</v>
      </c>
      <c r="V58" s="371">
        <f t="shared" si="90"/>
        <v>1252573.7251068039</v>
      </c>
      <c r="W58" s="371">
        <f t="shared" si="90"/>
        <v>12525492.451068036</v>
      </c>
      <c r="X58" s="371">
        <f t="shared" si="90"/>
        <v>125254679.71068038</v>
      </c>
      <c r="Y58" s="371">
        <f t="shared" si="90"/>
        <v>1252546552.3068039</v>
      </c>
      <c r="Z58" s="371">
        <f t="shared" si="90"/>
        <v>12525465278.268038</v>
      </c>
      <c r="AA58" s="38">
        <f t="shared" ref="AA58:AI58" si="91">$D58*R58/3600</f>
        <v>34.454853253016864</v>
      </c>
      <c r="AB58" s="38">
        <f t="shared" si="91"/>
        <v>34.454853253016864</v>
      </c>
      <c r="AC58" s="38">
        <f t="shared" si="91"/>
        <v>34.454853253016864</v>
      </c>
      <c r="AD58" s="38">
        <f t="shared" si="91"/>
        <v>34.454853253016864</v>
      </c>
      <c r="AE58" s="38">
        <f t="shared" si="91"/>
        <v>227.13336881936712</v>
      </c>
      <c r="AF58" s="38">
        <f t="shared" si="91"/>
        <v>2271.2892977936708</v>
      </c>
      <c r="AG58" s="38">
        <f t="shared" si="91"/>
        <v>22712.848587536711</v>
      </c>
      <c r="AH58" s="38">
        <f t="shared" si="91"/>
        <v>227128.44148496713</v>
      </c>
      <c r="AI58" s="38">
        <f t="shared" si="91"/>
        <v>2271284.3704592711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5</v>
      </c>
      <c r="P59" s="369">
        <f t="shared" si="21"/>
        <v>8.16</v>
      </c>
      <c r="Q59" s="38">
        <f t="shared" si="22"/>
        <v>57002.514573005843</v>
      </c>
      <c r="R59" s="371">
        <f t="shared" ref="R59:Z59" si="92">$P59*$O59+MAX(R$24*1000/(MAX(MIN(FLOOR(R$24*1000/$U$1,1),$E59))*$L$1)*$R$1,$Q59-$P59*$O59)</f>
        <v>57002.514573005843</v>
      </c>
      <c r="S59" s="371">
        <f t="shared" si="92"/>
        <v>57002.514573005843</v>
      </c>
      <c r="T59" s="371">
        <f t="shared" si="92"/>
        <v>57002.514573005843</v>
      </c>
      <c r="U59" s="371">
        <f t="shared" si="92"/>
        <v>57002.514573005843</v>
      </c>
      <c r="V59" s="371">
        <f t="shared" si="92"/>
        <v>156609.11563835049</v>
      </c>
      <c r="W59" s="371">
        <f t="shared" si="92"/>
        <v>1565723.9563835047</v>
      </c>
      <c r="X59" s="371">
        <f t="shared" si="92"/>
        <v>15656872.363835048</v>
      </c>
      <c r="Y59" s="371">
        <f t="shared" si="92"/>
        <v>156568356.4383505</v>
      </c>
      <c r="Z59" s="371">
        <f t="shared" si="92"/>
        <v>1565683197.1835046</v>
      </c>
      <c r="AA59" s="38">
        <f t="shared" ref="AA59:AI59" si="93">$D59*R59/3600</f>
        <v>86.137133132542175</v>
      </c>
      <c r="AB59" s="38">
        <f t="shared" si="93"/>
        <v>86.137133132542175</v>
      </c>
      <c r="AC59" s="38">
        <f t="shared" si="93"/>
        <v>86.137133132542175</v>
      </c>
      <c r="AD59" s="38">
        <f t="shared" si="93"/>
        <v>86.137133132542175</v>
      </c>
      <c r="AE59" s="38">
        <f t="shared" si="93"/>
        <v>236.65377474239631</v>
      </c>
      <c r="AF59" s="38">
        <f t="shared" si="93"/>
        <v>2365.9828674239629</v>
      </c>
      <c r="AG59" s="38">
        <f t="shared" si="93"/>
        <v>23659.273794239631</v>
      </c>
      <c r="AH59" s="38">
        <f t="shared" si="93"/>
        <v>236592.1830623963</v>
      </c>
      <c r="AI59" s="38">
        <f t="shared" si="93"/>
        <v>2365921.2757439627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5</v>
      </c>
      <c r="P60" s="369">
        <f t="shared" si="21"/>
        <v>8.16</v>
      </c>
      <c r="Q60" s="38">
        <f t="shared" si="22"/>
        <v>57002.514573005843</v>
      </c>
      <c r="R60" s="371">
        <f t="shared" ref="R60:Z60" si="94">$P60*$O60+MAX(R$24*1000/(MAX(MIN(FLOOR(R$24*1000/$U$1,1),$E60))*$L$1)*$R$1,$Q60-$P60*$O60)</f>
        <v>57002.514573005843</v>
      </c>
      <c r="S60" s="371">
        <f t="shared" si="94"/>
        <v>57002.514573005843</v>
      </c>
      <c r="T60" s="371">
        <f t="shared" si="94"/>
        <v>57002.514573005843</v>
      </c>
      <c r="U60" s="371">
        <f t="shared" si="94"/>
        <v>57002.514573005843</v>
      </c>
      <c r="V60" s="371">
        <f t="shared" si="94"/>
        <v>156609.11563835049</v>
      </c>
      <c r="W60" s="371">
        <f t="shared" si="94"/>
        <v>1565723.9563835047</v>
      </c>
      <c r="X60" s="371">
        <f t="shared" si="94"/>
        <v>15656872.363835048</v>
      </c>
      <c r="Y60" s="371">
        <f t="shared" si="94"/>
        <v>156568356.4383505</v>
      </c>
      <c r="Z60" s="371">
        <f t="shared" si="94"/>
        <v>1565683197.1835046</v>
      </c>
      <c r="AA60" s="38">
        <f t="shared" ref="AA60:AI60" si="95">$D60*R60/3600</f>
        <v>86.137133132542175</v>
      </c>
      <c r="AB60" s="38">
        <f t="shared" si="95"/>
        <v>86.137133132542175</v>
      </c>
      <c r="AC60" s="38">
        <f t="shared" si="95"/>
        <v>86.137133132542175</v>
      </c>
      <c r="AD60" s="38">
        <f t="shared" si="95"/>
        <v>86.137133132542175</v>
      </c>
      <c r="AE60" s="38">
        <f t="shared" si="95"/>
        <v>236.65377474239631</v>
      </c>
      <c r="AF60" s="38">
        <f t="shared" si="95"/>
        <v>2365.9828674239629</v>
      </c>
      <c r="AG60" s="38">
        <f t="shared" si="95"/>
        <v>23659.273794239631</v>
      </c>
      <c r="AH60" s="38">
        <f t="shared" si="95"/>
        <v>236592.1830623963</v>
      </c>
      <c r="AI60" s="38">
        <f t="shared" si="95"/>
        <v>2365921.2757439627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4</v>
      </c>
      <c r="P61" s="369">
        <f t="shared" si="21"/>
        <v>16.32</v>
      </c>
      <c r="Q61" s="38">
        <f t="shared" si="22"/>
        <v>114005.02914601169</v>
      </c>
      <c r="R61" s="371">
        <f t="shared" ref="R61:Z61" si="96">$P61*$O61+MAX(R$24*1000/(MAX(MIN(FLOOR(R$24*1000/$U$1,1),$E61))*$L$1)*$R$1,$Q61-$P61*$O61)</f>
        <v>114005.02914601169</v>
      </c>
      <c r="S61" s="371">
        <f t="shared" si="96"/>
        <v>114005.02914601169</v>
      </c>
      <c r="T61" s="371">
        <f t="shared" si="96"/>
        <v>114005.02914601169</v>
      </c>
      <c r="U61" s="371">
        <f t="shared" si="96"/>
        <v>114005.02914601169</v>
      </c>
      <c r="V61" s="371">
        <f t="shared" si="96"/>
        <v>208823.03418446731</v>
      </c>
      <c r="W61" s="371">
        <f t="shared" si="96"/>
        <v>2087642.821844673</v>
      </c>
      <c r="X61" s="371">
        <f t="shared" si="96"/>
        <v>20875840.698446732</v>
      </c>
      <c r="Y61" s="371">
        <f t="shared" si="96"/>
        <v>208757819.46446735</v>
      </c>
      <c r="Z61" s="371">
        <f t="shared" si="96"/>
        <v>2087577607.1246734</v>
      </c>
      <c r="AA61" s="38">
        <f t="shared" ref="AA61:AI61" si="97">$D61*R61/3600</f>
        <v>129.20569969881325</v>
      </c>
      <c r="AB61" s="38">
        <f t="shared" si="97"/>
        <v>129.20569969881325</v>
      </c>
      <c r="AC61" s="38">
        <f t="shared" si="97"/>
        <v>129.20569969881325</v>
      </c>
      <c r="AD61" s="38">
        <f t="shared" si="97"/>
        <v>129.20569969881325</v>
      </c>
      <c r="AE61" s="38">
        <f t="shared" si="97"/>
        <v>236.66610540906294</v>
      </c>
      <c r="AF61" s="38">
        <f t="shared" si="97"/>
        <v>2365.9951980906294</v>
      </c>
      <c r="AG61" s="38">
        <f t="shared" si="97"/>
        <v>23659.286124906295</v>
      </c>
      <c r="AH61" s="38">
        <f t="shared" si="97"/>
        <v>236592.19539306298</v>
      </c>
      <c r="AI61" s="38">
        <f t="shared" si="97"/>
        <v>2365921.2880746298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4</v>
      </c>
      <c r="P62" s="369">
        <f t="shared" si="21"/>
        <v>10.88</v>
      </c>
      <c r="Q62" s="38">
        <f t="shared" si="22"/>
        <v>76003.352764007795</v>
      </c>
      <c r="R62" s="371">
        <f t="shared" ref="R62:Z62" si="98">$P62*$O62+MAX(R$24*1000/(MAX(MIN(FLOOR(R$24*1000/$U$1,1),$E62))*$L$1)*$R$1,$Q62-$P62*$O62)</f>
        <v>76003.352764007795</v>
      </c>
      <c r="S62" s="371">
        <f t="shared" si="98"/>
        <v>76003.352764007795</v>
      </c>
      <c r="T62" s="371">
        <f t="shared" si="98"/>
        <v>76003.352764007795</v>
      </c>
      <c r="U62" s="371">
        <f t="shared" si="98"/>
        <v>76003.352764007795</v>
      </c>
      <c r="V62" s="371">
        <f t="shared" si="98"/>
        <v>208801.2741844673</v>
      </c>
      <c r="W62" s="371">
        <f t="shared" si="98"/>
        <v>2087621.061844673</v>
      </c>
      <c r="X62" s="371">
        <f t="shared" si="98"/>
        <v>20875818.93844673</v>
      </c>
      <c r="Y62" s="371">
        <f t="shared" si="98"/>
        <v>208757797.70446736</v>
      </c>
      <c r="Z62" s="371">
        <f t="shared" si="98"/>
        <v>2087577585.3646734</v>
      </c>
      <c r="AA62" s="38">
        <f t="shared" ref="AA62:AI62" si="99">$D62*R62/3600</f>
        <v>86.137133132542175</v>
      </c>
      <c r="AB62" s="38">
        <f t="shared" si="99"/>
        <v>86.137133132542175</v>
      </c>
      <c r="AC62" s="38">
        <f t="shared" si="99"/>
        <v>86.137133132542175</v>
      </c>
      <c r="AD62" s="38">
        <f t="shared" si="99"/>
        <v>86.137133132542175</v>
      </c>
      <c r="AE62" s="38">
        <f t="shared" si="99"/>
        <v>236.64144407572962</v>
      </c>
      <c r="AF62" s="38">
        <f t="shared" si="99"/>
        <v>2365.9705367572965</v>
      </c>
      <c r="AG62" s="38">
        <f t="shared" si="99"/>
        <v>23659.261463572962</v>
      </c>
      <c r="AH62" s="38">
        <f t="shared" si="99"/>
        <v>236592.17073172965</v>
      </c>
      <c r="AI62" s="38">
        <f t="shared" si="99"/>
        <v>2365921.2634132965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4</v>
      </c>
      <c r="P63" s="369">
        <f t="shared" si="21"/>
        <v>16.32</v>
      </c>
      <c r="Q63" s="38">
        <f t="shared" si="22"/>
        <v>114005.02914601169</v>
      </c>
      <c r="R63" s="371">
        <f t="shared" ref="R63:Z63" si="100">$P63*$O63+MAX(R$24*1000/(MAX(MIN(FLOOR(R$24*1000/$U$1,1),$E63))*$L$1)*$R$1,$Q63-$P63*$O63)</f>
        <v>114005.02914601169</v>
      </c>
      <c r="S63" s="371">
        <f t="shared" si="100"/>
        <v>114005.02914601169</v>
      </c>
      <c r="T63" s="371">
        <f t="shared" si="100"/>
        <v>114005.02914601169</v>
      </c>
      <c r="U63" s="371">
        <f t="shared" si="100"/>
        <v>114005.02914601169</v>
      </c>
      <c r="V63" s="371">
        <f t="shared" si="100"/>
        <v>208823.03418446731</v>
      </c>
      <c r="W63" s="371">
        <f t="shared" si="100"/>
        <v>2087642.821844673</v>
      </c>
      <c r="X63" s="371">
        <f t="shared" si="100"/>
        <v>20875840.698446732</v>
      </c>
      <c r="Y63" s="371">
        <f t="shared" si="100"/>
        <v>208757819.46446735</v>
      </c>
      <c r="Z63" s="371">
        <f t="shared" si="100"/>
        <v>2087577607.1246734</v>
      </c>
      <c r="AA63" s="38">
        <f t="shared" ref="AA63:AI63" si="101">$D63*R63/3600</f>
        <v>129.20569969881325</v>
      </c>
      <c r="AB63" s="38">
        <f t="shared" si="101"/>
        <v>129.20569969881325</v>
      </c>
      <c r="AC63" s="38">
        <f t="shared" si="101"/>
        <v>129.20569969881325</v>
      </c>
      <c r="AD63" s="38">
        <f t="shared" si="101"/>
        <v>129.20569969881325</v>
      </c>
      <c r="AE63" s="38">
        <f t="shared" si="101"/>
        <v>236.66610540906294</v>
      </c>
      <c r="AF63" s="38">
        <f t="shared" si="101"/>
        <v>2365.9951980906294</v>
      </c>
      <c r="AG63" s="38">
        <f t="shared" si="101"/>
        <v>23659.286124906295</v>
      </c>
      <c r="AH63" s="38">
        <f t="shared" si="101"/>
        <v>236592.19539306298</v>
      </c>
      <c r="AI63" s="38">
        <f t="shared" si="101"/>
        <v>2365921.2880746298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3</v>
      </c>
      <c r="P64" s="369">
        <f t="shared" si="21"/>
        <v>16.32</v>
      </c>
      <c r="Q64" s="38">
        <f t="shared" si="22"/>
        <v>114005.02914601169</v>
      </c>
      <c r="R64" s="371">
        <f t="shared" ref="R64:Z64" si="102">$P64*$O64+MAX(R$24*1000/(MAX(MIN(FLOOR(R$24*1000/$U$1,1),$E64))*$L$1)*$R$1,$Q64-$P64*$O64)</f>
        <v>114005.02914601169</v>
      </c>
      <c r="S64" s="371">
        <f t="shared" si="102"/>
        <v>114005.02914601169</v>
      </c>
      <c r="T64" s="371">
        <f t="shared" si="102"/>
        <v>114005.02914601169</v>
      </c>
      <c r="U64" s="371">
        <f t="shared" si="102"/>
        <v>114005.02914601169</v>
      </c>
      <c r="V64" s="371">
        <f t="shared" si="102"/>
        <v>278392.63224595645</v>
      </c>
      <c r="W64" s="371">
        <f t="shared" si="102"/>
        <v>2783485.6824595639</v>
      </c>
      <c r="X64" s="371">
        <f t="shared" si="102"/>
        <v>27834416.184595641</v>
      </c>
      <c r="Y64" s="371">
        <f t="shared" si="102"/>
        <v>278343721.2059564</v>
      </c>
      <c r="Z64" s="371">
        <f t="shared" si="102"/>
        <v>2783436771.4195642</v>
      </c>
      <c r="AA64" s="38">
        <f t="shared" ref="AA64:AI64" si="103">$D64*R64/3600</f>
        <v>96.904274774109922</v>
      </c>
      <c r="AB64" s="38">
        <f t="shared" si="103"/>
        <v>96.904274774109922</v>
      </c>
      <c r="AC64" s="38">
        <f t="shared" si="103"/>
        <v>96.904274774109922</v>
      </c>
      <c r="AD64" s="38">
        <f t="shared" si="103"/>
        <v>96.904274774109922</v>
      </c>
      <c r="AE64" s="38">
        <f t="shared" si="103"/>
        <v>236.633737409063</v>
      </c>
      <c r="AF64" s="38">
        <f t="shared" si="103"/>
        <v>2365.9628300906293</v>
      </c>
      <c r="AG64" s="38">
        <f t="shared" si="103"/>
        <v>23659.253756906295</v>
      </c>
      <c r="AH64" s="38">
        <f t="shared" si="103"/>
        <v>236592.16302506294</v>
      </c>
      <c r="AI64" s="38">
        <f t="shared" si="103"/>
        <v>2365921.2557066297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1</v>
      </c>
      <c r="O65" s="38">
        <f t="shared" si="20"/>
        <v>2</v>
      </c>
      <c r="P65" s="369">
        <f t="shared" si="21"/>
        <v>16.32</v>
      </c>
      <c r="Q65" s="38">
        <f t="shared" si="22"/>
        <v>114005.02914601169</v>
      </c>
      <c r="R65" s="371">
        <f t="shared" ref="R65:Z65" si="104">$P65*$O65+MAX(R$24*1000/(MAX(MIN(FLOOR(R$24*1000/$U$1,1),$E65))*$L$1)*$R$1,$Q65-$P65*$O65)</f>
        <v>114005.02914601169</v>
      </c>
      <c r="S65" s="371">
        <f t="shared" si="104"/>
        <v>114005.02914601169</v>
      </c>
      <c r="T65" s="371">
        <f t="shared" si="104"/>
        <v>114005.02914601169</v>
      </c>
      <c r="U65" s="371">
        <f t="shared" si="104"/>
        <v>114005.02914601169</v>
      </c>
      <c r="V65" s="371">
        <f t="shared" si="104"/>
        <v>313169.27127670101</v>
      </c>
      <c r="W65" s="371">
        <f t="shared" si="104"/>
        <v>3131398.9527670094</v>
      </c>
      <c r="X65" s="371">
        <f t="shared" si="104"/>
        <v>31313695.767670095</v>
      </c>
      <c r="Y65" s="371">
        <f t="shared" si="104"/>
        <v>313136663.91670096</v>
      </c>
      <c r="Z65" s="371">
        <f t="shared" si="104"/>
        <v>3131366345.4070091</v>
      </c>
      <c r="AA65" s="38">
        <f t="shared" ref="AA65:AI65" si="105">$D65*R65/3600</f>
        <v>86.137133132542175</v>
      </c>
      <c r="AB65" s="38">
        <f t="shared" si="105"/>
        <v>86.137133132542175</v>
      </c>
      <c r="AC65" s="38">
        <f t="shared" si="105"/>
        <v>86.137133132542175</v>
      </c>
      <c r="AD65" s="38">
        <f t="shared" si="105"/>
        <v>86.137133132542175</v>
      </c>
      <c r="AE65" s="38">
        <f t="shared" si="105"/>
        <v>236.61678274239634</v>
      </c>
      <c r="AF65" s="38">
        <f t="shared" si="105"/>
        <v>2365.9458754239631</v>
      </c>
      <c r="AG65" s="38">
        <f t="shared" si="105"/>
        <v>23659.236802239629</v>
      </c>
      <c r="AH65" s="38">
        <f t="shared" si="105"/>
        <v>236592.14607039629</v>
      </c>
      <c r="AI65" s="38">
        <f t="shared" si="105"/>
        <v>2365921.2387519628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1</v>
      </c>
      <c r="O66" s="38">
        <f t="shared" si="20"/>
        <v>2</v>
      </c>
      <c r="P66" s="369">
        <f t="shared" si="21"/>
        <v>34</v>
      </c>
      <c r="Q66" s="38">
        <f t="shared" si="22"/>
        <v>237510.47738752436</v>
      </c>
      <c r="R66" s="371">
        <f t="shared" ref="R66:Z66" si="106">$P66*$O66+MAX(R$24*1000/(MAX(MIN(FLOOR(R$24*1000/$U$1,1),$E66))*$L$1)*$R$1,$Q66-$P66*$O66)</f>
        <v>237510.47738752436</v>
      </c>
      <c r="S66" s="371">
        <f t="shared" si="106"/>
        <v>237510.47738752436</v>
      </c>
      <c r="T66" s="371">
        <f t="shared" si="106"/>
        <v>237510.47738752436</v>
      </c>
      <c r="U66" s="371">
        <f t="shared" si="106"/>
        <v>237510.47738752436</v>
      </c>
      <c r="V66" s="371">
        <f t="shared" si="106"/>
        <v>417583.50836893462</v>
      </c>
      <c r="W66" s="371">
        <f t="shared" si="106"/>
        <v>4175223.083689346</v>
      </c>
      <c r="X66" s="371">
        <f t="shared" si="106"/>
        <v>41751618.836893462</v>
      </c>
      <c r="Y66" s="371">
        <f t="shared" si="106"/>
        <v>417515576.36893469</v>
      </c>
      <c r="Z66" s="371">
        <f t="shared" si="106"/>
        <v>4175155151.6893468</v>
      </c>
      <c r="AA66" s="38">
        <f t="shared" ref="AA66:AI66" si="107">$D66*R66/3600</f>
        <v>134.58927051959714</v>
      </c>
      <c r="AB66" s="38">
        <f t="shared" si="107"/>
        <v>134.58927051959714</v>
      </c>
      <c r="AC66" s="38">
        <f t="shared" si="107"/>
        <v>134.58927051959714</v>
      </c>
      <c r="AD66" s="38">
        <f t="shared" si="107"/>
        <v>134.58927051959714</v>
      </c>
      <c r="AE66" s="38">
        <f t="shared" si="107"/>
        <v>236.63065474239627</v>
      </c>
      <c r="AF66" s="38">
        <f t="shared" si="107"/>
        <v>2365.9597474239627</v>
      </c>
      <c r="AG66" s="38">
        <f t="shared" si="107"/>
        <v>23659.250674239629</v>
      </c>
      <c r="AH66" s="38">
        <f t="shared" si="107"/>
        <v>236592.15994239631</v>
      </c>
      <c r="AI66" s="38">
        <f t="shared" si="107"/>
        <v>2365921.2526239632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1</v>
      </c>
      <c r="O67" s="38">
        <f t="shared" si="20"/>
        <v>2</v>
      </c>
      <c r="P67" s="369">
        <f t="shared" si="21"/>
        <v>21.76</v>
      </c>
      <c r="Q67" s="38">
        <f t="shared" si="22"/>
        <v>152006.70552801559</v>
      </c>
      <c r="R67" s="371">
        <f t="shared" ref="R67:Z67" si="108">$P67*$O67+MAX(R$24*1000/(MAX(MIN(FLOOR(R$24*1000/$U$1,1),$E67))*$L$1)*$R$1,$Q67-$P67*$O67)</f>
        <v>152006.70552801559</v>
      </c>
      <c r="S67" s="371">
        <f t="shared" si="108"/>
        <v>152006.70552801559</v>
      </c>
      <c r="T67" s="371">
        <f t="shared" si="108"/>
        <v>152006.70552801559</v>
      </c>
      <c r="U67" s="371">
        <f t="shared" si="108"/>
        <v>152006.70552801559</v>
      </c>
      <c r="V67" s="371">
        <f t="shared" si="108"/>
        <v>417559.02836893464</v>
      </c>
      <c r="W67" s="371">
        <f t="shared" si="108"/>
        <v>4175198.603689346</v>
      </c>
      <c r="X67" s="371">
        <f t="shared" si="108"/>
        <v>41751594.356893465</v>
      </c>
      <c r="Y67" s="371">
        <f t="shared" si="108"/>
        <v>417515551.88893467</v>
      </c>
      <c r="Z67" s="371">
        <f t="shared" si="108"/>
        <v>4175155127.2093468</v>
      </c>
      <c r="AA67" s="38">
        <f t="shared" ref="AA67:AI67" si="109">$D67*R67/3600</f>
        <v>86.137133132542175</v>
      </c>
      <c r="AB67" s="38">
        <f t="shared" si="109"/>
        <v>86.137133132542175</v>
      </c>
      <c r="AC67" s="38">
        <f t="shared" si="109"/>
        <v>86.137133132542175</v>
      </c>
      <c r="AD67" s="38">
        <f t="shared" si="109"/>
        <v>86.137133132542175</v>
      </c>
      <c r="AE67" s="38">
        <f t="shared" si="109"/>
        <v>236.61678274239631</v>
      </c>
      <c r="AF67" s="38">
        <f t="shared" si="109"/>
        <v>2365.9458754239631</v>
      </c>
      <c r="AG67" s="38">
        <f t="shared" si="109"/>
        <v>23659.236802239629</v>
      </c>
      <c r="AH67" s="38">
        <f t="shared" si="109"/>
        <v>236592.14607039629</v>
      </c>
      <c r="AI67" s="38">
        <f t="shared" si="109"/>
        <v>2365921.2387519632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1</v>
      </c>
      <c r="O68" s="38">
        <f t="shared" si="20"/>
        <v>1</v>
      </c>
      <c r="P68" s="369">
        <f t="shared" si="21"/>
        <v>40.799999999999997</v>
      </c>
      <c r="Q68" s="38">
        <f t="shared" si="22"/>
        <v>285012.57286502921</v>
      </c>
      <c r="R68" s="371">
        <f t="shared" ref="R68:Z68" si="110">$P68*$O68+MAX(R$24*1000/(MAX(MIN(FLOOR(R$24*1000/$U$1,1),$E68))*$L$1)*$R$1,$Q68-$P68*$O68)</f>
        <v>285012.57286502921</v>
      </c>
      <c r="S68" s="371">
        <f t="shared" si="110"/>
        <v>285012.57286502921</v>
      </c>
      <c r="T68" s="371">
        <f t="shared" si="110"/>
        <v>285012.57286502921</v>
      </c>
      <c r="U68" s="371">
        <f t="shared" si="110"/>
        <v>285012.57286502921</v>
      </c>
      <c r="V68" s="371">
        <f t="shared" si="110"/>
        <v>556728.14449191291</v>
      </c>
      <c r="W68" s="371">
        <f t="shared" si="110"/>
        <v>5566914.2449191278</v>
      </c>
      <c r="X68" s="371">
        <f t="shared" si="110"/>
        <v>55668775.249191277</v>
      </c>
      <c r="Y68" s="371">
        <f t="shared" si="110"/>
        <v>556687385.29191279</v>
      </c>
      <c r="Z68" s="371">
        <f t="shared" si="110"/>
        <v>5566873485.7191286</v>
      </c>
      <c r="AA68" s="38">
        <f t="shared" ref="AA68:AI68" si="111">$D68*R68/3600</f>
        <v>121.13034346763742</v>
      </c>
      <c r="AB68" s="38">
        <f t="shared" si="111"/>
        <v>121.13034346763742</v>
      </c>
      <c r="AC68" s="38">
        <f t="shared" si="111"/>
        <v>121.13034346763742</v>
      </c>
      <c r="AD68" s="38">
        <f t="shared" si="111"/>
        <v>121.13034346763742</v>
      </c>
      <c r="AE68" s="38">
        <f t="shared" si="111"/>
        <v>236.60946140906299</v>
      </c>
      <c r="AF68" s="38">
        <f t="shared" si="111"/>
        <v>2365.9385540906292</v>
      </c>
      <c r="AG68" s="38">
        <f t="shared" si="111"/>
        <v>23659.229480906295</v>
      </c>
      <c r="AH68" s="38">
        <f t="shared" si="111"/>
        <v>236592.13874906296</v>
      </c>
      <c r="AI68" s="38">
        <f t="shared" si="111"/>
        <v>2365921.2314306297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1</v>
      </c>
      <c r="O69" s="38">
        <f t="shared" si="20"/>
        <v>1</v>
      </c>
      <c r="P69" s="369">
        <f t="shared" si="21"/>
        <v>32.64</v>
      </c>
      <c r="Q69" s="38">
        <f t="shared" si="22"/>
        <v>228010.05829202337</v>
      </c>
      <c r="R69" s="371">
        <f t="shared" ref="R69:Z69" si="112">$P69*$O69+MAX(R$24*1000/(MAX(MIN(FLOOR(R$24*1000/$U$1,1),$E69))*$L$1)*$R$1,$Q69-$P69*$O69)</f>
        <v>228010.05829202337</v>
      </c>
      <c r="S69" s="371">
        <f t="shared" si="112"/>
        <v>228010.05829202337</v>
      </c>
      <c r="T69" s="371">
        <f t="shared" si="112"/>
        <v>228010.05829202337</v>
      </c>
      <c r="U69" s="371">
        <f t="shared" si="112"/>
        <v>228010.05829202337</v>
      </c>
      <c r="V69" s="371">
        <f t="shared" si="112"/>
        <v>626305.902553402</v>
      </c>
      <c r="W69" s="371">
        <f t="shared" si="112"/>
        <v>6262765.2655340182</v>
      </c>
      <c r="X69" s="371">
        <f t="shared" si="112"/>
        <v>62627358.895340189</v>
      </c>
      <c r="Y69" s="371">
        <f t="shared" si="112"/>
        <v>626273295.19340193</v>
      </c>
      <c r="Z69" s="371">
        <f t="shared" si="112"/>
        <v>6262732658.1740189</v>
      </c>
      <c r="AA69" s="38">
        <f t="shared" ref="AA69:AI69" si="113">$D69*R69/3600</f>
        <v>86.137133132542175</v>
      </c>
      <c r="AB69" s="38">
        <f t="shared" si="113"/>
        <v>86.137133132542175</v>
      </c>
      <c r="AC69" s="38">
        <f t="shared" si="113"/>
        <v>86.137133132542175</v>
      </c>
      <c r="AD69" s="38">
        <f t="shared" si="113"/>
        <v>86.137133132542175</v>
      </c>
      <c r="AE69" s="38">
        <f t="shared" si="113"/>
        <v>236.60445207572965</v>
      </c>
      <c r="AF69" s="38">
        <f t="shared" si="113"/>
        <v>2365.9335447572957</v>
      </c>
      <c r="AG69" s="38">
        <f t="shared" si="113"/>
        <v>23659.224471572961</v>
      </c>
      <c r="AH69" s="38">
        <f t="shared" si="113"/>
        <v>236592.13373972962</v>
      </c>
      <c r="AI69" s="38">
        <f t="shared" si="113"/>
        <v>2365921.2264212961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20.399999999999999</v>
      </c>
      <c r="Q70" s="38">
        <f t="shared" si="22"/>
        <v>142506.28643251461</v>
      </c>
      <c r="R70" s="371">
        <f t="shared" ref="R70:Z70" si="114">$P70*$O70+MAX(R$24*1000/(MAX(MIN(FLOOR(R$24*1000/$U$1,1),$E70))*$L$1)*$R$1,$Q70-$P70*$O70)</f>
        <v>142506.28643251461</v>
      </c>
      <c r="S70" s="371">
        <f t="shared" si="114"/>
        <v>142506.28643251461</v>
      </c>
      <c r="T70" s="371">
        <f t="shared" si="114"/>
        <v>142506.28643251461</v>
      </c>
      <c r="U70" s="371">
        <f t="shared" si="114"/>
        <v>142506.28643251461</v>
      </c>
      <c r="V70" s="371">
        <f t="shared" si="114"/>
        <v>313177.43127670098</v>
      </c>
      <c r="W70" s="371">
        <f t="shared" si="114"/>
        <v>3131407.1127670091</v>
      </c>
      <c r="X70" s="371">
        <f t="shared" si="114"/>
        <v>31313703.927670095</v>
      </c>
      <c r="Y70" s="371">
        <f t="shared" si="114"/>
        <v>313136672.07670099</v>
      </c>
      <c r="Z70" s="371">
        <f t="shared" si="114"/>
        <v>3131366353.5670094</v>
      </c>
      <c r="AA70" s="38">
        <f t="shared" ref="AA70:AI70" si="115">$D70*R70/3600</f>
        <v>108.93813896174449</v>
      </c>
      <c r="AB70" s="38">
        <f t="shared" si="115"/>
        <v>108.93813896174449</v>
      </c>
      <c r="AC70" s="38">
        <f t="shared" si="115"/>
        <v>108.93813896174449</v>
      </c>
      <c r="AD70" s="38">
        <f t="shared" si="115"/>
        <v>108.93813896174449</v>
      </c>
      <c r="AE70" s="38">
        <f t="shared" si="115"/>
        <v>239.40674746485587</v>
      </c>
      <c r="AF70" s="38">
        <f t="shared" si="115"/>
        <v>2393.7867706485581</v>
      </c>
      <c r="AG70" s="38">
        <f t="shared" si="115"/>
        <v>23937.587002485579</v>
      </c>
      <c r="AH70" s="38">
        <f t="shared" si="115"/>
        <v>239375.58932085583</v>
      </c>
      <c r="AI70" s="38">
        <f t="shared" si="115"/>
        <v>2393755.6125045582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5</v>
      </c>
      <c r="P71" s="369">
        <f t="shared" si="21"/>
        <v>34</v>
      </c>
      <c r="Q71" s="38">
        <f t="shared" si="22"/>
        <v>237510.47738752436</v>
      </c>
      <c r="R71" s="371">
        <f t="shared" ref="R71:Z71" si="116">$P71*$O71+MAX(R$24*1000/(MAX(MIN(FLOOR(R$24*1000/$U$1,1),$E71))*$L$1)*$R$1,$Q71-$P71*$O71)</f>
        <v>237510.47738752436</v>
      </c>
      <c r="S71" s="371">
        <f t="shared" si="116"/>
        <v>237510.47738752436</v>
      </c>
      <c r="T71" s="371">
        <f t="shared" si="116"/>
        <v>237510.47738752436</v>
      </c>
      <c r="U71" s="371">
        <f t="shared" si="116"/>
        <v>237510.47738752436</v>
      </c>
      <c r="V71" s="371">
        <f t="shared" si="116"/>
        <v>313306.63127670099</v>
      </c>
      <c r="W71" s="371">
        <f t="shared" si="116"/>
        <v>3131536.3127670093</v>
      </c>
      <c r="X71" s="371">
        <f t="shared" si="116"/>
        <v>31313833.127670094</v>
      </c>
      <c r="Y71" s="371">
        <f t="shared" si="116"/>
        <v>313136801.27670097</v>
      </c>
      <c r="Z71" s="371">
        <f t="shared" si="116"/>
        <v>3131366482.7670093</v>
      </c>
      <c r="AA71" s="38">
        <f t="shared" ref="AA71:AI71" si="117">$D71*R71/3600</f>
        <v>181.56356493624082</v>
      </c>
      <c r="AB71" s="38">
        <f t="shared" si="117"/>
        <v>181.56356493624082</v>
      </c>
      <c r="AC71" s="38">
        <f t="shared" si="117"/>
        <v>181.56356493624082</v>
      </c>
      <c r="AD71" s="38">
        <f t="shared" si="117"/>
        <v>181.56356493624082</v>
      </c>
      <c r="AE71" s="38">
        <f t="shared" si="117"/>
        <v>239.50551368707806</v>
      </c>
      <c r="AF71" s="38">
        <f t="shared" si="117"/>
        <v>2393.88553687078</v>
      </c>
      <c r="AG71" s="38">
        <f t="shared" si="117"/>
        <v>23937.685768707805</v>
      </c>
      <c r="AH71" s="38">
        <f t="shared" si="117"/>
        <v>239375.68808707807</v>
      </c>
      <c r="AI71" s="38">
        <f t="shared" si="117"/>
        <v>2393755.7112707798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40.799999999999997</v>
      </c>
      <c r="Q72" s="38">
        <f t="shared" si="22"/>
        <v>285012.57286502921</v>
      </c>
      <c r="R72" s="371">
        <f t="shared" ref="R72:Z72" si="118">$P72*$O72+MAX(R$24*1000/(MAX(MIN(FLOOR(R$24*1000/$U$1,1),$E72))*$L$1)*$R$1,$Q72-$P72*$O72)</f>
        <v>285012.57286502921</v>
      </c>
      <c r="S72" s="371">
        <f t="shared" si="118"/>
        <v>285012.57286502921</v>
      </c>
      <c r="T72" s="371">
        <f t="shared" si="118"/>
        <v>285012.57286502921</v>
      </c>
      <c r="U72" s="371">
        <f t="shared" si="118"/>
        <v>285012.57286502921</v>
      </c>
      <c r="V72" s="371">
        <f t="shared" si="118"/>
        <v>626314.06255340204</v>
      </c>
      <c r="W72" s="371">
        <f t="shared" si="118"/>
        <v>6262773.4255340183</v>
      </c>
      <c r="X72" s="371">
        <f t="shared" si="118"/>
        <v>62627367.055340186</v>
      </c>
      <c r="Y72" s="371">
        <f t="shared" si="118"/>
        <v>626273303.3534019</v>
      </c>
      <c r="Z72" s="371">
        <f t="shared" si="118"/>
        <v>6262732666.3340187</v>
      </c>
      <c r="AA72" s="38">
        <f t="shared" ref="AA72:AI72" si="119">$D72*R72/3600</f>
        <v>108.93813896174449</v>
      </c>
      <c r="AB72" s="38">
        <f t="shared" si="119"/>
        <v>108.93813896174449</v>
      </c>
      <c r="AC72" s="38">
        <f t="shared" si="119"/>
        <v>108.93813896174449</v>
      </c>
      <c r="AD72" s="38">
        <f t="shared" si="119"/>
        <v>108.93813896174449</v>
      </c>
      <c r="AE72" s="38">
        <f t="shared" si="119"/>
        <v>239.39115279818921</v>
      </c>
      <c r="AF72" s="38">
        <f t="shared" si="119"/>
        <v>2393.7711759818912</v>
      </c>
      <c r="AG72" s="38">
        <f t="shared" si="119"/>
        <v>23937.571407818916</v>
      </c>
      <c r="AH72" s="38">
        <f t="shared" si="119"/>
        <v>239375.57372618915</v>
      </c>
      <c r="AI72" s="38">
        <f t="shared" si="119"/>
        <v>2393755.5969098913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1</v>
      </c>
      <c r="O73" s="38">
        <f t="shared" si="20"/>
        <v>2</v>
      </c>
      <c r="P73" s="369">
        <f t="shared" si="21"/>
        <v>40.799999999999997</v>
      </c>
      <c r="Q73" s="38">
        <f t="shared" si="22"/>
        <v>285012.57286502921</v>
      </c>
      <c r="R73" s="371">
        <f t="shared" ref="R73:Z73" si="120">$P73*$O73+MAX(R$24*1000/(MAX(MIN(FLOOR(R$24*1000/$U$1,1),$E73))*$L$1)*$R$1,$Q73-$P73*$O73)</f>
        <v>285012.57286502921</v>
      </c>
      <c r="S73" s="371">
        <f t="shared" si="120"/>
        <v>285012.57286502921</v>
      </c>
      <c r="T73" s="371">
        <f t="shared" si="120"/>
        <v>285012.57286502921</v>
      </c>
      <c r="U73" s="371">
        <f t="shared" si="120"/>
        <v>285012.57286502921</v>
      </c>
      <c r="V73" s="371">
        <f t="shared" si="120"/>
        <v>626354.86255340197</v>
      </c>
      <c r="W73" s="371">
        <f t="shared" si="120"/>
        <v>6262814.2255340181</v>
      </c>
      <c r="X73" s="371">
        <f t="shared" si="120"/>
        <v>62627407.85534019</v>
      </c>
      <c r="Y73" s="371">
        <f t="shared" si="120"/>
        <v>626273344.15340197</v>
      </c>
      <c r="Z73" s="371">
        <f t="shared" si="120"/>
        <v>6262732707.1340189</v>
      </c>
      <c r="AA73" s="38">
        <f t="shared" ref="AA73:AI73" si="121">$D73*R73/3600</f>
        <v>108.93813896174449</v>
      </c>
      <c r="AB73" s="38">
        <f t="shared" si="121"/>
        <v>108.93813896174449</v>
      </c>
      <c r="AC73" s="38">
        <f t="shared" si="121"/>
        <v>108.93813896174449</v>
      </c>
      <c r="AD73" s="38">
        <f t="shared" si="121"/>
        <v>108.93813896174449</v>
      </c>
      <c r="AE73" s="38">
        <f t="shared" si="121"/>
        <v>239.40674746485587</v>
      </c>
      <c r="AF73" s="38">
        <f t="shared" si="121"/>
        <v>2393.7867706485581</v>
      </c>
      <c r="AG73" s="38">
        <f t="shared" si="121"/>
        <v>23937.587002485579</v>
      </c>
      <c r="AH73" s="38">
        <f t="shared" si="121"/>
        <v>239375.58932085583</v>
      </c>
      <c r="AI73" s="38">
        <f t="shared" si="121"/>
        <v>2393755.6125045582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1</v>
      </c>
      <c r="O74" s="38">
        <f t="shared" si="20"/>
        <v>1</v>
      </c>
      <c r="P74" s="369">
        <f t="shared" si="21"/>
        <v>40.799999999999997</v>
      </c>
      <c r="Q74" s="38">
        <f t="shared" si="22"/>
        <v>285012.57286502921</v>
      </c>
      <c r="R74" s="371">
        <f t="shared" ref="R74:Z74" si="122">$P74*$O74+MAX(R$24*1000/(MAX(MIN(FLOOR(R$24*1000/$U$1,1),$E74))*$L$1)*$R$1,$Q74-$P74*$O74)</f>
        <v>285012.57286502921</v>
      </c>
      <c r="S74" s="371">
        <f t="shared" si="122"/>
        <v>285012.57286502921</v>
      </c>
      <c r="T74" s="371">
        <f t="shared" si="122"/>
        <v>285012.57286502921</v>
      </c>
      <c r="U74" s="371">
        <f t="shared" si="122"/>
        <v>285012.57286502921</v>
      </c>
      <c r="V74" s="371">
        <f t="shared" si="122"/>
        <v>1252587.325106804</v>
      </c>
      <c r="W74" s="371">
        <f t="shared" si="122"/>
        <v>12525506.051068038</v>
      </c>
      <c r="X74" s="371">
        <f t="shared" si="122"/>
        <v>125254693.31068037</v>
      </c>
      <c r="Y74" s="371">
        <f t="shared" si="122"/>
        <v>1252546565.9068038</v>
      </c>
      <c r="Z74" s="371">
        <f t="shared" si="122"/>
        <v>12525465291.868036</v>
      </c>
      <c r="AA74" s="38">
        <f t="shared" ref="AA74:AI74" si="123">$D74*R74/3600</f>
        <v>54.469069480872243</v>
      </c>
      <c r="AB74" s="38">
        <f t="shared" si="123"/>
        <v>54.469069480872243</v>
      </c>
      <c r="AC74" s="38">
        <f t="shared" si="123"/>
        <v>54.469069480872243</v>
      </c>
      <c r="AD74" s="38">
        <f t="shared" si="123"/>
        <v>54.469069480872243</v>
      </c>
      <c r="AE74" s="38">
        <f t="shared" si="123"/>
        <v>239.38335546485584</v>
      </c>
      <c r="AF74" s="38">
        <f t="shared" si="123"/>
        <v>2393.763378648558</v>
      </c>
      <c r="AG74" s="38">
        <f t="shared" si="123"/>
        <v>23937.56361048558</v>
      </c>
      <c r="AH74" s="38">
        <f t="shared" si="123"/>
        <v>239375.56592885582</v>
      </c>
      <c r="AI74" s="38">
        <f t="shared" si="123"/>
        <v>2393755.5891125579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8</v>
      </c>
      <c r="P75" s="369">
        <f t="shared" si="21"/>
        <v>20.399999999999999</v>
      </c>
      <c r="Q75" s="38">
        <f t="shared" si="22"/>
        <v>142506.28643251461</v>
      </c>
      <c r="R75" s="371">
        <f t="shared" ref="R75:Z75" si="124">$P75*$O75+MAX(R$24*1000/(MAX(MIN(FLOOR(R$24*1000/$U$1,1),$E75))*$L$1)*$R$1,$Q75-$P75*$O75)</f>
        <v>142506.28643251461</v>
      </c>
      <c r="S75" s="371">
        <f t="shared" si="124"/>
        <v>142506.28643251461</v>
      </c>
      <c r="T75" s="371">
        <f t="shared" si="124"/>
        <v>142506.28643251461</v>
      </c>
      <c r="U75" s="371">
        <f t="shared" si="124"/>
        <v>142506.28643251461</v>
      </c>
      <c r="V75" s="371">
        <f t="shared" si="124"/>
        <v>208920.95418446732</v>
      </c>
      <c r="W75" s="371">
        <f t="shared" si="124"/>
        <v>2087740.7418446729</v>
      </c>
      <c r="X75" s="371">
        <f t="shared" si="124"/>
        <v>20875938.61844673</v>
      </c>
      <c r="Y75" s="371">
        <f t="shared" si="124"/>
        <v>208757917.38446733</v>
      </c>
      <c r="Z75" s="371">
        <f t="shared" si="124"/>
        <v>2087577705.0446734</v>
      </c>
      <c r="AA75" s="38">
        <f t="shared" ref="AA75:AI75" si="125">$D75*R75/3600</f>
        <v>163.40720844261674</v>
      </c>
      <c r="AB75" s="38">
        <f t="shared" si="125"/>
        <v>163.40720844261674</v>
      </c>
      <c r="AC75" s="38">
        <f t="shared" si="125"/>
        <v>163.40720844261674</v>
      </c>
      <c r="AD75" s="38">
        <f t="shared" si="125"/>
        <v>163.40720844261674</v>
      </c>
      <c r="AE75" s="38">
        <f t="shared" si="125"/>
        <v>239.56269413152253</v>
      </c>
      <c r="AF75" s="38">
        <f t="shared" si="125"/>
        <v>2393.9427173152249</v>
      </c>
      <c r="AG75" s="38">
        <f t="shared" si="125"/>
        <v>23937.742949152249</v>
      </c>
      <c r="AH75" s="38">
        <f t="shared" si="125"/>
        <v>239375.74526752252</v>
      </c>
      <c r="AI75" s="38">
        <f t="shared" si="125"/>
        <v>2393755.7684512255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20.399999999999999</v>
      </c>
      <c r="Q76" s="38">
        <f t="shared" si="22"/>
        <v>142506.28643251461</v>
      </c>
      <c r="R76" s="371">
        <f t="shared" ref="R76:Z76" si="126">$P76*$O76+MAX(R$24*1000/(MAX(MIN(FLOOR(R$24*1000/$U$1,1),$E76))*$L$1)*$R$1,$Q76-$P76*$O76)</f>
        <v>142506.28643251461</v>
      </c>
      <c r="S76" s="371">
        <f t="shared" si="126"/>
        <v>142506.28643251461</v>
      </c>
      <c r="T76" s="371">
        <f t="shared" si="126"/>
        <v>142506.28643251461</v>
      </c>
      <c r="U76" s="371">
        <f t="shared" si="126"/>
        <v>142506.28643251461</v>
      </c>
      <c r="V76" s="371">
        <f t="shared" si="126"/>
        <v>208839.35418446732</v>
      </c>
      <c r="W76" s="371">
        <f t="shared" si="126"/>
        <v>2087659.1418446731</v>
      </c>
      <c r="X76" s="371">
        <f t="shared" si="126"/>
        <v>20875857.018446732</v>
      </c>
      <c r="Y76" s="371">
        <f t="shared" si="126"/>
        <v>208757835.78446734</v>
      </c>
      <c r="Z76" s="371">
        <f t="shared" si="126"/>
        <v>2087577623.4446733</v>
      </c>
      <c r="AA76" s="38">
        <f t="shared" ref="AA76:AI76" si="127">$D76*R76/3600</f>
        <v>163.40720844261674</v>
      </c>
      <c r="AB76" s="38">
        <f t="shared" si="127"/>
        <v>163.40720844261674</v>
      </c>
      <c r="AC76" s="38">
        <f t="shared" si="127"/>
        <v>163.40720844261674</v>
      </c>
      <c r="AD76" s="38">
        <f t="shared" si="127"/>
        <v>163.40720844261674</v>
      </c>
      <c r="AE76" s="38">
        <f t="shared" si="127"/>
        <v>239.4691261315225</v>
      </c>
      <c r="AF76" s="38">
        <f t="shared" si="127"/>
        <v>2393.8491493152251</v>
      </c>
      <c r="AG76" s="38">
        <f t="shared" si="127"/>
        <v>23937.649381152256</v>
      </c>
      <c r="AH76" s="38">
        <f t="shared" si="127"/>
        <v>239375.65169952257</v>
      </c>
      <c r="AI76" s="38">
        <f t="shared" si="127"/>
        <v>2393755.674883225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34</v>
      </c>
      <c r="Q77" s="38">
        <f t="shared" si="22"/>
        <v>237510.47738752436</v>
      </c>
      <c r="R77" s="371">
        <f t="shared" ref="R77:Z77" si="128">$P77*$O77+MAX(R$24*1000/(MAX(MIN(FLOOR(R$24*1000/$U$1,1),$E77))*$L$1)*$R$1,$Q77-$P77*$O77)</f>
        <v>237510.47738752436</v>
      </c>
      <c r="S77" s="371">
        <f t="shared" si="128"/>
        <v>237510.47738752436</v>
      </c>
      <c r="T77" s="371">
        <f t="shared" si="128"/>
        <v>237510.47738752436</v>
      </c>
      <c r="U77" s="371">
        <f t="shared" si="128"/>
        <v>237510.47738752436</v>
      </c>
      <c r="V77" s="371">
        <f t="shared" si="128"/>
        <v>417583.50836893462</v>
      </c>
      <c r="W77" s="371">
        <f t="shared" si="128"/>
        <v>4175223.083689346</v>
      </c>
      <c r="X77" s="371">
        <f t="shared" si="128"/>
        <v>41751618.836893462</v>
      </c>
      <c r="Y77" s="371">
        <f t="shared" si="128"/>
        <v>417515576.36893469</v>
      </c>
      <c r="Z77" s="371">
        <f t="shared" si="128"/>
        <v>4175155151.6893468</v>
      </c>
      <c r="AA77" s="38">
        <f t="shared" ref="AA77:AI77" si="129">$D77*R77/3600</f>
        <v>136.17267370218065</v>
      </c>
      <c r="AB77" s="38">
        <f t="shared" si="129"/>
        <v>136.17267370218065</v>
      </c>
      <c r="AC77" s="38">
        <f t="shared" si="129"/>
        <v>136.17267370218065</v>
      </c>
      <c r="AD77" s="38">
        <f t="shared" si="129"/>
        <v>136.17267370218065</v>
      </c>
      <c r="AE77" s="38">
        <f t="shared" si="129"/>
        <v>239.41454479818918</v>
      </c>
      <c r="AF77" s="38">
        <f t="shared" si="129"/>
        <v>2393.7945679818918</v>
      </c>
      <c r="AG77" s="38">
        <f t="shared" si="129"/>
        <v>23937.594799818919</v>
      </c>
      <c r="AH77" s="38">
        <f t="shared" si="129"/>
        <v>239375.59711818924</v>
      </c>
      <c r="AI77" s="38">
        <f t="shared" si="129"/>
        <v>2393755.620301892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4</v>
      </c>
      <c r="P78" s="369">
        <f t="shared" si="21"/>
        <v>40.799999999999997</v>
      </c>
      <c r="Q78" s="38">
        <f t="shared" si="22"/>
        <v>285012.57286502921</v>
      </c>
      <c r="R78" s="371">
        <f t="shared" ref="R78:Z78" si="130">$P78*$O78+MAX(R$24*1000/(MAX(MIN(FLOOR(R$24*1000/$U$1,1),$E78))*$L$1)*$R$1,$Q78-$P78*$O78)</f>
        <v>285012.57286502921</v>
      </c>
      <c r="S78" s="371">
        <f t="shared" si="130"/>
        <v>285012.57286502921</v>
      </c>
      <c r="T78" s="371">
        <f t="shared" si="130"/>
        <v>285012.57286502921</v>
      </c>
      <c r="U78" s="371">
        <f t="shared" si="130"/>
        <v>285012.57286502921</v>
      </c>
      <c r="V78" s="371">
        <f t="shared" si="130"/>
        <v>417678.70836893463</v>
      </c>
      <c r="W78" s="371">
        <f t="shared" si="130"/>
        <v>4175318.2836893462</v>
      </c>
      <c r="X78" s="371">
        <f t="shared" si="130"/>
        <v>41751714.036893465</v>
      </c>
      <c r="Y78" s="371">
        <f t="shared" si="130"/>
        <v>417515671.56893468</v>
      </c>
      <c r="Z78" s="371">
        <f t="shared" si="130"/>
        <v>4175155246.8893466</v>
      </c>
      <c r="AA78" s="38">
        <f t="shared" ref="AA78:AI78" si="131">$D78*R78/3600</f>
        <v>163.40720844261674</v>
      </c>
      <c r="AB78" s="38">
        <f t="shared" si="131"/>
        <v>163.40720844261674</v>
      </c>
      <c r="AC78" s="38">
        <f t="shared" si="131"/>
        <v>163.40720844261674</v>
      </c>
      <c r="AD78" s="38">
        <f t="shared" si="131"/>
        <v>163.40720844261674</v>
      </c>
      <c r="AE78" s="38">
        <f t="shared" si="131"/>
        <v>239.4691261315225</v>
      </c>
      <c r="AF78" s="38">
        <f t="shared" si="131"/>
        <v>2393.8491493152251</v>
      </c>
      <c r="AG78" s="38">
        <f t="shared" si="131"/>
        <v>23937.649381152256</v>
      </c>
      <c r="AH78" s="38">
        <f t="shared" si="131"/>
        <v>239375.65169952257</v>
      </c>
      <c r="AI78" s="38">
        <f t="shared" si="131"/>
        <v>2393755.674883225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16</v>
      </c>
      <c r="P79" s="369">
        <f t="shared" si="21"/>
        <v>8.16</v>
      </c>
      <c r="Q79" s="38">
        <f t="shared" si="22"/>
        <v>57002.514573005843</v>
      </c>
      <c r="R79" s="371">
        <f t="shared" ref="R79:Z79" si="132">$P79*$O79+MAX(R$24*1000/(MAX(MIN(FLOOR(R$24*1000/$U$1,1),$E79))*$L$1)*$R$1,$Q79-$P79*$O79)</f>
        <v>57002.514573005843</v>
      </c>
      <c r="S79" s="371">
        <f t="shared" si="132"/>
        <v>57002.514573005843</v>
      </c>
      <c r="T79" s="371">
        <f t="shared" si="132"/>
        <v>57002.514573005843</v>
      </c>
      <c r="U79" s="371">
        <f t="shared" si="132"/>
        <v>57002.514573005843</v>
      </c>
      <c r="V79" s="371">
        <f t="shared" si="132"/>
        <v>104509.43709223365</v>
      </c>
      <c r="W79" s="371">
        <f t="shared" si="132"/>
        <v>1043919.3309223366</v>
      </c>
      <c r="X79" s="371">
        <f t="shared" si="132"/>
        <v>10438018.269223366</v>
      </c>
      <c r="Y79" s="371">
        <f t="shared" si="132"/>
        <v>104379007.65223368</v>
      </c>
      <c r="Z79" s="371">
        <f t="shared" si="132"/>
        <v>1043788901.4823366</v>
      </c>
      <c r="AA79" s="38">
        <f t="shared" ref="AA79:AI79" si="133">$D79*R79/3600</f>
        <v>131.33379357620544</v>
      </c>
      <c r="AB79" s="38">
        <f t="shared" si="133"/>
        <v>131.33379357620544</v>
      </c>
      <c r="AC79" s="38">
        <f t="shared" si="133"/>
        <v>131.33379357620544</v>
      </c>
      <c r="AD79" s="38">
        <f t="shared" si="133"/>
        <v>131.33379357620544</v>
      </c>
      <c r="AE79" s="38">
        <f t="shared" si="133"/>
        <v>240.78974306050634</v>
      </c>
      <c r="AF79" s="38">
        <f t="shared" si="133"/>
        <v>2405.1901384450634</v>
      </c>
      <c r="AG79" s="38">
        <f t="shared" si="133"/>
        <v>24049.194092290632</v>
      </c>
      <c r="AH79" s="38">
        <f t="shared" si="133"/>
        <v>240489.23363074637</v>
      </c>
      <c r="AI79" s="38">
        <f t="shared" si="133"/>
        <v>2404889.6290153037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16</v>
      </c>
      <c r="P80" s="369">
        <f t="shared" si="21"/>
        <v>8.16</v>
      </c>
      <c r="Q80" s="38">
        <f t="shared" si="22"/>
        <v>57002.514573005843</v>
      </c>
      <c r="R80" s="371">
        <f t="shared" ref="R80:Z80" si="134">$P80*$O80+MAX(R$24*1000/(MAX(MIN(FLOOR(R$24*1000/$U$1,1),$E80))*$L$1)*$R$1,$Q80-$P80*$O80)</f>
        <v>57002.514573005843</v>
      </c>
      <c r="S80" s="371">
        <f t="shared" si="134"/>
        <v>57002.514573005843</v>
      </c>
      <c r="T80" s="371">
        <f t="shared" si="134"/>
        <v>57002.514573005843</v>
      </c>
      <c r="U80" s="371">
        <f t="shared" si="134"/>
        <v>57002.514573005843</v>
      </c>
      <c r="V80" s="371">
        <f t="shared" si="134"/>
        <v>104509.43709223365</v>
      </c>
      <c r="W80" s="371">
        <f t="shared" si="134"/>
        <v>1043919.3309223366</v>
      </c>
      <c r="X80" s="371">
        <f t="shared" si="134"/>
        <v>10438018.269223366</v>
      </c>
      <c r="Y80" s="371">
        <f t="shared" si="134"/>
        <v>104379007.65223368</v>
      </c>
      <c r="Z80" s="371">
        <f t="shared" si="134"/>
        <v>1043788901.4823366</v>
      </c>
      <c r="AA80" s="38">
        <f t="shared" ref="AA80:AI80" si="135">$D80*R80/3600</f>
        <v>131.33379357620544</v>
      </c>
      <c r="AB80" s="38">
        <f t="shared" si="135"/>
        <v>131.33379357620544</v>
      </c>
      <c r="AC80" s="38">
        <f t="shared" si="135"/>
        <v>131.33379357620544</v>
      </c>
      <c r="AD80" s="38">
        <f t="shared" si="135"/>
        <v>131.33379357620544</v>
      </c>
      <c r="AE80" s="38">
        <f t="shared" si="135"/>
        <v>240.78974306050634</v>
      </c>
      <c r="AF80" s="38">
        <f t="shared" si="135"/>
        <v>2405.1901384450634</v>
      </c>
      <c r="AG80" s="38">
        <f t="shared" si="135"/>
        <v>24049.194092290632</v>
      </c>
      <c r="AH80" s="38">
        <f t="shared" si="135"/>
        <v>240489.23363074637</v>
      </c>
      <c r="AI80" s="38">
        <f t="shared" si="135"/>
        <v>2404889.6290153037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8</v>
      </c>
      <c r="P81" s="369">
        <f t="shared" si="21"/>
        <v>10.88</v>
      </c>
      <c r="Q81" s="38">
        <f t="shared" si="22"/>
        <v>76003.352764007795</v>
      </c>
      <c r="R81" s="371">
        <f t="shared" ref="R81:Z81" si="136">$P81*$O81+MAX(R$24*1000/(MAX(MIN(FLOOR(R$24*1000/$U$1,1),$E81))*$L$1)*$R$1,$Q81-$P81*$O81)</f>
        <v>76003.352764007795</v>
      </c>
      <c r="S81" s="371">
        <f t="shared" si="136"/>
        <v>76003.352764007795</v>
      </c>
      <c r="T81" s="371">
        <f t="shared" si="136"/>
        <v>76003.352764007795</v>
      </c>
      <c r="U81" s="371">
        <f t="shared" si="136"/>
        <v>76003.352764007795</v>
      </c>
      <c r="V81" s="371">
        <f t="shared" si="136"/>
        <v>208844.79418446732</v>
      </c>
      <c r="W81" s="371">
        <f t="shared" si="136"/>
        <v>2087664.581844673</v>
      </c>
      <c r="X81" s="371">
        <f t="shared" si="136"/>
        <v>20875862.45844673</v>
      </c>
      <c r="Y81" s="371">
        <f t="shared" si="136"/>
        <v>208757841.22446734</v>
      </c>
      <c r="Z81" s="371">
        <f t="shared" si="136"/>
        <v>2087577628.8846734</v>
      </c>
      <c r="AA81" s="38">
        <f t="shared" ref="AA81:AI81" si="137">$D81*R81/3600</f>
        <v>87.555862384136987</v>
      </c>
      <c r="AB81" s="38">
        <f t="shared" si="137"/>
        <v>87.555862384136987</v>
      </c>
      <c r="AC81" s="38">
        <f t="shared" si="137"/>
        <v>87.555862384136987</v>
      </c>
      <c r="AD81" s="38">
        <f t="shared" si="137"/>
        <v>87.555862384136987</v>
      </c>
      <c r="AE81" s="38">
        <f t="shared" si="137"/>
        <v>240.58920290050634</v>
      </c>
      <c r="AF81" s="38">
        <f t="shared" si="137"/>
        <v>2404.9895982850635</v>
      </c>
      <c r="AG81" s="38">
        <f t="shared" si="137"/>
        <v>24048.993552130629</v>
      </c>
      <c r="AH81" s="38">
        <f t="shared" si="137"/>
        <v>240489.03309058637</v>
      </c>
      <c r="AI81" s="38">
        <f t="shared" si="137"/>
        <v>2404889.4284751439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4</v>
      </c>
      <c r="P82" s="369">
        <f t="shared" si="21"/>
        <v>21.76</v>
      </c>
      <c r="Q82" s="38">
        <f t="shared" si="22"/>
        <v>152006.70552801559</v>
      </c>
      <c r="R82" s="371">
        <f t="shared" ref="R82:Z82" si="138">$P82*$O82+MAX(R$24*1000/(MAX(MIN(FLOOR(R$24*1000/$U$1,1),$E82))*$L$1)*$R$1,$Q82-$P82*$O82)</f>
        <v>152006.70552801559</v>
      </c>
      <c r="S82" s="371">
        <f t="shared" si="138"/>
        <v>152006.70552801559</v>
      </c>
      <c r="T82" s="371">
        <f t="shared" si="138"/>
        <v>152006.70552801559</v>
      </c>
      <c r="U82" s="371">
        <f t="shared" si="138"/>
        <v>152006.70552801559</v>
      </c>
      <c r="V82" s="371">
        <f t="shared" si="138"/>
        <v>417602.5483689346</v>
      </c>
      <c r="W82" s="371">
        <f t="shared" si="138"/>
        <v>4175242.123689346</v>
      </c>
      <c r="X82" s="371">
        <f t="shared" si="138"/>
        <v>41751637.876893461</v>
      </c>
      <c r="Y82" s="371">
        <f t="shared" si="138"/>
        <v>417515595.40893471</v>
      </c>
      <c r="Z82" s="371">
        <f t="shared" si="138"/>
        <v>4175155170.7293468</v>
      </c>
      <c r="AA82" s="38">
        <f t="shared" ref="AA82:AI82" si="139">$D82*R82/3600</f>
        <v>87.555862384136987</v>
      </c>
      <c r="AB82" s="38">
        <f t="shared" si="139"/>
        <v>87.555862384136987</v>
      </c>
      <c r="AC82" s="38">
        <f t="shared" si="139"/>
        <v>87.555862384136987</v>
      </c>
      <c r="AD82" s="38">
        <f t="shared" si="139"/>
        <v>87.555862384136987</v>
      </c>
      <c r="AE82" s="38">
        <f t="shared" si="139"/>
        <v>240.53906786050632</v>
      </c>
      <c r="AF82" s="38">
        <f t="shared" si="139"/>
        <v>2404.9394632450631</v>
      </c>
      <c r="AG82" s="38">
        <f t="shared" si="139"/>
        <v>24048.943417090632</v>
      </c>
      <c r="AH82" s="38">
        <f t="shared" si="139"/>
        <v>240488.98295554638</v>
      </c>
      <c r="AI82" s="38">
        <f t="shared" si="139"/>
        <v>2404889.3783401032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1</v>
      </c>
      <c r="O83" s="38">
        <f t="shared" si="20"/>
        <v>2</v>
      </c>
      <c r="P83" s="369">
        <f t="shared" si="21"/>
        <v>5.44</v>
      </c>
      <c r="Q83" s="38">
        <f t="shared" si="22"/>
        <v>38001.676382003898</v>
      </c>
      <c r="R83" s="371">
        <f t="shared" ref="R83:Z83" si="140">$P83*$O83+MAX(R$24*1000/(MAX(MIN(FLOOR(R$24*1000/$U$1,1),$E83))*$L$1)*$R$1,$Q83-$P83*$O83)</f>
        <v>38001.676382003898</v>
      </c>
      <c r="S83" s="371">
        <f t="shared" si="140"/>
        <v>38001.676382003898</v>
      </c>
      <c r="T83" s="371">
        <f t="shared" si="140"/>
        <v>38001.676382003898</v>
      </c>
      <c r="U83" s="371">
        <f t="shared" si="140"/>
        <v>41762.430836893465</v>
      </c>
      <c r="V83" s="371">
        <f t="shared" si="140"/>
        <v>417526.38836893463</v>
      </c>
      <c r="W83" s="371">
        <f t="shared" si="140"/>
        <v>4175165.9636893459</v>
      </c>
      <c r="X83" s="371">
        <f t="shared" si="140"/>
        <v>41751561.716893464</v>
      </c>
      <c r="Y83" s="371">
        <f t="shared" si="140"/>
        <v>417515519.24893469</v>
      </c>
      <c r="Z83" s="371">
        <f t="shared" si="140"/>
        <v>4175155094.5693469</v>
      </c>
      <c r="AA83" s="38">
        <f t="shared" ref="AA83:AI83" si="141">$D83*R83/3600</f>
        <v>21.888965596034247</v>
      </c>
      <c r="AB83" s="38">
        <f t="shared" si="141"/>
        <v>21.888965596034247</v>
      </c>
      <c r="AC83" s="38">
        <f t="shared" si="141"/>
        <v>21.888965596034247</v>
      </c>
      <c r="AD83" s="38">
        <f t="shared" si="141"/>
        <v>24.055160162050633</v>
      </c>
      <c r="AE83" s="38">
        <f t="shared" si="141"/>
        <v>240.49519970050633</v>
      </c>
      <c r="AF83" s="38">
        <f t="shared" si="141"/>
        <v>2404.8955950850632</v>
      </c>
      <c r="AG83" s="38">
        <f t="shared" si="141"/>
        <v>24048.899548930633</v>
      </c>
      <c r="AH83" s="38">
        <f t="shared" si="141"/>
        <v>240488.93908738636</v>
      </c>
      <c r="AI83" s="38">
        <f t="shared" si="141"/>
        <v>2404889.3344719438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10</v>
      </c>
      <c r="P84" s="369">
        <f t="shared" si="21"/>
        <v>8.16</v>
      </c>
      <c r="Q84" s="38">
        <f t="shared" si="22"/>
        <v>57002.514573005843</v>
      </c>
      <c r="R84" s="371">
        <f t="shared" ref="R84:Z84" si="142">$P84*$O84+MAX(R$24*1000/(MAX(MIN(FLOOR(R$24*1000/$U$1,1),$E84))*$L$1)*$R$1,$Q84-$P84*$O84)</f>
        <v>57002.514573005843</v>
      </c>
      <c r="S84" s="371">
        <f t="shared" si="142"/>
        <v>57002.514573005843</v>
      </c>
      <c r="T84" s="371">
        <f t="shared" si="142"/>
        <v>57002.514573005843</v>
      </c>
      <c r="U84" s="371">
        <f t="shared" si="142"/>
        <v>57002.514573005843</v>
      </c>
      <c r="V84" s="371">
        <f t="shared" si="142"/>
        <v>156649.9156383505</v>
      </c>
      <c r="W84" s="371">
        <f t="shared" si="142"/>
        <v>1565764.7563835047</v>
      </c>
      <c r="X84" s="371">
        <f t="shared" si="142"/>
        <v>15656913.163835047</v>
      </c>
      <c r="Y84" s="371">
        <f t="shared" si="142"/>
        <v>156568397.23835048</v>
      </c>
      <c r="Z84" s="371">
        <f t="shared" si="142"/>
        <v>1565683237.9835045</v>
      </c>
      <c r="AA84" s="38">
        <f t="shared" ref="AA84:AI84" si="143">$D84*R84/3600</f>
        <v>87.555862384136987</v>
      </c>
      <c r="AB84" s="38">
        <f t="shared" si="143"/>
        <v>87.555862384136987</v>
      </c>
      <c r="AC84" s="38">
        <f t="shared" si="143"/>
        <v>87.555862384136987</v>
      </c>
      <c r="AD84" s="38">
        <f t="shared" si="143"/>
        <v>87.555862384136987</v>
      </c>
      <c r="AE84" s="38">
        <f t="shared" si="143"/>
        <v>240.61427042050639</v>
      </c>
      <c r="AF84" s="38">
        <f t="shared" si="143"/>
        <v>2405.0146658050635</v>
      </c>
      <c r="AG84" s="38">
        <f t="shared" si="143"/>
        <v>24049.018619650633</v>
      </c>
      <c r="AH84" s="38">
        <f t="shared" si="143"/>
        <v>240489.05815810635</v>
      </c>
      <c r="AI84" s="38">
        <f t="shared" si="143"/>
        <v>2404889.4535426633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5</v>
      </c>
      <c r="P85" s="369">
        <f t="shared" si="21"/>
        <v>16.32</v>
      </c>
      <c r="Q85" s="38">
        <f t="shared" si="22"/>
        <v>114005.02914601169</v>
      </c>
      <c r="R85" s="371">
        <f t="shared" ref="R85:Z85" si="144">$P85*$O85+MAX(R$24*1000/(MAX(MIN(FLOOR(R$24*1000/$U$1,1),$E85))*$L$1)*$R$1,$Q85-$P85*$O85)</f>
        <v>114005.02914601169</v>
      </c>
      <c r="S85" s="371">
        <f t="shared" si="144"/>
        <v>114005.02914601169</v>
      </c>
      <c r="T85" s="371">
        <f t="shared" si="144"/>
        <v>114005.02914601169</v>
      </c>
      <c r="U85" s="371">
        <f t="shared" si="144"/>
        <v>114005.02914601169</v>
      </c>
      <c r="V85" s="371">
        <f t="shared" si="144"/>
        <v>313218.23127670097</v>
      </c>
      <c r="W85" s="371">
        <f t="shared" si="144"/>
        <v>3131447.9127670093</v>
      </c>
      <c r="X85" s="371">
        <f t="shared" si="144"/>
        <v>31313744.727670096</v>
      </c>
      <c r="Y85" s="371">
        <f t="shared" si="144"/>
        <v>313136712.876701</v>
      </c>
      <c r="Z85" s="371">
        <f t="shared" si="144"/>
        <v>3131366394.3670092</v>
      </c>
      <c r="AA85" s="38">
        <f t="shared" ref="AA85:AI85" si="145">$D85*R85/3600</f>
        <v>87.555862384136987</v>
      </c>
      <c r="AB85" s="38">
        <f t="shared" si="145"/>
        <v>87.555862384136987</v>
      </c>
      <c r="AC85" s="38">
        <f t="shared" si="145"/>
        <v>87.555862384136987</v>
      </c>
      <c r="AD85" s="38">
        <f t="shared" si="145"/>
        <v>87.555862384136987</v>
      </c>
      <c r="AE85" s="38">
        <f t="shared" si="145"/>
        <v>240.55160162050635</v>
      </c>
      <c r="AF85" s="38">
        <f t="shared" si="145"/>
        <v>2404.9519970050637</v>
      </c>
      <c r="AG85" s="38">
        <f t="shared" si="145"/>
        <v>24048.955950850632</v>
      </c>
      <c r="AH85" s="38">
        <f t="shared" si="145"/>
        <v>240488.99548930637</v>
      </c>
      <c r="AI85" s="38">
        <f t="shared" si="145"/>
        <v>2404889.3908738629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1</v>
      </c>
      <c r="O86" s="38">
        <f t="shared" si="20"/>
        <v>2</v>
      </c>
      <c r="P86" s="369">
        <f t="shared" si="21"/>
        <v>4.08</v>
      </c>
      <c r="Q86" s="38">
        <f t="shared" si="22"/>
        <v>28501.257286502921</v>
      </c>
      <c r="R86" s="371">
        <f t="shared" ref="R86:Z86" si="146">$P86*$O86+MAX(R$24*1000/(MAX(MIN(FLOOR(R$24*1000/$U$1,1),$E86))*$L$1)*$R$1,$Q86-$P86*$O86)</f>
        <v>28501.257286502921</v>
      </c>
      <c r="S86" s="371">
        <f t="shared" si="146"/>
        <v>28501.257286502921</v>
      </c>
      <c r="T86" s="371">
        <f t="shared" si="146"/>
        <v>28501.257286502921</v>
      </c>
      <c r="U86" s="371">
        <f t="shared" si="146"/>
        <v>31321.823127670094</v>
      </c>
      <c r="V86" s="371">
        <f t="shared" si="146"/>
        <v>313144.79127670097</v>
      </c>
      <c r="W86" s="371">
        <f t="shared" si="146"/>
        <v>3131374.4727670094</v>
      </c>
      <c r="X86" s="371">
        <f t="shared" si="146"/>
        <v>31313671.287670095</v>
      </c>
      <c r="Y86" s="371">
        <f t="shared" si="146"/>
        <v>313136639.436701</v>
      </c>
      <c r="Z86" s="371">
        <f t="shared" si="146"/>
        <v>3131366320.9270091</v>
      </c>
      <c r="AA86" s="38">
        <f t="shared" ref="AA86:AI86" si="147">$D86*R86/3600</f>
        <v>21.888965596034247</v>
      </c>
      <c r="AB86" s="38">
        <f t="shared" si="147"/>
        <v>21.888965596034247</v>
      </c>
      <c r="AC86" s="38">
        <f t="shared" si="147"/>
        <v>21.888965596034247</v>
      </c>
      <c r="AD86" s="38">
        <f t="shared" si="147"/>
        <v>24.055160162050633</v>
      </c>
      <c r="AE86" s="38">
        <f t="shared" si="147"/>
        <v>240.49519970050633</v>
      </c>
      <c r="AF86" s="38">
        <f t="shared" si="147"/>
        <v>2404.8955950850632</v>
      </c>
      <c r="AG86" s="38">
        <f t="shared" si="147"/>
        <v>24048.899548930633</v>
      </c>
      <c r="AH86" s="38">
        <f t="shared" si="147"/>
        <v>240488.93908738639</v>
      </c>
      <c r="AI86" s="38">
        <f t="shared" si="147"/>
        <v>2404889.3344719433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1</v>
      </c>
      <c r="O87" s="38">
        <f t="shared" si="20"/>
        <v>2</v>
      </c>
      <c r="P87" s="369">
        <f t="shared" si="21"/>
        <v>32.64</v>
      </c>
      <c r="Q87" s="38">
        <f t="shared" si="22"/>
        <v>228010.05829202337</v>
      </c>
      <c r="R87" s="371">
        <f t="shared" ref="R87:Z87" si="148">$P87*$O87+MAX(R$24*1000/(MAX(MIN(FLOOR(R$24*1000/$U$1,1),$E87))*$L$1)*$R$1,$Q87-$P87*$O87)</f>
        <v>228010.05829202337</v>
      </c>
      <c r="S87" s="371">
        <f t="shared" si="148"/>
        <v>228010.05829202337</v>
      </c>
      <c r="T87" s="371">
        <f t="shared" si="148"/>
        <v>228010.05829202337</v>
      </c>
      <c r="U87" s="371">
        <f t="shared" si="148"/>
        <v>228010.05829202337</v>
      </c>
      <c r="V87" s="371">
        <f t="shared" si="148"/>
        <v>626338.54255340202</v>
      </c>
      <c r="W87" s="371">
        <f t="shared" si="148"/>
        <v>6262797.9055340188</v>
      </c>
      <c r="X87" s="371">
        <f t="shared" si="148"/>
        <v>62627391.53534019</v>
      </c>
      <c r="Y87" s="371">
        <f t="shared" si="148"/>
        <v>626273327.83340192</v>
      </c>
      <c r="Z87" s="371">
        <f t="shared" si="148"/>
        <v>6262732690.8140182</v>
      </c>
      <c r="AA87" s="38">
        <f t="shared" ref="AA87:AI87" si="149">$D87*R87/3600</f>
        <v>87.555862384136987</v>
      </c>
      <c r="AB87" s="38">
        <f t="shared" si="149"/>
        <v>87.555862384136987</v>
      </c>
      <c r="AC87" s="38">
        <f t="shared" si="149"/>
        <v>87.555862384136987</v>
      </c>
      <c r="AD87" s="38">
        <f t="shared" si="149"/>
        <v>87.555862384136987</v>
      </c>
      <c r="AE87" s="38">
        <f t="shared" si="149"/>
        <v>240.51400034050639</v>
      </c>
      <c r="AF87" s="38">
        <f t="shared" si="149"/>
        <v>2404.9143957250631</v>
      </c>
      <c r="AG87" s="38">
        <f t="shared" si="149"/>
        <v>24048.918349570635</v>
      </c>
      <c r="AH87" s="38">
        <f t="shared" si="149"/>
        <v>240488.95788802634</v>
      </c>
      <c r="AI87" s="38">
        <f t="shared" si="149"/>
        <v>2404889.3532725833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1</v>
      </c>
      <c r="O88" s="38">
        <f t="shared" si="20"/>
        <v>1</v>
      </c>
      <c r="P88" s="369">
        <f t="shared" si="21"/>
        <v>8.16</v>
      </c>
      <c r="Q88" s="38">
        <f t="shared" si="22"/>
        <v>57002.514573005843</v>
      </c>
      <c r="R88" s="371">
        <f t="shared" ref="R88:Z88" si="150">$P88*$O88+MAX(R$24*1000/(MAX(MIN(FLOOR(R$24*1000/$U$1,1),$E88))*$L$1)*$R$1,$Q88-$P88*$O88)</f>
        <v>57002.514573005843</v>
      </c>
      <c r="S88" s="371">
        <f t="shared" si="150"/>
        <v>57002.514573005843</v>
      </c>
      <c r="T88" s="371">
        <f t="shared" si="150"/>
        <v>57002.514573005843</v>
      </c>
      <c r="U88" s="371">
        <f t="shared" si="150"/>
        <v>62635.486255340191</v>
      </c>
      <c r="V88" s="371">
        <f t="shared" si="150"/>
        <v>626281.42255340202</v>
      </c>
      <c r="W88" s="371">
        <f t="shared" si="150"/>
        <v>6262740.7855340187</v>
      </c>
      <c r="X88" s="371">
        <f t="shared" si="150"/>
        <v>62627334.415340185</v>
      </c>
      <c r="Y88" s="371">
        <f t="shared" si="150"/>
        <v>626273270.71340191</v>
      </c>
      <c r="Z88" s="371">
        <f t="shared" si="150"/>
        <v>6262732633.6940184</v>
      </c>
      <c r="AA88" s="38">
        <f t="shared" ref="AA88:AI88" si="151">$D88*R88/3600</f>
        <v>21.888965596034247</v>
      </c>
      <c r="AB88" s="38">
        <f t="shared" si="151"/>
        <v>21.888965596034247</v>
      </c>
      <c r="AC88" s="38">
        <f t="shared" si="151"/>
        <v>21.888965596034247</v>
      </c>
      <c r="AD88" s="38">
        <f t="shared" si="151"/>
        <v>24.052026722050634</v>
      </c>
      <c r="AE88" s="38">
        <f t="shared" si="151"/>
        <v>240.49206626050639</v>
      </c>
      <c r="AF88" s="38">
        <f t="shared" si="151"/>
        <v>2404.8924616450636</v>
      </c>
      <c r="AG88" s="38">
        <f t="shared" si="151"/>
        <v>24048.896415490632</v>
      </c>
      <c r="AH88" s="38">
        <f t="shared" si="151"/>
        <v>240488.93595394635</v>
      </c>
      <c r="AI88" s="38">
        <f t="shared" si="151"/>
        <v>2404889.3313385029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1</v>
      </c>
      <c r="O89" s="38">
        <f t="shared" si="20"/>
        <v>1</v>
      </c>
      <c r="P89" s="369">
        <f t="shared" si="21"/>
        <v>32.64</v>
      </c>
      <c r="Q89" s="38">
        <f t="shared" si="22"/>
        <v>228010.05829202337</v>
      </c>
      <c r="R89" s="371">
        <f t="shared" ref="R89:Z89" si="152">$P89*$O89+MAX(R$24*1000/(MAX(MIN(FLOOR(R$24*1000/$U$1,1),$E89))*$L$1)*$R$1,$Q89-$P89*$O89)</f>
        <v>228010.05829202337</v>
      </c>
      <c r="S89" s="371">
        <f t="shared" si="152"/>
        <v>228010.05829202337</v>
      </c>
      <c r="T89" s="371">
        <f t="shared" si="152"/>
        <v>228010.05829202337</v>
      </c>
      <c r="U89" s="371">
        <f t="shared" si="152"/>
        <v>228010.05829202337</v>
      </c>
      <c r="V89" s="371">
        <f t="shared" si="152"/>
        <v>1252579.1651068039</v>
      </c>
      <c r="W89" s="371">
        <f t="shared" si="152"/>
        <v>12525497.891068038</v>
      </c>
      <c r="X89" s="371">
        <f t="shared" si="152"/>
        <v>125254685.15068038</v>
      </c>
      <c r="Y89" s="371">
        <f t="shared" si="152"/>
        <v>1252546557.746804</v>
      </c>
      <c r="Z89" s="371">
        <f t="shared" si="152"/>
        <v>12525465283.708036</v>
      </c>
      <c r="AA89" s="38">
        <f t="shared" ref="AA89:AI89" si="153">$D89*R89/3600</f>
        <v>43.777931192068493</v>
      </c>
      <c r="AB89" s="38">
        <f t="shared" si="153"/>
        <v>43.777931192068493</v>
      </c>
      <c r="AC89" s="38">
        <f t="shared" si="153"/>
        <v>43.777931192068493</v>
      </c>
      <c r="AD89" s="38">
        <f t="shared" si="153"/>
        <v>43.777931192068493</v>
      </c>
      <c r="AE89" s="38">
        <f t="shared" si="153"/>
        <v>240.49519970050633</v>
      </c>
      <c r="AF89" s="38">
        <f t="shared" si="153"/>
        <v>2404.8955950850632</v>
      </c>
      <c r="AG89" s="38">
        <f t="shared" si="153"/>
        <v>24048.899548930633</v>
      </c>
      <c r="AH89" s="38">
        <f t="shared" si="153"/>
        <v>240488.93908738639</v>
      </c>
      <c r="AI89" s="38">
        <f t="shared" si="153"/>
        <v>2404889.3344719433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1</v>
      </c>
      <c r="O90" s="38">
        <f t="shared" si="20"/>
        <v>1</v>
      </c>
      <c r="P90" s="369">
        <f t="shared" si="21"/>
        <v>40.799999999999997</v>
      </c>
      <c r="Q90" s="38">
        <f t="shared" si="22"/>
        <v>285012.57286502921</v>
      </c>
      <c r="R90" s="371">
        <f t="shared" ref="R90:Z90" si="154">$P90*$O90+MAX(R$24*1000/(MAX(MIN(FLOOR(R$24*1000/$U$1,1),$E90))*$L$1)*$R$1,$Q90-$P90*$O90)</f>
        <v>285012.57286502921</v>
      </c>
      <c r="S90" s="371">
        <f t="shared" si="154"/>
        <v>285012.57286502921</v>
      </c>
      <c r="T90" s="371">
        <f t="shared" si="154"/>
        <v>285012.57286502921</v>
      </c>
      <c r="U90" s="371">
        <f t="shared" si="154"/>
        <v>285012.57286502921</v>
      </c>
      <c r="V90" s="371">
        <f t="shared" si="154"/>
        <v>556728.14449191291</v>
      </c>
      <c r="W90" s="371">
        <f t="shared" si="154"/>
        <v>5566914.2449191278</v>
      </c>
      <c r="X90" s="371">
        <f t="shared" si="154"/>
        <v>55668775.249191277</v>
      </c>
      <c r="Y90" s="371">
        <f t="shared" si="154"/>
        <v>556687385.29191279</v>
      </c>
      <c r="Z90" s="371">
        <f t="shared" si="154"/>
        <v>5566873485.7191286</v>
      </c>
      <c r="AA90" s="38">
        <f t="shared" ref="AA90:AI90" si="155">$D90*R90/3600</f>
        <v>125.95972317451708</v>
      </c>
      <c r="AB90" s="38">
        <f t="shared" si="155"/>
        <v>125.95972317451708</v>
      </c>
      <c r="AC90" s="38">
        <f t="shared" si="155"/>
        <v>125.95972317451708</v>
      </c>
      <c r="AD90" s="38">
        <f t="shared" si="155"/>
        <v>125.95972317451708</v>
      </c>
      <c r="AE90" s="38">
        <f t="shared" si="155"/>
        <v>246.04291052406487</v>
      </c>
      <c r="AF90" s="38">
        <f t="shared" si="155"/>
        <v>2460.2668232406481</v>
      </c>
      <c r="AG90" s="38">
        <f t="shared" si="155"/>
        <v>24602.505950406481</v>
      </c>
      <c r="AH90" s="38">
        <f t="shared" si="155"/>
        <v>246024.89722206481</v>
      </c>
      <c r="AI90" s="38">
        <f t="shared" si="155"/>
        <v>2460248.8099386478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16.32</v>
      </c>
      <c r="Q91" s="38">
        <f t="shared" si="22"/>
        <v>114005.02914601169</v>
      </c>
      <c r="R91" s="371">
        <f t="shared" ref="R91:Z91" si="157">$P91*$O91+MAX(R$24*1000/(MAX(MIN(FLOOR(R$24*1000/$U$1,1),$E91))*$L$1)*$R$1,$Q91-$P91*$O91)</f>
        <v>114005.02914601169</v>
      </c>
      <c r="S91" s="371">
        <f t="shared" si="157"/>
        <v>114005.02914601169</v>
      </c>
      <c r="T91" s="371">
        <f t="shared" si="157"/>
        <v>114005.02914601169</v>
      </c>
      <c r="U91" s="371">
        <f t="shared" si="157"/>
        <v>114005.02914601169</v>
      </c>
      <c r="V91" s="371">
        <f t="shared" si="157"/>
        <v>313218.23127670097</v>
      </c>
      <c r="W91" s="371">
        <f t="shared" si="157"/>
        <v>3131447.9127670093</v>
      </c>
      <c r="X91" s="371">
        <f t="shared" si="157"/>
        <v>31313744.727670096</v>
      </c>
      <c r="Y91" s="371">
        <f t="shared" si="157"/>
        <v>313136712.876701</v>
      </c>
      <c r="Z91" s="371">
        <f t="shared" si="157"/>
        <v>3131366394.3670092</v>
      </c>
      <c r="AA91" s="38">
        <f t="shared" ref="AA91:AI91" si="158">$D91*R91/3600</f>
        <v>91.609374531550714</v>
      </c>
      <c r="AB91" s="38">
        <f t="shared" si="158"/>
        <v>91.609374531550714</v>
      </c>
      <c r="AC91" s="38">
        <f t="shared" si="158"/>
        <v>91.609374531550714</v>
      </c>
      <c r="AD91" s="38">
        <f t="shared" si="158"/>
        <v>91.609374531550714</v>
      </c>
      <c r="AE91" s="38">
        <f t="shared" si="158"/>
        <v>251.68824984367791</v>
      </c>
      <c r="AF91" s="38">
        <f t="shared" si="158"/>
        <v>2516.2923672367788</v>
      </c>
      <c r="AG91" s="38">
        <f t="shared" si="158"/>
        <v>25162.333541167791</v>
      </c>
      <c r="AH91" s="38">
        <f t="shared" si="158"/>
        <v>251622.74528047795</v>
      </c>
      <c r="AI91" s="38">
        <f t="shared" si="158"/>
        <v>2516226.8626735788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16.32</v>
      </c>
      <c r="Q92" s="38">
        <f t="shared" si="22"/>
        <v>114005.02914601169</v>
      </c>
      <c r="R92" s="371">
        <f t="shared" ref="R92:Z92" si="159">$P92*$O92+MAX(R$24*1000/(MAX(MIN(FLOOR(R$24*1000/$U$1,1),$E92))*$L$1)*$R$1,$Q92-$P92*$O92)</f>
        <v>114005.02914601169</v>
      </c>
      <c r="S92" s="371">
        <f t="shared" si="159"/>
        <v>114005.02914601169</v>
      </c>
      <c r="T92" s="371">
        <f t="shared" si="159"/>
        <v>114005.02914601169</v>
      </c>
      <c r="U92" s="371">
        <f t="shared" si="159"/>
        <v>114005.02914601169</v>
      </c>
      <c r="V92" s="371">
        <f t="shared" si="159"/>
        <v>313218.23127670097</v>
      </c>
      <c r="W92" s="371">
        <f t="shared" si="159"/>
        <v>3131447.9127670093</v>
      </c>
      <c r="X92" s="371">
        <f t="shared" si="159"/>
        <v>31313744.727670096</v>
      </c>
      <c r="Y92" s="371">
        <f t="shared" si="159"/>
        <v>313136712.876701</v>
      </c>
      <c r="Z92" s="371">
        <f t="shared" si="159"/>
        <v>3131366394.3670092</v>
      </c>
      <c r="AA92" s="38">
        <f t="shared" ref="AA92:AI92" si="160">$D92*R92/3600</f>
        <v>91.609374531550714</v>
      </c>
      <c r="AB92" s="38">
        <f t="shared" si="160"/>
        <v>91.609374531550714</v>
      </c>
      <c r="AC92" s="38">
        <f t="shared" si="160"/>
        <v>91.609374531550714</v>
      </c>
      <c r="AD92" s="38">
        <f t="shared" si="160"/>
        <v>91.609374531550714</v>
      </c>
      <c r="AE92" s="38">
        <f t="shared" si="160"/>
        <v>251.68824984367791</v>
      </c>
      <c r="AF92" s="38">
        <f t="shared" si="160"/>
        <v>2516.2923672367788</v>
      </c>
      <c r="AG92" s="38">
        <f t="shared" si="160"/>
        <v>25162.333541167791</v>
      </c>
      <c r="AH92" s="38">
        <f t="shared" si="160"/>
        <v>251622.74528047795</v>
      </c>
      <c r="AI92" s="38">
        <f t="shared" si="160"/>
        <v>2516226.8626735788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20.399999999999999</v>
      </c>
      <c r="Q93" s="38">
        <f t="shared" si="22"/>
        <v>142506.28643251461</v>
      </c>
      <c r="R93" s="371">
        <f t="shared" ref="R93:Z93" si="161">$P93*$O93+MAX(R$24*1000/(MAX(MIN(FLOOR(R$24*1000/$U$1,1),$E93))*$L$1)*$R$1,$Q93-$P93*$O93)</f>
        <v>142506.28643251461</v>
      </c>
      <c r="S93" s="371">
        <f t="shared" si="161"/>
        <v>142506.28643251461</v>
      </c>
      <c r="T93" s="371">
        <f t="shared" si="161"/>
        <v>142506.28643251461</v>
      </c>
      <c r="U93" s="371">
        <f t="shared" si="161"/>
        <v>142506.28643251461</v>
      </c>
      <c r="V93" s="371">
        <f t="shared" si="161"/>
        <v>417597.1083689346</v>
      </c>
      <c r="W93" s="371">
        <f t="shared" si="161"/>
        <v>4175236.6836893461</v>
      </c>
      <c r="X93" s="371">
        <f t="shared" si="161"/>
        <v>41751632.436893463</v>
      </c>
      <c r="Y93" s="371">
        <f t="shared" si="161"/>
        <v>417515589.96893471</v>
      </c>
      <c r="Z93" s="371">
        <f t="shared" si="161"/>
        <v>4175155165.2893467</v>
      </c>
      <c r="AA93" s="38">
        <f t="shared" ref="AA93:AI93" si="162">$D93*R93/3600</f>
        <v>85.883788623328812</v>
      </c>
      <c r="AB93" s="38">
        <f t="shared" si="162"/>
        <v>85.883788623328812</v>
      </c>
      <c r="AC93" s="38">
        <f t="shared" si="162"/>
        <v>85.883788623328812</v>
      </c>
      <c r="AD93" s="38">
        <f t="shared" si="162"/>
        <v>85.883788623328812</v>
      </c>
      <c r="AE93" s="38">
        <f t="shared" si="162"/>
        <v>251.67185731034456</v>
      </c>
      <c r="AF93" s="38">
        <f t="shared" si="162"/>
        <v>2516.2759747034456</v>
      </c>
      <c r="AG93" s="38">
        <f t="shared" si="162"/>
        <v>25162.317148634462</v>
      </c>
      <c r="AH93" s="38">
        <f t="shared" si="162"/>
        <v>251622.72888794466</v>
      </c>
      <c r="AI93" s="38">
        <f t="shared" si="162"/>
        <v>2516226.8462810465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34</v>
      </c>
      <c r="Q94" s="38">
        <f t="shared" si="22"/>
        <v>237510.47738752436</v>
      </c>
      <c r="R94" s="371">
        <f t="shared" ref="R94:Z94" si="163">$P94*$O94+MAX(R$24*1000/(MAX(MIN(FLOOR(R$24*1000/$U$1,1),$E94))*$L$1)*$R$1,$Q94-$P94*$O94)</f>
        <v>237510.47738752436</v>
      </c>
      <c r="S94" s="371">
        <f t="shared" si="163"/>
        <v>237510.47738752436</v>
      </c>
      <c r="T94" s="371">
        <f t="shared" si="163"/>
        <v>237510.47738752436</v>
      </c>
      <c r="U94" s="371">
        <f t="shared" si="163"/>
        <v>237510.47738752436</v>
      </c>
      <c r="V94" s="371">
        <f t="shared" si="163"/>
        <v>626341.26255340199</v>
      </c>
      <c r="W94" s="371">
        <f t="shared" si="163"/>
        <v>6262800.6255340185</v>
      </c>
      <c r="X94" s="371">
        <f t="shared" si="163"/>
        <v>62627394.255340189</v>
      </c>
      <c r="Y94" s="371">
        <f t="shared" si="163"/>
        <v>626273330.55340195</v>
      </c>
      <c r="Z94" s="371">
        <f t="shared" si="163"/>
        <v>6262732693.5340185</v>
      </c>
      <c r="AA94" s="38">
        <f t="shared" ref="AA94:AI94" si="164">$D94*R94/3600</f>
        <v>95.426431803698662</v>
      </c>
      <c r="AB94" s="38">
        <f t="shared" si="164"/>
        <v>95.426431803698662</v>
      </c>
      <c r="AC94" s="38">
        <f t="shared" si="164"/>
        <v>95.426431803698662</v>
      </c>
      <c r="AD94" s="38">
        <f t="shared" si="164"/>
        <v>95.426431803698662</v>
      </c>
      <c r="AE94" s="38">
        <f t="shared" si="164"/>
        <v>251.65000059923346</v>
      </c>
      <c r="AF94" s="38">
        <f t="shared" si="164"/>
        <v>2516.2541179923346</v>
      </c>
      <c r="AG94" s="38">
        <f t="shared" si="164"/>
        <v>25162.295291923347</v>
      </c>
      <c r="AH94" s="38">
        <f t="shared" si="164"/>
        <v>251622.70703123347</v>
      </c>
      <c r="AI94" s="38">
        <f t="shared" si="164"/>
        <v>2516226.8244243348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40.799999999999997</v>
      </c>
      <c r="Q95" s="38">
        <f t="shared" si="22"/>
        <v>285012.57286502921</v>
      </c>
      <c r="R95" s="371">
        <f t="shared" ref="R95:Z95" si="165">$P95*$O95+MAX(R$24*1000/(MAX(MIN(FLOOR(R$24*1000/$U$1,1),$E95))*$L$1)*$R$1,$Q95-$P95*$O95)</f>
        <v>285012.57286502921</v>
      </c>
      <c r="S95" s="371">
        <f t="shared" si="165"/>
        <v>285012.57286502921</v>
      </c>
      <c r="T95" s="371">
        <f t="shared" si="165"/>
        <v>285012.57286502921</v>
      </c>
      <c r="U95" s="371">
        <f t="shared" si="165"/>
        <v>285012.57286502921</v>
      </c>
      <c r="V95" s="371">
        <f t="shared" si="165"/>
        <v>1252587.325106804</v>
      </c>
      <c r="W95" s="371">
        <f t="shared" si="165"/>
        <v>12525506.051068038</v>
      </c>
      <c r="X95" s="371">
        <f t="shared" si="165"/>
        <v>125254693.31068037</v>
      </c>
      <c r="Y95" s="371">
        <f t="shared" si="165"/>
        <v>1252546565.9068038</v>
      </c>
      <c r="Z95" s="371">
        <f t="shared" si="165"/>
        <v>12525465291.868036</v>
      </c>
      <c r="AA95" s="38">
        <f t="shared" ref="AA95:AI95" si="166">$D95*R95/3600</f>
        <v>57.255859082219203</v>
      </c>
      <c r="AB95" s="38">
        <f t="shared" si="166"/>
        <v>57.255859082219203</v>
      </c>
      <c r="AC95" s="38">
        <f t="shared" si="166"/>
        <v>57.255859082219203</v>
      </c>
      <c r="AD95" s="38">
        <f t="shared" si="166"/>
        <v>57.255859082219203</v>
      </c>
      <c r="AE95" s="38">
        <f t="shared" si="166"/>
        <v>251.6308759770113</v>
      </c>
      <c r="AF95" s="38">
        <f t="shared" si="166"/>
        <v>2516.2349933701121</v>
      </c>
      <c r="AG95" s="38">
        <f t="shared" si="166"/>
        <v>25162.276167301123</v>
      </c>
      <c r="AH95" s="38">
        <f t="shared" si="166"/>
        <v>251622.68790661125</v>
      </c>
      <c r="AI95" s="38">
        <f t="shared" si="166"/>
        <v>2516226.8052997119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8</v>
      </c>
      <c r="P96" s="369">
        <f t="shared" si="21"/>
        <v>10.88</v>
      </c>
      <c r="Q96" s="38">
        <f t="shared" si="22"/>
        <v>76003.352764007795</v>
      </c>
      <c r="R96" s="371">
        <f t="shared" ref="R96:Z96" si="167">$P96*$O96+MAX(R$24*1000/(MAX(MIN(FLOOR(R$24*1000/$U$1,1),$E96))*$L$1)*$R$1,$Q96-$P96*$O96)</f>
        <v>76003.352764007795</v>
      </c>
      <c r="S96" s="371">
        <f t="shared" si="167"/>
        <v>76003.352764007795</v>
      </c>
      <c r="T96" s="371">
        <f t="shared" si="167"/>
        <v>76003.352764007795</v>
      </c>
      <c r="U96" s="371">
        <f t="shared" si="167"/>
        <v>76003.352764007795</v>
      </c>
      <c r="V96" s="371">
        <f t="shared" si="167"/>
        <v>208844.79418446732</v>
      </c>
      <c r="W96" s="371">
        <f t="shared" si="167"/>
        <v>2087664.581844673</v>
      </c>
      <c r="X96" s="371">
        <f t="shared" si="167"/>
        <v>20875862.45844673</v>
      </c>
      <c r="Y96" s="371">
        <f t="shared" si="167"/>
        <v>208757841.22446734</v>
      </c>
      <c r="Z96" s="371">
        <f t="shared" si="167"/>
        <v>2087577628.8846734</v>
      </c>
      <c r="AA96" s="38">
        <f t="shared" ref="AA96:AI96" si="168">$D96*R96/3600</f>
        <v>97.28429153792996</v>
      </c>
      <c r="AB96" s="38">
        <f t="shared" si="168"/>
        <v>97.28429153792996</v>
      </c>
      <c r="AC96" s="38">
        <f t="shared" si="168"/>
        <v>97.28429153792996</v>
      </c>
      <c r="AD96" s="38">
        <f t="shared" si="168"/>
        <v>97.28429153792996</v>
      </c>
      <c r="AE96" s="38">
        <f t="shared" si="168"/>
        <v>267.32133655611813</v>
      </c>
      <c r="AF96" s="38">
        <f t="shared" si="168"/>
        <v>2672.2106647611813</v>
      </c>
      <c r="AG96" s="38">
        <f t="shared" si="168"/>
        <v>26721.103946811814</v>
      </c>
      <c r="AH96" s="38">
        <f t="shared" si="168"/>
        <v>267210.0367673182</v>
      </c>
      <c r="AI96" s="38">
        <f t="shared" si="168"/>
        <v>2672099.3649723814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16.32</v>
      </c>
      <c r="Q97" s="38">
        <f t="shared" si="22"/>
        <v>114005.02914601169</v>
      </c>
      <c r="R97" s="371">
        <f t="shared" ref="R97:Z97" si="169">$P97*$O97+MAX(R$24*1000/(MAX(MIN(FLOOR(R$24*1000/$U$1,1),$E97))*$L$1)*$R$1,$Q97-$P97*$O97)</f>
        <v>114005.02914601169</v>
      </c>
      <c r="S97" s="371">
        <f t="shared" si="169"/>
        <v>114005.02914601169</v>
      </c>
      <c r="T97" s="371">
        <f t="shared" si="169"/>
        <v>114005.02914601169</v>
      </c>
      <c r="U97" s="371">
        <f t="shared" si="169"/>
        <v>114005.02914601169</v>
      </c>
      <c r="V97" s="371">
        <f t="shared" si="169"/>
        <v>208823.03418446731</v>
      </c>
      <c r="W97" s="371">
        <f t="shared" si="169"/>
        <v>2087642.821844673</v>
      </c>
      <c r="X97" s="371">
        <f t="shared" si="169"/>
        <v>20875840.698446732</v>
      </c>
      <c r="Y97" s="371">
        <f t="shared" si="169"/>
        <v>208757819.46446735</v>
      </c>
      <c r="Z97" s="371">
        <f t="shared" si="169"/>
        <v>2087577607.1246734</v>
      </c>
      <c r="AA97" s="38">
        <f t="shared" ref="AA97:AI97" si="170">$D97*R97/3600</f>
        <v>145.92643730689494</v>
      </c>
      <c r="AB97" s="38">
        <f t="shared" si="170"/>
        <v>145.92643730689494</v>
      </c>
      <c r="AC97" s="38">
        <f t="shared" si="170"/>
        <v>145.92643730689494</v>
      </c>
      <c r="AD97" s="38">
        <f t="shared" si="170"/>
        <v>145.92643730689494</v>
      </c>
      <c r="AE97" s="38">
        <f t="shared" si="170"/>
        <v>267.29348375611812</v>
      </c>
      <c r="AF97" s="38">
        <f t="shared" si="170"/>
        <v>2672.1828119611814</v>
      </c>
      <c r="AG97" s="38">
        <f t="shared" si="170"/>
        <v>26721.076094011813</v>
      </c>
      <c r="AH97" s="38">
        <f t="shared" si="170"/>
        <v>267210.00891451817</v>
      </c>
      <c r="AI97" s="38">
        <f t="shared" si="170"/>
        <v>2672099.3371195821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8</v>
      </c>
      <c r="P98" s="369">
        <f t="shared" si="21"/>
        <v>16.32</v>
      </c>
      <c r="Q98" s="38">
        <f t="shared" si="22"/>
        <v>114005.02914601169</v>
      </c>
      <c r="R98" s="371">
        <f t="shared" ref="R98:Z98" si="171">$P98*$O98+MAX(R$24*1000/(MAX(MIN(FLOOR(R$24*1000/$U$1,1),$E98))*$L$1)*$R$1,$Q98-$P98*$O98)</f>
        <v>114005.02914601169</v>
      </c>
      <c r="S98" s="371">
        <f t="shared" si="171"/>
        <v>114005.02914601169</v>
      </c>
      <c r="T98" s="371">
        <f t="shared" si="171"/>
        <v>114005.02914601169</v>
      </c>
      <c r="U98" s="371">
        <f t="shared" si="171"/>
        <v>114005.02914601169</v>
      </c>
      <c r="V98" s="371">
        <f t="shared" si="171"/>
        <v>208888.31418446731</v>
      </c>
      <c r="W98" s="371">
        <f t="shared" si="171"/>
        <v>2087708.101844673</v>
      </c>
      <c r="X98" s="371">
        <f t="shared" si="171"/>
        <v>20875905.978446729</v>
      </c>
      <c r="Y98" s="371">
        <f t="shared" si="171"/>
        <v>208757884.74446735</v>
      </c>
      <c r="Z98" s="371">
        <f t="shared" si="171"/>
        <v>2087577672.4046733</v>
      </c>
      <c r="AA98" s="38">
        <f t="shared" ref="AA98:AI98" si="172">$D98*R98/3600</f>
        <v>145.92643730689494</v>
      </c>
      <c r="AB98" s="38">
        <f t="shared" si="172"/>
        <v>145.92643730689494</v>
      </c>
      <c r="AC98" s="38">
        <f t="shared" si="172"/>
        <v>145.92643730689494</v>
      </c>
      <c r="AD98" s="38">
        <f t="shared" si="172"/>
        <v>145.92643730689494</v>
      </c>
      <c r="AE98" s="38">
        <f t="shared" si="172"/>
        <v>267.37704215611814</v>
      </c>
      <c r="AF98" s="38">
        <f t="shared" si="172"/>
        <v>2672.2663703611815</v>
      </c>
      <c r="AG98" s="38">
        <f t="shared" si="172"/>
        <v>26721.159652411814</v>
      </c>
      <c r="AH98" s="38">
        <f t="shared" si="172"/>
        <v>267210.09247291822</v>
      </c>
      <c r="AI98" s="38">
        <f t="shared" si="172"/>
        <v>2672099.4206779818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16.32</v>
      </c>
      <c r="Q99" s="38">
        <f t="shared" si="22"/>
        <v>114005.02914601169</v>
      </c>
      <c r="R99" s="371">
        <f t="shared" ref="R99:Z99" si="173">$P99*$O99+MAX(R$24*1000/(MAX(MIN(FLOOR(R$24*1000/$U$1,1),$E99))*$L$1)*$R$1,$Q99-$P99*$O99)</f>
        <v>114005.02914601169</v>
      </c>
      <c r="S99" s="371">
        <f t="shared" si="173"/>
        <v>114005.02914601169</v>
      </c>
      <c r="T99" s="371">
        <f t="shared" si="173"/>
        <v>114005.02914601169</v>
      </c>
      <c r="U99" s="371">
        <f t="shared" si="173"/>
        <v>114005.02914601169</v>
      </c>
      <c r="V99" s="371">
        <f t="shared" si="173"/>
        <v>208823.03418446731</v>
      </c>
      <c r="W99" s="371">
        <f t="shared" si="173"/>
        <v>2087642.821844673</v>
      </c>
      <c r="X99" s="371">
        <f t="shared" si="173"/>
        <v>20875840.698446732</v>
      </c>
      <c r="Y99" s="371">
        <f t="shared" si="173"/>
        <v>208757819.46446735</v>
      </c>
      <c r="Z99" s="371">
        <f t="shared" si="173"/>
        <v>2087577607.1246734</v>
      </c>
      <c r="AA99" s="38">
        <f t="shared" ref="AA99:AI99" si="174">$D99*R99/3600</f>
        <v>145.92643730689494</v>
      </c>
      <c r="AB99" s="38">
        <f t="shared" si="174"/>
        <v>145.92643730689494</v>
      </c>
      <c r="AC99" s="38">
        <f t="shared" si="174"/>
        <v>145.92643730689494</v>
      </c>
      <c r="AD99" s="38">
        <f t="shared" si="174"/>
        <v>145.92643730689494</v>
      </c>
      <c r="AE99" s="38">
        <f t="shared" si="174"/>
        <v>267.29348375611812</v>
      </c>
      <c r="AF99" s="38">
        <f t="shared" si="174"/>
        <v>2672.1828119611814</v>
      </c>
      <c r="AG99" s="38">
        <f t="shared" si="174"/>
        <v>26721.076094011813</v>
      </c>
      <c r="AH99" s="38">
        <f t="shared" si="174"/>
        <v>267210.00891451817</v>
      </c>
      <c r="AI99" s="38">
        <f t="shared" si="174"/>
        <v>2672099.3371195821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8</v>
      </c>
      <c r="P100" s="369">
        <f t="shared" si="21"/>
        <v>16.32</v>
      </c>
      <c r="Q100" s="38">
        <f t="shared" si="22"/>
        <v>114005.02914601169</v>
      </c>
      <c r="R100" s="371">
        <f t="shared" ref="R100:Z100" si="175">$P100*$O100+MAX(R$24*1000/(MAX(MIN(FLOOR(R$24*1000/$U$1,1),$E100))*$L$1)*$R$1,$Q100-$P100*$O100)</f>
        <v>114005.02914601169</v>
      </c>
      <c r="S100" s="371">
        <f t="shared" si="175"/>
        <v>114005.02914601169</v>
      </c>
      <c r="T100" s="371">
        <f t="shared" si="175"/>
        <v>114005.02914601169</v>
      </c>
      <c r="U100" s="371">
        <f t="shared" si="175"/>
        <v>114005.02914601169</v>
      </c>
      <c r="V100" s="371">
        <f t="shared" si="175"/>
        <v>208888.31418446731</v>
      </c>
      <c r="W100" s="371">
        <f t="shared" si="175"/>
        <v>2087708.101844673</v>
      </c>
      <c r="X100" s="371">
        <f t="shared" si="175"/>
        <v>20875905.978446729</v>
      </c>
      <c r="Y100" s="371">
        <f t="shared" si="175"/>
        <v>208757884.74446735</v>
      </c>
      <c r="Z100" s="371">
        <f t="shared" si="175"/>
        <v>2087577672.4046733</v>
      </c>
      <c r="AA100" s="38">
        <f t="shared" ref="AA100:AI100" si="176">$D100*R100/3600</f>
        <v>145.92643730689494</v>
      </c>
      <c r="AB100" s="38">
        <f t="shared" si="176"/>
        <v>145.92643730689494</v>
      </c>
      <c r="AC100" s="38">
        <f t="shared" si="176"/>
        <v>145.92643730689494</v>
      </c>
      <c r="AD100" s="38">
        <f t="shared" si="176"/>
        <v>145.92643730689494</v>
      </c>
      <c r="AE100" s="38">
        <f t="shared" si="176"/>
        <v>267.37704215611814</v>
      </c>
      <c r="AF100" s="38">
        <f t="shared" si="176"/>
        <v>2672.2663703611815</v>
      </c>
      <c r="AG100" s="38">
        <f t="shared" si="176"/>
        <v>26721.159652411814</v>
      </c>
      <c r="AH100" s="38">
        <f t="shared" si="176"/>
        <v>267210.09247291822</v>
      </c>
      <c r="AI100" s="38">
        <f t="shared" si="176"/>
        <v>2672099.4206779818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4</v>
      </c>
      <c r="P101" s="369">
        <f t="shared" si="21"/>
        <v>40.799999999999997</v>
      </c>
      <c r="Q101" s="38">
        <f t="shared" si="22"/>
        <v>285012.57286502921</v>
      </c>
      <c r="R101" s="371">
        <f t="shared" ref="R101:Z101" si="177">$P101*$O101+MAX(R$24*1000/(MAX(MIN(FLOOR(R$24*1000/$U$1,1),$E101))*$L$1)*$R$1,$Q101-$P101*$O101)</f>
        <v>285012.57286502921</v>
      </c>
      <c r="S101" s="371">
        <f t="shared" si="177"/>
        <v>285012.57286502921</v>
      </c>
      <c r="T101" s="371">
        <f t="shared" si="177"/>
        <v>285012.57286502921</v>
      </c>
      <c r="U101" s="371">
        <f t="shared" si="177"/>
        <v>285012.57286502921</v>
      </c>
      <c r="V101" s="371">
        <f t="shared" si="177"/>
        <v>417678.70836893463</v>
      </c>
      <c r="W101" s="371">
        <f t="shared" si="177"/>
        <v>4175318.2836893462</v>
      </c>
      <c r="X101" s="371">
        <f t="shared" si="177"/>
        <v>41751714.036893465</v>
      </c>
      <c r="Y101" s="371">
        <f t="shared" si="177"/>
        <v>417515671.56893468</v>
      </c>
      <c r="Z101" s="371">
        <f t="shared" si="177"/>
        <v>4175155246.8893466</v>
      </c>
      <c r="AA101" s="38">
        <f t="shared" ref="AA101:AI101" si="178">$D101*R101/3600</f>
        <v>182.40804663361868</v>
      </c>
      <c r="AB101" s="38">
        <f t="shared" si="178"/>
        <v>182.40804663361868</v>
      </c>
      <c r="AC101" s="38">
        <f t="shared" si="178"/>
        <v>182.40804663361868</v>
      </c>
      <c r="AD101" s="38">
        <f t="shared" si="178"/>
        <v>182.40804663361868</v>
      </c>
      <c r="AE101" s="38">
        <f t="shared" si="178"/>
        <v>267.31437335611815</v>
      </c>
      <c r="AF101" s="38">
        <f t="shared" si="178"/>
        <v>2672.2037015611813</v>
      </c>
      <c r="AG101" s="38">
        <f t="shared" si="178"/>
        <v>26721.096983611817</v>
      </c>
      <c r="AH101" s="38">
        <f t="shared" si="178"/>
        <v>267210.02980411815</v>
      </c>
      <c r="AI101" s="38">
        <f t="shared" si="178"/>
        <v>2672099.3580091815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4</v>
      </c>
      <c r="P102" s="369">
        <f t="shared" si="21"/>
        <v>21.76</v>
      </c>
      <c r="Q102" s="38">
        <f t="shared" si="22"/>
        <v>152006.70552801559</v>
      </c>
      <c r="R102" s="371">
        <f t="shared" ref="R102:Z102" si="179">$P102*$O102+MAX(R$24*1000/(MAX(MIN(FLOOR(R$24*1000/$U$1,1),$E102))*$L$1)*$R$1,$Q102-$P102*$O102)</f>
        <v>152006.70552801559</v>
      </c>
      <c r="S102" s="371">
        <f t="shared" si="179"/>
        <v>152006.70552801559</v>
      </c>
      <c r="T102" s="371">
        <f t="shared" si="179"/>
        <v>152006.70552801559</v>
      </c>
      <c r="U102" s="371">
        <f t="shared" si="179"/>
        <v>152006.70552801559</v>
      </c>
      <c r="V102" s="371">
        <f t="shared" si="179"/>
        <v>417602.5483689346</v>
      </c>
      <c r="W102" s="371">
        <f t="shared" si="179"/>
        <v>4175242.123689346</v>
      </c>
      <c r="X102" s="371">
        <f t="shared" si="179"/>
        <v>41751637.876893461</v>
      </c>
      <c r="Y102" s="371">
        <f t="shared" si="179"/>
        <v>417515595.40893471</v>
      </c>
      <c r="Z102" s="371">
        <f t="shared" si="179"/>
        <v>4175155170.7293468</v>
      </c>
      <c r="AA102" s="38">
        <f t="shared" ref="AA102:AI102" si="180">$D102*R102/3600</f>
        <v>97.28429153792996</v>
      </c>
      <c r="AB102" s="38">
        <f t="shared" si="180"/>
        <v>97.28429153792996</v>
      </c>
      <c r="AC102" s="38">
        <f t="shared" si="180"/>
        <v>97.28429153792996</v>
      </c>
      <c r="AD102" s="38">
        <f t="shared" si="180"/>
        <v>97.28429153792996</v>
      </c>
      <c r="AE102" s="38">
        <f t="shared" si="180"/>
        <v>267.26563095611812</v>
      </c>
      <c r="AF102" s="38">
        <f t="shared" si="180"/>
        <v>2672.1549591611811</v>
      </c>
      <c r="AG102" s="38">
        <f t="shared" si="180"/>
        <v>26721.048241211814</v>
      </c>
      <c r="AH102" s="38">
        <f t="shared" si="180"/>
        <v>267209.98106171819</v>
      </c>
      <c r="AI102" s="38">
        <f t="shared" si="180"/>
        <v>2672099.3092667819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34</v>
      </c>
      <c r="Q103" s="38">
        <f t="shared" si="22"/>
        <v>237510.47738752436</v>
      </c>
      <c r="R103" s="371">
        <f t="shared" ref="R103:Z103" si="181">$P103*$O103+MAX(R$24*1000/(MAX(MIN(FLOOR(R$24*1000/$U$1,1),$E103))*$L$1)*$R$1,$Q103-$P103*$O103)</f>
        <v>237510.47738752436</v>
      </c>
      <c r="S103" s="371">
        <f t="shared" si="181"/>
        <v>237510.47738752436</v>
      </c>
      <c r="T103" s="371">
        <f t="shared" si="181"/>
        <v>237510.47738752436</v>
      </c>
      <c r="U103" s="371">
        <f t="shared" si="181"/>
        <v>237510.47738752436</v>
      </c>
      <c r="V103" s="371">
        <f t="shared" si="181"/>
        <v>417583.50836893462</v>
      </c>
      <c r="W103" s="371">
        <f t="shared" si="181"/>
        <v>4175223.083689346</v>
      </c>
      <c r="X103" s="371">
        <f t="shared" si="181"/>
        <v>41751618.836893462</v>
      </c>
      <c r="Y103" s="371">
        <f t="shared" si="181"/>
        <v>417515576.36893469</v>
      </c>
      <c r="Z103" s="371">
        <f t="shared" si="181"/>
        <v>4175155151.6893468</v>
      </c>
      <c r="AA103" s="38">
        <f t="shared" ref="AA103:AI103" si="182">$D103*R103/3600</f>
        <v>152.00670552801557</v>
      </c>
      <c r="AB103" s="38">
        <f t="shared" si="182"/>
        <v>152.00670552801557</v>
      </c>
      <c r="AC103" s="38">
        <f t="shared" si="182"/>
        <v>152.00670552801557</v>
      </c>
      <c r="AD103" s="38">
        <f t="shared" si="182"/>
        <v>152.00670552801557</v>
      </c>
      <c r="AE103" s="38">
        <f t="shared" si="182"/>
        <v>267.25344535611811</v>
      </c>
      <c r="AF103" s="38">
        <f t="shared" si="182"/>
        <v>2672.142773561181</v>
      </c>
      <c r="AG103" s="38">
        <f t="shared" si="182"/>
        <v>26721.036055611814</v>
      </c>
      <c r="AH103" s="38">
        <f t="shared" si="182"/>
        <v>267209.96887611819</v>
      </c>
      <c r="AI103" s="38">
        <f t="shared" si="182"/>
        <v>2672099.2970811818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10</v>
      </c>
      <c r="P104" s="369">
        <f t="shared" si="21"/>
        <v>8.16</v>
      </c>
      <c r="Q104" s="38">
        <f t="shared" si="22"/>
        <v>57002.514573005843</v>
      </c>
      <c r="R104" s="371">
        <f t="shared" ref="R104:Z104" si="183">$P104*$O104+MAX(R$24*1000/(MAX(MIN(FLOOR(R$24*1000/$U$1,1),$E104))*$L$1)*$R$1,$Q104-$P104*$O104)</f>
        <v>57002.514573005843</v>
      </c>
      <c r="S104" s="371">
        <f t="shared" si="183"/>
        <v>57002.514573005843</v>
      </c>
      <c r="T104" s="371">
        <f t="shared" si="183"/>
        <v>57002.514573005843</v>
      </c>
      <c r="U104" s="371">
        <f t="shared" si="183"/>
        <v>57002.514573005843</v>
      </c>
      <c r="V104" s="371">
        <f t="shared" si="183"/>
        <v>156649.9156383505</v>
      </c>
      <c r="W104" s="371">
        <f t="shared" si="183"/>
        <v>1565764.7563835047</v>
      </c>
      <c r="X104" s="371">
        <f t="shared" si="183"/>
        <v>15656913.163835047</v>
      </c>
      <c r="Y104" s="371">
        <f t="shared" si="183"/>
        <v>156568397.23835048</v>
      </c>
      <c r="Z104" s="371">
        <f t="shared" si="183"/>
        <v>1565683237.9835045</v>
      </c>
      <c r="AA104" s="38">
        <f t="shared" ref="AA104:AI104" si="184">$D104*R104/3600</f>
        <v>97.28429153792996</v>
      </c>
      <c r="AB104" s="38">
        <f t="shared" si="184"/>
        <v>97.28429153792996</v>
      </c>
      <c r="AC104" s="38">
        <f t="shared" si="184"/>
        <v>97.28429153792996</v>
      </c>
      <c r="AD104" s="38">
        <f t="shared" si="184"/>
        <v>97.28429153792996</v>
      </c>
      <c r="AE104" s="38">
        <f t="shared" si="184"/>
        <v>267.34918935611819</v>
      </c>
      <c r="AF104" s="38">
        <f t="shared" si="184"/>
        <v>2672.2385175611812</v>
      </c>
      <c r="AG104" s="38">
        <f t="shared" si="184"/>
        <v>26721.131799611812</v>
      </c>
      <c r="AH104" s="38">
        <f t="shared" si="184"/>
        <v>267210.06462011818</v>
      </c>
      <c r="AI104" s="38">
        <f t="shared" si="184"/>
        <v>2672099.3928251811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10</v>
      </c>
      <c r="P105" s="369">
        <f t="shared" si="21"/>
        <v>8.16</v>
      </c>
      <c r="Q105" s="38">
        <f t="shared" si="22"/>
        <v>57002.514573005843</v>
      </c>
      <c r="R105" s="371">
        <f t="shared" ref="R105:Z105" si="185">$P105*$O105+MAX(R$24*1000/(MAX(MIN(FLOOR(R$24*1000/$U$1,1),$E105))*$L$1)*$R$1,$Q105-$P105*$O105)</f>
        <v>57002.514573005843</v>
      </c>
      <c r="S105" s="371">
        <f t="shared" si="185"/>
        <v>57002.514573005843</v>
      </c>
      <c r="T105" s="371">
        <f t="shared" si="185"/>
        <v>57002.514573005843</v>
      </c>
      <c r="U105" s="371">
        <f t="shared" si="185"/>
        <v>57002.514573005843</v>
      </c>
      <c r="V105" s="371">
        <f t="shared" si="185"/>
        <v>156649.9156383505</v>
      </c>
      <c r="W105" s="371">
        <f t="shared" si="185"/>
        <v>1565764.7563835047</v>
      </c>
      <c r="X105" s="371">
        <f t="shared" si="185"/>
        <v>15656913.163835047</v>
      </c>
      <c r="Y105" s="371">
        <f t="shared" si="185"/>
        <v>156568397.23835048</v>
      </c>
      <c r="Z105" s="371">
        <f t="shared" si="185"/>
        <v>1565683237.9835045</v>
      </c>
      <c r="AA105" s="38">
        <f t="shared" ref="AA105:AI105" si="186">$D105*R105/3600</f>
        <v>97.28429153792996</v>
      </c>
      <c r="AB105" s="38">
        <f t="shared" si="186"/>
        <v>97.28429153792996</v>
      </c>
      <c r="AC105" s="38">
        <f t="shared" si="186"/>
        <v>97.28429153792996</v>
      </c>
      <c r="AD105" s="38">
        <f t="shared" si="186"/>
        <v>97.28429153792996</v>
      </c>
      <c r="AE105" s="38">
        <f t="shared" si="186"/>
        <v>267.34918935611819</v>
      </c>
      <c r="AF105" s="38">
        <f t="shared" si="186"/>
        <v>2672.2385175611812</v>
      </c>
      <c r="AG105" s="38">
        <f t="shared" si="186"/>
        <v>26721.131799611812</v>
      </c>
      <c r="AH105" s="38">
        <f t="shared" si="186"/>
        <v>267210.06462011818</v>
      </c>
      <c r="AI105" s="38">
        <f t="shared" si="186"/>
        <v>2672099.3928251811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16.32</v>
      </c>
      <c r="Q106" s="38">
        <f t="shared" si="22"/>
        <v>114005.02914601169</v>
      </c>
      <c r="R106" s="371">
        <f t="shared" ref="R106:Z106" si="187">$P106*$O106+MAX(R$24*1000/(MAX(MIN(FLOOR(R$24*1000/$U$1,1),$E106))*$L$1)*$R$1,$Q106-$P106*$O106)</f>
        <v>114005.02914601169</v>
      </c>
      <c r="S106" s="371">
        <f t="shared" si="187"/>
        <v>114005.02914601169</v>
      </c>
      <c r="T106" s="371">
        <f t="shared" si="187"/>
        <v>114005.02914601169</v>
      </c>
      <c r="U106" s="371">
        <f t="shared" si="187"/>
        <v>114005.02914601169</v>
      </c>
      <c r="V106" s="371">
        <f t="shared" si="187"/>
        <v>278392.63224595645</v>
      </c>
      <c r="W106" s="371">
        <f t="shared" si="187"/>
        <v>2783485.6824595639</v>
      </c>
      <c r="X106" s="371">
        <f t="shared" si="187"/>
        <v>27834416.184595641</v>
      </c>
      <c r="Y106" s="371">
        <f t="shared" si="187"/>
        <v>278343721.2059564</v>
      </c>
      <c r="Z106" s="371">
        <f t="shared" si="187"/>
        <v>2783436771.4195642</v>
      </c>
      <c r="AA106" s="38">
        <f t="shared" ref="AA106:AI106" si="188">$D106*R106/3600</f>
        <v>109.44482798017121</v>
      </c>
      <c r="AB106" s="38">
        <f t="shared" si="188"/>
        <v>109.44482798017121</v>
      </c>
      <c r="AC106" s="38">
        <f t="shared" si="188"/>
        <v>109.44482798017121</v>
      </c>
      <c r="AD106" s="38">
        <f t="shared" si="188"/>
        <v>109.44482798017121</v>
      </c>
      <c r="AE106" s="38">
        <f t="shared" si="188"/>
        <v>267.25692695611821</v>
      </c>
      <c r="AF106" s="38">
        <f t="shared" si="188"/>
        <v>2672.1462551611812</v>
      </c>
      <c r="AG106" s="38">
        <f t="shared" si="188"/>
        <v>26721.039537211815</v>
      </c>
      <c r="AH106" s="38">
        <f t="shared" si="188"/>
        <v>267209.97235771816</v>
      </c>
      <c r="AI106" s="38">
        <f t="shared" si="188"/>
        <v>2672099.3005627817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5</v>
      </c>
      <c r="P107" s="369">
        <f t="shared" si="21"/>
        <v>16.32</v>
      </c>
      <c r="Q107" s="38">
        <f t="shared" si="22"/>
        <v>114005.02914601169</v>
      </c>
      <c r="R107" s="371">
        <f t="shared" ref="R107:Z107" si="189">$P107*$O107+MAX(R$24*1000/(MAX(MIN(FLOOR(R$24*1000/$U$1,1),$E107))*$L$1)*$R$1,$Q107-$P107*$O107)</f>
        <v>114005.02914601169</v>
      </c>
      <c r="S107" s="371">
        <f t="shared" si="189"/>
        <v>114005.02914601169</v>
      </c>
      <c r="T107" s="371">
        <f t="shared" si="189"/>
        <v>114005.02914601169</v>
      </c>
      <c r="U107" s="371">
        <f t="shared" si="189"/>
        <v>114005.02914601169</v>
      </c>
      <c r="V107" s="371">
        <f t="shared" si="189"/>
        <v>313218.23127670097</v>
      </c>
      <c r="W107" s="371">
        <f t="shared" si="189"/>
        <v>3131447.9127670093</v>
      </c>
      <c r="X107" s="371">
        <f t="shared" si="189"/>
        <v>31313744.727670096</v>
      </c>
      <c r="Y107" s="371">
        <f t="shared" si="189"/>
        <v>313136712.876701</v>
      </c>
      <c r="Z107" s="371">
        <f t="shared" si="189"/>
        <v>3131366394.3670092</v>
      </c>
      <c r="AA107" s="38">
        <f t="shared" ref="AA107:AI107" si="190">$D107*R107/3600</f>
        <v>97.28429153792996</v>
      </c>
      <c r="AB107" s="38">
        <f t="shared" si="190"/>
        <v>97.28429153792996</v>
      </c>
      <c r="AC107" s="38">
        <f t="shared" si="190"/>
        <v>97.28429153792996</v>
      </c>
      <c r="AD107" s="38">
        <f t="shared" si="190"/>
        <v>97.28429153792996</v>
      </c>
      <c r="AE107" s="38">
        <f t="shared" si="190"/>
        <v>267.27955735611818</v>
      </c>
      <c r="AF107" s="38">
        <f t="shared" si="190"/>
        <v>2672.168885561181</v>
      </c>
      <c r="AG107" s="38">
        <f t="shared" si="190"/>
        <v>26721.062167611817</v>
      </c>
      <c r="AH107" s="38">
        <f t="shared" si="190"/>
        <v>267209.99498811818</v>
      </c>
      <c r="AI107" s="38">
        <f t="shared" si="190"/>
        <v>2672099.3231931813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5</v>
      </c>
      <c r="P108" s="369">
        <f t="shared" si="21"/>
        <v>20.399999999999999</v>
      </c>
      <c r="Q108" s="38">
        <f t="shared" si="22"/>
        <v>142506.28643251461</v>
      </c>
      <c r="R108" s="371">
        <f t="shared" ref="R108:Z108" si="191">$P108*$O108+MAX(R$24*1000/(MAX(MIN(FLOOR(R$24*1000/$U$1,1),$E108))*$L$1)*$R$1,$Q108-$P108*$O108)</f>
        <v>142506.28643251461</v>
      </c>
      <c r="S108" s="371">
        <f t="shared" si="191"/>
        <v>142506.28643251461</v>
      </c>
      <c r="T108" s="371">
        <f t="shared" si="191"/>
        <v>142506.28643251461</v>
      </c>
      <c r="U108" s="371">
        <f t="shared" si="191"/>
        <v>142506.28643251461</v>
      </c>
      <c r="V108" s="371">
        <f t="shared" si="191"/>
        <v>313238.63127670099</v>
      </c>
      <c r="W108" s="371">
        <f t="shared" si="191"/>
        <v>3131468.3127670093</v>
      </c>
      <c r="X108" s="371">
        <f t="shared" si="191"/>
        <v>31313765.127670094</v>
      </c>
      <c r="Y108" s="371">
        <f t="shared" si="191"/>
        <v>313136733.27670097</v>
      </c>
      <c r="Z108" s="371">
        <f t="shared" si="191"/>
        <v>3131366414.7670093</v>
      </c>
      <c r="AA108" s="38">
        <f t="shared" ref="AA108:AI108" si="192">$D108*R108/3600</f>
        <v>121.60536442241246</v>
      </c>
      <c r="AB108" s="38">
        <f t="shared" si="192"/>
        <v>121.60536442241246</v>
      </c>
      <c r="AC108" s="38">
        <f t="shared" si="192"/>
        <v>121.60536442241246</v>
      </c>
      <c r="AD108" s="38">
        <f t="shared" si="192"/>
        <v>121.60536442241246</v>
      </c>
      <c r="AE108" s="38">
        <f t="shared" si="192"/>
        <v>267.29696535611822</v>
      </c>
      <c r="AF108" s="38">
        <f t="shared" si="192"/>
        <v>2672.1862935611812</v>
      </c>
      <c r="AG108" s="38">
        <f t="shared" si="192"/>
        <v>26721.079575611813</v>
      </c>
      <c r="AH108" s="38">
        <f t="shared" si="192"/>
        <v>267210.0123961182</v>
      </c>
      <c r="AI108" s="38">
        <f t="shared" si="192"/>
        <v>2672099.3406011816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40.799999999999997</v>
      </c>
      <c r="Q109" s="38">
        <f t="shared" si="22"/>
        <v>285012.57286502921</v>
      </c>
      <c r="R109" s="371">
        <f t="shared" ref="R109:Z109" si="193">$P109*$O109+MAX(R$24*1000/(MAX(MIN(FLOOR(R$24*1000/$U$1,1),$E109))*$L$1)*$R$1,$Q109-$P109*$O109)</f>
        <v>285012.57286502921</v>
      </c>
      <c r="S109" s="371">
        <f t="shared" si="193"/>
        <v>285012.57286502921</v>
      </c>
      <c r="T109" s="371">
        <f t="shared" si="193"/>
        <v>285012.57286502921</v>
      </c>
      <c r="U109" s="371">
        <f t="shared" si="193"/>
        <v>285012.57286502921</v>
      </c>
      <c r="V109" s="371">
        <f t="shared" si="193"/>
        <v>556728.14449191291</v>
      </c>
      <c r="W109" s="371">
        <f t="shared" si="193"/>
        <v>5566914.2449191278</v>
      </c>
      <c r="X109" s="371">
        <f t="shared" si="193"/>
        <v>55668775.249191277</v>
      </c>
      <c r="Y109" s="371">
        <f t="shared" si="193"/>
        <v>556687385.29191279</v>
      </c>
      <c r="Z109" s="371">
        <f t="shared" si="193"/>
        <v>5566873485.7191286</v>
      </c>
      <c r="AA109" s="38">
        <f t="shared" ref="AA109:AI109" si="194">$D109*R109/3600</f>
        <v>136.80603497521403</v>
      </c>
      <c r="AB109" s="38">
        <f t="shared" si="194"/>
        <v>136.80603497521403</v>
      </c>
      <c r="AC109" s="38">
        <f t="shared" si="194"/>
        <v>136.80603497521403</v>
      </c>
      <c r="AD109" s="38">
        <f t="shared" si="194"/>
        <v>136.80603497521403</v>
      </c>
      <c r="AE109" s="38">
        <f t="shared" si="194"/>
        <v>267.22950935611817</v>
      </c>
      <c r="AF109" s="38">
        <f t="shared" si="194"/>
        <v>2672.1188375611814</v>
      </c>
      <c r="AG109" s="38">
        <f t="shared" si="194"/>
        <v>26721.012119611813</v>
      </c>
      <c r="AH109" s="38">
        <f t="shared" si="194"/>
        <v>267209.94494011812</v>
      </c>
      <c r="AI109" s="38">
        <f t="shared" si="194"/>
        <v>2672099.2731451821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1</v>
      </c>
      <c r="O110" s="38">
        <f t="shared" si="20"/>
        <v>2</v>
      </c>
      <c r="P110" s="369">
        <f t="shared" si="21"/>
        <v>32.64</v>
      </c>
      <c r="Q110" s="38">
        <f t="shared" si="22"/>
        <v>228010.05829202337</v>
      </c>
      <c r="R110" s="371">
        <f t="shared" ref="R110:Z110" si="195">$P110*$O110+MAX(R$24*1000/(MAX(MIN(FLOOR(R$24*1000/$U$1,1),$E110))*$L$1)*$R$1,$Q110-$P110*$O110)</f>
        <v>228010.05829202337</v>
      </c>
      <c r="S110" s="371">
        <f t="shared" si="195"/>
        <v>228010.05829202337</v>
      </c>
      <c r="T110" s="371">
        <f t="shared" si="195"/>
        <v>228010.05829202337</v>
      </c>
      <c r="U110" s="371">
        <f t="shared" si="195"/>
        <v>228010.05829202337</v>
      </c>
      <c r="V110" s="371">
        <f t="shared" si="195"/>
        <v>626338.54255340202</v>
      </c>
      <c r="W110" s="371">
        <f t="shared" si="195"/>
        <v>6262797.9055340188</v>
      </c>
      <c r="X110" s="371">
        <f t="shared" si="195"/>
        <v>62627391.53534019</v>
      </c>
      <c r="Y110" s="371">
        <f t="shared" si="195"/>
        <v>626273327.83340192</v>
      </c>
      <c r="Z110" s="371">
        <f t="shared" si="195"/>
        <v>6262732690.8140182</v>
      </c>
      <c r="AA110" s="38">
        <f t="shared" ref="AA110:AI110" si="196">$D110*R110/3600</f>
        <v>97.28429153792996</v>
      </c>
      <c r="AB110" s="38">
        <f t="shared" si="196"/>
        <v>97.28429153792996</v>
      </c>
      <c r="AC110" s="38">
        <f t="shared" si="196"/>
        <v>97.28429153792996</v>
      </c>
      <c r="AD110" s="38">
        <f t="shared" si="196"/>
        <v>97.28429153792996</v>
      </c>
      <c r="AE110" s="38">
        <f t="shared" si="196"/>
        <v>267.23777815611817</v>
      </c>
      <c r="AF110" s="38">
        <f t="shared" si="196"/>
        <v>2672.1271063611812</v>
      </c>
      <c r="AG110" s="38">
        <f t="shared" si="196"/>
        <v>26721.020388411813</v>
      </c>
      <c r="AH110" s="38">
        <f t="shared" si="196"/>
        <v>267209.95320891816</v>
      </c>
      <c r="AI110" s="38">
        <f t="shared" si="196"/>
        <v>2672099.2814139812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1</v>
      </c>
      <c r="O111" s="38">
        <f t="shared" si="20"/>
        <v>2</v>
      </c>
      <c r="P111" s="369">
        <f t="shared" si="21"/>
        <v>40.799999999999997</v>
      </c>
      <c r="Q111" s="38">
        <f t="shared" si="22"/>
        <v>285012.57286502921</v>
      </c>
      <c r="R111" s="371">
        <f t="shared" ref="R111:Z111" si="197">$P111*$O111+MAX(R$24*1000/(MAX(MIN(FLOOR(R$24*1000/$U$1,1),$E111))*$L$1)*$R$1,$Q111-$P111*$O111)</f>
        <v>285012.57286502921</v>
      </c>
      <c r="S111" s="371">
        <f t="shared" si="197"/>
        <v>285012.57286502921</v>
      </c>
      <c r="T111" s="371">
        <f t="shared" si="197"/>
        <v>285012.57286502921</v>
      </c>
      <c r="U111" s="371">
        <f t="shared" si="197"/>
        <v>285012.57286502921</v>
      </c>
      <c r="V111" s="371">
        <f t="shared" si="197"/>
        <v>626354.86255340197</v>
      </c>
      <c r="W111" s="371">
        <f t="shared" si="197"/>
        <v>6262814.2255340181</v>
      </c>
      <c r="X111" s="371">
        <f t="shared" si="197"/>
        <v>62627407.85534019</v>
      </c>
      <c r="Y111" s="371">
        <f t="shared" si="197"/>
        <v>626273344.15340197</v>
      </c>
      <c r="Z111" s="371">
        <f t="shared" si="197"/>
        <v>6262732707.1340189</v>
      </c>
      <c r="AA111" s="38">
        <f t="shared" ref="AA111:AI111" si="198">$D111*R111/3600</f>
        <v>121.60536442241246</v>
      </c>
      <c r="AB111" s="38">
        <f t="shared" si="198"/>
        <v>121.60536442241246</v>
      </c>
      <c r="AC111" s="38">
        <f t="shared" si="198"/>
        <v>121.60536442241246</v>
      </c>
      <c r="AD111" s="38">
        <f t="shared" si="198"/>
        <v>121.60536442241246</v>
      </c>
      <c r="AE111" s="38">
        <f t="shared" si="198"/>
        <v>267.2447413561182</v>
      </c>
      <c r="AF111" s="38">
        <f t="shared" si="198"/>
        <v>2672.1340695611811</v>
      </c>
      <c r="AG111" s="38">
        <f t="shared" si="198"/>
        <v>26721.027351611814</v>
      </c>
      <c r="AH111" s="38">
        <f t="shared" si="198"/>
        <v>267209.96017211815</v>
      </c>
      <c r="AI111" s="38">
        <f t="shared" si="198"/>
        <v>2672099.2883771816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1</v>
      </c>
      <c r="O112" s="38">
        <f t="shared" si="20"/>
        <v>1</v>
      </c>
      <c r="P112" s="369">
        <f t="shared" si="21"/>
        <v>32.64</v>
      </c>
      <c r="Q112" s="38">
        <f t="shared" si="22"/>
        <v>228010.05829202337</v>
      </c>
      <c r="R112" s="371">
        <f t="shared" ref="R112:Z112" si="199">$P112*$O112+MAX(R$24*1000/(MAX(MIN(FLOOR(R$24*1000/$U$1,1),$E112))*$L$1)*$R$1,$Q112-$P112*$O112)</f>
        <v>228010.05829202337</v>
      </c>
      <c r="S112" s="371">
        <f t="shared" si="199"/>
        <v>228010.05829202337</v>
      </c>
      <c r="T112" s="371">
        <f t="shared" si="199"/>
        <v>228010.05829202337</v>
      </c>
      <c r="U112" s="371">
        <f t="shared" si="199"/>
        <v>228010.05829202337</v>
      </c>
      <c r="V112" s="371">
        <f t="shared" si="199"/>
        <v>1252579.1651068039</v>
      </c>
      <c r="W112" s="371">
        <f t="shared" si="199"/>
        <v>12525497.891068038</v>
      </c>
      <c r="X112" s="371">
        <f t="shared" si="199"/>
        <v>125254685.15068038</v>
      </c>
      <c r="Y112" s="371">
        <f t="shared" si="199"/>
        <v>1252546557.746804</v>
      </c>
      <c r="Z112" s="371">
        <f t="shared" si="199"/>
        <v>12525465283.708036</v>
      </c>
      <c r="AA112" s="38">
        <f t="shared" ref="AA112:AI112" si="200">$D112*R112/3600</f>
        <v>48.64214576896498</v>
      </c>
      <c r="AB112" s="38">
        <f t="shared" si="200"/>
        <v>48.64214576896498</v>
      </c>
      <c r="AC112" s="38">
        <f t="shared" si="200"/>
        <v>48.64214576896498</v>
      </c>
      <c r="AD112" s="38">
        <f t="shared" si="200"/>
        <v>48.64214576896498</v>
      </c>
      <c r="AE112" s="38">
        <f t="shared" si="200"/>
        <v>267.21688855611814</v>
      </c>
      <c r="AF112" s="38">
        <f t="shared" si="200"/>
        <v>2672.1062167611817</v>
      </c>
      <c r="AG112" s="38">
        <f t="shared" si="200"/>
        <v>26720.999498811816</v>
      </c>
      <c r="AH112" s="38">
        <f t="shared" si="200"/>
        <v>267209.93231931818</v>
      </c>
      <c r="AI112" s="38">
        <f t="shared" si="200"/>
        <v>2672099.260524381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1</v>
      </c>
      <c r="O113" s="38">
        <f t="shared" si="20"/>
        <v>1</v>
      </c>
      <c r="P113" s="369">
        <f t="shared" si="21"/>
        <v>40.799999999999997</v>
      </c>
      <c r="Q113" s="38">
        <f t="shared" si="22"/>
        <v>285012.57286502921</v>
      </c>
      <c r="R113" s="371">
        <f t="shared" ref="R113:Z113" si="201">$P113*$O113+MAX(R$24*1000/(MAX(MIN(FLOOR(R$24*1000/$U$1,1),$E113))*$L$1)*$R$1,$Q113-$P113*$O113)</f>
        <v>285012.57286502921</v>
      </c>
      <c r="S113" s="371">
        <f t="shared" si="201"/>
        <v>285012.57286502921</v>
      </c>
      <c r="T113" s="371">
        <f t="shared" si="201"/>
        <v>285012.57286502921</v>
      </c>
      <c r="U113" s="371">
        <f t="shared" si="201"/>
        <v>285012.57286502921</v>
      </c>
      <c r="V113" s="371">
        <f t="shared" si="201"/>
        <v>1252587.325106804</v>
      </c>
      <c r="W113" s="371">
        <f t="shared" si="201"/>
        <v>12525506.051068038</v>
      </c>
      <c r="X113" s="371">
        <f t="shared" si="201"/>
        <v>125254693.31068037</v>
      </c>
      <c r="Y113" s="371">
        <f t="shared" si="201"/>
        <v>1252546565.9068038</v>
      </c>
      <c r="Z113" s="371">
        <f t="shared" si="201"/>
        <v>12525465291.868036</v>
      </c>
      <c r="AA113" s="38">
        <f t="shared" ref="AA113:AI113" si="202">$D113*R113/3600</f>
        <v>60.802682211206232</v>
      </c>
      <c r="AB113" s="38">
        <f t="shared" si="202"/>
        <v>60.802682211206232</v>
      </c>
      <c r="AC113" s="38">
        <f t="shared" si="202"/>
        <v>60.802682211206232</v>
      </c>
      <c r="AD113" s="38">
        <f t="shared" si="202"/>
        <v>60.802682211206232</v>
      </c>
      <c r="AE113" s="38">
        <f t="shared" si="202"/>
        <v>267.21862935611819</v>
      </c>
      <c r="AF113" s="38">
        <f t="shared" si="202"/>
        <v>2672.1079575611816</v>
      </c>
      <c r="AG113" s="38">
        <f t="shared" si="202"/>
        <v>26721.001239611815</v>
      </c>
      <c r="AH113" s="38">
        <f t="shared" si="202"/>
        <v>267209.93406011816</v>
      </c>
      <c r="AI113" s="38">
        <f t="shared" si="202"/>
        <v>2672099.2622651812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1</v>
      </c>
      <c r="O114" s="38">
        <f t="shared" si="20"/>
        <v>1</v>
      </c>
      <c r="P114" s="369">
        <f t="shared" si="21"/>
        <v>16.32</v>
      </c>
      <c r="Q114" s="38">
        <f t="shared" si="22"/>
        <v>114005.02914601169</v>
      </c>
      <c r="R114" s="371">
        <f t="shared" ref="R114:Z114" si="203">$P114*$O114+MAX(R$24*1000/(MAX(MIN(FLOOR(R$24*1000/$U$1,1),$E114))*$L$1)*$R$1,$Q114-$P114*$O114)</f>
        <v>114005.02914601169</v>
      </c>
      <c r="S114" s="371">
        <f t="shared" si="203"/>
        <v>114005.02914601169</v>
      </c>
      <c r="T114" s="371">
        <f t="shared" si="203"/>
        <v>114005.02914601169</v>
      </c>
      <c r="U114" s="371">
        <f t="shared" si="203"/>
        <v>114005.02914601169</v>
      </c>
      <c r="V114" s="371">
        <f t="shared" si="203"/>
        <v>835047.33673786919</v>
      </c>
      <c r="W114" s="371">
        <f t="shared" si="203"/>
        <v>8350326.4873786923</v>
      </c>
      <c r="X114" s="371">
        <f t="shared" si="203"/>
        <v>83503117.993786916</v>
      </c>
      <c r="Y114" s="371">
        <f t="shared" si="203"/>
        <v>835031033.05786943</v>
      </c>
      <c r="Z114" s="371">
        <f t="shared" si="203"/>
        <v>8350310183.6986933</v>
      </c>
      <c r="AA114" s="38">
        <f t="shared" ref="AA114:AI114" si="204">$D114*R114/3600</f>
        <v>37.368315108970492</v>
      </c>
      <c r="AB114" s="38">
        <f t="shared" si="204"/>
        <v>37.368315108970492</v>
      </c>
      <c r="AC114" s="38">
        <f t="shared" si="204"/>
        <v>37.368315108970492</v>
      </c>
      <c r="AD114" s="38">
        <f t="shared" si="204"/>
        <v>37.368315108970492</v>
      </c>
      <c r="AE114" s="38">
        <f t="shared" si="204"/>
        <v>273.70996037519046</v>
      </c>
      <c r="AF114" s="38">
        <f t="shared" si="204"/>
        <v>2737.0514597519045</v>
      </c>
      <c r="AG114" s="38">
        <f t="shared" si="204"/>
        <v>27370.466453519042</v>
      </c>
      <c r="AH114" s="38">
        <f t="shared" si="204"/>
        <v>273704.6163911905</v>
      </c>
      <c r="AI114" s="38">
        <f t="shared" si="204"/>
        <v>2737046.115767905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4</v>
      </c>
      <c r="P115" s="369">
        <f t="shared" si="21"/>
        <v>4.08</v>
      </c>
      <c r="Q115" s="38">
        <f t="shared" si="22"/>
        <v>28501.257286502921</v>
      </c>
      <c r="R115" s="371">
        <f t="shared" ref="R115:Z115" si="205">$P115*$O115+MAX(R$24*1000/(MAX(MIN(FLOOR(R$24*1000/$U$1,1),$E115))*$L$1)*$R$1,$Q115-$P115*$O115)</f>
        <v>28501.257286502921</v>
      </c>
      <c r="S115" s="371">
        <f t="shared" si="205"/>
        <v>28501.257286502921</v>
      </c>
      <c r="T115" s="371">
        <f t="shared" si="205"/>
        <v>28501.257286502921</v>
      </c>
      <c r="U115" s="371">
        <f t="shared" si="205"/>
        <v>28501.257286502921</v>
      </c>
      <c r="V115" s="371">
        <f t="shared" si="205"/>
        <v>208774.07418446732</v>
      </c>
      <c r="W115" s="371">
        <f t="shared" si="205"/>
        <v>2087593.8618446731</v>
      </c>
      <c r="X115" s="371">
        <f t="shared" si="205"/>
        <v>20875791.738446731</v>
      </c>
      <c r="Y115" s="371">
        <f t="shared" si="205"/>
        <v>208757770.50446734</v>
      </c>
      <c r="Z115" s="371">
        <f t="shared" si="205"/>
        <v>2087577558.1646733</v>
      </c>
      <c r="AA115" s="38">
        <f t="shared" ref="AA115:AI115" si="206">$D115*R115/3600</f>
        <v>37.376232124883416</v>
      </c>
      <c r="AB115" s="38">
        <f t="shared" si="206"/>
        <v>37.376232124883416</v>
      </c>
      <c r="AC115" s="38">
        <f t="shared" si="206"/>
        <v>37.376232124883416</v>
      </c>
      <c r="AD115" s="38">
        <f t="shared" si="206"/>
        <v>37.376232124883416</v>
      </c>
      <c r="AE115" s="38">
        <f t="shared" si="206"/>
        <v>273.78400117357506</v>
      </c>
      <c r="AF115" s="38">
        <f t="shared" si="206"/>
        <v>2737.6473949357505</v>
      </c>
      <c r="AG115" s="38">
        <f t="shared" si="206"/>
        <v>27376.281332557504</v>
      </c>
      <c r="AH115" s="38">
        <f t="shared" si="206"/>
        <v>273762.62070877507</v>
      </c>
      <c r="AI115" s="38">
        <f t="shared" si="206"/>
        <v>2737626.0144709507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5</v>
      </c>
      <c r="P116" s="369">
        <f t="shared" si="21"/>
        <v>20.399999999999999</v>
      </c>
      <c r="Q116" s="38">
        <f t="shared" si="22"/>
        <v>142506.28643251461</v>
      </c>
      <c r="R116" s="371">
        <f t="shared" ref="R116:Z116" si="207">$P116*$O116+MAX(R$24*1000/(MAX(MIN(FLOOR(R$24*1000/$U$1,1),$E116))*$L$1)*$R$1,$Q116-$P116*$O116)</f>
        <v>142506.28643251461</v>
      </c>
      <c r="S116" s="371">
        <f t="shared" si="207"/>
        <v>142506.28643251461</v>
      </c>
      <c r="T116" s="371">
        <f t="shared" si="207"/>
        <v>142506.28643251461</v>
      </c>
      <c r="U116" s="371">
        <f t="shared" si="207"/>
        <v>142506.28643251461</v>
      </c>
      <c r="V116" s="371">
        <f t="shared" si="207"/>
        <v>313238.63127670099</v>
      </c>
      <c r="W116" s="371">
        <f t="shared" si="207"/>
        <v>3131468.3127670093</v>
      </c>
      <c r="X116" s="371">
        <f t="shared" si="207"/>
        <v>31313765.127670094</v>
      </c>
      <c r="Y116" s="371">
        <f t="shared" si="207"/>
        <v>313136733.27670097</v>
      </c>
      <c r="Z116" s="371">
        <f t="shared" si="207"/>
        <v>3131366414.7670093</v>
      </c>
      <c r="AA116" s="38">
        <f t="shared" ref="AA116:AI116" si="208">$D116*R116/3600</f>
        <v>126.67225460667964</v>
      </c>
      <c r="AB116" s="38">
        <f t="shared" si="208"/>
        <v>126.67225460667964</v>
      </c>
      <c r="AC116" s="38">
        <f t="shared" si="208"/>
        <v>126.67225460667964</v>
      </c>
      <c r="AD116" s="38">
        <f t="shared" si="208"/>
        <v>126.67225460667964</v>
      </c>
      <c r="AE116" s="38">
        <f t="shared" si="208"/>
        <v>278.4343389126231</v>
      </c>
      <c r="AF116" s="38">
        <f t="shared" si="208"/>
        <v>2783.5273891262304</v>
      </c>
      <c r="AG116" s="38">
        <f t="shared" si="208"/>
        <v>27834.457891262307</v>
      </c>
      <c r="AH116" s="38">
        <f t="shared" si="208"/>
        <v>278343.76291262306</v>
      </c>
      <c r="AI116" s="38">
        <f t="shared" si="208"/>
        <v>2783436.8131262306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3</v>
      </c>
      <c r="P117" s="369">
        <f t="shared" si="21"/>
        <v>40.799999999999997</v>
      </c>
      <c r="Q117" s="38">
        <f t="shared" si="22"/>
        <v>285012.57286502921</v>
      </c>
      <c r="R117" s="371">
        <f t="shared" ref="R117:Z117" si="209">$P117*$O117+MAX(R$24*1000/(MAX(MIN(FLOOR(R$24*1000/$U$1,1),$E117))*$L$1)*$R$1,$Q117-$P117*$O117)</f>
        <v>285012.57286502921</v>
      </c>
      <c r="S117" s="371">
        <f t="shared" si="209"/>
        <v>285012.57286502921</v>
      </c>
      <c r="T117" s="371">
        <f t="shared" si="209"/>
        <v>285012.57286502921</v>
      </c>
      <c r="U117" s="371">
        <f t="shared" si="209"/>
        <v>285012.57286502921</v>
      </c>
      <c r="V117" s="371">
        <f t="shared" si="209"/>
        <v>501141.01004272152</v>
      </c>
      <c r="W117" s="371">
        <f t="shared" si="209"/>
        <v>5010308.5004272154</v>
      </c>
      <c r="X117" s="371">
        <f t="shared" si="209"/>
        <v>50101983.404272147</v>
      </c>
      <c r="Y117" s="371">
        <f t="shared" si="209"/>
        <v>501018732.44272149</v>
      </c>
      <c r="Z117" s="371">
        <f t="shared" si="209"/>
        <v>5010186222.8272152</v>
      </c>
      <c r="AA117" s="38">
        <f t="shared" ref="AA117:AI117" si="210">$D117*R117/3600</f>
        <v>158.34031825834955</v>
      </c>
      <c r="AB117" s="38">
        <f t="shared" si="210"/>
        <v>158.34031825834955</v>
      </c>
      <c r="AC117" s="38">
        <f t="shared" si="210"/>
        <v>158.34031825834955</v>
      </c>
      <c r="AD117" s="38">
        <f t="shared" si="210"/>
        <v>158.34031825834955</v>
      </c>
      <c r="AE117" s="38">
        <f t="shared" si="210"/>
        <v>278.41167224595642</v>
      </c>
      <c r="AF117" s="38">
        <f t="shared" si="210"/>
        <v>2783.5047224595642</v>
      </c>
      <c r="AG117" s="38">
        <f t="shared" si="210"/>
        <v>27834.435224595636</v>
      </c>
      <c r="AH117" s="38">
        <f t="shared" si="210"/>
        <v>278343.7402459564</v>
      </c>
      <c r="AI117" s="38">
        <f t="shared" si="210"/>
        <v>2783436.790459564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1</v>
      </c>
      <c r="O118" s="38">
        <f t="shared" si="20"/>
        <v>1</v>
      </c>
      <c r="P118" s="369">
        <f t="shared" si="21"/>
        <v>408000</v>
      </c>
      <c r="Q118" s="38">
        <f t="shared" si="22"/>
        <v>2850125728.6502924</v>
      </c>
      <c r="R118" s="371">
        <f t="shared" ref="R118:Z118" si="211">$P118*$O118+MAX(R$24*1000/(MAX(MIN(FLOOR(R$24*1000/$U$1,1),$E118))*$L$1)*$R$1,$Q118-$P118*$O118)</f>
        <v>2850125728.6502924</v>
      </c>
      <c r="S118" s="371">
        <f t="shared" si="211"/>
        <v>2850125728.6502924</v>
      </c>
      <c r="T118" s="371">
        <f t="shared" si="211"/>
        <v>2850125728.6502924</v>
      </c>
      <c r="U118" s="371">
        <f t="shared" si="211"/>
        <v>2850125728.6502924</v>
      </c>
      <c r="V118" s="371">
        <f t="shared" si="211"/>
        <v>2850125728.6502924</v>
      </c>
      <c r="W118" s="371">
        <f t="shared" si="211"/>
        <v>2850125728.6502924</v>
      </c>
      <c r="X118" s="371">
        <f t="shared" si="211"/>
        <v>2850125728.6502924</v>
      </c>
      <c r="Y118" s="371">
        <f t="shared" si="211"/>
        <v>2850125728.6502924</v>
      </c>
      <c r="Z118" s="371">
        <f t="shared" si="211"/>
        <v>12525873251.068037</v>
      </c>
      <c r="AA118" s="38">
        <f t="shared" ref="AA118:AI118" si="212">$D118*R118/3600</f>
        <v>633361.27303339844</v>
      </c>
      <c r="AB118" s="38">
        <f t="shared" si="212"/>
        <v>633361.27303339844</v>
      </c>
      <c r="AC118" s="38">
        <f t="shared" si="212"/>
        <v>633361.27303339844</v>
      </c>
      <c r="AD118" s="38">
        <f t="shared" si="212"/>
        <v>633361.27303339844</v>
      </c>
      <c r="AE118" s="38">
        <f t="shared" si="212"/>
        <v>633361.27303339844</v>
      </c>
      <c r="AF118" s="38">
        <f t="shared" si="212"/>
        <v>633361.27303339844</v>
      </c>
      <c r="AG118" s="38">
        <f t="shared" si="212"/>
        <v>633361.27303339844</v>
      </c>
      <c r="AH118" s="38">
        <f t="shared" si="212"/>
        <v>633361.27303339844</v>
      </c>
      <c r="AI118" s="38">
        <f t="shared" si="212"/>
        <v>2783527.3891262305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8.16</v>
      </c>
      <c r="Q119" s="38">
        <f t="shared" si="22"/>
        <v>57002.514573005843</v>
      </c>
      <c r="R119" s="371">
        <f t="shared" ref="R119:Z119" si="214">$P119*$O119+MAX(R$24*1000/(MAX(MIN(FLOOR(R$24*1000/$U$1,1),$E119))*$L$1)*$R$1,$Q119-$P119*$O119)</f>
        <v>57002.514573005843</v>
      </c>
      <c r="S119" s="371">
        <f t="shared" si="214"/>
        <v>57002.514573005843</v>
      </c>
      <c r="T119" s="371">
        <f t="shared" si="214"/>
        <v>57002.514573005843</v>
      </c>
      <c r="U119" s="371">
        <f t="shared" si="214"/>
        <v>57002.514573005843</v>
      </c>
      <c r="V119" s="371">
        <f t="shared" si="214"/>
        <v>156609.11563835049</v>
      </c>
      <c r="W119" s="371">
        <f t="shared" si="214"/>
        <v>1565723.9563835047</v>
      </c>
      <c r="X119" s="371">
        <f t="shared" si="214"/>
        <v>15656872.363835048</v>
      </c>
      <c r="Y119" s="371">
        <f t="shared" si="214"/>
        <v>156568356.4383505</v>
      </c>
      <c r="Z119" s="371">
        <f t="shared" si="214"/>
        <v>1565683197.1835046</v>
      </c>
      <c r="AA119" s="38">
        <f t="shared" ref="AA119:AI119" si="215">$D119*R119/3600</f>
        <v>102.14850611482646</v>
      </c>
      <c r="AB119" s="38">
        <f t="shared" si="215"/>
        <v>102.14850611482646</v>
      </c>
      <c r="AC119" s="38">
        <f t="shared" si="215"/>
        <v>102.14850611482646</v>
      </c>
      <c r="AD119" s="38">
        <f t="shared" si="215"/>
        <v>102.14850611482646</v>
      </c>
      <c r="AE119" s="38">
        <f t="shared" si="215"/>
        <v>280.64353522392406</v>
      </c>
      <c r="AF119" s="38">
        <f t="shared" si="215"/>
        <v>2805.7773298392403</v>
      </c>
      <c r="AG119" s="38">
        <f t="shared" si="215"/>
        <v>28057.115275992408</v>
      </c>
      <c r="AH119" s="38">
        <f t="shared" si="215"/>
        <v>280570.49473752407</v>
      </c>
      <c r="AI119" s="38">
        <f t="shared" si="215"/>
        <v>2805704.2893528403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8.16</v>
      </c>
      <c r="Q120" s="38">
        <f t="shared" si="22"/>
        <v>57002.514573005843</v>
      </c>
      <c r="R120" s="371">
        <f t="shared" ref="R120:Z120" si="216">$P120*$O120+MAX(R$24*1000/(MAX(MIN(FLOOR(R$24*1000/$U$1,1),$E120))*$L$1)*$R$1,$Q120-$P120*$O120)</f>
        <v>57002.514573005843</v>
      </c>
      <c r="S120" s="371">
        <f t="shared" si="216"/>
        <v>57002.514573005843</v>
      </c>
      <c r="T120" s="371">
        <f t="shared" si="216"/>
        <v>57002.514573005843</v>
      </c>
      <c r="U120" s="371">
        <f t="shared" si="216"/>
        <v>57002.514573005843</v>
      </c>
      <c r="V120" s="371">
        <f t="shared" si="216"/>
        <v>156609.11563835049</v>
      </c>
      <c r="W120" s="371">
        <f t="shared" si="216"/>
        <v>1565723.9563835047</v>
      </c>
      <c r="X120" s="371">
        <f t="shared" si="216"/>
        <v>15656872.363835048</v>
      </c>
      <c r="Y120" s="371">
        <f t="shared" si="216"/>
        <v>156568356.4383505</v>
      </c>
      <c r="Z120" s="371">
        <f t="shared" si="216"/>
        <v>1565683197.1835046</v>
      </c>
      <c r="AA120" s="38">
        <f t="shared" ref="AA120:AI120" si="217">$D120*R120/3600</f>
        <v>102.14850611482646</v>
      </c>
      <c r="AB120" s="38">
        <f t="shared" si="217"/>
        <v>102.14850611482646</v>
      </c>
      <c r="AC120" s="38">
        <f t="shared" si="217"/>
        <v>102.14850611482646</v>
      </c>
      <c r="AD120" s="38">
        <f t="shared" si="217"/>
        <v>102.14850611482646</v>
      </c>
      <c r="AE120" s="38">
        <f t="shared" si="217"/>
        <v>280.64353522392406</v>
      </c>
      <c r="AF120" s="38">
        <f t="shared" si="217"/>
        <v>2805.7773298392403</v>
      </c>
      <c r="AG120" s="38">
        <f t="shared" si="217"/>
        <v>28057.115275992408</v>
      </c>
      <c r="AH120" s="38">
        <f t="shared" si="217"/>
        <v>280570.49473752407</v>
      </c>
      <c r="AI120" s="38">
        <f t="shared" si="217"/>
        <v>2805704.2893528403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10.88</v>
      </c>
      <c r="Q121" s="38">
        <f t="shared" si="22"/>
        <v>76003.352764007795</v>
      </c>
      <c r="R121" s="371">
        <f t="shared" ref="R121:Z121" si="218">$P121*$O121+MAX(R$24*1000/(MAX(MIN(FLOOR(R$24*1000/$U$1,1),$E121))*$L$1)*$R$1,$Q121-$P121*$O121)</f>
        <v>76003.352764007795</v>
      </c>
      <c r="S121" s="371">
        <f t="shared" si="218"/>
        <v>76003.352764007795</v>
      </c>
      <c r="T121" s="371">
        <f t="shared" si="218"/>
        <v>76003.352764007795</v>
      </c>
      <c r="U121" s="371">
        <f t="shared" si="218"/>
        <v>76003.352764007795</v>
      </c>
      <c r="V121" s="371">
        <f t="shared" si="218"/>
        <v>208801.2741844673</v>
      </c>
      <c r="W121" s="371">
        <f t="shared" si="218"/>
        <v>2087621.061844673</v>
      </c>
      <c r="X121" s="371">
        <f t="shared" si="218"/>
        <v>20875818.93844673</v>
      </c>
      <c r="Y121" s="371">
        <f t="shared" si="218"/>
        <v>208757797.70446736</v>
      </c>
      <c r="Z121" s="371">
        <f t="shared" si="218"/>
        <v>2087577585.3646734</v>
      </c>
      <c r="AA121" s="38">
        <f t="shared" ref="AA121:AI121" si="219">$D121*R121/3600</f>
        <v>102.14850611482649</v>
      </c>
      <c r="AB121" s="38">
        <f t="shared" si="219"/>
        <v>102.14850611482649</v>
      </c>
      <c r="AC121" s="38">
        <f t="shared" si="219"/>
        <v>102.14850611482649</v>
      </c>
      <c r="AD121" s="38">
        <f t="shared" si="219"/>
        <v>102.14850611482649</v>
      </c>
      <c r="AE121" s="38">
        <f t="shared" si="219"/>
        <v>280.62891250392408</v>
      </c>
      <c r="AF121" s="38">
        <f t="shared" si="219"/>
        <v>2805.7627071192405</v>
      </c>
      <c r="AG121" s="38">
        <f t="shared" si="219"/>
        <v>28057.10065327241</v>
      </c>
      <c r="AH121" s="38">
        <f t="shared" si="219"/>
        <v>280570.48011480412</v>
      </c>
      <c r="AI121" s="38">
        <f t="shared" si="219"/>
        <v>2805704.2747301213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10</v>
      </c>
      <c r="P122" s="369">
        <f t="shared" si="21"/>
        <v>16.32</v>
      </c>
      <c r="Q122" s="38">
        <f t="shared" si="22"/>
        <v>114005.02914601169</v>
      </c>
      <c r="R122" s="371">
        <f t="shared" ref="R122:Z122" si="220">$P122*$O122+MAX(R$24*1000/(MAX(MIN(FLOOR(R$24*1000/$U$1,1),$E122))*$L$1)*$R$1,$Q122-$P122*$O122)</f>
        <v>114005.02914601169</v>
      </c>
      <c r="S122" s="371">
        <f t="shared" si="220"/>
        <v>114005.02914601169</v>
      </c>
      <c r="T122" s="371">
        <f t="shared" si="220"/>
        <v>114005.02914601169</v>
      </c>
      <c r="U122" s="371">
        <f t="shared" si="220"/>
        <v>114005.02914601169</v>
      </c>
      <c r="V122" s="371">
        <f t="shared" si="220"/>
        <v>313299.83127670101</v>
      </c>
      <c r="W122" s="371">
        <f t="shared" si="220"/>
        <v>3131529.5127670094</v>
      </c>
      <c r="X122" s="371">
        <f t="shared" si="220"/>
        <v>31313826.327670094</v>
      </c>
      <c r="Y122" s="371">
        <f t="shared" si="220"/>
        <v>313136794.47670096</v>
      </c>
      <c r="Z122" s="371">
        <f t="shared" si="220"/>
        <v>3131366475.9670091</v>
      </c>
      <c r="AA122" s="38">
        <f t="shared" ref="AA122:AI122" si="221">$D122*R122/3600</f>
        <v>102.14850611482646</v>
      </c>
      <c r="AB122" s="38">
        <f t="shared" si="221"/>
        <v>102.14850611482646</v>
      </c>
      <c r="AC122" s="38">
        <f t="shared" si="221"/>
        <v>102.14850611482646</v>
      </c>
      <c r="AD122" s="38">
        <f t="shared" si="221"/>
        <v>102.14850611482646</v>
      </c>
      <c r="AE122" s="38">
        <f t="shared" si="221"/>
        <v>280.71664882392412</v>
      </c>
      <c r="AF122" s="38">
        <f t="shared" si="221"/>
        <v>2805.8504434392403</v>
      </c>
      <c r="AG122" s="38">
        <f t="shared" si="221"/>
        <v>28057.188389592404</v>
      </c>
      <c r="AH122" s="38">
        <f t="shared" si="221"/>
        <v>280570.5678511241</v>
      </c>
      <c r="AI122" s="38">
        <f t="shared" si="221"/>
        <v>2805704.3624664401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10</v>
      </c>
      <c r="P123" s="369">
        <f t="shared" si="21"/>
        <v>16.32</v>
      </c>
      <c r="Q123" s="38">
        <f t="shared" si="22"/>
        <v>114005.02914601169</v>
      </c>
      <c r="R123" s="371">
        <f t="shared" ref="R123:Z123" si="222">$P123*$O123+MAX(R$24*1000/(MAX(MIN(FLOOR(R$24*1000/$U$1,1),$E123))*$L$1)*$R$1,$Q123-$P123*$O123)</f>
        <v>114005.02914601169</v>
      </c>
      <c r="S123" s="371">
        <f t="shared" si="222"/>
        <v>114005.02914601169</v>
      </c>
      <c r="T123" s="371">
        <f t="shared" si="222"/>
        <v>114005.02914601169</v>
      </c>
      <c r="U123" s="371">
        <f t="shared" si="222"/>
        <v>114005.02914601169</v>
      </c>
      <c r="V123" s="371">
        <f t="shared" si="222"/>
        <v>313299.83127670101</v>
      </c>
      <c r="W123" s="371">
        <f t="shared" si="222"/>
        <v>3131529.5127670094</v>
      </c>
      <c r="X123" s="371">
        <f t="shared" si="222"/>
        <v>31313826.327670094</v>
      </c>
      <c r="Y123" s="371">
        <f t="shared" si="222"/>
        <v>313136794.47670096</v>
      </c>
      <c r="Z123" s="371">
        <f t="shared" si="222"/>
        <v>3131366475.9670091</v>
      </c>
      <c r="AA123" s="38">
        <f t="shared" ref="AA123:AI123" si="223">$D123*R123/3600</f>
        <v>102.14850611482646</v>
      </c>
      <c r="AB123" s="38">
        <f t="shared" si="223"/>
        <v>102.14850611482646</v>
      </c>
      <c r="AC123" s="38">
        <f t="shared" si="223"/>
        <v>102.14850611482646</v>
      </c>
      <c r="AD123" s="38">
        <f t="shared" si="223"/>
        <v>102.14850611482646</v>
      </c>
      <c r="AE123" s="38">
        <f t="shared" si="223"/>
        <v>280.71664882392412</v>
      </c>
      <c r="AF123" s="38">
        <f t="shared" si="223"/>
        <v>2805.8504434392403</v>
      </c>
      <c r="AG123" s="38">
        <f t="shared" si="223"/>
        <v>28057.188389592404</v>
      </c>
      <c r="AH123" s="38">
        <f t="shared" si="223"/>
        <v>280570.5678511241</v>
      </c>
      <c r="AI123" s="38">
        <f t="shared" si="223"/>
        <v>2805704.3624664401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16.32</v>
      </c>
      <c r="Q124" s="38">
        <f t="shared" si="22"/>
        <v>114005.02914601169</v>
      </c>
      <c r="R124" s="371">
        <f t="shared" ref="R124:Z124" si="224">$P124*$O124+MAX(R$24*1000/(MAX(MIN(FLOOR(R$24*1000/$U$1,1),$E124))*$L$1)*$R$1,$Q124-$P124*$O124)</f>
        <v>114005.02914601169</v>
      </c>
      <c r="S124" s="371">
        <f t="shared" si="224"/>
        <v>114005.02914601169</v>
      </c>
      <c r="T124" s="371">
        <f t="shared" si="224"/>
        <v>114005.02914601169</v>
      </c>
      <c r="U124" s="371">
        <f t="shared" si="224"/>
        <v>114005.02914601169</v>
      </c>
      <c r="V124" s="371">
        <f t="shared" si="224"/>
        <v>313169.27127670101</v>
      </c>
      <c r="W124" s="371">
        <f t="shared" si="224"/>
        <v>3131398.9527670094</v>
      </c>
      <c r="X124" s="371">
        <f t="shared" si="224"/>
        <v>31313695.767670095</v>
      </c>
      <c r="Y124" s="371">
        <f t="shared" si="224"/>
        <v>313136663.91670096</v>
      </c>
      <c r="Z124" s="371">
        <f t="shared" si="224"/>
        <v>3131366345.4070091</v>
      </c>
      <c r="AA124" s="38">
        <f t="shared" ref="AA124:AI124" si="225">$D124*R124/3600</f>
        <v>102.14850611482646</v>
      </c>
      <c r="AB124" s="38">
        <f t="shared" si="225"/>
        <v>102.14850611482646</v>
      </c>
      <c r="AC124" s="38">
        <f t="shared" si="225"/>
        <v>102.14850611482646</v>
      </c>
      <c r="AD124" s="38">
        <f t="shared" si="225"/>
        <v>102.14850611482646</v>
      </c>
      <c r="AE124" s="38">
        <f t="shared" si="225"/>
        <v>280.59966706392413</v>
      </c>
      <c r="AF124" s="38">
        <f t="shared" si="225"/>
        <v>2805.7334616792405</v>
      </c>
      <c r="AG124" s="38">
        <f t="shared" si="225"/>
        <v>28057.071407832405</v>
      </c>
      <c r="AH124" s="38">
        <f t="shared" si="225"/>
        <v>280570.45086936408</v>
      </c>
      <c r="AI124" s="38">
        <f t="shared" si="225"/>
        <v>2805704.2454846799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21.76</v>
      </c>
      <c r="Q125" s="38">
        <f t="shared" si="22"/>
        <v>152006.70552801559</v>
      </c>
      <c r="R125" s="371">
        <f t="shared" ref="R125:Z125" si="226">$P125*$O125+MAX(R$24*1000/(MAX(MIN(FLOOR(R$24*1000/$U$1,1),$E125))*$L$1)*$R$1,$Q125-$P125*$O125)</f>
        <v>152006.70552801559</v>
      </c>
      <c r="S125" s="371">
        <f t="shared" si="226"/>
        <v>152006.70552801559</v>
      </c>
      <c r="T125" s="371">
        <f t="shared" si="226"/>
        <v>152006.70552801559</v>
      </c>
      <c r="U125" s="371">
        <f t="shared" si="226"/>
        <v>152006.70552801559</v>
      </c>
      <c r="V125" s="371">
        <f t="shared" si="226"/>
        <v>417559.02836893464</v>
      </c>
      <c r="W125" s="371">
        <f t="shared" si="226"/>
        <v>4175198.603689346</v>
      </c>
      <c r="X125" s="371">
        <f t="shared" si="226"/>
        <v>41751594.356893465</v>
      </c>
      <c r="Y125" s="371">
        <f t="shared" si="226"/>
        <v>417515551.88893467</v>
      </c>
      <c r="Z125" s="371">
        <f t="shared" si="226"/>
        <v>4175155127.2093468</v>
      </c>
      <c r="AA125" s="38">
        <f t="shared" ref="AA125:AI125" si="227">$D125*R125/3600</f>
        <v>102.14850611482649</v>
      </c>
      <c r="AB125" s="38">
        <f t="shared" si="227"/>
        <v>102.14850611482649</v>
      </c>
      <c r="AC125" s="38">
        <f t="shared" si="227"/>
        <v>102.14850611482649</v>
      </c>
      <c r="AD125" s="38">
        <f t="shared" si="227"/>
        <v>102.14850611482649</v>
      </c>
      <c r="AE125" s="38">
        <f t="shared" si="227"/>
        <v>280.59966706392407</v>
      </c>
      <c r="AF125" s="38">
        <f t="shared" si="227"/>
        <v>2805.7334616792405</v>
      </c>
      <c r="AG125" s="38">
        <f t="shared" si="227"/>
        <v>28057.071407832409</v>
      </c>
      <c r="AH125" s="38">
        <f t="shared" si="227"/>
        <v>280570.45086936408</v>
      </c>
      <c r="AI125" s="38">
        <f t="shared" si="227"/>
        <v>2805704.2454846813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8</v>
      </c>
      <c r="P126" s="369">
        <f t="shared" si="21"/>
        <v>20.399999999999999</v>
      </c>
      <c r="Q126" s="38">
        <f t="shared" si="22"/>
        <v>142506.28643251461</v>
      </c>
      <c r="R126" s="371">
        <f t="shared" ref="R126:Z126" si="228">$P126*$O126+MAX(R$24*1000/(MAX(MIN(FLOOR(R$24*1000/$U$1,1),$E126))*$L$1)*$R$1,$Q126-$P126*$O126)</f>
        <v>142506.28643251461</v>
      </c>
      <c r="S126" s="371">
        <f t="shared" si="228"/>
        <v>142506.28643251461</v>
      </c>
      <c r="T126" s="371">
        <f t="shared" si="228"/>
        <v>142506.28643251461</v>
      </c>
      <c r="U126" s="371">
        <f t="shared" si="228"/>
        <v>142506.28643251461</v>
      </c>
      <c r="V126" s="371">
        <f t="shared" si="228"/>
        <v>417678.70836893463</v>
      </c>
      <c r="W126" s="371">
        <f t="shared" si="228"/>
        <v>4175318.2836893462</v>
      </c>
      <c r="X126" s="371">
        <f t="shared" si="228"/>
        <v>41751714.036893465</v>
      </c>
      <c r="Y126" s="371">
        <f t="shared" si="228"/>
        <v>417515671.56893468</v>
      </c>
      <c r="Z126" s="371">
        <f t="shared" si="228"/>
        <v>4175155246.8893466</v>
      </c>
      <c r="AA126" s="38">
        <f t="shared" ref="AA126:AI126" si="229">$D126*R126/3600</f>
        <v>95.764224482649809</v>
      </c>
      <c r="AB126" s="38">
        <f t="shared" si="229"/>
        <v>95.764224482649809</v>
      </c>
      <c r="AC126" s="38">
        <f t="shared" si="229"/>
        <v>95.764224482649809</v>
      </c>
      <c r="AD126" s="38">
        <f t="shared" si="229"/>
        <v>95.764224482649809</v>
      </c>
      <c r="AE126" s="38">
        <f t="shared" si="229"/>
        <v>280.68009202392409</v>
      </c>
      <c r="AF126" s="38">
        <f t="shared" si="229"/>
        <v>2805.8138866392405</v>
      </c>
      <c r="AG126" s="38">
        <f t="shared" si="229"/>
        <v>28057.151832792406</v>
      </c>
      <c r="AH126" s="38">
        <f t="shared" si="229"/>
        <v>280570.53129432409</v>
      </c>
      <c r="AI126" s="38">
        <f t="shared" si="229"/>
        <v>2805704.3259096411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32.64</v>
      </c>
      <c r="Q127" s="38">
        <f t="shared" si="22"/>
        <v>228010.05829202337</v>
      </c>
      <c r="R127" s="371">
        <f t="shared" ref="R127:Z127" si="230">$P127*$O127+MAX(R$24*1000/(MAX(MIN(FLOOR(R$24*1000/$U$1,1),$E127))*$L$1)*$R$1,$Q127-$P127*$O127)</f>
        <v>228010.05829202337</v>
      </c>
      <c r="S127" s="371">
        <f t="shared" si="230"/>
        <v>228010.05829202337</v>
      </c>
      <c r="T127" s="371">
        <f t="shared" si="230"/>
        <v>228010.05829202337</v>
      </c>
      <c r="U127" s="371">
        <f t="shared" si="230"/>
        <v>228010.05829202337</v>
      </c>
      <c r="V127" s="371">
        <f t="shared" si="230"/>
        <v>626305.902553402</v>
      </c>
      <c r="W127" s="371">
        <f t="shared" si="230"/>
        <v>6262765.2655340182</v>
      </c>
      <c r="X127" s="371">
        <f t="shared" si="230"/>
        <v>62627358.895340189</v>
      </c>
      <c r="Y127" s="371">
        <f t="shared" si="230"/>
        <v>626273295.19340193</v>
      </c>
      <c r="Z127" s="371">
        <f t="shared" si="230"/>
        <v>6262732658.1740189</v>
      </c>
      <c r="AA127" s="38">
        <f t="shared" ref="AA127:AI127" si="231">$D127*R127/3600</f>
        <v>102.14850611482646</v>
      </c>
      <c r="AB127" s="38">
        <f t="shared" si="231"/>
        <v>102.14850611482646</v>
      </c>
      <c r="AC127" s="38">
        <f t="shared" si="231"/>
        <v>102.14850611482646</v>
      </c>
      <c r="AD127" s="38">
        <f t="shared" si="231"/>
        <v>102.14850611482646</v>
      </c>
      <c r="AE127" s="38">
        <f t="shared" si="231"/>
        <v>280.5850443439241</v>
      </c>
      <c r="AF127" s="38">
        <f t="shared" si="231"/>
        <v>2805.7188389592402</v>
      </c>
      <c r="AG127" s="38">
        <f t="shared" si="231"/>
        <v>28057.056785112403</v>
      </c>
      <c r="AH127" s="38">
        <f t="shared" si="231"/>
        <v>280570.43624664407</v>
      </c>
      <c r="AI127" s="38">
        <f t="shared" si="231"/>
        <v>2805704.2308619604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5</v>
      </c>
      <c r="P128" s="369">
        <f t="shared" si="21"/>
        <v>34</v>
      </c>
      <c r="Q128" s="38">
        <f t="shared" si="22"/>
        <v>237510.47738752436</v>
      </c>
      <c r="R128" s="371">
        <f t="shared" ref="R128:Z128" si="232">$P128*$O128+MAX(R$24*1000/(MAX(MIN(FLOOR(R$24*1000/$U$1,1),$E128))*$L$1)*$R$1,$Q128-$P128*$O128)</f>
        <v>237510.47738752436</v>
      </c>
      <c r="S128" s="371">
        <f t="shared" si="232"/>
        <v>237510.47738752436</v>
      </c>
      <c r="T128" s="371">
        <f t="shared" si="232"/>
        <v>237510.47738752436</v>
      </c>
      <c r="U128" s="371">
        <f t="shared" si="232"/>
        <v>237510.47738752436</v>
      </c>
      <c r="V128" s="371">
        <f t="shared" si="232"/>
        <v>626443.26255340199</v>
      </c>
      <c r="W128" s="371">
        <f t="shared" si="232"/>
        <v>6262902.6255340185</v>
      </c>
      <c r="X128" s="371">
        <f t="shared" si="232"/>
        <v>62627496.255340189</v>
      </c>
      <c r="Y128" s="371">
        <f t="shared" si="232"/>
        <v>626273432.55340195</v>
      </c>
      <c r="Z128" s="371">
        <f t="shared" si="232"/>
        <v>6262732795.5340185</v>
      </c>
      <c r="AA128" s="38">
        <f t="shared" ref="AA128:AI128" si="233">$D128*R128/3600</f>
        <v>106.40469386961091</v>
      </c>
      <c r="AB128" s="38">
        <f t="shared" si="233"/>
        <v>106.40469386961091</v>
      </c>
      <c r="AC128" s="38">
        <f t="shared" si="233"/>
        <v>106.40469386961091</v>
      </c>
      <c r="AD128" s="38">
        <f t="shared" si="233"/>
        <v>106.40469386961091</v>
      </c>
      <c r="AE128" s="38">
        <f t="shared" si="233"/>
        <v>280.64658162392413</v>
      </c>
      <c r="AF128" s="38">
        <f t="shared" si="233"/>
        <v>2805.7803762392405</v>
      </c>
      <c r="AG128" s="38">
        <f t="shared" si="233"/>
        <v>28057.118322392405</v>
      </c>
      <c r="AH128" s="38">
        <f t="shared" si="233"/>
        <v>280570.4977839241</v>
      </c>
      <c r="AI128" s="38">
        <f t="shared" si="233"/>
        <v>2805704.2923992402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1</v>
      </c>
      <c r="O129" s="38">
        <f t="shared" si="20"/>
        <v>2</v>
      </c>
      <c r="P129" s="369">
        <f t="shared" si="21"/>
        <v>40.799999999999997</v>
      </c>
      <c r="Q129" s="38">
        <f t="shared" si="22"/>
        <v>285012.57286502921</v>
      </c>
      <c r="R129" s="371">
        <f t="shared" ref="R129:Z129" si="234">$P129*$O129+MAX(R$24*1000/(MAX(MIN(FLOOR(R$24*1000/$U$1,1),$E129))*$L$1)*$R$1,$Q129-$P129*$O129)</f>
        <v>285012.57286502921</v>
      </c>
      <c r="S129" s="371">
        <f t="shared" si="234"/>
        <v>285012.57286502921</v>
      </c>
      <c r="T129" s="371">
        <f t="shared" si="234"/>
        <v>285012.57286502921</v>
      </c>
      <c r="U129" s="371">
        <f t="shared" si="234"/>
        <v>285012.57286502921</v>
      </c>
      <c r="V129" s="371">
        <f t="shared" si="234"/>
        <v>1252628.1251068041</v>
      </c>
      <c r="W129" s="371">
        <f t="shared" si="234"/>
        <v>12525546.851068037</v>
      </c>
      <c r="X129" s="371">
        <f t="shared" si="234"/>
        <v>125254734.11068037</v>
      </c>
      <c r="Y129" s="371">
        <f t="shared" si="234"/>
        <v>1252546606.7068038</v>
      </c>
      <c r="Z129" s="371">
        <f t="shared" si="234"/>
        <v>12525465332.668037</v>
      </c>
      <c r="AA129" s="38">
        <f t="shared" ref="AA129:AI129" si="235">$D129*R129/3600</f>
        <v>63.842816321766549</v>
      </c>
      <c r="AB129" s="38">
        <f t="shared" si="235"/>
        <v>63.842816321766549</v>
      </c>
      <c r="AC129" s="38">
        <f t="shared" si="235"/>
        <v>63.842816321766549</v>
      </c>
      <c r="AD129" s="38">
        <f t="shared" si="235"/>
        <v>63.842816321766549</v>
      </c>
      <c r="AE129" s="38">
        <f t="shared" si="235"/>
        <v>280.5887000239241</v>
      </c>
      <c r="AF129" s="38">
        <f t="shared" si="235"/>
        <v>2805.7224946392398</v>
      </c>
      <c r="AG129" s="38">
        <f t="shared" si="235"/>
        <v>28057.060440792404</v>
      </c>
      <c r="AH129" s="38">
        <f t="shared" si="235"/>
        <v>280570.43990232405</v>
      </c>
      <c r="AI129" s="38">
        <f t="shared" si="235"/>
        <v>2805704.2345176404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1</v>
      </c>
      <c r="O130" s="38">
        <f t="shared" si="20"/>
        <v>1</v>
      </c>
      <c r="P130" s="369">
        <f t="shared" si="21"/>
        <v>40.799999999999997</v>
      </c>
      <c r="Q130" s="38">
        <f t="shared" si="22"/>
        <v>285012.57286502921</v>
      </c>
      <c r="R130" s="371">
        <f t="shared" ref="R130:Z130" si="236">$P130*$O130+MAX(R$24*1000/(MAX(MIN(FLOOR(R$24*1000/$U$1,1),$E130))*$L$1)*$R$1,$Q130-$P130*$O130)</f>
        <v>285012.57286502921</v>
      </c>
      <c r="S130" s="371">
        <f t="shared" si="236"/>
        <v>285012.57286502921</v>
      </c>
      <c r="T130" s="371">
        <f t="shared" si="236"/>
        <v>285012.57286502921</v>
      </c>
      <c r="U130" s="371">
        <f t="shared" si="236"/>
        <v>285012.57286502921</v>
      </c>
      <c r="V130" s="371">
        <f t="shared" si="236"/>
        <v>2505133.8502136078</v>
      </c>
      <c r="W130" s="371">
        <f t="shared" si="236"/>
        <v>25050971.302136075</v>
      </c>
      <c r="X130" s="371">
        <f t="shared" si="236"/>
        <v>250509345.82136077</v>
      </c>
      <c r="Y130" s="371">
        <f t="shared" si="236"/>
        <v>2505093091.013608</v>
      </c>
      <c r="Z130" s="371">
        <f t="shared" si="236"/>
        <v>25050930542.936073</v>
      </c>
      <c r="AA130" s="38">
        <f t="shared" ref="AA130:AI130" si="237">$D130*R130/3600</f>
        <v>31.921408160883274</v>
      </c>
      <c r="AB130" s="38">
        <f t="shared" si="237"/>
        <v>31.921408160883274</v>
      </c>
      <c r="AC130" s="38">
        <f t="shared" si="237"/>
        <v>31.921408160883274</v>
      </c>
      <c r="AD130" s="38">
        <f t="shared" si="237"/>
        <v>31.921408160883274</v>
      </c>
      <c r="AE130" s="38">
        <f t="shared" si="237"/>
        <v>280.57499122392409</v>
      </c>
      <c r="AF130" s="38">
        <f t="shared" si="237"/>
        <v>2805.7087858392401</v>
      </c>
      <c r="AG130" s="38">
        <f t="shared" si="237"/>
        <v>28057.046731992406</v>
      </c>
      <c r="AH130" s="38">
        <f t="shared" si="237"/>
        <v>280570.42619352409</v>
      </c>
      <c r="AI130" s="38">
        <f t="shared" si="237"/>
        <v>2805704.2208088404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20.399999999999999</v>
      </c>
      <c r="Q131" s="38">
        <f t="shared" si="22"/>
        <v>142506.28643251461</v>
      </c>
      <c r="R131" s="371">
        <f t="shared" ref="R131:Z131" si="238">$P131*$O131+MAX(R$24*1000/(MAX(MIN(FLOOR(R$24*1000/$U$1,1),$E131))*$L$1)*$R$1,$Q131-$P131*$O131)</f>
        <v>142506.28643251461</v>
      </c>
      <c r="S131" s="371">
        <f t="shared" si="238"/>
        <v>142506.28643251461</v>
      </c>
      <c r="T131" s="371">
        <f t="shared" si="238"/>
        <v>142506.28643251461</v>
      </c>
      <c r="U131" s="371">
        <f t="shared" si="238"/>
        <v>142506.28643251461</v>
      </c>
      <c r="V131" s="371">
        <f t="shared" si="238"/>
        <v>208920.95418446732</v>
      </c>
      <c r="W131" s="371">
        <f t="shared" si="238"/>
        <v>2087740.7418446729</v>
      </c>
      <c r="X131" s="371">
        <f t="shared" si="238"/>
        <v>20875938.61844673</v>
      </c>
      <c r="Y131" s="371">
        <f t="shared" si="238"/>
        <v>208757917.38446733</v>
      </c>
      <c r="Z131" s="371">
        <f t="shared" si="238"/>
        <v>2087577705.0446734</v>
      </c>
      <c r="AA131" s="38">
        <f t="shared" ref="AA131:AI131" si="239">$D131*R131/3600</f>
        <v>195.70863336732006</v>
      </c>
      <c r="AB131" s="38">
        <f t="shared" si="239"/>
        <v>195.70863336732006</v>
      </c>
      <c r="AC131" s="38">
        <f t="shared" si="239"/>
        <v>195.70863336732006</v>
      </c>
      <c r="AD131" s="38">
        <f t="shared" si="239"/>
        <v>195.70863336732006</v>
      </c>
      <c r="AE131" s="38">
        <f t="shared" si="239"/>
        <v>286.91811041333511</v>
      </c>
      <c r="AF131" s="38">
        <f t="shared" si="239"/>
        <v>2867.1639521333509</v>
      </c>
      <c r="AG131" s="38">
        <f t="shared" si="239"/>
        <v>28669.622369333509</v>
      </c>
      <c r="AH131" s="38">
        <f t="shared" si="239"/>
        <v>286694.20654133509</v>
      </c>
      <c r="AI131" s="38">
        <f t="shared" si="239"/>
        <v>2866940.0482613514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34</v>
      </c>
      <c r="Q132" s="38">
        <f t="shared" si="22"/>
        <v>237510.47738752436</v>
      </c>
      <c r="R132" s="371">
        <f t="shared" ref="R132:Z132" si="240">$P132*$O132+MAX(R$24*1000/(MAX(MIN(FLOOR(R$24*1000/$U$1,1),$E132))*$L$1)*$R$1,$Q132-$P132*$O132)</f>
        <v>237510.47738752436</v>
      </c>
      <c r="S132" s="371">
        <f t="shared" si="240"/>
        <v>237510.47738752436</v>
      </c>
      <c r="T132" s="371">
        <f t="shared" si="240"/>
        <v>237510.47738752436</v>
      </c>
      <c r="U132" s="371">
        <f t="shared" si="240"/>
        <v>237510.47738752436</v>
      </c>
      <c r="V132" s="371">
        <f t="shared" si="240"/>
        <v>313306.63127670099</v>
      </c>
      <c r="W132" s="371">
        <f t="shared" si="240"/>
        <v>3131536.3127670093</v>
      </c>
      <c r="X132" s="371">
        <f t="shared" si="240"/>
        <v>31313833.127670094</v>
      </c>
      <c r="Y132" s="371">
        <f t="shared" si="240"/>
        <v>313136801.27670097</v>
      </c>
      <c r="Z132" s="371">
        <f t="shared" si="240"/>
        <v>3131366482.7670093</v>
      </c>
      <c r="AA132" s="38">
        <f t="shared" ref="AA132:AI132" si="241">$D132*R132/3600</f>
        <v>217.45403707480006</v>
      </c>
      <c r="AB132" s="38">
        <f t="shared" si="241"/>
        <v>217.45403707480006</v>
      </c>
      <c r="AC132" s="38">
        <f t="shared" si="241"/>
        <v>217.45403707480006</v>
      </c>
      <c r="AD132" s="38">
        <f t="shared" si="241"/>
        <v>217.45403707480006</v>
      </c>
      <c r="AE132" s="38">
        <f t="shared" si="241"/>
        <v>286.84962685777958</v>
      </c>
      <c r="AF132" s="38">
        <f t="shared" si="241"/>
        <v>2867.0954685777947</v>
      </c>
      <c r="AG132" s="38">
        <f t="shared" si="241"/>
        <v>28669.553885777954</v>
      </c>
      <c r="AH132" s="38">
        <f t="shared" si="241"/>
        <v>286694.13805777952</v>
      </c>
      <c r="AI132" s="38">
        <f t="shared" si="241"/>
        <v>2866939.9797777948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40.799999999999997</v>
      </c>
      <c r="Q133" s="38">
        <f t="shared" si="22"/>
        <v>285012.57286502921</v>
      </c>
      <c r="R133" s="371">
        <f t="shared" ref="R133:Z133" si="242">$P133*$O133+MAX(R$24*1000/(MAX(MIN(FLOOR(R$24*1000/$U$1,1),$E133))*$L$1)*$R$1,$Q133-$P133*$O133)</f>
        <v>285012.57286502921</v>
      </c>
      <c r="S133" s="371">
        <f t="shared" si="242"/>
        <v>285012.57286502921</v>
      </c>
      <c r="T133" s="371">
        <f t="shared" si="242"/>
        <v>285012.57286502921</v>
      </c>
      <c r="U133" s="371">
        <f t="shared" si="242"/>
        <v>285012.57286502921</v>
      </c>
      <c r="V133" s="371">
        <f t="shared" si="242"/>
        <v>417678.70836893463</v>
      </c>
      <c r="W133" s="371">
        <f t="shared" si="242"/>
        <v>4175318.2836893462</v>
      </c>
      <c r="X133" s="371">
        <f t="shared" si="242"/>
        <v>41751714.036893465</v>
      </c>
      <c r="Y133" s="371">
        <f t="shared" si="242"/>
        <v>417515671.56893468</v>
      </c>
      <c r="Z133" s="371">
        <f t="shared" si="242"/>
        <v>4175155246.8893466</v>
      </c>
      <c r="AA133" s="38">
        <f t="shared" ref="AA133:AI133" si="243">$D133*R133/3600</f>
        <v>195.70863336732006</v>
      </c>
      <c r="AB133" s="38">
        <f t="shared" si="243"/>
        <v>195.70863336732006</v>
      </c>
      <c r="AC133" s="38">
        <f t="shared" si="243"/>
        <v>195.70863336732006</v>
      </c>
      <c r="AD133" s="38">
        <f t="shared" si="243"/>
        <v>195.70863336732006</v>
      </c>
      <c r="AE133" s="38">
        <f t="shared" si="243"/>
        <v>286.80604641333508</v>
      </c>
      <c r="AF133" s="38">
        <f t="shared" si="243"/>
        <v>2867.051888133351</v>
      </c>
      <c r="AG133" s="38">
        <f t="shared" si="243"/>
        <v>28669.510305333511</v>
      </c>
      <c r="AH133" s="38">
        <f t="shared" si="243"/>
        <v>286694.09447733517</v>
      </c>
      <c r="AI133" s="38">
        <f t="shared" si="243"/>
        <v>2866939.9361973512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40.799999999999997</v>
      </c>
      <c r="Q134" s="38">
        <f t="shared" si="22"/>
        <v>285012.57286502921</v>
      </c>
      <c r="R134" s="371">
        <f t="shared" ref="R134:Z134" si="244">$P134*$O134+MAX(R$24*1000/(MAX(MIN(FLOOR(R$24*1000/$U$1,1),$E134))*$L$1)*$R$1,$Q134-$P134*$O134)</f>
        <v>285012.57286502921</v>
      </c>
      <c r="S134" s="371">
        <f t="shared" si="244"/>
        <v>285012.57286502921</v>
      </c>
      <c r="T134" s="371">
        <f t="shared" si="244"/>
        <v>285012.57286502921</v>
      </c>
      <c r="U134" s="371">
        <f t="shared" si="244"/>
        <v>285012.57286502921</v>
      </c>
      <c r="V134" s="371">
        <f t="shared" si="244"/>
        <v>626354.86255340197</v>
      </c>
      <c r="W134" s="371">
        <f t="shared" si="244"/>
        <v>6262814.2255340181</v>
      </c>
      <c r="X134" s="371">
        <f t="shared" si="244"/>
        <v>62627407.85534019</v>
      </c>
      <c r="Y134" s="371">
        <f t="shared" si="244"/>
        <v>626273344.15340197</v>
      </c>
      <c r="Z134" s="371">
        <f t="shared" si="244"/>
        <v>6262732707.1340189</v>
      </c>
      <c r="AA134" s="38">
        <f t="shared" ref="AA134:AI134" si="245">$D134*R134/3600</f>
        <v>130.47242224488002</v>
      </c>
      <c r="AB134" s="38">
        <f t="shared" si="245"/>
        <v>130.47242224488002</v>
      </c>
      <c r="AC134" s="38">
        <f t="shared" si="245"/>
        <v>130.47242224488002</v>
      </c>
      <c r="AD134" s="38">
        <f t="shared" si="245"/>
        <v>130.47242224488002</v>
      </c>
      <c r="AE134" s="38">
        <f t="shared" si="245"/>
        <v>286.73133708000177</v>
      </c>
      <c r="AF134" s="38">
        <f t="shared" si="245"/>
        <v>2866.9771788000171</v>
      </c>
      <c r="AG134" s="38">
        <f t="shared" si="245"/>
        <v>28669.435596000174</v>
      </c>
      <c r="AH134" s="38">
        <f t="shared" si="245"/>
        <v>286694.01976800174</v>
      </c>
      <c r="AI134" s="38">
        <f t="shared" si="245"/>
        <v>2866939.8614880177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40.799999999999997</v>
      </c>
      <c r="Q135" s="38">
        <f t="shared" si="22"/>
        <v>285012.57286502921</v>
      </c>
      <c r="R135" s="371">
        <f t="shared" ref="R135:Z135" si="246">$P135*$O135+MAX(R$24*1000/(MAX(MIN(FLOOR(R$24*1000/$U$1,1),$E135))*$L$1)*$R$1,$Q135-$P135*$O135)</f>
        <v>285012.57286502921</v>
      </c>
      <c r="S135" s="371">
        <f t="shared" si="246"/>
        <v>285012.57286502921</v>
      </c>
      <c r="T135" s="371">
        <f t="shared" si="246"/>
        <v>285012.57286502921</v>
      </c>
      <c r="U135" s="371">
        <f t="shared" si="246"/>
        <v>285012.57286502921</v>
      </c>
      <c r="V135" s="371">
        <f t="shared" si="246"/>
        <v>1252587.325106804</v>
      </c>
      <c r="W135" s="371">
        <f t="shared" si="246"/>
        <v>12525506.051068038</v>
      </c>
      <c r="X135" s="371">
        <f t="shared" si="246"/>
        <v>125254693.31068037</v>
      </c>
      <c r="Y135" s="371">
        <f t="shared" si="246"/>
        <v>1252546565.9068038</v>
      </c>
      <c r="Z135" s="371">
        <f t="shared" si="246"/>
        <v>12525465291.868036</v>
      </c>
      <c r="AA135" s="38">
        <f t="shared" ref="AA135:AI135" si="247">$D135*R135/3600</f>
        <v>65.236211122440011</v>
      </c>
      <c r="AB135" s="38">
        <f t="shared" si="247"/>
        <v>65.236211122440011</v>
      </c>
      <c r="AC135" s="38">
        <f t="shared" si="247"/>
        <v>65.236211122440011</v>
      </c>
      <c r="AD135" s="38">
        <f t="shared" si="247"/>
        <v>65.236211122440011</v>
      </c>
      <c r="AE135" s="38">
        <f t="shared" si="247"/>
        <v>286.70332108000179</v>
      </c>
      <c r="AF135" s="38">
        <f t="shared" si="247"/>
        <v>2866.9491628000173</v>
      </c>
      <c r="AG135" s="38">
        <f t="shared" si="247"/>
        <v>28669.407580000174</v>
      </c>
      <c r="AH135" s="38">
        <f t="shared" si="247"/>
        <v>286693.99175200175</v>
      </c>
      <c r="AI135" s="38">
        <f t="shared" si="247"/>
        <v>2866939.8334720172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8</v>
      </c>
      <c r="P136" s="369">
        <f t="shared" si="21"/>
        <v>18.133333333333333</v>
      </c>
      <c r="Q136" s="38">
        <f t="shared" si="22"/>
        <v>126672.25460667965</v>
      </c>
      <c r="R136" s="371">
        <f t="shared" ref="R136:Z136" si="248">$P136*$O136+MAX(R$24*1000/(MAX(MIN(FLOOR(R$24*1000/$U$1,1),$E136))*$L$1)*$R$1,$Q136-$P136*$O136)</f>
        <v>126672.25460667965</v>
      </c>
      <c r="S136" s="371">
        <f t="shared" si="248"/>
        <v>126672.25460667965</v>
      </c>
      <c r="T136" s="371">
        <f t="shared" si="248"/>
        <v>126672.25460667965</v>
      </c>
      <c r="U136" s="371">
        <f t="shared" si="248"/>
        <v>126672.25460667965</v>
      </c>
      <c r="V136" s="371">
        <f t="shared" si="248"/>
        <v>417660.57503560127</v>
      </c>
      <c r="W136" s="371">
        <f t="shared" si="248"/>
        <v>4175300.1503560129</v>
      </c>
      <c r="X136" s="371">
        <f t="shared" si="248"/>
        <v>41751695.903560132</v>
      </c>
      <c r="Y136" s="371">
        <f t="shared" si="248"/>
        <v>417515653.43560135</v>
      </c>
      <c r="Z136" s="371">
        <f t="shared" si="248"/>
        <v>4175155228.7560134</v>
      </c>
      <c r="AA136" s="38">
        <f t="shared" ref="AA136:AI136" si="249">$D136*R136/3600</f>
        <v>90.443989789169265</v>
      </c>
      <c r="AB136" s="38">
        <f t="shared" si="249"/>
        <v>90.443989789169265</v>
      </c>
      <c r="AC136" s="38">
        <f t="shared" si="249"/>
        <v>90.443989789169265</v>
      </c>
      <c r="AD136" s="38">
        <f t="shared" si="249"/>
        <v>90.443989789169265</v>
      </c>
      <c r="AE136" s="38">
        <f t="shared" si="249"/>
        <v>298.20965057541929</v>
      </c>
      <c r="AF136" s="38">
        <f t="shared" si="249"/>
        <v>2981.1643073541932</v>
      </c>
      <c r="AG136" s="38">
        <f t="shared" si="249"/>
        <v>29810.710875141933</v>
      </c>
      <c r="AH136" s="38">
        <f t="shared" si="249"/>
        <v>298106.17655301932</v>
      </c>
      <c r="AI136" s="38">
        <f t="shared" si="249"/>
        <v>2981060.8333317931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10</v>
      </c>
      <c r="P137" s="369">
        <f t="shared" si="21"/>
        <v>13.6</v>
      </c>
      <c r="Q137" s="38">
        <f t="shared" si="22"/>
        <v>95004.190955009733</v>
      </c>
      <c r="R137" s="371">
        <f t="shared" ref="R137:Z137" si="250">$P137*$O137+MAX(R$24*1000/(MAX(MIN(FLOOR(R$24*1000/$U$1,1),$E137))*$L$1)*$R$1,$Q137-$P137*$O137)</f>
        <v>95004.190955009733</v>
      </c>
      <c r="S137" s="371">
        <f t="shared" si="250"/>
        <v>95004.190955009733</v>
      </c>
      <c r="T137" s="371">
        <f t="shared" si="250"/>
        <v>95004.190955009733</v>
      </c>
      <c r="U137" s="371">
        <f t="shared" si="250"/>
        <v>95004.190955009733</v>
      </c>
      <c r="V137" s="371">
        <f t="shared" si="250"/>
        <v>313272.63127670099</v>
      </c>
      <c r="W137" s="371">
        <f t="shared" si="250"/>
        <v>3131502.3127670093</v>
      </c>
      <c r="X137" s="371">
        <f t="shared" si="250"/>
        <v>31313799.127670094</v>
      </c>
      <c r="Y137" s="371">
        <f t="shared" si="250"/>
        <v>313136767.27670097</v>
      </c>
      <c r="Z137" s="371">
        <f t="shared" si="250"/>
        <v>3131366448.7670093</v>
      </c>
      <c r="AA137" s="38">
        <f t="shared" ref="AA137:AI137" si="251">$D137*R137/3600</f>
        <v>90.443989789169265</v>
      </c>
      <c r="AB137" s="38">
        <f t="shared" si="251"/>
        <v>90.443989789169265</v>
      </c>
      <c r="AC137" s="38">
        <f t="shared" si="251"/>
        <v>90.443989789169265</v>
      </c>
      <c r="AD137" s="38">
        <f t="shared" si="251"/>
        <v>90.443989789169265</v>
      </c>
      <c r="AE137" s="38">
        <f t="shared" si="251"/>
        <v>298.23554497541937</v>
      </c>
      <c r="AF137" s="38">
        <f t="shared" si="251"/>
        <v>2981.1902017541929</v>
      </c>
      <c r="AG137" s="38">
        <f t="shared" si="251"/>
        <v>29810.736769541927</v>
      </c>
      <c r="AH137" s="38">
        <f t="shared" si="251"/>
        <v>298106.20244741935</v>
      </c>
      <c r="AI137" s="38">
        <f t="shared" si="251"/>
        <v>2981060.8592261928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10</v>
      </c>
      <c r="P138" s="369">
        <f t="shared" si="21"/>
        <v>13.6</v>
      </c>
      <c r="Q138" s="38">
        <f t="shared" si="22"/>
        <v>95004.190955009733</v>
      </c>
      <c r="R138" s="371">
        <f t="shared" ref="R138:Z138" si="252">$P138*$O138+MAX(R$24*1000/(MAX(MIN(FLOOR(R$24*1000/$U$1,1),$E138))*$L$1)*$R$1,$Q138-$P138*$O138)</f>
        <v>95004.190955009733</v>
      </c>
      <c r="S138" s="371">
        <f t="shared" si="252"/>
        <v>95004.190955009733</v>
      </c>
      <c r="T138" s="371">
        <f t="shared" si="252"/>
        <v>95004.190955009733</v>
      </c>
      <c r="U138" s="371">
        <f t="shared" si="252"/>
        <v>95004.190955009733</v>
      </c>
      <c r="V138" s="371">
        <f t="shared" si="252"/>
        <v>313272.63127670099</v>
      </c>
      <c r="W138" s="371">
        <f t="shared" si="252"/>
        <v>3131502.3127670093</v>
      </c>
      <c r="X138" s="371">
        <f t="shared" si="252"/>
        <v>31313799.127670094</v>
      </c>
      <c r="Y138" s="371">
        <f t="shared" si="252"/>
        <v>313136767.27670097</v>
      </c>
      <c r="Z138" s="371">
        <f t="shared" si="252"/>
        <v>3131366448.7670093</v>
      </c>
      <c r="AA138" s="38">
        <f t="shared" ref="AA138:AI138" si="253">$D138*R138/3600</f>
        <v>90.443989789169265</v>
      </c>
      <c r="AB138" s="38">
        <f t="shared" si="253"/>
        <v>90.443989789169265</v>
      </c>
      <c r="AC138" s="38">
        <f t="shared" si="253"/>
        <v>90.443989789169265</v>
      </c>
      <c r="AD138" s="38">
        <f t="shared" si="253"/>
        <v>90.443989789169265</v>
      </c>
      <c r="AE138" s="38">
        <f t="shared" si="253"/>
        <v>298.23554497541937</v>
      </c>
      <c r="AF138" s="38">
        <f t="shared" si="253"/>
        <v>2981.1902017541929</v>
      </c>
      <c r="AG138" s="38">
        <f t="shared" si="253"/>
        <v>29810.736769541927</v>
      </c>
      <c r="AH138" s="38">
        <f t="shared" si="253"/>
        <v>298106.20244741935</v>
      </c>
      <c r="AI138" s="38">
        <f t="shared" si="253"/>
        <v>2981060.8592261928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5</v>
      </c>
      <c r="P139" s="369">
        <f t="shared" si="21"/>
        <v>27.2</v>
      </c>
      <c r="Q139" s="38">
        <f t="shared" si="22"/>
        <v>190008.38191001947</v>
      </c>
      <c r="R139" s="371">
        <f t="shared" ref="R139:Z139" si="254">$P139*$O139+MAX(R$24*1000/(MAX(MIN(FLOOR(R$24*1000/$U$1,1),$E139))*$L$1)*$R$1,$Q139-$P139*$O139)</f>
        <v>190008.38191001947</v>
      </c>
      <c r="S139" s="371">
        <f t="shared" si="254"/>
        <v>190008.38191001947</v>
      </c>
      <c r="T139" s="371">
        <f t="shared" si="254"/>
        <v>190008.38191001947</v>
      </c>
      <c r="U139" s="371">
        <f t="shared" si="254"/>
        <v>190008.38191001947</v>
      </c>
      <c r="V139" s="371">
        <f t="shared" si="254"/>
        <v>626409.26255340199</v>
      </c>
      <c r="W139" s="371">
        <f t="shared" si="254"/>
        <v>6262868.6255340185</v>
      </c>
      <c r="X139" s="371">
        <f t="shared" si="254"/>
        <v>62627462.255340189</v>
      </c>
      <c r="Y139" s="371">
        <f t="shared" si="254"/>
        <v>626273398.55340195</v>
      </c>
      <c r="Z139" s="371">
        <f t="shared" si="254"/>
        <v>6262732761.5340185</v>
      </c>
      <c r="AA139" s="38">
        <f t="shared" ref="AA139:AI139" si="255">$D139*R139/3600</f>
        <v>90.443989789169265</v>
      </c>
      <c r="AB139" s="38">
        <f t="shared" si="255"/>
        <v>90.443989789169265</v>
      </c>
      <c r="AC139" s="38">
        <f t="shared" si="255"/>
        <v>90.443989789169265</v>
      </c>
      <c r="AD139" s="38">
        <f t="shared" si="255"/>
        <v>90.443989789169265</v>
      </c>
      <c r="AE139" s="38">
        <f t="shared" si="255"/>
        <v>298.17080897541939</v>
      </c>
      <c r="AF139" s="38">
        <f t="shared" si="255"/>
        <v>2981.1254657541931</v>
      </c>
      <c r="AG139" s="38">
        <f t="shared" si="255"/>
        <v>29810.67203354193</v>
      </c>
      <c r="AH139" s="38">
        <f t="shared" si="255"/>
        <v>298106.13771141932</v>
      </c>
      <c r="AI139" s="38">
        <f t="shared" si="255"/>
        <v>2981060.7944901926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1</v>
      </c>
      <c r="O140" s="38">
        <f t="shared" si="20"/>
        <v>2</v>
      </c>
      <c r="P140" s="369">
        <f t="shared" si="21"/>
        <v>27.2</v>
      </c>
      <c r="Q140" s="38">
        <f t="shared" si="22"/>
        <v>190008.38191001947</v>
      </c>
      <c r="R140" s="371">
        <f t="shared" ref="R140:Z140" si="256">$P140*$O140+MAX(R$24*1000/(MAX(MIN(FLOOR(R$24*1000/$U$1,1),$E140))*$L$1)*$R$1,$Q140-$P140*$O140)</f>
        <v>190008.38191001947</v>
      </c>
      <c r="S140" s="371">
        <f t="shared" si="256"/>
        <v>190008.38191001947</v>
      </c>
      <c r="T140" s="371">
        <f t="shared" si="256"/>
        <v>190008.38191001947</v>
      </c>
      <c r="U140" s="371">
        <f t="shared" si="256"/>
        <v>190008.38191001947</v>
      </c>
      <c r="V140" s="371">
        <f t="shared" si="256"/>
        <v>1252600.9251068039</v>
      </c>
      <c r="W140" s="371">
        <f t="shared" si="256"/>
        <v>12525519.651068037</v>
      </c>
      <c r="X140" s="371">
        <f t="shared" si="256"/>
        <v>125254706.91068038</v>
      </c>
      <c r="Y140" s="371">
        <f t="shared" si="256"/>
        <v>1252546579.506804</v>
      </c>
      <c r="Z140" s="371">
        <f t="shared" si="256"/>
        <v>12525465305.468037</v>
      </c>
      <c r="AA140" s="38">
        <f t="shared" ref="AA140:AI140" si="257">$D140*R140/3600</f>
        <v>45.221994894584633</v>
      </c>
      <c r="AB140" s="38">
        <f t="shared" si="257"/>
        <v>45.221994894584633</v>
      </c>
      <c r="AC140" s="38">
        <f t="shared" si="257"/>
        <v>45.221994894584633</v>
      </c>
      <c r="AD140" s="38">
        <f t="shared" si="257"/>
        <v>45.221994894584633</v>
      </c>
      <c r="AE140" s="38">
        <f t="shared" si="257"/>
        <v>298.11902017541934</v>
      </c>
      <c r="AF140" s="38">
        <f t="shared" si="257"/>
        <v>2981.0736769541927</v>
      </c>
      <c r="AG140" s="38">
        <f t="shared" si="257"/>
        <v>29810.620244741931</v>
      </c>
      <c r="AH140" s="38">
        <f t="shared" si="257"/>
        <v>298106.08592261933</v>
      </c>
      <c r="AI140" s="38">
        <f t="shared" si="257"/>
        <v>2981060.7427013926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1</v>
      </c>
      <c r="O141" s="38">
        <f t="shared" si="20"/>
        <v>1</v>
      </c>
      <c r="P141" s="369">
        <f t="shared" si="21"/>
        <v>27.2</v>
      </c>
      <c r="Q141" s="38">
        <f t="shared" si="22"/>
        <v>190008.38191001947</v>
      </c>
      <c r="R141" s="371">
        <f t="shared" ref="R141:Z141" si="258">$P141*$O141+MAX(R$24*1000/(MAX(MIN(FLOOR(R$24*1000/$U$1,1),$E141))*$L$1)*$R$1,$Q141-$P141*$O141)</f>
        <v>190008.38191001947</v>
      </c>
      <c r="S141" s="371">
        <f t="shared" si="258"/>
        <v>190008.38191001947</v>
      </c>
      <c r="T141" s="371">
        <f t="shared" si="258"/>
        <v>190008.38191001947</v>
      </c>
      <c r="U141" s="371">
        <f t="shared" si="258"/>
        <v>250536.50502136076</v>
      </c>
      <c r="V141" s="371">
        <f t="shared" si="258"/>
        <v>2505120.2502136081</v>
      </c>
      <c r="W141" s="371">
        <f t="shared" si="258"/>
        <v>25050957.702136073</v>
      </c>
      <c r="X141" s="371">
        <f t="shared" si="258"/>
        <v>250509332.22136074</v>
      </c>
      <c r="Y141" s="371">
        <f t="shared" si="258"/>
        <v>2505093077.4136076</v>
      </c>
      <c r="Z141" s="371">
        <f t="shared" si="258"/>
        <v>25050930529.336075</v>
      </c>
      <c r="AA141" s="38">
        <f t="shared" ref="AA141:AI141" si="259">$D141*R141/3600</f>
        <v>22.610997447292316</v>
      </c>
      <c r="AB141" s="38">
        <f t="shared" si="259"/>
        <v>22.610997447292316</v>
      </c>
      <c r="AC141" s="38">
        <f t="shared" si="259"/>
        <v>22.610997447292316</v>
      </c>
      <c r="AD141" s="38">
        <f t="shared" si="259"/>
        <v>29.813844097541931</v>
      </c>
      <c r="AE141" s="38">
        <f t="shared" si="259"/>
        <v>298.10930977541932</v>
      </c>
      <c r="AF141" s="38">
        <f t="shared" si="259"/>
        <v>2981.0639665541926</v>
      </c>
      <c r="AG141" s="38">
        <f t="shared" si="259"/>
        <v>29810.610534341926</v>
      </c>
      <c r="AH141" s="38">
        <f t="shared" si="259"/>
        <v>298106.07621221931</v>
      </c>
      <c r="AI141" s="38">
        <f t="shared" si="259"/>
        <v>2981060.7329909927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4</v>
      </c>
      <c r="P142" s="369">
        <f t="shared" si="21"/>
        <v>4.08</v>
      </c>
      <c r="Q142" s="38">
        <f t="shared" si="22"/>
        <v>28501.257286502921</v>
      </c>
      <c r="R142" s="371">
        <f t="shared" ref="R142:Z142" si="260">$P142*$O142+MAX(R$24*1000/(MAX(MIN(FLOOR(R$24*1000/$U$1,1),$E142))*$L$1)*$R$1,$Q142-$P142*$O142)</f>
        <v>28501.257286502921</v>
      </c>
      <c r="S142" s="371">
        <f t="shared" si="260"/>
        <v>28501.257286502921</v>
      </c>
      <c r="T142" s="371">
        <f t="shared" si="260"/>
        <v>28501.257286502921</v>
      </c>
      <c r="U142" s="371">
        <f t="shared" si="260"/>
        <v>28501.257286502921</v>
      </c>
      <c r="V142" s="371">
        <f t="shared" si="260"/>
        <v>278359.99224595644</v>
      </c>
      <c r="W142" s="371">
        <f t="shared" si="260"/>
        <v>2783453.0424595638</v>
      </c>
      <c r="X142" s="371">
        <f t="shared" si="260"/>
        <v>27834383.54459564</v>
      </c>
      <c r="Y142" s="371">
        <f t="shared" si="260"/>
        <v>278343688.56595641</v>
      </c>
      <c r="Z142" s="371">
        <f t="shared" si="260"/>
        <v>2783436738.7795644</v>
      </c>
      <c r="AA142" s="38">
        <f t="shared" ref="AA142:AI142" si="261">$D142*R142/3600</f>
        <v>30.781357869423154</v>
      </c>
      <c r="AB142" s="38">
        <f t="shared" si="261"/>
        <v>30.781357869423154</v>
      </c>
      <c r="AC142" s="38">
        <f t="shared" si="261"/>
        <v>30.781357869423154</v>
      </c>
      <c r="AD142" s="38">
        <f t="shared" si="261"/>
        <v>30.781357869423154</v>
      </c>
      <c r="AE142" s="38">
        <f t="shared" si="261"/>
        <v>300.62879162563297</v>
      </c>
      <c r="AF142" s="38">
        <f t="shared" si="261"/>
        <v>3006.1292858563288</v>
      </c>
      <c r="AG142" s="38">
        <f t="shared" si="261"/>
        <v>30061.13422816329</v>
      </c>
      <c r="AH142" s="38">
        <f t="shared" si="261"/>
        <v>300611.18365123292</v>
      </c>
      <c r="AI142" s="38">
        <f t="shared" si="261"/>
        <v>3006111.6778819296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4</v>
      </c>
      <c r="P143" s="369">
        <f t="shared" si="21"/>
        <v>4.08</v>
      </c>
      <c r="Q143" s="38">
        <f t="shared" si="22"/>
        <v>28501.257286502921</v>
      </c>
      <c r="R143" s="371">
        <f t="shared" ref="R143:Z143" si="262">$P143*$O143+MAX(R$24*1000/(MAX(MIN(FLOOR(R$24*1000/$U$1,1),$E143))*$L$1)*$R$1,$Q143-$P143*$O143)</f>
        <v>28501.257286502921</v>
      </c>
      <c r="S143" s="371">
        <f t="shared" si="262"/>
        <v>28501.257286502921</v>
      </c>
      <c r="T143" s="371">
        <f t="shared" si="262"/>
        <v>28501.257286502921</v>
      </c>
      <c r="U143" s="371">
        <f t="shared" si="262"/>
        <v>28501.257286502921</v>
      </c>
      <c r="V143" s="371">
        <f t="shared" si="262"/>
        <v>278359.99224595644</v>
      </c>
      <c r="W143" s="371">
        <f t="shared" si="262"/>
        <v>2783453.0424595638</v>
      </c>
      <c r="X143" s="371">
        <f t="shared" si="262"/>
        <v>27834383.54459564</v>
      </c>
      <c r="Y143" s="371">
        <f t="shared" si="262"/>
        <v>278343688.56595641</v>
      </c>
      <c r="Z143" s="371">
        <f t="shared" si="262"/>
        <v>2783436738.7795644</v>
      </c>
      <c r="AA143" s="38">
        <f t="shared" ref="AA143:AI143" si="263">$D143*R143/3600</f>
        <v>30.781357869423154</v>
      </c>
      <c r="AB143" s="38">
        <f t="shared" si="263"/>
        <v>30.781357869423154</v>
      </c>
      <c r="AC143" s="38">
        <f t="shared" si="263"/>
        <v>30.781357869423154</v>
      </c>
      <c r="AD143" s="38">
        <f t="shared" si="263"/>
        <v>30.781357869423154</v>
      </c>
      <c r="AE143" s="38">
        <f t="shared" si="263"/>
        <v>300.62879162563297</v>
      </c>
      <c r="AF143" s="38">
        <f t="shared" si="263"/>
        <v>3006.1292858563288</v>
      </c>
      <c r="AG143" s="38">
        <f t="shared" si="263"/>
        <v>30061.13422816329</v>
      </c>
      <c r="AH143" s="38">
        <f t="shared" si="263"/>
        <v>300611.18365123292</v>
      </c>
      <c r="AI143" s="38">
        <f t="shared" si="263"/>
        <v>3006111.6778819296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1</v>
      </c>
      <c r="O144" s="38">
        <f t="shared" si="20"/>
        <v>2</v>
      </c>
      <c r="P144" s="369">
        <f t="shared" si="21"/>
        <v>8.16</v>
      </c>
      <c r="Q144" s="38">
        <f t="shared" si="22"/>
        <v>57002.514573005843</v>
      </c>
      <c r="R144" s="371">
        <f t="shared" ref="R144:Z144" si="264">$P144*$O144+MAX(R$24*1000/(MAX(MIN(FLOOR(R$24*1000/$U$1,1),$E144))*$L$1)*$R$1,$Q144-$P144*$O144)</f>
        <v>57002.514573005843</v>
      </c>
      <c r="S144" s="371">
        <f t="shared" si="264"/>
        <v>57002.514573005843</v>
      </c>
      <c r="T144" s="371">
        <f t="shared" si="264"/>
        <v>57002.514573005843</v>
      </c>
      <c r="U144" s="371">
        <f t="shared" si="264"/>
        <v>57002.514573005843</v>
      </c>
      <c r="V144" s="371">
        <f t="shared" si="264"/>
        <v>556703.66449191282</v>
      </c>
      <c r="W144" s="371">
        <f t="shared" si="264"/>
        <v>5566889.7649191283</v>
      </c>
      <c r="X144" s="371">
        <f t="shared" si="264"/>
        <v>55668750.76919128</v>
      </c>
      <c r="Y144" s="371">
        <f t="shared" si="264"/>
        <v>556687360.81191289</v>
      </c>
      <c r="Z144" s="371">
        <f t="shared" si="264"/>
        <v>5566873461.2391281</v>
      </c>
      <c r="AA144" s="38">
        <f t="shared" ref="AA144:AI144" si="265">$D144*R144/3600</f>
        <v>30.781357869423154</v>
      </c>
      <c r="AB144" s="38">
        <f t="shared" si="265"/>
        <v>30.781357869423154</v>
      </c>
      <c r="AC144" s="38">
        <f t="shared" si="265"/>
        <v>30.781357869423154</v>
      </c>
      <c r="AD144" s="38">
        <f t="shared" si="265"/>
        <v>30.781357869423154</v>
      </c>
      <c r="AE144" s="38">
        <f t="shared" si="265"/>
        <v>300.61997882563293</v>
      </c>
      <c r="AF144" s="38">
        <f t="shared" si="265"/>
        <v>3006.120473056329</v>
      </c>
      <c r="AG144" s="38">
        <f t="shared" si="265"/>
        <v>30061.125415363291</v>
      </c>
      <c r="AH144" s="38">
        <f t="shared" si="265"/>
        <v>300611.17483843293</v>
      </c>
      <c r="AI144" s="38">
        <f t="shared" si="265"/>
        <v>3006111.669069129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16.32</v>
      </c>
      <c r="Q145" s="38">
        <f t="shared" si="22"/>
        <v>114005.02914601169</v>
      </c>
      <c r="R145" s="371">
        <f t="shared" ref="R145:Z145" si="266">$P145*$O145+MAX(R$24*1000/(MAX(MIN(FLOOR(R$24*1000/$U$1,1),$E145))*$L$1)*$R$1,$Q145-$P145*$O145)</f>
        <v>114005.02914601169</v>
      </c>
      <c r="S145" s="371">
        <f t="shared" si="266"/>
        <v>114005.02914601169</v>
      </c>
      <c r="T145" s="371">
        <f t="shared" si="266"/>
        <v>114005.02914601169</v>
      </c>
      <c r="U145" s="371">
        <f t="shared" si="266"/>
        <v>114005.02914601169</v>
      </c>
      <c r="V145" s="371">
        <f t="shared" si="266"/>
        <v>313218.23127670097</v>
      </c>
      <c r="W145" s="371">
        <f t="shared" si="266"/>
        <v>3131447.9127670093</v>
      </c>
      <c r="X145" s="371">
        <f t="shared" si="266"/>
        <v>31313744.727670096</v>
      </c>
      <c r="Y145" s="371">
        <f t="shared" si="266"/>
        <v>313136712.876701</v>
      </c>
      <c r="Z145" s="371">
        <f t="shared" si="266"/>
        <v>3131366394.3670092</v>
      </c>
      <c r="AA145" s="38">
        <f t="shared" ref="AA145:AI145" si="267">$D145*R145/3600</f>
        <v>109.82484474399125</v>
      </c>
      <c r="AB145" s="38">
        <f t="shared" si="267"/>
        <v>109.82484474399125</v>
      </c>
      <c r="AC145" s="38">
        <f t="shared" si="267"/>
        <v>109.82484474399125</v>
      </c>
      <c r="AD145" s="38">
        <f t="shared" si="267"/>
        <v>109.82484474399125</v>
      </c>
      <c r="AE145" s="38">
        <f t="shared" si="267"/>
        <v>301.7335627965553</v>
      </c>
      <c r="AF145" s="38">
        <f t="shared" si="267"/>
        <v>3016.6281559655527</v>
      </c>
      <c r="AG145" s="38">
        <f t="shared" si="267"/>
        <v>30165.574087655525</v>
      </c>
      <c r="AH145" s="38">
        <f t="shared" si="267"/>
        <v>301655.03340455535</v>
      </c>
      <c r="AI145" s="38">
        <f t="shared" si="267"/>
        <v>3016549.6265735519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27.2</v>
      </c>
      <c r="Q146" s="38">
        <f t="shared" si="22"/>
        <v>190008.38191001947</v>
      </c>
      <c r="R146" s="371">
        <f t="shared" ref="R146:Z146" si="268">$P146*$O146+MAX(R$24*1000/(MAX(MIN(FLOOR(R$24*1000/$U$1,1),$E146))*$L$1)*$R$1,$Q146-$P146*$O146)</f>
        <v>190008.38191001947</v>
      </c>
      <c r="S146" s="371">
        <f t="shared" si="268"/>
        <v>190008.38191001947</v>
      </c>
      <c r="T146" s="371">
        <f t="shared" si="268"/>
        <v>190008.38191001947</v>
      </c>
      <c r="U146" s="371">
        <f t="shared" si="268"/>
        <v>190008.38191001947</v>
      </c>
      <c r="V146" s="371">
        <f t="shared" si="268"/>
        <v>626327.66255340201</v>
      </c>
      <c r="W146" s="371">
        <f t="shared" si="268"/>
        <v>6262787.0255340189</v>
      </c>
      <c r="X146" s="371">
        <f t="shared" si="268"/>
        <v>62627380.655340187</v>
      </c>
      <c r="Y146" s="371">
        <f t="shared" si="268"/>
        <v>626273316.95340192</v>
      </c>
      <c r="Z146" s="371">
        <f t="shared" si="268"/>
        <v>6262732679.9340181</v>
      </c>
      <c r="AA146" s="38">
        <f t="shared" ref="AA146:AI146" si="269">$D146*R146/3600</f>
        <v>91.520703953326048</v>
      </c>
      <c r="AB146" s="38">
        <f t="shared" si="269"/>
        <v>91.520703953326048</v>
      </c>
      <c r="AC146" s="38">
        <f t="shared" si="269"/>
        <v>91.520703953326048</v>
      </c>
      <c r="AD146" s="38">
        <f t="shared" si="269"/>
        <v>91.520703953326048</v>
      </c>
      <c r="AE146" s="38">
        <f t="shared" si="269"/>
        <v>301.68115746322201</v>
      </c>
      <c r="AF146" s="38">
        <f t="shared" si="269"/>
        <v>3016.5757506322188</v>
      </c>
      <c r="AG146" s="38">
        <f t="shared" si="269"/>
        <v>30165.521682322193</v>
      </c>
      <c r="AH146" s="38">
        <f t="shared" si="269"/>
        <v>301654.98099922191</v>
      </c>
      <c r="AI146" s="38">
        <f t="shared" si="269"/>
        <v>3016549.5741682183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40.799999999999997</v>
      </c>
      <c r="Q147" s="38">
        <f t="shared" si="22"/>
        <v>285012.57286502921</v>
      </c>
      <c r="R147" s="371">
        <f t="shared" ref="R147:Z147" si="270">$P147*$O147+MAX(R$24*1000/(MAX(MIN(FLOOR(R$24*1000/$U$1,1),$E147))*$L$1)*$R$1,$Q147-$P147*$O147)</f>
        <v>285012.57286502921</v>
      </c>
      <c r="S147" s="371">
        <f t="shared" si="270"/>
        <v>285012.57286502921</v>
      </c>
      <c r="T147" s="371">
        <f t="shared" si="270"/>
        <v>285012.57286502921</v>
      </c>
      <c r="U147" s="371">
        <f t="shared" si="270"/>
        <v>285012.57286502921</v>
      </c>
      <c r="V147" s="371">
        <f t="shared" si="270"/>
        <v>1252587.325106804</v>
      </c>
      <c r="W147" s="371">
        <f t="shared" si="270"/>
        <v>12525506.051068038</v>
      </c>
      <c r="X147" s="371">
        <f t="shared" si="270"/>
        <v>125254693.31068037</v>
      </c>
      <c r="Y147" s="371">
        <f t="shared" si="270"/>
        <v>1252546565.9068038</v>
      </c>
      <c r="Z147" s="371">
        <f t="shared" si="270"/>
        <v>12525465291.868036</v>
      </c>
      <c r="AA147" s="38">
        <f t="shared" ref="AA147:AI147" si="271">$D147*R147/3600</f>
        <v>68.640527964994533</v>
      </c>
      <c r="AB147" s="38">
        <f t="shared" si="271"/>
        <v>68.640527964994533</v>
      </c>
      <c r="AC147" s="38">
        <f t="shared" si="271"/>
        <v>68.640527964994533</v>
      </c>
      <c r="AD147" s="38">
        <f t="shared" si="271"/>
        <v>68.640527964994533</v>
      </c>
      <c r="AE147" s="38">
        <f t="shared" si="271"/>
        <v>301.66478079655531</v>
      </c>
      <c r="AF147" s="38">
        <f t="shared" si="271"/>
        <v>3016.5593739655524</v>
      </c>
      <c r="AG147" s="38">
        <f t="shared" si="271"/>
        <v>30165.505305655523</v>
      </c>
      <c r="AH147" s="38">
        <f t="shared" si="271"/>
        <v>301654.96462255524</v>
      </c>
      <c r="AI147" s="38">
        <f t="shared" si="271"/>
        <v>3016549.557791552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16.32</v>
      </c>
      <c r="Q148" s="38">
        <f t="shared" si="22"/>
        <v>114005.02914601169</v>
      </c>
      <c r="R148" s="371">
        <f t="shared" ref="R148:Z148" si="272">$P148*$O148+MAX(R$24*1000/(MAX(MIN(FLOOR(R$24*1000/$U$1,1),$E148))*$L$1)*$R$1,$Q148-$P148*$O148)</f>
        <v>114005.02914601169</v>
      </c>
      <c r="S148" s="371">
        <f t="shared" si="272"/>
        <v>114005.02914601169</v>
      </c>
      <c r="T148" s="371">
        <f t="shared" si="272"/>
        <v>114005.02914601169</v>
      </c>
      <c r="U148" s="371">
        <f t="shared" si="272"/>
        <v>114005.02914601169</v>
      </c>
      <c r="V148" s="371">
        <f t="shared" si="272"/>
        <v>208888.31418446731</v>
      </c>
      <c r="W148" s="371">
        <f t="shared" si="272"/>
        <v>2087708.101844673</v>
      </c>
      <c r="X148" s="371">
        <f t="shared" si="272"/>
        <v>20875905.978446729</v>
      </c>
      <c r="Y148" s="371">
        <f t="shared" si="272"/>
        <v>208757884.74446735</v>
      </c>
      <c r="Z148" s="371">
        <f t="shared" si="272"/>
        <v>2087577672.4046733</v>
      </c>
      <c r="AA148" s="38">
        <f t="shared" ref="AA148:AI148" si="273">$D148*R148/3600</f>
        <v>171.76757724665762</v>
      </c>
      <c r="AB148" s="38">
        <f t="shared" si="273"/>
        <v>171.76757724665762</v>
      </c>
      <c r="AC148" s="38">
        <f t="shared" si="273"/>
        <v>171.76757724665762</v>
      </c>
      <c r="AD148" s="38">
        <f t="shared" si="273"/>
        <v>171.76757724665762</v>
      </c>
      <c r="AE148" s="38">
        <f t="shared" si="273"/>
        <v>314.72506003793075</v>
      </c>
      <c r="AF148" s="38">
        <f t="shared" si="273"/>
        <v>3145.480206779308</v>
      </c>
      <c r="AG148" s="38">
        <f t="shared" si="273"/>
        <v>31453.031674193073</v>
      </c>
      <c r="AH148" s="38">
        <f t="shared" si="273"/>
        <v>314528.54634833086</v>
      </c>
      <c r="AI148" s="38">
        <f t="shared" si="273"/>
        <v>3145283.6930897082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16</v>
      </c>
      <c r="P149" s="369">
        <f t="shared" si="21"/>
        <v>20.399999999999999</v>
      </c>
      <c r="Q149" s="38">
        <f t="shared" si="22"/>
        <v>142506.28643251461</v>
      </c>
      <c r="R149" s="371">
        <f t="shared" ref="R149:Z149" si="274">$P149*$O149+MAX(R$24*1000/(MAX(MIN(FLOOR(R$24*1000/$U$1,1),$E149))*$L$1)*$R$1,$Q149-$P149*$O149)</f>
        <v>142506.28643251461</v>
      </c>
      <c r="S149" s="371">
        <f t="shared" si="274"/>
        <v>142506.28643251461</v>
      </c>
      <c r="T149" s="371">
        <f t="shared" si="274"/>
        <v>142506.28643251461</v>
      </c>
      <c r="U149" s="371">
        <f t="shared" si="274"/>
        <v>142506.28643251461</v>
      </c>
      <c r="V149" s="371">
        <f t="shared" si="274"/>
        <v>209084.1541844673</v>
      </c>
      <c r="W149" s="371">
        <f t="shared" si="274"/>
        <v>2087903.9418446729</v>
      </c>
      <c r="X149" s="371">
        <f t="shared" si="274"/>
        <v>20876101.818446729</v>
      </c>
      <c r="Y149" s="371">
        <f t="shared" si="274"/>
        <v>208758080.58446735</v>
      </c>
      <c r="Z149" s="371">
        <f t="shared" si="274"/>
        <v>2087577868.2446735</v>
      </c>
      <c r="AA149" s="38">
        <f t="shared" ref="AA149:AI149" si="275">$D149*R149/3600</f>
        <v>214.70947155832204</v>
      </c>
      <c r="AB149" s="38">
        <f t="shared" si="275"/>
        <v>214.70947155832204</v>
      </c>
      <c r="AC149" s="38">
        <f t="shared" si="275"/>
        <v>214.70947155832204</v>
      </c>
      <c r="AD149" s="38">
        <f t="shared" si="275"/>
        <v>214.70947155832204</v>
      </c>
      <c r="AE149" s="38">
        <f t="shared" si="275"/>
        <v>315.02012563793079</v>
      </c>
      <c r="AF149" s="38">
        <f t="shared" si="275"/>
        <v>3145.7752723793074</v>
      </c>
      <c r="AG149" s="38">
        <f t="shared" si="275"/>
        <v>31453.326739793076</v>
      </c>
      <c r="AH149" s="38">
        <f t="shared" si="275"/>
        <v>314528.84141393087</v>
      </c>
      <c r="AI149" s="38">
        <f t="shared" si="275"/>
        <v>3145283.9881553082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16.32</v>
      </c>
      <c r="Q150" s="38">
        <f t="shared" si="22"/>
        <v>114005.02914601169</v>
      </c>
      <c r="R150" s="371">
        <f t="shared" ref="R150:Z150" si="276">$P150*$O150+MAX(R$24*1000/(MAX(MIN(FLOOR(R$24*1000/$U$1,1),$E150))*$L$1)*$R$1,$Q150-$P150*$O150)</f>
        <v>114005.02914601169</v>
      </c>
      <c r="S150" s="371">
        <f t="shared" si="276"/>
        <v>114005.02914601169</v>
      </c>
      <c r="T150" s="371">
        <f t="shared" si="276"/>
        <v>114005.02914601169</v>
      </c>
      <c r="U150" s="371">
        <f t="shared" si="276"/>
        <v>114005.02914601169</v>
      </c>
      <c r="V150" s="371">
        <f t="shared" si="276"/>
        <v>208888.31418446731</v>
      </c>
      <c r="W150" s="371">
        <f t="shared" si="276"/>
        <v>2087708.101844673</v>
      </c>
      <c r="X150" s="371">
        <f t="shared" si="276"/>
        <v>20875905.978446729</v>
      </c>
      <c r="Y150" s="371">
        <f t="shared" si="276"/>
        <v>208757884.74446735</v>
      </c>
      <c r="Z150" s="371">
        <f t="shared" si="276"/>
        <v>2087577672.4046733</v>
      </c>
      <c r="AA150" s="38">
        <f t="shared" ref="AA150:AI150" si="277">$D150*R150/3600</f>
        <v>171.76757724665762</v>
      </c>
      <c r="AB150" s="38">
        <f t="shared" si="277"/>
        <v>171.76757724665762</v>
      </c>
      <c r="AC150" s="38">
        <f t="shared" si="277"/>
        <v>171.76757724665762</v>
      </c>
      <c r="AD150" s="38">
        <f t="shared" si="277"/>
        <v>171.76757724665762</v>
      </c>
      <c r="AE150" s="38">
        <f t="shared" si="277"/>
        <v>314.72506003793075</v>
      </c>
      <c r="AF150" s="38">
        <f t="shared" si="277"/>
        <v>3145.480206779308</v>
      </c>
      <c r="AG150" s="38">
        <f t="shared" si="277"/>
        <v>31453.031674193073</v>
      </c>
      <c r="AH150" s="38">
        <f t="shared" si="277"/>
        <v>314528.54634833086</v>
      </c>
      <c r="AI150" s="38">
        <f t="shared" si="277"/>
        <v>3145283.6930897082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20.399999999999999</v>
      </c>
      <c r="Q151" s="38">
        <f t="shared" si="22"/>
        <v>142506.28643251461</v>
      </c>
      <c r="R151" s="371">
        <f t="shared" ref="R151:Z151" si="278">$P151*$O151+MAX(R$24*1000/(MAX(MIN(FLOOR(R$24*1000/$U$1,1),$E151))*$L$1)*$R$1,$Q151-$P151*$O151)</f>
        <v>142506.28643251461</v>
      </c>
      <c r="S151" s="371">
        <f t="shared" si="278"/>
        <v>142506.28643251461</v>
      </c>
      <c r="T151" s="371">
        <f t="shared" si="278"/>
        <v>142506.28643251461</v>
      </c>
      <c r="U151" s="371">
        <f t="shared" si="278"/>
        <v>142506.28643251461</v>
      </c>
      <c r="V151" s="371">
        <f t="shared" si="278"/>
        <v>313238.63127670099</v>
      </c>
      <c r="W151" s="371">
        <f t="shared" si="278"/>
        <v>3131468.3127670093</v>
      </c>
      <c r="X151" s="371">
        <f t="shared" si="278"/>
        <v>31313765.127670094</v>
      </c>
      <c r="Y151" s="371">
        <f t="shared" si="278"/>
        <v>313136733.27670097</v>
      </c>
      <c r="Z151" s="371">
        <f t="shared" si="278"/>
        <v>3131366414.7670093</v>
      </c>
      <c r="AA151" s="38">
        <f t="shared" ref="AA151:AI151" si="279">$D151*R151/3600</f>
        <v>143.13964770554801</v>
      </c>
      <c r="AB151" s="38">
        <f t="shared" si="279"/>
        <v>143.13964770554801</v>
      </c>
      <c r="AC151" s="38">
        <f t="shared" si="279"/>
        <v>143.13964770554801</v>
      </c>
      <c r="AD151" s="38">
        <f t="shared" si="279"/>
        <v>143.13964770554801</v>
      </c>
      <c r="AE151" s="38">
        <f t="shared" si="279"/>
        <v>314.63080297126407</v>
      </c>
      <c r="AF151" s="38">
        <f t="shared" si="279"/>
        <v>3145.3859497126405</v>
      </c>
      <c r="AG151" s="38">
        <f t="shared" si="279"/>
        <v>31452.937417126406</v>
      </c>
      <c r="AH151" s="38">
        <f t="shared" si="279"/>
        <v>314528.45209126413</v>
      </c>
      <c r="AI151" s="38">
        <f t="shared" si="279"/>
        <v>3145283.5988326408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10</v>
      </c>
      <c r="P152" s="369">
        <f t="shared" si="21"/>
        <v>34</v>
      </c>
      <c r="Q152" s="38">
        <f t="shared" si="22"/>
        <v>237510.47738752436</v>
      </c>
      <c r="R152" s="371">
        <f t="shared" ref="R152:Z152" si="280">$P152*$O152+MAX(R$24*1000/(MAX(MIN(FLOOR(R$24*1000/$U$1,1),$E152))*$L$1)*$R$1,$Q152-$P152*$O152)</f>
        <v>237510.47738752436</v>
      </c>
      <c r="S152" s="371">
        <f t="shared" si="280"/>
        <v>237510.47738752436</v>
      </c>
      <c r="T152" s="371">
        <f t="shared" si="280"/>
        <v>237510.47738752436</v>
      </c>
      <c r="U152" s="371">
        <f t="shared" si="280"/>
        <v>237510.47738752436</v>
      </c>
      <c r="V152" s="371">
        <f t="shared" si="280"/>
        <v>313476.63127670099</v>
      </c>
      <c r="W152" s="371">
        <f t="shared" si="280"/>
        <v>3131706.3127670093</v>
      </c>
      <c r="X152" s="371">
        <f t="shared" si="280"/>
        <v>31314003.127670094</v>
      </c>
      <c r="Y152" s="371">
        <f t="shared" si="280"/>
        <v>313136971.27670097</v>
      </c>
      <c r="Z152" s="371">
        <f t="shared" si="280"/>
        <v>3131366652.7670093</v>
      </c>
      <c r="AA152" s="38">
        <f t="shared" ref="AA152:AI152" si="281">$D152*R152/3600</f>
        <v>238.56607950924669</v>
      </c>
      <c r="AB152" s="38">
        <f t="shared" si="281"/>
        <v>238.56607950924669</v>
      </c>
      <c r="AC152" s="38">
        <f t="shared" si="281"/>
        <v>238.56607950924669</v>
      </c>
      <c r="AD152" s="38">
        <f t="shared" si="281"/>
        <v>238.56607950924669</v>
      </c>
      <c r="AE152" s="38">
        <f t="shared" si="281"/>
        <v>314.86986074904189</v>
      </c>
      <c r="AF152" s="38">
        <f t="shared" si="281"/>
        <v>3145.6250074904183</v>
      </c>
      <c r="AG152" s="38">
        <f t="shared" si="281"/>
        <v>31453.176474904187</v>
      </c>
      <c r="AH152" s="38">
        <f t="shared" si="281"/>
        <v>314528.69114904187</v>
      </c>
      <c r="AI152" s="38">
        <f t="shared" si="281"/>
        <v>3145283.8378904182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8</v>
      </c>
      <c r="P153" s="369">
        <f t="shared" si="21"/>
        <v>40.799999999999997</v>
      </c>
      <c r="Q153" s="38">
        <f t="shared" si="22"/>
        <v>285012.57286502921</v>
      </c>
      <c r="R153" s="371">
        <f t="shared" ref="R153:Z153" si="282">$P153*$O153+MAX(R$24*1000/(MAX(MIN(FLOOR(R$24*1000/$U$1,1),$E153))*$L$1)*$R$1,$Q153-$P153*$O153)</f>
        <v>285012.57286502921</v>
      </c>
      <c r="S153" s="371">
        <f t="shared" si="282"/>
        <v>285012.57286502921</v>
      </c>
      <c r="T153" s="371">
        <f t="shared" si="282"/>
        <v>285012.57286502921</v>
      </c>
      <c r="U153" s="371">
        <f t="shared" si="282"/>
        <v>285012.57286502921</v>
      </c>
      <c r="V153" s="371">
        <f t="shared" si="282"/>
        <v>417841.90836893464</v>
      </c>
      <c r="W153" s="371">
        <f t="shared" si="282"/>
        <v>4175481.4836893459</v>
      </c>
      <c r="X153" s="371">
        <f t="shared" si="282"/>
        <v>41751877.23689346</v>
      </c>
      <c r="Y153" s="371">
        <f t="shared" si="282"/>
        <v>417515834.76893467</v>
      </c>
      <c r="Z153" s="371">
        <f t="shared" si="282"/>
        <v>4175155410.0893469</v>
      </c>
      <c r="AA153" s="38">
        <f t="shared" ref="AA153:AI153" si="283">$D153*R153/3600</f>
        <v>214.70947155832204</v>
      </c>
      <c r="AB153" s="38">
        <f t="shared" si="283"/>
        <v>214.70947155832204</v>
      </c>
      <c r="AC153" s="38">
        <f t="shared" si="283"/>
        <v>214.70947155832204</v>
      </c>
      <c r="AD153" s="38">
        <f t="shared" si="283"/>
        <v>214.70947155832204</v>
      </c>
      <c r="AE153" s="38">
        <f t="shared" si="283"/>
        <v>314.77423763793081</v>
      </c>
      <c r="AF153" s="38">
        <f t="shared" si="283"/>
        <v>3145.5293843793074</v>
      </c>
      <c r="AG153" s="38">
        <f t="shared" si="283"/>
        <v>31453.080851793075</v>
      </c>
      <c r="AH153" s="38">
        <f t="shared" si="283"/>
        <v>314528.59552593081</v>
      </c>
      <c r="AI153" s="38">
        <f t="shared" si="283"/>
        <v>3145283.7422673083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40.799999999999997</v>
      </c>
      <c r="Q154" s="38">
        <f t="shared" si="22"/>
        <v>285012.57286502921</v>
      </c>
      <c r="R154" s="371">
        <f t="shared" ref="R154:Z154" si="284">$P154*$O154+MAX(R$24*1000/(MAX(MIN(FLOOR(R$24*1000/$U$1,1),$E154))*$L$1)*$R$1,$Q154-$P154*$O154)</f>
        <v>285012.57286502921</v>
      </c>
      <c r="S154" s="371">
        <f t="shared" si="284"/>
        <v>285012.57286502921</v>
      </c>
      <c r="T154" s="371">
        <f t="shared" si="284"/>
        <v>285012.57286502921</v>
      </c>
      <c r="U154" s="371">
        <f t="shared" si="284"/>
        <v>285012.57286502921</v>
      </c>
      <c r="V154" s="371">
        <f t="shared" si="284"/>
        <v>417678.70836893463</v>
      </c>
      <c r="W154" s="371">
        <f t="shared" si="284"/>
        <v>4175318.2836893462</v>
      </c>
      <c r="X154" s="371">
        <f t="shared" si="284"/>
        <v>41751714.036893465</v>
      </c>
      <c r="Y154" s="371">
        <f t="shared" si="284"/>
        <v>417515671.56893468</v>
      </c>
      <c r="Z154" s="371">
        <f t="shared" si="284"/>
        <v>4175155246.8893466</v>
      </c>
      <c r="AA154" s="38">
        <f t="shared" ref="AA154:AI154" si="285">$D154*R154/3600</f>
        <v>214.70947155832204</v>
      </c>
      <c r="AB154" s="38">
        <f t="shared" si="285"/>
        <v>214.70947155832204</v>
      </c>
      <c r="AC154" s="38">
        <f t="shared" si="285"/>
        <v>214.70947155832204</v>
      </c>
      <c r="AD154" s="38">
        <f t="shared" si="285"/>
        <v>214.70947155832204</v>
      </c>
      <c r="AE154" s="38">
        <f t="shared" si="285"/>
        <v>314.65129363793079</v>
      </c>
      <c r="AF154" s="38">
        <f t="shared" si="285"/>
        <v>3145.4064403793077</v>
      </c>
      <c r="AG154" s="38">
        <f t="shared" si="285"/>
        <v>31452.957907793079</v>
      </c>
      <c r="AH154" s="38">
        <f t="shared" si="285"/>
        <v>314528.47258193081</v>
      </c>
      <c r="AI154" s="38">
        <f t="shared" si="285"/>
        <v>3145283.6193233081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40.799999999999997</v>
      </c>
      <c r="Q155" s="38">
        <f t="shared" si="22"/>
        <v>285012.57286502921</v>
      </c>
      <c r="R155" s="371">
        <f t="shared" ref="R155:Z155" si="286">$P155*$O155+MAX(R$24*1000/(MAX(MIN(FLOOR(R$24*1000/$U$1,1),$E155))*$L$1)*$R$1,$Q155-$P155*$O155)</f>
        <v>285012.57286502921</v>
      </c>
      <c r="S155" s="371">
        <f t="shared" si="286"/>
        <v>285012.57286502921</v>
      </c>
      <c r="T155" s="371">
        <f t="shared" si="286"/>
        <v>285012.57286502921</v>
      </c>
      <c r="U155" s="371">
        <f t="shared" si="286"/>
        <v>285012.57286502921</v>
      </c>
      <c r="V155" s="371">
        <f t="shared" si="286"/>
        <v>626354.86255340197</v>
      </c>
      <c r="W155" s="371">
        <f t="shared" si="286"/>
        <v>6262814.2255340181</v>
      </c>
      <c r="X155" s="371">
        <f t="shared" si="286"/>
        <v>62627407.85534019</v>
      </c>
      <c r="Y155" s="371">
        <f t="shared" si="286"/>
        <v>626273344.15340197</v>
      </c>
      <c r="Z155" s="371">
        <f t="shared" si="286"/>
        <v>6262732707.1340189</v>
      </c>
      <c r="AA155" s="38">
        <f t="shared" ref="AA155:AI155" si="287">$D155*R155/3600</f>
        <v>143.13964770554801</v>
      </c>
      <c r="AB155" s="38">
        <f t="shared" si="287"/>
        <v>143.13964770554801</v>
      </c>
      <c r="AC155" s="38">
        <f t="shared" si="287"/>
        <v>143.13964770554801</v>
      </c>
      <c r="AD155" s="38">
        <f t="shared" si="287"/>
        <v>143.13964770554801</v>
      </c>
      <c r="AE155" s="38">
        <f t="shared" si="287"/>
        <v>314.56933097126409</v>
      </c>
      <c r="AF155" s="38">
        <f t="shared" si="287"/>
        <v>3145.3244777126401</v>
      </c>
      <c r="AG155" s="38">
        <f t="shared" si="287"/>
        <v>31452.875945126405</v>
      </c>
      <c r="AH155" s="38">
        <f t="shared" si="287"/>
        <v>314528.3906192641</v>
      </c>
      <c r="AI155" s="38">
        <f t="shared" si="287"/>
        <v>3145283.5373606407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5</v>
      </c>
      <c r="P156" s="369">
        <f t="shared" si="21"/>
        <v>40.799999999999997</v>
      </c>
      <c r="Q156" s="38">
        <f t="shared" si="22"/>
        <v>285012.57286502921</v>
      </c>
      <c r="R156" s="371">
        <f t="shared" ref="R156:Z156" si="288">$P156*$O156+MAX(R$24*1000/(MAX(MIN(FLOOR(R$24*1000/$U$1,1),$E156))*$L$1)*$R$1,$Q156-$P156*$O156)</f>
        <v>285012.57286502921</v>
      </c>
      <c r="S156" s="371">
        <f t="shared" si="288"/>
        <v>285012.57286502921</v>
      </c>
      <c r="T156" s="371">
        <f t="shared" si="288"/>
        <v>285012.57286502921</v>
      </c>
      <c r="U156" s="371">
        <f t="shared" si="288"/>
        <v>285012.57286502921</v>
      </c>
      <c r="V156" s="371">
        <f t="shared" si="288"/>
        <v>626477.26255340199</v>
      </c>
      <c r="W156" s="371">
        <f t="shared" si="288"/>
        <v>6262936.6255340185</v>
      </c>
      <c r="X156" s="371">
        <f t="shared" si="288"/>
        <v>62627530.255340189</v>
      </c>
      <c r="Y156" s="371">
        <f t="shared" si="288"/>
        <v>626273466.55340195</v>
      </c>
      <c r="Z156" s="371">
        <f t="shared" si="288"/>
        <v>6262732829.5340185</v>
      </c>
      <c r="AA156" s="38">
        <f t="shared" ref="AA156:AI156" si="289">$D156*R156/3600</f>
        <v>143.13964770554801</v>
      </c>
      <c r="AB156" s="38">
        <f t="shared" si="289"/>
        <v>143.13964770554801</v>
      </c>
      <c r="AC156" s="38">
        <f t="shared" si="289"/>
        <v>143.13964770554801</v>
      </c>
      <c r="AD156" s="38">
        <f t="shared" si="289"/>
        <v>143.13964770554801</v>
      </c>
      <c r="AE156" s="38">
        <f t="shared" si="289"/>
        <v>314.63080297126407</v>
      </c>
      <c r="AF156" s="38">
        <f t="shared" si="289"/>
        <v>3145.3859497126405</v>
      </c>
      <c r="AG156" s="38">
        <f t="shared" si="289"/>
        <v>31452.937417126406</v>
      </c>
      <c r="AH156" s="38">
        <f t="shared" si="289"/>
        <v>314528.45209126413</v>
      </c>
      <c r="AI156" s="38">
        <f t="shared" si="289"/>
        <v>3145283.5988326408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1</v>
      </c>
      <c r="O157" s="38">
        <f t="shared" si="20"/>
        <v>2</v>
      </c>
      <c r="P157" s="369">
        <f t="shared" si="21"/>
        <v>40.799999999999997</v>
      </c>
      <c r="Q157" s="38">
        <f t="shared" si="22"/>
        <v>285012.57286502921</v>
      </c>
      <c r="R157" s="371">
        <f t="shared" ref="R157:Z157" si="290">$P157*$O157+MAX(R$24*1000/(MAX(MIN(FLOOR(R$24*1000/$U$1,1),$E157))*$L$1)*$R$1,$Q157-$P157*$O157)</f>
        <v>285012.57286502921</v>
      </c>
      <c r="S157" s="371">
        <f t="shared" si="290"/>
        <v>285012.57286502921</v>
      </c>
      <c r="T157" s="371">
        <f t="shared" si="290"/>
        <v>285012.57286502921</v>
      </c>
      <c r="U157" s="371">
        <f t="shared" si="290"/>
        <v>285012.57286502921</v>
      </c>
      <c r="V157" s="371">
        <f t="shared" si="290"/>
        <v>1252628.1251068041</v>
      </c>
      <c r="W157" s="371">
        <f t="shared" si="290"/>
        <v>12525546.851068037</v>
      </c>
      <c r="X157" s="371">
        <f t="shared" si="290"/>
        <v>125254734.11068037</v>
      </c>
      <c r="Y157" s="371">
        <f t="shared" si="290"/>
        <v>1252546606.7068038</v>
      </c>
      <c r="Z157" s="371">
        <f t="shared" si="290"/>
        <v>12525465332.668037</v>
      </c>
      <c r="AA157" s="38">
        <f t="shared" ref="AA157:AI157" si="291">$D157*R157/3600</f>
        <v>71.569823852774007</v>
      </c>
      <c r="AB157" s="38">
        <f t="shared" si="291"/>
        <v>71.569823852774007</v>
      </c>
      <c r="AC157" s="38">
        <f t="shared" si="291"/>
        <v>71.569823852774007</v>
      </c>
      <c r="AD157" s="38">
        <f t="shared" si="291"/>
        <v>71.569823852774007</v>
      </c>
      <c r="AE157" s="38">
        <f t="shared" si="291"/>
        <v>314.54884030459743</v>
      </c>
      <c r="AF157" s="38">
        <f t="shared" si="291"/>
        <v>3145.3039870459738</v>
      </c>
      <c r="AG157" s="38">
        <f t="shared" si="291"/>
        <v>31452.855454459735</v>
      </c>
      <c r="AH157" s="38">
        <f t="shared" si="291"/>
        <v>314528.37012859742</v>
      </c>
      <c r="AI157" s="38">
        <f t="shared" si="291"/>
        <v>3145283.5168699743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40.799999999999997</v>
      </c>
      <c r="Q158" s="38">
        <f t="shared" si="22"/>
        <v>285012.57286502921</v>
      </c>
      <c r="R158" s="371">
        <f t="shared" ref="R158:Z158" si="292">$P158*$O158+MAX(R$24*1000/(MAX(MIN(FLOOR(R$24*1000/$U$1,1),$E158))*$L$1)*$R$1,$Q158-$P158*$O158)</f>
        <v>285012.57286502921</v>
      </c>
      <c r="S158" s="371">
        <f t="shared" si="292"/>
        <v>285012.57286502921</v>
      </c>
      <c r="T158" s="371">
        <f t="shared" si="292"/>
        <v>285012.57286502921</v>
      </c>
      <c r="U158" s="371">
        <f t="shared" si="292"/>
        <v>285012.57286502921</v>
      </c>
      <c r="V158" s="371">
        <f t="shared" si="292"/>
        <v>1252587.325106804</v>
      </c>
      <c r="W158" s="371">
        <f t="shared" si="292"/>
        <v>12525506.051068038</v>
      </c>
      <c r="X158" s="371">
        <f t="shared" si="292"/>
        <v>125254693.31068037</v>
      </c>
      <c r="Y158" s="371">
        <f t="shared" si="292"/>
        <v>1252546565.9068038</v>
      </c>
      <c r="Z158" s="371">
        <f t="shared" si="292"/>
        <v>12525465291.868036</v>
      </c>
      <c r="AA158" s="38">
        <f t="shared" ref="AA158:AI158" si="293">$D158*R158/3600</f>
        <v>71.569823852774007</v>
      </c>
      <c r="AB158" s="38">
        <f t="shared" si="293"/>
        <v>71.569823852774007</v>
      </c>
      <c r="AC158" s="38">
        <f t="shared" si="293"/>
        <v>71.569823852774007</v>
      </c>
      <c r="AD158" s="38">
        <f t="shared" si="293"/>
        <v>71.569823852774007</v>
      </c>
      <c r="AE158" s="38">
        <f t="shared" si="293"/>
        <v>314.5385949712641</v>
      </c>
      <c r="AF158" s="38">
        <f t="shared" si="293"/>
        <v>3145.2937417126404</v>
      </c>
      <c r="AG158" s="38">
        <f t="shared" si="293"/>
        <v>31452.845209126408</v>
      </c>
      <c r="AH158" s="38">
        <f t="shared" si="293"/>
        <v>314528.35988326411</v>
      </c>
      <c r="AI158" s="38">
        <f t="shared" si="293"/>
        <v>3145283.5066246404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1</v>
      </c>
      <c r="O159" s="38">
        <f t="shared" si="20"/>
        <v>1</v>
      </c>
      <c r="P159" s="369">
        <f t="shared" si="21"/>
        <v>40.799999999999997</v>
      </c>
      <c r="Q159" s="38">
        <f t="shared" si="22"/>
        <v>285012.57286502921</v>
      </c>
      <c r="R159" s="371">
        <f t="shared" ref="R159:Z159" si="294">$P159*$O159+MAX(R$24*1000/(MAX(MIN(FLOOR(R$24*1000/$U$1,1),$E159))*$L$1)*$R$1,$Q159-$P159*$O159)</f>
        <v>285012.57286502921</v>
      </c>
      <c r="S159" s="371">
        <f t="shared" si="294"/>
        <v>285012.57286502921</v>
      </c>
      <c r="T159" s="371">
        <f t="shared" si="294"/>
        <v>285012.57286502921</v>
      </c>
      <c r="U159" s="371">
        <f t="shared" si="294"/>
        <v>285012.57286502921</v>
      </c>
      <c r="V159" s="371">
        <f t="shared" si="294"/>
        <v>2505133.8502136078</v>
      </c>
      <c r="W159" s="371">
        <f t="shared" si="294"/>
        <v>25050971.302136075</v>
      </c>
      <c r="X159" s="371">
        <f t="shared" si="294"/>
        <v>250509345.82136077</v>
      </c>
      <c r="Y159" s="371">
        <f t="shared" si="294"/>
        <v>2505093091.013608</v>
      </c>
      <c r="Z159" s="371">
        <f t="shared" si="294"/>
        <v>25050930542.936073</v>
      </c>
      <c r="AA159" s="38">
        <f t="shared" ref="AA159:AI159" si="295">$D159*R159/3600</f>
        <v>35.784911926387004</v>
      </c>
      <c r="AB159" s="38">
        <f t="shared" si="295"/>
        <v>35.784911926387004</v>
      </c>
      <c r="AC159" s="38">
        <f t="shared" si="295"/>
        <v>35.784911926387004</v>
      </c>
      <c r="AD159" s="38">
        <f t="shared" si="295"/>
        <v>35.784911926387004</v>
      </c>
      <c r="AE159" s="38">
        <f t="shared" si="295"/>
        <v>314.53347230459747</v>
      </c>
      <c r="AF159" s="38">
        <f t="shared" si="295"/>
        <v>3145.288619045974</v>
      </c>
      <c r="AG159" s="38">
        <f t="shared" si="295"/>
        <v>31452.840086459742</v>
      </c>
      <c r="AH159" s="38">
        <f t="shared" si="295"/>
        <v>314528.35476059746</v>
      </c>
      <c r="AI159" s="38">
        <f t="shared" si="295"/>
        <v>3145283.5015019742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32</v>
      </c>
      <c r="P160" s="369">
        <f t="shared" si="21"/>
        <v>8.16</v>
      </c>
      <c r="Q160" s="38">
        <f t="shared" si="22"/>
        <v>57002.514573005843</v>
      </c>
      <c r="R160" s="371">
        <f t="shared" ref="R160:Z160" si="296">$P160*$O160+MAX(R$24*1000/(MAX(MIN(FLOOR(R$24*1000/$U$1,1),$E160))*$L$1)*$R$1,$Q160-$P160*$O160)</f>
        <v>57002.514573005843</v>
      </c>
      <c r="S160" s="371">
        <f t="shared" si="296"/>
        <v>57002.514573005843</v>
      </c>
      <c r="T160" s="371">
        <f t="shared" si="296"/>
        <v>57002.514573005843</v>
      </c>
      <c r="U160" s="371">
        <f t="shared" si="296"/>
        <v>57002.514573005843</v>
      </c>
      <c r="V160" s="371">
        <f t="shared" si="296"/>
        <v>104639.99709223365</v>
      </c>
      <c r="W160" s="371">
        <f t="shared" si="296"/>
        <v>1044049.8909223365</v>
      </c>
      <c r="X160" s="371">
        <f t="shared" si="296"/>
        <v>10438148.829223365</v>
      </c>
      <c r="Y160" s="371">
        <f t="shared" si="296"/>
        <v>104379138.21223368</v>
      </c>
      <c r="Z160" s="371">
        <f t="shared" si="296"/>
        <v>1043789032.0423367</v>
      </c>
      <c r="AA160" s="38">
        <f t="shared" ref="AA160:AI160" si="297">$D160*R160/3600</f>
        <v>172.37560406876966</v>
      </c>
      <c r="AB160" s="38">
        <f t="shared" si="297"/>
        <v>172.37560406876966</v>
      </c>
      <c r="AC160" s="38">
        <f t="shared" si="297"/>
        <v>172.37560406876966</v>
      </c>
      <c r="AD160" s="38">
        <f t="shared" si="297"/>
        <v>172.37560406876966</v>
      </c>
      <c r="AE160" s="38">
        <f t="shared" si="297"/>
        <v>316.43135120691454</v>
      </c>
      <c r="AF160" s="38">
        <f t="shared" si="297"/>
        <v>3157.2068701491453</v>
      </c>
      <c r="AG160" s="38">
        <f t="shared" si="297"/>
        <v>31564.962059571455</v>
      </c>
      <c r="AH160" s="38">
        <f t="shared" si="297"/>
        <v>315642.51395379467</v>
      </c>
      <c r="AI160" s="38">
        <f t="shared" si="297"/>
        <v>3156418.032896026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32</v>
      </c>
      <c r="P161" s="369">
        <f t="shared" si="21"/>
        <v>8.16</v>
      </c>
      <c r="Q161" s="38">
        <f t="shared" si="22"/>
        <v>57002.514573005843</v>
      </c>
      <c r="R161" s="371">
        <f t="shared" ref="R161:Z161" si="298">$P161*$O161+MAX(R$24*1000/(MAX(MIN(FLOOR(R$24*1000/$U$1,1),$E161))*$L$1)*$R$1,$Q161-$P161*$O161)</f>
        <v>57002.514573005843</v>
      </c>
      <c r="S161" s="371">
        <f t="shared" si="298"/>
        <v>57002.514573005843</v>
      </c>
      <c r="T161" s="371">
        <f t="shared" si="298"/>
        <v>57002.514573005843</v>
      </c>
      <c r="U161" s="371">
        <f t="shared" si="298"/>
        <v>57002.514573005843</v>
      </c>
      <c r="V161" s="371">
        <f t="shared" si="298"/>
        <v>104639.99709223365</v>
      </c>
      <c r="W161" s="371">
        <f t="shared" si="298"/>
        <v>1044049.8909223365</v>
      </c>
      <c r="X161" s="371">
        <f t="shared" si="298"/>
        <v>10438148.829223365</v>
      </c>
      <c r="Y161" s="371">
        <f t="shared" si="298"/>
        <v>104379138.21223368</v>
      </c>
      <c r="Z161" s="371">
        <f t="shared" si="298"/>
        <v>1043789032.0423367</v>
      </c>
      <c r="AA161" s="38">
        <f t="shared" ref="AA161:AI161" si="299">$D161*R161/3600</f>
        <v>172.37560406876966</v>
      </c>
      <c r="AB161" s="38">
        <f t="shared" si="299"/>
        <v>172.37560406876966</v>
      </c>
      <c r="AC161" s="38">
        <f t="shared" si="299"/>
        <v>172.37560406876966</v>
      </c>
      <c r="AD161" s="38">
        <f t="shared" si="299"/>
        <v>172.37560406876966</v>
      </c>
      <c r="AE161" s="38">
        <f t="shared" si="299"/>
        <v>316.43135120691454</v>
      </c>
      <c r="AF161" s="38">
        <f t="shared" si="299"/>
        <v>3157.2068701491453</v>
      </c>
      <c r="AG161" s="38">
        <f t="shared" si="299"/>
        <v>31564.962059571455</v>
      </c>
      <c r="AH161" s="38">
        <f t="shared" si="299"/>
        <v>315642.51395379467</v>
      </c>
      <c r="AI161" s="38">
        <f t="shared" si="299"/>
        <v>3156418.032896026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21</v>
      </c>
      <c r="P162" s="369">
        <f t="shared" si="21"/>
        <v>8.16</v>
      </c>
      <c r="Q162" s="38">
        <f t="shared" si="22"/>
        <v>57002.514573005843</v>
      </c>
      <c r="R162" s="371">
        <f t="shared" ref="R162:Z162" si="300">$P162*$O162+MAX(R$24*1000/(MAX(MIN(FLOOR(R$24*1000/$U$1,1),$E162))*$L$1)*$R$1,$Q162-$P162*$O162)</f>
        <v>57002.514573005843</v>
      </c>
      <c r="S162" s="371">
        <f t="shared" si="300"/>
        <v>57002.514573005843</v>
      </c>
      <c r="T162" s="371">
        <f t="shared" si="300"/>
        <v>57002.514573005843</v>
      </c>
      <c r="U162" s="371">
        <f t="shared" si="300"/>
        <v>57002.514573005843</v>
      </c>
      <c r="V162" s="371">
        <f t="shared" si="300"/>
        <v>156739.67563835048</v>
      </c>
      <c r="W162" s="371">
        <f t="shared" si="300"/>
        <v>1565854.5163835047</v>
      </c>
      <c r="X162" s="371">
        <f t="shared" si="300"/>
        <v>15657002.923835047</v>
      </c>
      <c r="Y162" s="371">
        <f t="shared" si="300"/>
        <v>156568486.9983505</v>
      </c>
      <c r="Z162" s="371">
        <f t="shared" si="300"/>
        <v>1565683327.7435045</v>
      </c>
      <c r="AA162" s="38">
        <f t="shared" ref="AA162:AI162" si="301">$D162*R162/3600</f>
        <v>114.91706937917979</v>
      </c>
      <c r="AB162" s="38">
        <f t="shared" si="301"/>
        <v>114.91706937917979</v>
      </c>
      <c r="AC162" s="38">
        <f t="shared" si="301"/>
        <v>114.91706937917979</v>
      </c>
      <c r="AD162" s="38">
        <f t="shared" si="301"/>
        <v>114.91706937917979</v>
      </c>
      <c r="AE162" s="38">
        <f t="shared" si="301"/>
        <v>315.98718608691462</v>
      </c>
      <c r="AF162" s="38">
        <f t="shared" si="301"/>
        <v>3156.7627050291458</v>
      </c>
      <c r="AG162" s="38">
        <f t="shared" si="301"/>
        <v>31564.517894451452</v>
      </c>
      <c r="AH162" s="38">
        <f t="shared" si="301"/>
        <v>315642.06978867459</v>
      </c>
      <c r="AI162" s="38">
        <f t="shared" si="301"/>
        <v>3156417.5887309052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5</v>
      </c>
      <c r="P163" s="369">
        <f t="shared" si="21"/>
        <v>2.04</v>
      </c>
      <c r="Q163" s="38">
        <f t="shared" si="22"/>
        <v>14250.628643251461</v>
      </c>
      <c r="R163" s="371">
        <f t="shared" ref="R163:Z163" si="302">$P163*$O163+MAX(R$24*1000/(MAX(MIN(FLOOR(R$24*1000/$U$1,1),$E163))*$L$1)*$R$1,$Q163-$P163*$O163)</f>
        <v>14250.628643251461</v>
      </c>
      <c r="S163" s="371">
        <f t="shared" si="302"/>
        <v>14250.628643251461</v>
      </c>
      <c r="T163" s="371">
        <f t="shared" si="302"/>
        <v>14250.628643251461</v>
      </c>
      <c r="U163" s="371">
        <f t="shared" si="302"/>
        <v>15667.031563835048</v>
      </c>
      <c r="V163" s="371">
        <f t="shared" si="302"/>
        <v>156578.51563835051</v>
      </c>
      <c r="W163" s="371">
        <f t="shared" si="302"/>
        <v>1565693.3563835046</v>
      </c>
      <c r="X163" s="371">
        <f t="shared" si="302"/>
        <v>15656841.763835046</v>
      </c>
      <c r="Y163" s="371">
        <f t="shared" si="302"/>
        <v>156568325.83835047</v>
      </c>
      <c r="Z163" s="371">
        <f t="shared" si="302"/>
        <v>1565683166.5835047</v>
      </c>
      <c r="AA163" s="38">
        <f t="shared" ref="AA163:AI163" si="303">$D163*R163/3600</f>
        <v>28.729267344794948</v>
      </c>
      <c r="AB163" s="38">
        <f t="shared" si="303"/>
        <v>28.729267344794948</v>
      </c>
      <c r="AC163" s="38">
        <f t="shared" si="303"/>
        <v>28.729267344794948</v>
      </c>
      <c r="AD163" s="38">
        <f t="shared" si="303"/>
        <v>31.584735632691459</v>
      </c>
      <c r="AE163" s="38">
        <f t="shared" si="303"/>
        <v>315.66228752691461</v>
      </c>
      <c r="AF163" s="38">
        <f t="shared" si="303"/>
        <v>3156.437806469145</v>
      </c>
      <c r="AG163" s="38">
        <f t="shared" si="303"/>
        <v>31564.192995891455</v>
      </c>
      <c r="AH163" s="38">
        <f t="shared" si="303"/>
        <v>315641.74489011453</v>
      </c>
      <c r="AI163" s="38">
        <f t="shared" si="303"/>
        <v>3156417.2638323456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5</v>
      </c>
      <c r="P164" s="369">
        <f t="shared" si="21"/>
        <v>2.04</v>
      </c>
      <c r="Q164" s="38">
        <f t="shared" si="22"/>
        <v>14250.628643251461</v>
      </c>
      <c r="R164" s="371">
        <f t="shared" ref="R164:Z164" si="304">$P164*$O164+MAX(R$24*1000/(MAX(MIN(FLOOR(R$24*1000/$U$1,1),$E164))*$L$1)*$R$1,$Q164-$P164*$O164)</f>
        <v>14250.628643251461</v>
      </c>
      <c r="S164" s="371">
        <f t="shared" si="304"/>
        <v>14250.628643251461</v>
      </c>
      <c r="T164" s="371">
        <f t="shared" si="304"/>
        <v>14250.628643251461</v>
      </c>
      <c r="U164" s="371">
        <f t="shared" si="304"/>
        <v>15667.031563835048</v>
      </c>
      <c r="V164" s="371">
        <f t="shared" si="304"/>
        <v>156578.51563835051</v>
      </c>
      <c r="W164" s="371">
        <f t="shared" si="304"/>
        <v>1565693.3563835046</v>
      </c>
      <c r="X164" s="371">
        <f t="shared" si="304"/>
        <v>15656841.763835046</v>
      </c>
      <c r="Y164" s="371">
        <f t="shared" si="304"/>
        <v>156568325.83835047</v>
      </c>
      <c r="Z164" s="371">
        <f t="shared" si="304"/>
        <v>1565683166.5835047</v>
      </c>
      <c r="AA164" s="38">
        <f t="shared" ref="AA164:AI164" si="305">$D164*R164/3600</f>
        <v>28.729267344794948</v>
      </c>
      <c r="AB164" s="38">
        <f t="shared" si="305"/>
        <v>28.729267344794948</v>
      </c>
      <c r="AC164" s="38">
        <f t="shared" si="305"/>
        <v>28.729267344794948</v>
      </c>
      <c r="AD164" s="38">
        <f t="shared" si="305"/>
        <v>31.584735632691459</v>
      </c>
      <c r="AE164" s="38">
        <f t="shared" si="305"/>
        <v>315.66228752691461</v>
      </c>
      <c r="AF164" s="38">
        <f t="shared" si="305"/>
        <v>3156.437806469145</v>
      </c>
      <c r="AG164" s="38">
        <f t="shared" si="305"/>
        <v>31564.192995891455</v>
      </c>
      <c r="AH164" s="38">
        <f t="shared" si="305"/>
        <v>315641.74489011453</v>
      </c>
      <c r="AI164" s="38">
        <f t="shared" si="305"/>
        <v>3156417.2638323456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16</v>
      </c>
      <c r="P165" s="369">
        <f t="shared" si="21"/>
        <v>10.88</v>
      </c>
      <c r="Q165" s="38">
        <f t="shared" si="22"/>
        <v>76003.352764007795</v>
      </c>
      <c r="R165" s="371">
        <f t="shared" ref="R165:Z165" si="306">$P165*$O165+MAX(R$24*1000/(MAX(MIN(FLOOR(R$24*1000/$U$1,1),$E165))*$L$1)*$R$1,$Q165-$P165*$O165)</f>
        <v>76003.352764007795</v>
      </c>
      <c r="S165" s="371">
        <f t="shared" si="306"/>
        <v>76003.352764007795</v>
      </c>
      <c r="T165" s="371">
        <f t="shared" si="306"/>
        <v>76003.352764007795</v>
      </c>
      <c r="U165" s="371">
        <f t="shared" si="306"/>
        <v>76003.352764007795</v>
      </c>
      <c r="V165" s="371">
        <f t="shared" si="306"/>
        <v>208931.8341844673</v>
      </c>
      <c r="W165" s="371">
        <f t="shared" si="306"/>
        <v>2087751.6218446731</v>
      </c>
      <c r="X165" s="371">
        <f t="shared" si="306"/>
        <v>20875949.498446729</v>
      </c>
      <c r="Y165" s="371">
        <f t="shared" si="306"/>
        <v>208757928.26446736</v>
      </c>
      <c r="Z165" s="371">
        <f t="shared" si="306"/>
        <v>2087577715.9246733</v>
      </c>
      <c r="AA165" s="38">
        <f t="shared" ref="AA165:AI165" si="307">$D165*R165/3600</f>
        <v>114.91706937917979</v>
      </c>
      <c r="AB165" s="38">
        <f t="shared" si="307"/>
        <v>114.91706937917979</v>
      </c>
      <c r="AC165" s="38">
        <f t="shared" si="307"/>
        <v>114.91706937917979</v>
      </c>
      <c r="AD165" s="38">
        <f t="shared" si="307"/>
        <v>114.91706937917979</v>
      </c>
      <c r="AE165" s="38">
        <f t="shared" si="307"/>
        <v>315.90493328691451</v>
      </c>
      <c r="AF165" s="38">
        <f t="shared" si="307"/>
        <v>3156.6804522291459</v>
      </c>
      <c r="AG165" s="38">
        <f t="shared" si="307"/>
        <v>31564.435641651457</v>
      </c>
      <c r="AH165" s="38">
        <f t="shared" si="307"/>
        <v>315641.98753587465</v>
      </c>
      <c r="AI165" s="38">
        <f t="shared" si="307"/>
        <v>3156417.5064781061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4</v>
      </c>
      <c r="P166" s="369">
        <f t="shared" si="21"/>
        <v>2.72</v>
      </c>
      <c r="Q166" s="38">
        <f t="shared" si="22"/>
        <v>19000.838191001949</v>
      </c>
      <c r="R166" s="371">
        <f t="shared" ref="R166:Z166" si="308">$P166*$O166+MAX(R$24*1000/(MAX(MIN(FLOOR(R$24*1000/$U$1,1),$E166))*$L$1)*$R$1,$Q166-$P166*$O166)</f>
        <v>19000.838191001949</v>
      </c>
      <c r="S166" s="371">
        <f t="shared" si="308"/>
        <v>19000.838191001949</v>
      </c>
      <c r="T166" s="371">
        <f t="shared" si="308"/>
        <v>19000.838191001949</v>
      </c>
      <c r="U166" s="371">
        <f t="shared" si="308"/>
        <v>20886.655418446735</v>
      </c>
      <c r="V166" s="371">
        <f t="shared" si="308"/>
        <v>208768.63418446732</v>
      </c>
      <c r="W166" s="371">
        <f t="shared" si="308"/>
        <v>2087588.4218446729</v>
      </c>
      <c r="X166" s="371">
        <f t="shared" si="308"/>
        <v>20875786.29844673</v>
      </c>
      <c r="Y166" s="371">
        <f t="shared" si="308"/>
        <v>208757765.06446734</v>
      </c>
      <c r="Z166" s="371">
        <f t="shared" si="308"/>
        <v>2087577552.7246735</v>
      </c>
      <c r="AA166" s="38">
        <f t="shared" ref="AA166:AI166" si="309">$D166*R166/3600</f>
        <v>28.729267344794948</v>
      </c>
      <c r="AB166" s="38">
        <f t="shared" si="309"/>
        <v>28.729267344794948</v>
      </c>
      <c r="AC166" s="38">
        <f t="shared" si="309"/>
        <v>28.729267344794948</v>
      </c>
      <c r="AD166" s="38">
        <f t="shared" si="309"/>
        <v>31.580622992691463</v>
      </c>
      <c r="AE166" s="38">
        <f t="shared" si="309"/>
        <v>315.65817488691459</v>
      </c>
      <c r="AF166" s="38">
        <f t="shared" si="309"/>
        <v>3156.4336938291453</v>
      </c>
      <c r="AG166" s="38">
        <f t="shared" si="309"/>
        <v>31564.188883251456</v>
      </c>
      <c r="AH166" s="38">
        <f t="shared" si="309"/>
        <v>315641.74077747465</v>
      </c>
      <c r="AI166" s="38">
        <f t="shared" si="309"/>
        <v>3156417.2597197061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10</v>
      </c>
      <c r="P167" s="369">
        <f t="shared" si="21"/>
        <v>16.32</v>
      </c>
      <c r="Q167" s="38">
        <f t="shared" si="22"/>
        <v>114005.02914601169</v>
      </c>
      <c r="R167" s="371">
        <f t="shared" ref="R167:Z167" si="310">$P167*$O167+MAX(R$24*1000/(MAX(MIN(FLOOR(R$24*1000/$U$1,1),$E167))*$L$1)*$R$1,$Q167-$P167*$O167)</f>
        <v>114005.02914601169</v>
      </c>
      <c r="S167" s="371">
        <f t="shared" si="310"/>
        <v>114005.02914601169</v>
      </c>
      <c r="T167" s="371">
        <f t="shared" si="310"/>
        <v>114005.02914601169</v>
      </c>
      <c r="U167" s="371">
        <f t="shared" si="310"/>
        <v>114005.02914601169</v>
      </c>
      <c r="V167" s="371">
        <f t="shared" si="310"/>
        <v>313299.83127670101</v>
      </c>
      <c r="W167" s="371">
        <f t="shared" si="310"/>
        <v>3131529.5127670094</v>
      </c>
      <c r="X167" s="371">
        <f t="shared" si="310"/>
        <v>31313826.327670094</v>
      </c>
      <c r="Y167" s="371">
        <f t="shared" si="310"/>
        <v>313136794.47670096</v>
      </c>
      <c r="Z167" s="371">
        <f t="shared" si="310"/>
        <v>3131366475.9670091</v>
      </c>
      <c r="AA167" s="38">
        <f t="shared" ref="AA167:AI167" si="311">$D167*R167/3600</f>
        <v>114.91706937917979</v>
      </c>
      <c r="AB167" s="38">
        <f t="shared" si="311"/>
        <v>114.91706937917979</v>
      </c>
      <c r="AC167" s="38">
        <f t="shared" si="311"/>
        <v>114.91706937917979</v>
      </c>
      <c r="AD167" s="38">
        <f t="shared" si="311"/>
        <v>114.91706937917979</v>
      </c>
      <c r="AE167" s="38">
        <f t="shared" si="311"/>
        <v>315.80622992691463</v>
      </c>
      <c r="AF167" s="38">
        <f t="shared" si="311"/>
        <v>3156.5817488691455</v>
      </c>
      <c r="AG167" s="38">
        <f t="shared" si="311"/>
        <v>31564.336938291453</v>
      </c>
      <c r="AH167" s="38">
        <f t="shared" si="311"/>
        <v>315641.88883251452</v>
      </c>
      <c r="AI167" s="38">
        <f t="shared" si="311"/>
        <v>3156417.407774745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1</v>
      </c>
      <c r="O168" s="38">
        <f t="shared" si="20"/>
        <v>2</v>
      </c>
      <c r="P168" s="369">
        <f t="shared" si="21"/>
        <v>4.08</v>
      </c>
      <c r="Q168" s="38">
        <f t="shared" si="22"/>
        <v>28501.257286502921</v>
      </c>
      <c r="R168" s="371">
        <f t="shared" ref="R168:Z168" si="312">$P168*$O168+MAX(R$24*1000/(MAX(MIN(FLOOR(R$24*1000/$U$1,1),$E168))*$L$1)*$R$1,$Q168-$P168*$O168)</f>
        <v>28501.257286502921</v>
      </c>
      <c r="S168" s="371">
        <f t="shared" si="312"/>
        <v>28501.257286502921</v>
      </c>
      <c r="T168" s="371">
        <f t="shared" si="312"/>
        <v>28501.257286502921</v>
      </c>
      <c r="U168" s="371">
        <f t="shared" si="312"/>
        <v>31321.823127670094</v>
      </c>
      <c r="V168" s="371">
        <f t="shared" si="312"/>
        <v>313144.79127670097</v>
      </c>
      <c r="W168" s="371">
        <f t="shared" si="312"/>
        <v>3131374.4727670094</v>
      </c>
      <c r="X168" s="371">
        <f t="shared" si="312"/>
        <v>31313671.287670095</v>
      </c>
      <c r="Y168" s="371">
        <f t="shared" si="312"/>
        <v>313136639.436701</v>
      </c>
      <c r="Z168" s="371">
        <f t="shared" si="312"/>
        <v>3131366320.9270091</v>
      </c>
      <c r="AA168" s="38">
        <f t="shared" ref="AA168:AI168" si="313">$D168*R168/3600</f>
        <v>28.729267344794948</v>
      </c>
      <c r="AB168" s="38">
        <f t="shared" si="313"/>
        <v>28.729267344794948</v>
      </c>
      <c r="AC168" s="38">
        <f t="shared" si="313"/>
        <v>28.729267344794948</v>
      </c>
      <c r="AD168" s="38">
        <f t="shared" si="313"/>
        <v>31.572397712691455</v>
      </c>
      <c r="AE168" s="38">
        <f t="shared" si="313"/>
        <v>315.64994960691456</v>
      </c>
      <c r="AF168" s="38">
        <f t="shared" si="313"/>
        <v>3156.4254685491451</v>
      </c>
      <c r="AG168" s="38">
        <f t="shared" si="313"/>
        <v>31564.180657971458</v>
      </c>
      <c r="AH168" s="38">
        <f t="shared" si="313"/>
        <v>315641.73255219462</v>
      </c>
      <c r="AI168" s="38">
        <f t="shared" si="313"/>
        <v>3156417.2514944253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8</v>
      </c>
      <c r="P169" s="369">
        <f t="shared" si="21"/>
        <v>21.76</v>
      </c>
      <c r="Q169" s="38">
        <f t="shared" si="22"/>
        <v>152006.70552801559</v>
      </c>
      <c r="R169" s="371">
        <f t="shared" ref="R169:Z169" si="314">$P169*$O169+MAX(R$24*1000/(MAX(MIN(FLOOR(R$24*1000/$U$1,1),$E169))*$L$1)*$R$1,$Q169-$P169*$O169)</f>
        <v>152006.70552801559</v>
      </c>
      <c r="S169" s="371">
        <f t="shared" si="314"/>
        <v>152006.70552801559</v>
      </c>
      <c r="T169" s="371">
        <f t="shared" si="314"/>
        <v>152006.70552801559</v>
      </c>
      <c r="U169" s="371">
        <f t="shared" si="314"/>
        <v>152006.70552801559</v>
      </c>
      <c r="V169" s="371">
        <f t="shared" si="314"/>
        <v>417689.58836893464</v>
      </c>
      <c r="W169" s="371">
        <f t="shared" si="314"/>
        <v>4175329.1636893461</v>
      </c>
      <c r="X169" s="371">
        <f t="shared" si="314"/>
        <v>41751724.91689346</v>
      </c>
      <c r="Y169" s="371">
        <f t="shared" si="314"/>
        <v>417515682.44893467</v>
      </c>
      <c r="Z169" s="371">
        <f t="shared" si="314"/>
        <v>4175155257.7693467</v>
      </c>
      <c r="AA169" s="38">
        <f t="shared" ref="AA169:AI169" si="315">$D169*R169/3600</f>
        <v>114.91706937917979</v>
      </c>
      <c r="AB169" s="38">
        <f t="shared" si="315"/>
        <v>114.91706937917979</v>
      </c>
      <c r="AC169" s="38">
        <f t="shared" si="315"/>
        <v>114.91706937917979</v>
      </c>
      <c r="AD169" s="38">
        <f t="shared" si="315"/>
        <v>114.91706937917979</v>
      </c>
      <c r="AE169" s="38">
        <f t="shared" si="315"/>
        <v>315.77332880691455</v>
      </c>
      <c r="AF169" s="38">
        <f t="shared" si="315"/>
        <v>3156.5488477491458</v>
      </c>
      <c r="AG169" s="38">
        <f t="shared" si="315"/>
        <v>31564.304037171456</v>
      </c>
      <c r="AH169" s="38">
        <f t="shared" si="315"/>
        <v>315641.85593139462</v>
      </c>
      <c r="AI169" s="38">
        <f t="shared" si="315"/>
        <v>3156417.374873626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1</v>
      </c>
      <c r="O170" s="38">
        <f t="shared" si="20"/>
        <v>2</v>
      </c>
      <c r="P170" s="369">
        <f t="shared" si="21"/>
        <v>5.44</v>
      </c>
      <c r="Q170" s="38">
        <f t="shared" si="22"/>
        <v>38001.676382003898</v>
      </c>
      <c r="R170" s="371">
        <f t="shared" ref="R170:Z170" si="316">$P170*$O170+MAX(R$24*1000/(MAX(MIN(FLOOR(R$24*1000/$U$1,1),$E170))*$L$1)*$R$1,$Q170-$P170*$O170)</f>
        <v>38001.676382003898</v>
      </c>
      <c r="S170" s="371">
        <f t="shared" si="316"/>
        <v>38001.676382003898</v>
      </c>
      <c r="T170" s="371">
        <f t="shared" si="316"/>
        <v>38001.676382003898</v>
      </c>
      <c r="U170" s="371">
        <f t="shared" si="316"/>
        <v>41762.430836893465</v>
      </c>
      <c r="V170" s="371">
        <f t="shared" si="316"/>
        <v>417526.38836893463</v>
      </c>
      <c r="W170" s="371">
        <f t="shared" si="316"/>
        <v>4175165.9636893459</v>
      </c>
      <c r="X170" s="371">
        <f t="shared" si="316"/>
        <v>41751561.716893464</v>
      </c>
      <c r="Y170" s="371">
        <f t="shared" si="316"/>
        <v>417515519.24893469</v>
      </c>
      <c r="Z170" s="371">
        <f t="shared" si="316"/>
        <v>4175155094.5693469</v>
      </c>
      <c r="AA170" s="38">
        <f t="shared" ref="AA170:AI170" si="317">$D170*R170/3600</f>
        <v>28.729267344794948</v>
      </c>
      <c r="AB170" s="38">
        <f t="shared" si="317"/>
        <v>28.729267344794948</v>
      </c>
      <c r="AC170" s="38">
        <f t="shared" si="317"/>
        <v>28.729267344794948</v>
      </c>
      <c r="AD170" s="38">
        <f t="shared" si="317"/>
        <v>31.572397712691458</v>
      </c>
      <c r="AE170" s="38">
        <f t="shared" si="317"/>
        <v>315.64994960691456</v>
      </c>
      <c r="AF170" s="38">
        <f t="shared" si="317"/>
        <v>3156.4254685491451</v>
      </c>
      <c r="AG170" s="38">
        <f t="shared" si="317"/>
        <v>31564.180657971461</v>
      </c>
      <c r="AH170" s="38">
        <f t="shared" si="317"/>
        <v>315641.73255219462</v>
      </c>
      <c r="AI170" s="38">
        <f t="shared" si="317"/>
        <v>3156417.2514944263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1</v>
      </c>
      <c r="O171" s="38">
        <f t="shared" si="20"/>
        <v>1</v>
      </c>
      <c r="P171" s="369">
        <f t="shared" si="21"/>
        <v>8.16</v>
      </c>
      <c r="Q171" s="38">
        <f t="shared" si="22"/>
        <v>57002.514573005843</v>
      </c>
      <c r="R171" s="371">
        <f t="shared" ref="R171:Z171" si="318">$P171*$O171+MAX(R$24*1000/(MAX(MIN(FLOOR(R$24*1000/$U$1,1),$E171))*$L$1)*$R$1,$Q171-$P171*$O171)</f>
        <v>57002.514573005843</v>
      </c>
      <c r="S171" s="371">
        <f t="shared" si="318"/>
        <v>57002.514573005843</v>
      </c>
      <c r="T171" s="371">
        <f t="shared" si="318"/>
        <v>57002.514573005843</v>
      </c>
      <c r="U171" s="371">
        <f t="shared" si="318"/>
        <v>62635.486255340191</v>
      </c>
      <c r="V171" s="371">
        <f t="shared" si="318"/>
        <v>626281.42255340202</v>
      </c>
      <c r="W171" s="371">
        <f t="shared" si="318"/>
        <v>6262740.7855340187</v>
      </c>
      <c r="X171" s="371">
        <f t="shared" si="318"/>
        <v>62627334.415340185</v>
      </c>
      <c r="Y171" s="371">
        <f t="shared" si="318"/>
        <v>626273270.71340191</v>
      </c>
      <c r="Z171" s="371">
        <f t="shared" si="318"/>
        <v>6262732633.6940184</v>
      </c>
      <c r="AA171" s="38">
        <f t="shared" ref="AA171:AI171" si="319">$D171*R171/3600</f>
        <v>28.729267344794948</v>
      </c>
      <c r="AB171" s="38">
        <f t="shared" si="319"/>
        <v>28.729267344794948</v>
      </c>
      <c r="AC171" s="38">
        <f t="shared" si="319"/>
        <v>28.729267344794948</v>
      </c>
      <c r="AD171" s="38">
        <f t="shared" si="319"/>
        <v>31.568285072691456</v>
      </c>
      <c r="AE171" s="38">
        <f t="shared" si="319"/>
        <v>315.6458369669146</v>
      </c>
      <c r="AF171" s="38">
        <f t="shared" si="319"/>
        <v>3156.4213559091454</v>
      </c>
      <c r="AG171" s="38">
        <f t="shared" si="319"/>
        <v>31564.176545331455</v>
      </c>
      <c r="AH171" s="38">
        <f t="shared" si="319"/>
        <v>315641.72843955457</v>
      </c>
      <c r="AI171" s="38">
        <f t="shared" si="319"/>
        <v>3156417.247381785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5</v>
      </c>
      <c r="P172" s="369">
        <f t="shared" si="21"/>
        <v>32.64</v>
      </c>
      <c r="Q172" s="38">
        <f t="shared" si="22"/>
        <v>228010.05829202337</v>
      </c>
      <c r="R172" s="371">
        <f t="shared" ref="R172:Z172" si="320">$P172*$O172+MAX(R$24*1000/(MAX(MIN(FLOOR(R$24*1000/$U$1,1),$E172))*$L$1)*$R$1,$Q172-$P172*$O172)</f>
        <v>228010.05829202337</v>
      </c>
      <c r="S172" s="371">
        <f t="shared" si="320"/>
        <v>228010.05829202337</v>
      </c>
      <c r="T172" s="371">
        <f t="shared" si="320"/>
        <v>228010.05829202337</v>
      </c>
      <c r="U172" s="371">
        <f t="shared" si="320"/>
        <v>228010.05829202337</v>
      </c>
      <c r="V172" s="371">
        <f t="shared" si="320"/>
        <v>626436.46255340194</v>
      </c>
      <c r="W172" s="371">
        <f t="shared" si="320"/>
        <v>6262895.8255340187</v>
      </c>
      <c r="X172" s="371">
        <f t="shared" si="320"/>
        <v>62627489.455340192</v>
      </c>
      <c r="Y172" s="371">
        <f t="shared" si="320"/>
        <v>626273425.75340199</v>
      </c>
      <c r="Z172" s="371">
        <f t="shared" si="320"/>
        <v>6262732788.7340183</v>
      </c>
      <c r="AA172" s="38">
        <f t="shared" ref="AA172:AI172" si="321">$D172*R172/3600</f>
        <v>114.91706937917979</v>
      </c>
      <c r="AB172" s="38">
        <f t="shared" si="321"/>
        <v>114.91706937917979</v>
      </c>
      <c r="AC172" s="38">
        <f t="shared" si="321"/>
        <v>114.91706937917979</v>
      </c>
      <c r="AD172" s="38">
        <f t="shared" si="321"/>
        <v>114.91706937917979</v>
      </c>
      <c r="AE172" s="38">
        <f t="shared" si="321"/>
        <v>315.72397712691463</v>
      </c>
      <c r="AF172" s="38">
        <f t="shared" si="321"/>
        <v>3156.4994960691456</v>
      </c>
      <c r="AG172" s="38">
        <f t="shared" si="321"/>
        <v>31564.254685491454</v>
      </c>
      <c r="AH172" s="38">
        <f t="shared" si="321"/>
        <v>315641.80657971464</v>
      </c>
      <c r="AI172" s="38">
        <f t="shared" si="321"/>
        <v>3156417.3255219455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1</v>
      </c>
      <c r="O173" s="38">
        <f t="shared" si="20"/>
        <v>2</v>
      </c>
      <c r="P173" s="369">
        <f t="shared" si="21"/>
        <v>32.64</v>
      </c>
      <c r="Q173" s="38">
        <f t="shared" si="22"/>
        <v>228010.05829202337</v>
      </c>
      <c r="R173" s="371">
        <f t="shared" ref="R173:Z173" si="322">$P173*$O173+MAX(R$24*1000/(MAX(MIN(FLOOR(R$24*1000/$U$1,1),$E173))*$L$1)*$R$1,$Q173-$P173*$O173)</f>
        <v>228010.05829202337</v>
      </c>
      <c r="S173" s="371">
        <f t="shared" si="322"/>
        <v>228010.05829202337</v>
      </c>
      <c r="T173" s="371">
        <f t="shared" si="322"/>
        <v>228010.05829202337</v>
      </c>
      <c r="U173" s="371">
        <f t="shared" si="322"/>
        <v>228010.05829202337</v>
      </c>
      <c r="V173" s="371">
        <f t="shared" si="322"/>
        <v>1252611.805106804</v>
      </c>
      <c r="W173" s="371">
        <f t="shared" si="322"/>
        <v>12525530.531068036</v>
      </c>
      <c r="X173" s="371">
        <f t="shared" si="322"/>
        <v>125254717.79068038</v>
      </c>
      <c r="Y173" s="371">
        <f t="shared" si="322"/>
        <v>1252546590.3868039</v>
      </c>
      <c r="Z173" s="371">
        <f t="shared" si="322"/>
        <v>12525465316.348038</v>
      </c>
      <c r="AA173" s="38">
        <f t="shared" ref="AA173:AI173" si="323">$D173*R173/3600</f>
        <v>57.458534689589897</v>
      </c>
      <c r="AB173" s="38">
        <f t="shared" si="323"/>
        <v>57.458534689589897</v>
      </c>
      <c r="AC173" s="38">
        <f t="shared" si="323"/>
        <v>57.458534689589897</v>
      </c>
      <c r="AD173" s="38">
        <f t="shared" si="323"/>
        <v>57.458534689589897</v>
      </c>
      <c r="AE173" s="38">
        <f t="shared" si="323"/>
        <v>315.65817488691459</v>
      </c>
      <c r="AF173" s="38">
        <f t="shared" si="323"/>
        <v>3156.4336938291453</v>
      </c>
      <c r="AG173" s="38">
        <f t="shared" si="323"/>
        <v>31564.188883251456</v>
      </c>
      <c r="AH173" s="38">
        <f t="shared" si="323"/>
        <v>315641.7407774746</v>
      </c>
      <c r="AI173" s="38">
        <f t="shared" si="323"/>
        <v>3156417.2597197057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1</v>
      </c>
      <c r="O174" s="38">
        <f t="shared" si="20"/>
        <v>1</v>
      </c>
      <c r="P174" s="369">
        <f t="shared" si="21"/>
        <v>32.64</v>
      </c>
      <c r="Q174" s="38">
        <f t="shared" si="22"/>
        <v>228010.05829202337</v>
      </c>
      <c r="R174" s="371">
        <f t="shared" ref="R174:Z174" si="324">$P174*$O174+MAX(R$24*1000/(MAX(MIN(FLOOR(R$24*1000/$U$1,1),$E174))*$L$1)*$R$1,$Q174-$P174*$O174)</f>
        <v>228010.05829202337</v>
      </c>
      <c r="S174" s="371">
        <f t="shared" si="324"/>
        <v>228010.05829202337</v>
      </c>
      <c r="T174" s="371">
        <f t="shared" si="324"/>
        <v>228010.05829202337</v>
      </c>
      <c r="U174" s="371">
        <f t="shared" si="324"/>
        <v>250541.94502136076</v>
      </c>
      <c r="V174" s="371">
        <f t="shared" si="324"/>
        <v>2505125.6902136081</v>
      </c>
      <c r="W174" s="371">
        <f t="shared" si="324"/>
        <v>25050963.142136075</v>
      </c>
      <c r="X174" s="371">
        <f t="shared" si="324"/>
        <v>250509337.66136074</v>
      </c>
      <c r="Y174" s="371">
        <f t="shared" si="324"/>
        <v>2505093082.8536077</v>
      </c>
      <c r="Z174" s="371">
        <f t="shared" si="324"/>
        <v>25050930534.776073</v>
      </c>
      <c r="AA174" s="38">
        <f t="shared" ref="AA174:AI174" si="325">$D174*R174/3600</f>
        <v>28.729267344794948</v>
      </c>
      <c r="AB174" s="38">
        <f t="shared" si="325"/>
        <v>28.729267344794948</v>
      </c>
      <c r="AC174" s="38">
        <f t="shared" si="325"/>
        <v>28.729267344794948</v>
      </c>
      <c r="AD174" s="38">
        <f t="shared" si="325"/>
        <v>31.568285072691456</v>
      </c>
      <c r="AE174" s="38">
        <f t="shared" si="325"/>
        <v>315.6458369669146</v>
      </c>
      <c r="AF174" s="38">
        <f t="shared" si="325"/>
        <v>3156.4213559091454</v>
      </c>
      <c r="AG174" s="38">
        <f t="shared" si="325"/>
        <v>31564.176545331455</v>
      </c>
      <c r="AH174" s="38">
        <f t="shared" si="325"/>
        <v>315641.72843955457</v>
      </c>
      <c r="AI174" s="38">
        <f t="shared" si="325"/>
        <v>3156417.247381785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16.32</v>
      </c>
      <c r="Q175" s="38">
        <f t="shared" si="22"/>
        <v>114005.02914601169</v>
      </c>
      <c r="R175" s="371">
        <f t="shared" ref="R175:Z175" si="327">$P175*$O175+MAX(R$24*1000/(MAX(MIN(FLOOR(R$24*1000/$U$1,1),$E175))*$L$1)*$R$1,$Q175-$P175*$O175)</f>
        <v>114005.02914601169</v>
      </c>
      <c r="S175" s="371">
        <f t="shared" si="327"/>
        <v>114005.02914601169</v>
      </c>
      <c r="T175" s="371">
        <f t="shared" si="327"/>
        <v>114005.02914601169</v>
      </c>
      <c r="U175" s="371">
        <f t="shared" si="327"/>
        <v>114005.02914601169</v>
      </c>
      <c r="V175" s="371">
        <f t="shared" si="327"/>
        <v>313299.83127670101</v>
      </c>
      <c r="W175" s="371">
        <f t="shared" si="327"/>
        <v>3131529.5127670094</v>
      </c>
      <c r="X175" s="371">
        <f t="shared" si="327"/>
        <v>31313826.327670094</v>
      </c>
      <c r="Y175" s="371">
        <f t="shared" si="327"/>
        <v>313136794.47670096</v>
      </c>
      <c r="Z175" s="371">
        <f t="shared" si="327"/>
        <v>3131366475.9670091</v>
      </c>
      <c r="AA175" s="38">
        <f t="shared" ref="AA175:AI175" si="328">$D175*R175/3600</f>
        <v>116.74114984551596</v>
      </c>
      <c r="AB175" s="38">
        <f t="shared" si="328"/>
        <v>116.74114984551596</v>
      </c>
      <c r="AC175" s="38">
        <f t="shared" si="328"/>
        <v>116.74114984551596</v>
      </c>
      <c r="AD175" s="38">
        <f t="shared" si="328"/>
        <v>116.74114984551596</v>
      </c>
      <c r="AE175" s="38">
        <f t="shared" si="328"/>
        <v>320.81902722734179</v>
      </c>
      <c r="AF175" s="38">
        <f t="shared" si="328"/>
        <v>3206.686221073418</v>
      </c>
      <c r="AG175" s="38">
        <f t="shared" si="328"/>
        <v>32065.358159534175</v>
      </c>
      <c r="AH175" s="38">
        <f t="shared" si="328"/>
        <v>320652.07754414174</v>
      </c>
      <c r="AI175" s="38">
        <f t="shared" si="328"/>
        <v>3206519.2713902174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16.32</v>
      </c>
      <c r="Q176" s="38">
        <f t="shared" si="22"/>
        <v>114005.02914601169</v>
      </c>
      <c r="R176" s="371">
        <f t="shared" ref="R176:Z176" si="329">$P176*$O176+MAX(R$24*1000/(MAX(MIN(FLOOR(R$24*1000/$U$1,1),$E176))*$L$1)*$R$1,$Q176-$P176*$O176)</f>
        <v>114005.02914601169</v>
      </c>
      <c r="S176" s="371">
        <f t="shared" si="329"/>
        <v>114005.02914601169</v>
      </c>
      <c r="T176" s="371">
        <f t="shared" si="329"/>
        <v>114005.02914601169</v>
      </c>
      <c r="U176" s="371">
        <f t="shared" si="329"/>
        <v>114005.02914601169</v>
      </c>
      <c r="V176" s="371">
        <f t="shared" si="329"/>
        <v>313299.83127670101</v>
      </c>
      <c r="W176" s="371">
        <f t="shared" si="329"/>
        <v>3131529.5127670094</v>
      </c>
      <c r="X176" s="371">
        <f t="shared" si="329"/>
        <v>31313826.327670094</v>
      </c>
      <c r="Y176" s="371">
        <f t="shared" si="329"/>
        <v>313136794.47670096</v>
      </c>
      <c r="Z176" s="371">
        <f t="shared" si="329"/>
        <v>3131366475.9670091</v>
      </c>
      <c r="AA176" s="38">
        <f t="shared" ref="AA176:AI176" si="330">$D176*R176/3600</f>
        <v>116.74114984551596</v>
      </c>
      <c r="AB176" s="38">
        <f t="shared" si="330"/>
        <v>116.74114984551596</v>
      </c>
      <c r="AC176" s="38">
        <f t="shared" si="330"/>
        <v>116.74114984551596</v>
      </c>
      <c r="AD176" s="38">
        <f t="shared" si="330"/>
        <v>116.74114984551596</v>
      </c>
      <c r="AE176" s="38">
        <f t="shared" si="330"/>
        <v>320.81902722734179</v>
      </c>
      <c r="AF176" s="38">
        <f t="shared" si="330"/>
        <v>3206.686221073418</v>
      </c>
      <c r="AG176" s="38">
        <f t="shared" si="330"/>
        <v>32065.358159534175</v>
      </c>
      <c r="AH176" s="38">
        <f t="shared" si="330"/>
        <v>320652.07754414174</v>
      </c>
      <c r="AI176" s="38">
        <f t="shared" si="330"/>
        <v>3206519.2713902174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34</v>
      </c>
      <c r="Q177" s="38">
        <f t="shared" si="22"/>
        <v>237510.47738752436</v>
      </c>
      <c r="R177" s="371">
        <f t="shared" ref="R177:Z177" si="331">$P177*$O177+MAX(R$24*1000/(MAX(MIN(FLOOR(R$24*1000/$U$1,1),$E177))*$L$1)*$R$1,$Q177-$P177*$O177)</f>
        <v>237510.47738752436</v>
      </c>
      <c r="S177" s="371">
        <f t="shared" si="331"/>
        <v>237510.47738752436</v>
      </c>
      <c r="T177" s="371">
        <f t="shared" si="331"/>
        <v>237510.47738752436</v>
      </c>
      <c r="U177" s="371">
        <f t="shared" si="331"/>
        <v>237510.47738752436</v>
      </c>
      <c r="V177" s="371">
        <f t="shared" si="331"/>
        <v>626443.26255340199</v>
      </c>
      <c r="W177" s="371">
        <f t="shared" si="331"/>
        <v>6262902.6255340185</v>
      </c>
      <c r="X177" s="371">
        <f t="shared" si="331"/>
        <v>62627496.255340189</v>
      </c>
      <c r="Y177" s="371">
        <f t="shared" si="331"/>
        <v>626273432.55340195</v>
      </c>
      <c r="Z177" s="371">
        <f t="shared" si="331"/>
        <v>6262732795.5340185</v>
      </c>
      <c r="AA177" s="38">
        <f t="shared" ref="AA177:AI177" si="332">$D177*R177/3600</f>
        <v>121.60536442241246</v>
      </c>
      <c r="AB177" s="38">
        <f t="shared" si="332"/>
        <v>121.60536442241246</v>
      </c>
      <c r="AC177" s="38">
        <f t="shared" si="332"/>
        <v>121.60536442241246</v>
      </c>
      <c r="AD177" s="38">
        <f t="shared" si="332"/>
        <v>121.60536442241246</v>
      </c>
      <c r="AE177" s="38">
        <f t="shared" si="332"/>
        <v>320.73895042734182</v>
      </c>
      <c r="AF177" s="38">
        <f t="shared" si="332"/>
        <v>3206.6061442734172</v>
      </c>
      <c r="AG177" s="38">
        <f t="shared" si="332"/>
        <v>32065.278082734178</v>
      </c>
      <c r="AH177" s="38">
        <f t="shared" si="332"/>
        <v>320651.99746734183</v>
      </c>
      <c r="AI177" s="38">
        <f t="shared" si="332"/>
        <v>3206519.1913134172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40.799999999999997</v>
      </c>
      <c r="Q178" s="38">
        <f t="shared" si="22"/>
        <v>285012.57286502921</v>
      </c>
      <c r="R178" s="371">
        <f t="shared" ref="R178:Z178" si="333">$P178*$O178+MAX(R$24*1000/(MAX(MIN(FLOOR(R$24*1000/$U$1,1),$E178))*$L$1)*$R$1,$Q178-$P178*$O178)</f>
        <v>285012.57286502921</v>
      </c>
      <c r="S178" s="371">
        <f t="shared" si="333"/>
        <v>285012.57286502921</v>
      </c>
      <c r="T178" s="371">
        <f t="shared" si="333"/>
        <v>285012.57286502921</v>
      </c>
      <c r="U178" s="371">
        <f t="shared" si="333"/>
        <v>285012.57286502921</v>
      </c>
      <c r="V178" s="371">
        <f t="shared" si="333"/>
        <v>1252628.1251068041</v>
      </c>
      <c r="W178" s="371">
        <f t="shared" si="333"/>
        <v>12525546.851068037</v>
      </c>
      <c r="X178" s="371">
        <f t="shared" si="333"/>
        <v>125254734.11068037</v>
      </c>
      <c r="Y178" s="371">
        <f t="shared" si="333"/>
        <v>1252546606.7068038</v>
      </c>
      <c r="Z178" s="371">
        <f t="shared" si="333"/>
        <v>12525465332.668037</v>
      </c>
      <c r="AA178" s="38">
        <f t="shared" ref="AA178:AI178" si="334">$D178*R178/3600</f>
        <v>72.963218653447484</v>
      </c>
      <c r="AB178" s="38">
        <f t="shared" si="334"/>
        <v>72.963218653447484</v>
      </c>
      <c r="AC178" s="38">
        <f t="shared" si="334"/>
        <v>72.963218653447484</v>
      </c>
      <c r="AD178" s="38">
        <f t="shared" si="334"/>
        <v>72.963218653447484</v>
      </c>
      <c r="AE178" s="38">
        <f t="shared" si="334"/>
        <v>320.67280002734185</v>
      </c>
      <c r="AF178" s="38">
        <f t="shared" si="334"/>
        <v>3206.5399938734172</v>
      </c>
      <c r="AG178" s="38">
        <f t="shared" si="334"/>
        <v>32065.211932334176</v>
      </c>
      <c r="AH178" s="38">
        <f t="shared" si="334"/>
        <v>320651.9313169418</v>
      </c>
      <c r="AI178" s="38">
        <f t="shared" si="334"/>
        <v>3206519.1251630173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40.799999999999997</v>
      </c>
      <c r="Q179" s="38">
        <f t="shared" si="22"/>
        <v>285012.57286502921</v>
      </c>
      <c r="R179" s="371">
        <f t="shared" ref="R179:Z179" si="335">$P179*$O179+MAX(R$24*1000/(MAX(MIN(FLOOR(R$24*1000/$U$1,1),$E179))*$L$1)*$R$1,$Q179-$P179*$O179)</f>
        <v>285012.57286502921</v>
      </c>
      <c r="S179" s="371">
        <f t="shared" si="335"/>
        <v>285012.57286502921</v>
      </c>
      <c r="T179" s="371">
        <f t="shared" si="335"/>
        <v>285012.57286502921</v>
      </c>
      <c r="U179" s="371">
        <f t="shared" si="335"/>
        <v>285012.57286502921</v>
      </c>
      <c r="V179" s="371">
        <f t="shared" si="335"/>
        <v>2505133.8502136078</v>
      </c>
      <c r="W179" s="371">
        <f t="shared" si="335"/>
        <v>25050971.302136075</v>
      </c>
      <c r="X179" s="371">
        <f t="shared" si="335"/>
        <v>250509345.82136077</v>
      </c>
      <c r="Y179" s="371">
        <f t="shared" si="335"/>
        <v>2505093091.013608</v>
      </c>
      <c r="Z179" s="371">
        <f t="shared" si="335"/>
        <v>25050930542.936073</v>
      </c>
      <c r="AA179" s="38">
        <f t="shared" ref="AA179:AI179" si="336">$D179*R179/3600</f>
        <v>36.481609326723742</v>
      </c>
      <c r="AB179" s="38">
        <f t="shared" si="336"/>
        <v>36.481609326723742</v>
      </c>
      <c r="AC179" s="38">
        <f t="shared" si="336"/>
        <v>36.481609326723742</v>
      </c>
      <c r="AD179" s="38">
        <f t="shared" si="336"/>
        <v>36.481609326723742</v>
      </c>
      <c r="AE179" s="38">
        <f t="shared" si="336"/>
        <v>320.6571328273418</v>
      </c>
      <c r="AF179" s="38">
        <f t="shared" si="336"/>
        <v>3206.5243266734174</v>
      </c>
      <c r="AG179" s="38">
        <f t="shared" si="336"/>
        <v>32065.196265134178</v>
      </c>
      <c r="AH179" s="38">
        <f t="shared" si="336"/>
        <v>320651.91564974183</v>
      </c>
      <c r="AI179" s="38">
        <f t="shared" si="336"/>
        <v>3206519.1094958172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20.399999999999999</v>
      </c>
      <c r="Q180" s="38">
        <f t="shared" si="22"/>
        <v>142506.28643251461</v>
      </c>
      <c r="R180" s="371">
        <f t="shared" ref="R180:Z180" si="337">$P180*$O180+MAX(R$24*1000/(MAX(MIN(FLOOR(R$24*1000/$U$1,1),$E180))*$L$1)*$R$1,$Q180-$P180*$O180)</f>
        <v>142506.28643251461</v>
      </c>
      <c r="S180" s="371">
        <f t="shared" si="337"/>
        <v>142506.28643251461</v>
      </c>
      <c r="T180" s="371">
        <f t="shared" si="337"/>
        <v>142506.28643251461</v>
      </c>
      <c r="U180" s="371">
        <f t="shared" si="337"/>
        <v>142506.28643251461</v>
      </c>
      <c r="V180" s="371">
        <f t="shared" si="337"/>
        <v>417678.70836893463</v>
      </c>
      <c r="W180" s="371">
        <f t="shared" si="337"/>
        <v>4175318.2836893462</v>
      </c>
      <c r="X180" s="371">
        <f t="shared" si="337"/>
        <v>41751714.036893465</v>
      </c>
      <c r="Y180" s="371">
        <f t="shared" si="337"/>
        <v>417515671.56893468</v>
      </c>
      <c r="Z180" s="371">
        <f t="shared" si="337"/>
        <v>4175155246.8893466</v>
      </c>
      <c r="AA180" s="38">
        <f t="shared" ref="AA180:AI180" si="338">$D180*R180/3600</f>
        <v>109.44482798017121</v>
      </c>
      <c r="AB180" s="38">
        <f t="shared" si="338"/>
        <v>109.44482798017121</v>
      </c>
      <c r="AC180" s="38">
        <f t="shared" si="338"/>
        <v>109.44482798017121</v>
      </c>
      <c r="AD180" s="38">
        <f t="shared" si="338"/>
        <v>109.44482798017121</v>
      </c>
      <c r="AE180" s="38">
        <f t="shared" si="338"/>
        <v>320.77724802734184</v>
      </c>
      <c r="AF180" s="38">
        <f t="shared" si="338"/>
        <v>3206.6444418734181</v>
      </c>
      <c r="AG180" s="38">
        <f t="shared" si="338"/>
        <v>32065.316380334181</v>
      </c>
      <c r="AH180" s="38">
        <f t="shared" si="338"/>
        <v>320652.03576494183</v>
      </c>
      <c r="AI180" s="38">
        <f t="shared" si="338"/>
        <v>3206519.2296110187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5</v>
      </c>
      <c r="P181" s="369">
        <f t="shared" si="21"/>
        <v>16.32</v>
      </c>
      <c r="Q181" s="38">
        <f t="shared" si="22"/>
        <v>114005.02914601169</v>
      </c>
      <c r="R181" s="371">
        <f t="shared" ref="R181:Z181" si="339">$P181*$O181+MAX(R$24*1000/(MAX(MIN(FLOOR(R$24*1000/$U$1,1),$E181))*$L$1)*$R$1,$Q181-$P181*$O181)</f>
        <v>114005.02914601169</v>
      </c>
      <c r="S181" s="371">
        <f t="shared" si="339"/>
        <v>114005.02914601169</v>
      </c>
      <c r="T181" s="371">
        <f t="shared" si="339"/>
        <v>114005.02914601169</v>
      </c>
      <c r="U181" s="371">
        <f t="shared" si="339"/>
        <v>114005.02914601169</v>
      </c>
      <c r="V181" s="371">
        <f t="shared" si="339"/>
        <v>313218.23127670097</v>
      </c>
      <c r="W181" s="371">
        <f t="shared" si="339"/>
        <v>3131447.9127670093</v>
      </c>
      <c r="X181" s="371">
        <f t="shared" si="339"/>
        <v>31313744.727670096</v>
      </c>
      <c r="Y181" s="371">
        <f t="shared" si="339"/>
        <v>313136712.876701</v>
      </c>
      <c r="Z181" s="371">
        <f t="shared" si="339"/>
        <v>3131366394.3670092</v>
      </c>
      <c r="AA181" s="38">
        <f t="shared" ref="AA181:AI181" si="340">$D181*R181/3600</f>
        <v>118.56523031185216</v>
      </c>
      <c r="AB181" s="38">
        <f t="shared" si="340"/>
        <v>118.56523031185216</v>
      </c>
      <c r="AC181" s="38">
        <f t="shared" si="340"/>
        <v>118.56523031185216</v>
      </c>
      <c r="AD181" s="38">
        <f t="shared" si="340"/>
        <v>118.56523031185216</v>
      </c>
      <c r="AE181" s="38">
        <f t="shared" si="340"/>
        <v>325.74696052776903</v>
      </c>
      <c r="AF181" s="38">
        <f t="shared" si="340"/>
        <v>3256.7058292776901</v>
      </c>
      <c r="AG181" s="38">
        <f t="shared" si="340"/>
        <v>32566.294516776903</v>
      </c>
      <c r="AH181" s="38">
        <f t="shared" si="340"/>
        <v>325662.18139176903</v>
      </c>
      <c r="AI181" s="38">
        <f t="shared" si="340"/>
        <v>3256621.0501416894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1</v>
      </c>
      <c r="O182" s="38">
        <f t="shared" si="20"/>
        <v>2</v>
      </c>
      <c r="P182" s="369">
        <f t="shared" si="21"/>
        <v>40.799999999999997</v>
      </c>
      <c r="Q182" s="38">
        <f t="shared" si="22"/>
        <v>285012.57286502921</v>
      </c>
      <c r="R182" s="371">
        <f t="shared" ref="R182:Z182" si="341">$P182*$O182+MAX(R$24*1000/(MAX(MIN(FLOOR(R$24*1000/$U$1,1),$E182))*$L$1)*$R$1,$Q182-$P182*$O182)</f>
        <v>285012.57286502921</v>
      </c>
      <c r="S182" s="371">
        <f t="shared" si="341"/>
        <v>285012.57286502921</v>
      </c>
      <c r="T182" s="371">
        <f t="shared" si="341"/>
        <v>285012.57286502921</v>
      </c>
      <c r="U182" s="371">
        <f t="shared" si="341"/>
        <v>285012.57286502921</v>
      </c>
      <c r="V182" s="371">
        <f t="shared" si="341"/>
        <v>626354.86255340197</v>
      </c>
      <c r="W182" s="371">
        <f t="shared" si="341"/>
        <v>6262814.2255340181</v>
      </c>
      <c r="X182" s="371">
        <f t="shared" si="341"/>
        <v>62627407.85534019</v>
      </c>
      <c r="Y182" s="371">
        <f t="shared" si="341"/>
        <v>626273344.15340197</v>
      </c>
      <c r="Z182" s="371">
        <f t="shared" si="341"/>
        <v>6262732707.1340189</v>
      </c>
      <c r="AA182" s="38">
        <f t="shared" ref="AA182:AI182" si="342">$D182*R182/3600</f>
        <v>148.20653788981519</v>
      </c>
      <c r="AB182" s="38">
        <f t="shared" si="342"/>
        <v>148.20653788981519</v>
      </c>
      <c r="AC182" s="38">
        <f t="shared" si="342"/>
        <v>148.20653788981519</v>
      </c>
      <c r="AD182" s="38">
        <f t="shared" si="342"/>
        <v>148.20653788981519</v>
      </c>
      <c r="AE182" s="38">
        <f t="shared" si="342"/>
        <v>325.70452852776901</v>
      </c>
      <c r="AF182" s="38">
        <f t="shared" si="342"/>
        <v>3256.6633972776899</v>
      </c>
      <c r="AG182" s="38">
        <f t="shared" si="342"/>
        <v>32566.252084776901</v>
      </c>
      <c r="AH182" s="38">
        <f t="shared" si="342"/>
        <v>325662.1389597691</v>
      </c>
      <c r="AI182" s="38">
        <f t="shared" si="342"/>
        <v>3256621.0077096904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1</v>
      </c>
      <c r="O183" s="38">
        <f t="shared" si="20"/>
        <v>1</v>
      </c>
      <c r="P183" s="369">
        <f t="shared" si="21"/>
        <v>40.799999999999997</v>
      </c>
      <c r="Q183" s="38">
        <f t="shared" si="22"/>
        <v>285012.57286502921</v>
      </c>
      <c r="R183" s="371">
        <f t="shared" ref="R183:Z183" si="343">$P183*$O183+MAX(R$24*1000/(MAX(MIN(FLOOR(R$24*1000/$U$1,1),$E183))*$L$1)*$R$1,$Q183-$P183*$O183)</f>
        <v>285012.57286502921</v>
      </c>
      <c r="S183" s="371">
        <f t="shared" si="343"/>
        <v>285012.57286502921</v>
      </c>
      <c r="T183" s="371">
        <f t="shared" si="343"/>
        <v>285012.57286502921</v>
      </c>
      <c r="U183" s="371">
        <f t="shared" si="343"/>
        <v>285012.57286502921</v>
      </c>
      <c r="V183" s="371">
        <f t="shared" si="343"/>
        <v>1252587.325106804</v>
      </c>
      <c r="W183" s="371">
        <f t="shared" si="343"/>
        <v>12525506.051068038</v>
      </c>
      <c r="X183" s="371">
        <f t="shared" si="343"/>
        <v>125254693.31068037</v>
      </c>
      <c r="Y183" s="371">
        <f t="shared" si="343"/>
        <v>1252546565.9068038</v>
      </c>
      <c r="Z183" s="371">
        <f t="shared" si="343"/>
        <v>12525465291.868036</v>
      </c>
      <c r="AA183" s="38">
        <f t="shared" ref="AA183:AI183" si="344">$D183*R183/3600</f>
        <v>74.103268944907597</v>
      </c>
      <c r="AB183" s="38">
        <f t="shared" si="344"/>
        <v>74.103268944907597</v>
      </c>
      <c r="AC183" s="38">
        <f t="shared" si="344"/>
        <v>74.103268944907597</v>
      </c>
      <c r="AD183" s="38">
        <f t="shared" si="344"/>
        <v>74.103268944907597</v>
      </c>
      <c r="AE183" s="38">
        <f t="shared" si="344"/>
        <v>325.67270452776904</v>
      </c>
      <c r="AF183" s="38">
        <f t="shared" si="344"/>
        <v>3256.6315732776902</v>
      </c>
      <c r="AG183" s="38">
        <f t="shared" si="344"/>
        <v>32566.2202607769</v>
      </c>
      <c r="AH183" s="38">
        <f t="shared" si="344"/>
        <v>325662.10713576898</v>
      </c>
      <c r="AI183" s="38">
        <f t="shared" si="344"/>
        <v>3256620.9758856897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10.88</v>
      </c>
      <c r="Q184" s="38">
        <f t="shared" si="22"/>
        <v>76003.352764007795</v>
      </c>
      <c r="R184" s="371">
        <f t="shared" ref="R184:Z184" si="345">$P184*$O184+MAX(R$24*1000/(MAX(MIN(FLOOR(R$24*1000/$U$1,1),$E184))*$L$1)*$R$1,$Q184-$P184*$O184)</f>
        <v>76003.352764007795</v>
      </c>
      <c r="S184" s="371">
        <f t="shared" si="345"/>
        <v>76003.352764007795</v>
      </c>
      <c r="T184" s="371">
        <f t="shared" si="345"/>
        <v>76003.352764007795</v>
      </c>
      <c r="U184" s="371">
        <f t="shared" si="345"/>
        <v>76003.352764007795</v>
      </c>
      <c r="V184" s="371">
        <f t="shared" si="345"/>
        <v>208844.79418446732</v>
      </c>
      <c r="W184" s="371">
        <f t="shared" si="345"/>
        <v>2087664.581844673</v>
      </c>
      <c r="X184" s="371">
        <f t="shared" si="345"/>
        <v>20875862.45844673</v>
      </c>
      <c r="Y184" s="371">
        <f t="shared" si="345"/>
        <v>208757841.22446734</v>
      </c>
      <c r="Z184" s="371">
        <f t="shared" si="345"/>
        <v>2087577628.8846734</v>
      </c>
      <c r="AA184" s="38">
        <f t="shared" ref="AA184:AI184" si="346">$D184*R184/3600</f>
        <v>120.23730407266034</v>
      </c>
      <c r="AB184" s="38">
        <f t="shared" si="346"/>
        <v>120.23730407266034</v>
      </c>
      <c r="AC184" s="38">
        <f t="shared" si="346"/>
        <v>120.23730407266034</v>
      </c>
      <c r="AD184" s="38">
        <f t="shared" si="346"/>
        <v>120.23730407266034</v>
      </c>
      <c r="AE184" s="38">
        <f t="shared" si="346"/>
        <v>330.3924643998273</v>
      </c>
      <c r="AF184" s="38">
        <f t="shared" si="346"/>
        <v>3302.6853684782727</v>
      </c>
      <c r="AG184" s="38">
        <f t="shared" si="346"/>
        <v>33025.614409262722</v>
      </c>
      <c r="AH184" s="38">
        <f t="shared" si="346"/>
        <v>330254.90481710731</v>
      </c>
      <c r="AI184" s="38">
        <f t="shared" si="346"/>
        <v>3302547.808895553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21.76</v>
      </c>
      <c r="Q185" s="38">
        <f t="shared" si="22"/>
        <v>152006.70552801559</v>
      </c>
      <c r="R185" s="371">
        <f t="shared" ref="R185:Z185" si="347">$P185*$O185+MAX(R$24*1000/(MAX(MIN(FLOOR(R$24*1000/$U$1,1),$E185))*$L$1)*$R$1,$Q185-$P185*$O185)</f>
        <v>152006.70552801559</v>
      </c>
      <c r="S185" s="371">
        <f t="shared" si="347"/>
        <v>152006.70552801559</v>
      </c>
      <c r="T185" s="371">
        <f t="shared" si="347"/>
        <v>152006.70552801559</v>
      </c>
      <c r="U185" s="371">
        <f t="shared" si="347"/>
        <v>152006.70552801559</v>
      </c>
      <c r="V185" s="371">
        <f t="shared" si="347"/>
        <v>417602.5483689346</v>
      </c>
      <c r="W185" s="371">
        <f t="shared" si="347"/>
        <v>4175242.123689346</v>
      </c>
      <c r="X185" s="371">
        <f t="shared" si="347"/>
        <v>41751637.876893461</v>
      </c>
      <c r="Y185" s="371">
        <f t="shared" si="347"/>
        <v>417515595.40893471</v>
      </c>
      <c r="Z185" s="371">
        <f t="shared" si="347"/>
        <v>4175155170.7293468</v>
      </c>
      <c r="AA185" s="38">
        <f t="shared" ref="AA185:AI185" si="348">$D185*R185/3600</f>
        <v>120.23730407266034</v>
      </c>
      <c r="AB185" s="38">
        <f t="shared" si="348"/>
        <v>120.23730407266034</v>
      </c>
      <c r="AC185" s="38">
        <f t="shared" si="348"/>
        <v>120.23730407266034</v>
      </c>
      <c r="AD185" s="38">
        <f t="shared" si="348"/>
        <v>120.23730407266034</v>
      </c>
      <c r="AE185" s="38">
        <f t="shared" si="348"/>
        <v>330.32361575982725</v>
      </c>
      <c r="AF185" s="38">
        <f t="shared" si="348"/>
        <v>3302.6165198382723</v>
      </c>
      <c r="AG185" s="38">
        <f t="shared" si="348"/>
        <v>33025.545560622726</v>
      </c>
      <c r="AH185" s="38">
        <f t="shared" si="348"/>
        <v>330254.83596846735</v>
      </c>
      <c r="AI185" s="38">
        <f t="shared" si="348"/>
        <v>3302547.7400469133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8.16</v>
      </c>
      <c r="Q186" s="38">
        <f t="shared" si="22"/>
        <v>57002.514573005843</v>
      </c>
      <c r="R186" s="371">
        <f t="shared" ref="R186:Z186" si="350">$P186*$O186+MAX(R$24*1000/(MAX(MIN(FLOOR(R$24*1000/$U$1,1),$E186))*$L$1)*$R$1,$Q186-$P186*$O186)</f>
        <v>57002.514573005843</v>
      </c>
      <c r="S186" s="371">
        <f t="shared" si="350"/>
        <v>57002.514573005843</v>
      </c>
      <c r="T186" s="371">
        <f t="shared" si="350"/>
        <v>57002.514573005843</v>
      </c>
      <c r="U186" s="371">
        <f t="shared" si="350"/>
        <v>57002.514573005843</v>
      </c>
      <c r="V186" s="371">
        <f t="shared" si="350"/>
        <v>156649.9156383505</v>
      </c>
      <c r="W186" s="371">
        <f t="shared" si="350"/>
        <v>1565764.7563835047</v>
      </c>
      <c r="X186" s="371">
        <f t="shared" si="350"/>
        <v>15656913.163835047</v>
      </c>
      <c r="Y186" s="371">
        <f t="shared" si="350"/>
        <v>156568397.23835048</v>
      </c>
      <c r="Z186" s="371">
        <f t="shared" si="350"/>
        <v>1565683237.9835045</v>
      </c>
      <c r="AA186" s="38">
        <f t="shared" ref="AA186:AI186" si="351">$D186*R186/3600</f>
        <v>120.23730407266034</v>
      </c>
      <c r="AB186" s="38">
        <f t="shared" si="351"/>
        <v>120.23730407266034</v>
      </c>
      <c r="AC186" s="38">
        <f t="shared" si="351"/>
        <v>120.23730407266034</v>
      </c>
      <c r="AD186" s="38">
        <f t="shared" si="351"/>
        <v>120.23730407266034</v>
      </c>
      <c r="AE186" s="38">
        <f t="shared" si="351"/>
        <v>330.42688871982733</v>
      </c>
      <c r="AF186" s="38">
        <f t="shared" si="351"/>
        <v>3302.7197927982729</v>
      </c>
      <c r="AG186" s="38">
        <f t="shared" si="351"/>
        <v>33025.648833582731</v>
      </c>
      <c r="AH186" s="38">
        <f t="shared" si="351"/>
        <v>330254.93924142729</v>
      </c>
      <c r="AI186" s="38">
        <f t="shared" si="351"/>
        <v>3302547.8433198724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8.16</v>
      </c>
      <c r="Q187" s="38">
        <f t="shared" si="22"/>
        <v>57002.514573005843</v>
      </c>
      <c r="R187" s="371">
        <f t="shared" ref="R187:Z187" si="352">$P187*$O187+MAX(R$24*1000/(MAX(MIN(FLOOR(R$24*1000/$U$1,1),$E187))*$L$1)*$R$1,$Q187-$P187*$O187)</f>
        <v>57002.514573005843</v>
      </c>
      <c r="S187" s="371">
        <f t="shared" si="352"/>
        <v>57002.514573005843</v>
      </c>
      <c r="T187" s="371">
        <f t="shared" si="352"/>
        <v>57002.514573005843</v>
      </c>
      <c r="U187" s="371">
        <f t="shared" si="352"/>
        <v>57002.514573005843</v>
      </c>
      <c r="V187" s="371">
        <f t="shared" si="352"/>
        <v>156649.9156383505</v>
      </c>
      <c r="W187" s="371">
        <f t="shared" si="352"/>
        <v>1565764.7563835047</v>
      </c>
      <c r="X187" s="371">
        <f t="shared" si="352"/>
        <v>15656913.163835047</v>
      </c>
      <c r="Y187" s="371">
        <f t="shared" si="352"/>
        <v>156568397.23835048</v>
      </c>
      <c r="Z187" s="371">
        <f t="shared" si="352"/>
        <v>1565683237.9835045</v>
      </c>
      <c r="AA187" s="38">
        <f t="shared" ref="AA187:AI187" si="353">$D187*R187/3600</f>
        <v>120.23730407266034</v>
      </c>
      <c r="AB187" s="38">
        <f t="shared" si="353"/>
        <v>120.23730407266034</v>
      </c>
      <c r="AC187" s="38">
        <f t="shared" si="353"/>
        <v>120.23730407266034</v>
      </c>
      <c r="AD187" s="38">
        <f t="shared" si="353"/>
        <v>120.23730407266034</v>
      </c>
      <c r="AE187" s="38">
        <f t="shared" si="353"/>
        <v>330.42688871982733</v>
      </c>
      <c r="AF187" s="38">
        <f t="shared" si="353"/>
        <v>3302.7197927982729</v>
      </c>
      <c r="AG187" s="38">
        <f t="shared" si="353"/>
        <v>33025.648833582731</v>
      </c>
      <c r="AH187" s="38">
        <f t="shared" si="353"/>
        <v>330254.93924142729</v>
      </c>
      <c r="AI187" s="38">
        <f t="shared" si="353"/>
        <v>3302547.8433198724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16.32</v>
      </c>
      <c r="Q188" s="38">
        <f t="shared" si="22"/>
        <v>114005.02914601169</v>
      </c>
      <c r="R188" s="371">
        <f t="shared" ref="R188:Z188" si="354">$P188*$O188+MAX(R$24*1000/(MAX(MIN(FLOOR(R$24*1000/$U$1,1),$E188))*$L$1)*$R$1,$Q188-$P188*$O188)</f>
        <v>114005.02914601169</v>
      </c>
      <c r="S188" s="371">
        <f t="shared" si="354"/>
        <v>114005.02914601169</v>
      </c>
      <c r="T188" s="371">
        <f t="shared" si="354"/>
        <v>114005.02914601169</v>
      </c>
      <c r="U188" s="371">
        <f t="shared" si="354"/>
        <v>114005.02914601169</v>
      </c>
      <c r="V188" s="371">
        <f t="shared" si="354"/>
        <v>313218.23127670097</v>
      </c>
      <c r="W188" s="371">
        <f t="shared" si="354"/>
        <v>3131447.9127670093</v>
      </c>
      <c r="X188" s="371">
        <f t="shared" si="354"/>
        <v>31313744.727670096</v>
      </c>
      <c r="Y188" s="371">
        <f t="shared" si="354"/>
        <v>313136712.876701</v>
      </c>
      <c r="Z188" s="371">
        <f t="shared" si="354"/>
        <v>3131366394.3670092</v>
      </c>
      <c r="AA188" s="38">
        <f t="shared" ref="AA188:AI188" si="355">$D188*R188/3600</f>
        <v>120.23730407266034</v>
      </c>
      <c r="AB188" s="38">
        <f t="shared" si="355"/>
        <v>120.23730407266034</v>
      </c>
      <c r="AC188" s="38">
        <f t="shared" si="355"/>
        <v>120.23730407266034</v>
      </c>
      <c r="AD188" s="38">
        <f t="shared" si="355"/>
        <v>120.23730407266034</v>
      </c>
      <c r="AE188" s="38">
        <f t="shared" si="355"/>
        <v>330.34082791982729</v>
      </c>
      <c r="AF188" s="38">
        <f t="shared" si="355"/>
        <v>3302.6337319982727</v>
      </c>
      <c r="AG188" s="38">
        <f t="shared" si="355"/>
        <v>33025.56277278273</v>
      </c>
      <c r="AH188" s="38">
        <f t="shared" si="355"/>
        <v>330254.85318062734</v>
      </c>
      <c r="AI188" s="38">
        <f t="shared" si="355"/>
        <v>3302547.7572590727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32.64</v>
      </c>
      <c r="Q189" s="38">
        <f t="shared" si="22"/>
        <v>228010.05829202337</v>
      </c>
      <c r="R189" s="371">
        <f t="shared" ref="R189:Z189" si="356">$P189*$O189+MAX(R$24*1000/(MAX(MIN(FLOOR(R$24*1000/$U$1,1),$E189))*$L$1)*$R$1,$Q189-$P189*$O189)</f>
        <v>228010.05829202337</v>
      </c>
      <c r="S189" s="371">
        <f t="shared" si="356"/>
        <v>228010.05829202337</v>
      </c>
      <c r="T189" s="371">
        <f t="shared" si="356"/>
        <v>228010.05829202337</v>
      </c>
      <c r="U189" s="371">
        <f t="shared" si="356"/>
        <v>228010.05829202337</v>
      </c>
      <c r="V189" s="371">
        <f t="shared" si="356"/>
        <v>626338.54255340202</v>
      </c>
      <c r="W189" s="371">
        <f t="shared" si="356"/>
        <v>6262797.9055340188</v>
      </c>
      <c r="X189" s="371">
        <f t="shared" si="356"/>
        <v>62627391.53534019</v>
      </c>
      <c r="Y189" s="371">
        <f t="shared" si="356"/>
        <v>626273327.83340192</v>
      </c>
      <c r="Z189" s="371">
        <f t="shared" si="356"/>
        <v>6262732690.8140182</v>
      </c>
      <c r="AA189" s="38">
        <f t="shared" ref="AA189:AI189" si="357">$D189*R189/3600</f>
        <v>120.23730407266034</v>
      </c>
      <c r="AB189" s="38">
        <f t="shared" si="357"/>
        <v>120.23730407266034</v>
      </c>
      <c r="AC189" s="38">
        <f t="shared" si="357"/>
        <v>120.23730407266034</v>
      </c>
      <c r="AD189" s="38">
        <f t="shared" si="357"/>
        <v>120.23730407266034</v>
      </c>
      <c r="AE189" s="38">
        <f t="shared" si="357"/>
        <v>330.28919143982733</v>
      </c>
      <c r="AF189" s="38">
        <f t="shared" si="357"/>
        <v>3302.5820955182726</v>
      </c>
      <c r="AG189" s="38">
        <f t="shared" si="357"/>
        <v>33025.511136302732</v>
      </c>
      <c r="AH189" s="38">
        <f t="shared" si="357"/>
        <v>330254.80154414725</v>
      </c>
      <c r="AI189" s="38">
        <f t="shared" si="357"/>
        <v>3302547.7056225925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32.64</v>
      </c>
      <c r="Q190" s="38">
        <f t="shared" si="22"/>
        <v>228010.05829202337</v>
      </c>
      <c r="R190" s="371">
        <f t="shared" ref="R190:Z190" si="358">$P190*$O190+MAX(R$24*1000/(MAX(MIN(FLOOR(R$24*1000/$U$1,1),$E190))*$L$1)*$R$1,$Q190-$P190*$O190)</f>
        <v>228010.05829202337</v>
      </c>
      <c r="S190" s="371">
        <f t="shared" si="358"/>
        <v>228010.05829202337</v>
      </c>
      <c r="T190" s="371">
        <f t="shared" si="358"/>
        <v>228010.05829202337</v>
      </c>
      <c r="U190" s="371">
        <f t="shared" si="358"/>
        <v>228010.05829202337</v>
      </c>
      <c r="V190" s="371">
        <f t="shared" si="358"/>
        <v>1252579.1651068039</v>
      </c>
      <c r="W190" s="371">
        <f t="shared" si="358"/>
        <v>12525497.891068038</v>
      </c>
      <c r="X190" s="371">
        <f t="shared" si="358"/>
        <v>125254685.15068038</v>
      </c>
      <c r="Y190" s="371">
        <f t="shared" si="358"/>
        <v>1252546557.746804</v>
      </c>
      <c r="Z190" s="371">
        <f t="shared" si="358"/>
        <v>12525465283.708036</v>
      </c>
      <c r="AA190" s="38">
        <f t="shared" ref="AA190:AI190" si="359">$D190*R190/3600</f>
        <v>60.118652036330168</v>
      </c>
      <c r="AB190" s="38">
        <f t="shared" si="359"/>
        <v>60.118652036330168</v>
      </c>
      <c r="AC190" s="38">
        <f t="shared" si="359"/>
        <v>60.118652036330168</v>
      </c>
      <c r="AD190" s="38">
        <f t="shared" si="359"/>
        <v>60.118652036330168</v>
      </c>
      <c r="AE190" s="38">
        <f t="shared" si="359"/>
        <v>330.2633731998273</v>
      </c>
      <c r="AF190" s="38">
        <f t="shared" si="359"/>
        <v>3302.5562772782728</v>
      </c>
      <c r="AG190" s="38">
        <f t="shared" si="359"/>
        <v>33025.485318062725</v>
      </c>
      <c r="AH190" s="38">
        <f t="shared" si="359"/>
        <v>330254.77572590736</v>
      </c>
      <c r="AI190" s="38">
        <f t="shared" si="359"/>
        <v>3302547.6798043526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8</v>
      </c>
      <c r="P191" s="369">
        <f t="shared" si="21"/>
        <v>4.08</v>
      </c>
      <c r="Q191" s="38">
        <f t="shared" si="22"/>
        <v>28501.257286502921</v>
      </c>
      <c r="R191" s="371">
        <f t="shared" ref="R191:Z191" si="360">$P191*$O191+MAX(R$24*1000/(MAX(MIN(FLOOR(R$24*1000/$U$1,1),$E191))*$L$1)*$R$1,$Q191-$P191*$O191)</f>
        <v>28501.257286502921</v>
      </c>
      <c r="S191" s="371">
        <f t="shared" si="360"/>
        <v>28501.257286502921</v>
      </c>
      <c r="T191" s="371">
        <f t="shared" si="360"/>
        <v>28501.257286502921</v>
      </c>
      <c r="U191" s="371">
        <f t="shared" si="360"/>
        <v>28501.257286502921</v>
      </c>
      <c r="V191" s="371">
        <f t="shared" si="360"/>
        <v>208790.39418446732</v>
      </c>
      <c r="W191" s="371">
        <f t="shared" si="360"/>
        <v>2087610.1818446729</v>
      </c>
      <c r="X191" s="371">
        <f t="shared" si="360"/>
        <v>20875808.058446731</v>
      </c>
      <c r="Y191" s="371">
        <f t="shared" si="360"/>
        <v>208757786.82446733</v>
      </c>
      <c r="Z191" s="371">
        <f t="shared" si="360"/>
        <v>2087577574.4846735</v>
      </c>
      <c r="AA191" s="38">
        <f t="shared" ref="AA191:AI191" si="361">$D191*R191/3600</f>
        <v>45.221994894584633</v>
      </c>
      <c r="AB191" s="38">
        <f t="shared" si="361"/>
        <v>45.221994894584633</v>
      </c>
      <c r="AC191" s="38">
        <f t="shared" si="361"/>
        <v>45.221994894584633</v>
      </c>
      <c r="AD191" s="38">
        <f t="shared" si="361"/>
        <v>45.221994894584633</v>
      </c>
      <c r="AE191" s="38">
        <f t="shared" si="361"/>
        <v>331.2807587726881</v>
      </c>
      <c r="AF191" s="38">
        <f t="shared" si="361"/>
        <v>3312.3414885268812</v>
      </c>
      <c r="AG191" s="38">
        <f t="shared" si="361"/>
        <v>33122.94878606881</v>
      </c>
      <c r="AH191" s="38">
        <f t="shared" si="361"/>
        <v>331229.02176148811</v>
      </c>
      <c r="AI191" s="38">
        <f t="shared" si="361"/>
        <v>3312289.7515156819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8</v>
      </c>
      <c r="P192" s="369">
        <f t="shared" si="21"/>
        <v>4.08</v>
      </c>
      <c r="Q192" s="38">
        <f t="shared" si="22"/>
        <v>28501.257286502921</v>
      </c>
      <c r="R192" s="371">
        <f t="shared" ref="R192:Z192" si="362">$P192*$O192+MAX(R$24*1000/(MAX(MIN(FLOOR(R$24*1000/$U$1,1),$E192))*$L$1)*$R$1,$Q192-$P192*$O192)</f>
        <v>28501.257286502921</v>
      </c>
      <c r="S192" s="371">
        <f t="shared" si="362"/>
        <v>28501.257286502921</v>
      </c>
      <c r="T192" s="371">
        <f t="shared" si="362"/>
        <v>28501.257286502921</v>
      </c>
      <c r="U192" s="371">
        <f t="shared" si="362"/>
        <v>28501.257286502921</v>
      </c>
      <c r="V192" s="371">
        <f t="shared" si="362"/>
        <v>208790.39418446732</v>
      </c>
      <c r="W192" s="371">
        <f t="shared" si="362"/>
        <v>2087610.1818446729</v>
      </c>
      <c r="X192" s="371">
        <f t="shared" si="362"/>
        <v>20875808.058446731</v>
      </c>
      <c r="Y192" s="371">
        <f t="shared" si="362"/>
        <v>208757786.82446733</v>
      </c>
      <c r="Z192" s="371">
        <f t="shared" si="362"/>
        <v>2087577574.4846735</v>
      </c>
      <c r="AA192" s="38">
        <f t="shared" ref="AA192:AI192" si="363">$D192*R192/3600</f>
        <v>45.221994894584633</v>
      </c>
      <c r="AB192" s="38">
        <f t="shared" si="363"/>
        <v>45.221994894584633</v>
      </c>
      <c r="AC192" s="38">
        <f t="shared" si="363"/>
        <v>45.221994894584633</v>
      </c>
      <c r="AD192" s="38">
        <f t="shared" si="363"/>
        <v>45.221994894584633</v>
      </c>
      <c r="AE192" s="38">
        <f t="shared" si="363"/>
        <v>331.2807587726881</v>
      </c>
      <c r="AF192" s="38">
        <f t="shared" si="363"/>
        <v>3312.3414885268812</v>
      </c>
      <c r="AG192" s="38">
        <f t="shared" si="363"/>
        <v>33122.94878606881</v>
      </c>
      <c r="AH192" s="38">
        <f t="shared" si="363"/>
        <v>331229.02176148811</v>
      </c>
      <c r="AI192" s="38">
        <f t="shared" si="363"/>
        <v>3312289.7515156819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5</v>
      </c>
      <c r="P193" s="369">
        <f t="shared" si="21"/>
        <v>5.44</v>
      </c>
      <c r="Q193" s="38">
        <f t="shared" si="22"/>
        <v>38001.676382003898</v>
      </c>
      <c r="R193" s="371">
        <f t="shared" ref="R193:Z193" si="364">$P193*$O193+MAX(R$24*1000/(MAX(MIN(FLOOR(R$24*1000/$U$1,1),$E193))*$L$1)*$R$1,$Q193-$P193*$O193)</f>
        <v>38001.676382003898</v>
      </c>
      <c r="S193" s="371">
        <f t="shared" si="364"/>
        <v>38001.676382003898</v>
      </c>
      <c r="T193" s="371">
        <f t="shared" si="364"/>
        <v>38001.676382003898</v>
      </c>
      <c r="U193" s="371">
        <f t="shared" si="364"/>
        <v>38001.676382003898</v>
      </c>
      <c r="V193" s="371">
        <f t="shared" si="364"/>
        <v>313163.83127670101</v>
      </c>
      <c r="W193" s="371">
        <f t="shared" si="364"/>
        <v>3131393.5127670094</v>
      </c>
      <c r="X193" s="371">
        <f t="shared" si="364"/>
        <v>31313690.327670094</v>
      </c>
      <c r="Y193" s="371">
        <f t="shared" si="364"/>
        <v>313136658.47670096</v>
      </c>
      <c r="Z193" s="371">
        <f t="shared" si="364"/>
        <v>3131366339.9670091</v>
      </c>
      <c r="AA193" s="38">
        <f t="shared" ref="AA193:AI193" si="365">$D193*R193/3600</f>
        <v>40.197328795186337</v>
      </c>
      <c r="AB193" s="38">
        <f t="shared" si="365"/>
        <v>40.197328795186337</v>
      </c>
      <c r="AC193" s="38">
        <f t="shared" si="365"/>
        <v>40.197328795186337</v>
      </c>
      <c r="AD193" s="38">
        <f t="shared" si="365"/>
        <v>40.197328795186337</v>
      </c>
      <c r="AE193" s="38">
        <f t="shared" si="365"/>
        <v>331.25774152824368</v>
      </c>
      <c r="AF193" s="38">
        <f t="shared" si="365"/>
        <v>3312.3184712824363</v>
      </c>
      <c r="AG193" s="38">
        <f t="shared" si="365"/>
        <v>33122.925768824367</v>
      </c>
      <c r="AH193" s="38">
        <f t="shared" si="365"/>
        <v>331228.99874424364</v>
      </c>
      <c r="AI193" s="38">
        <f t="shared" si="365"/>
        <v>3312289.728498436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4</v>
      </c>
      <c r="P194" s="369">
        <f t="shared" si="21"/>
        <v>8.16</v>
      </c>
      <c r="Q194" s="38">
        <f t="shared" si="22"/>
        <v>57002.514573005843</v>
      </c>
      <c r="R194" s="371">
        <f t="shared" ref="R194:Z194" si="366">$P194*$O194+MAX(R$24*1000/(MAX(MIN(FLOOR(R$24*1000/$U$1,1),$E194))*$L$1)*$R$1,$Q194-$P194*$O194)</f>
        <v>57002.514573005843</v>
      </c>
      <c r="S194" s="371">
        <f t="shared" si="366"/>
        <v>57002.514573005843</v>
      </c>
      <c r="T194" s="371">
        <f t="shared" si="366"/>
        <v>57002.514573005843</v>
      </c>
      <c r="U194" s="371">
        <f t="shared" si="366"/>
        <v>57002.514573005843</v>
      </c>
      <c r="V194" s="371">
        <f t="shared" si="366"/>
        <v>417548.14836893464</v>
      </c>
      <c r="W194" s="371">
        <f t="shared" si="366"/>
        <v>4175187.7236893461</v>
      </c>
      <c r="X194" s="371">
        <f t="shared" si="366"/>
        <v>41751583.476893462</v>
      </c>
      <c r="Y194" s="371">
        <f t="shared" si="366"/>
        <v>417515541.00893468</v>
      </c>
      <c r="Z194" s="371">
        <f t="shared" si="366"/>
        <v>4175155116.3293467</v>
      </c>
      <c r="AA194" s="38">
        <f t="shared" ref="AA194:AI194" si="367">$D194*R194/3600</f>
        <v>45.221994894584633</v>
      </c>
      <c r="AB194" s="38">
        <f t="shared" si="367"/>
        <v>45.221994894584633</v>
      </c>
      <c r="AC194" s="38">
        <f t="shared" si="367"/>
        <v>45.221994894584633</v>
      </c>
      <c r="AD194" s="38">
        <f t="shared" si="367"/>
        <v>45.221994894584633</v>
      </c>
      <c r="AE194" s="38">
        <f t="shared" si="367"/>
        <v>331.25486437268813</v>
      </c>
      <c r="AF194" s="38">
        <f t="shared" si="367"/>
        <v>3312.315594126881</v>
      </c>
      <c r="AG194" s="38">
        <f t="shared" si="367"/>
        <v>33122.922891668815</v>
      </c>
      <c r="AH194" s="38">
        <f t="shared" si="367"/>
        <v>331228.99586708815</v>
      </c>
      <c r="AI194" s="38">
        <f t="shared" si="367"/>
        <v>3312289.7256212817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1</v>
      </c>
      <c r="O195" s="38">
        <f t="shared" si="20"/>
        <v>2</v>
      </c>
      <c r="P195" s="369">
        <f t="shared" si="21"/>
        <v>16.32</v>
      </c>
      <c r="Q195" s="38">
        <f t="shared" si="22"/>
        <v>114005.02914601169</v>
      </c>
      <c r="R195" s="371">
        <f t="shared" ref="R195:Z195" si="368">$P195*$O195+MAX(R$24*1000/(MAX(MIN(FLOOR(R$24*1000/$U$1,1),$E195))*$L$1)*$R$1,$Q195-$P195*$O195)</f>
        <v>114005.02914601169</v>
      </c>
      <c r="S195" s="371">
        <f t="shared" si="368"/>
        <v>114005.02914601169</v>
      </c>
      <c r="T195" s="371">
        <f t="shared" si="368"/>
        <v>114005.02914601169</v>
      </c>
      <c r="U195" s="371">
        <f t="shared" si="368"/>
        <v>114005.02914601169</v>
      </c>
      <c r="V195" s="371">
        <f t="shared" si="368"/>
        <v>626305.902553402</v>
      </c>
      <c r="W195" s="371">
        <f t="shared" si="368"/>
        <v>6262765.2655340182</v>
      </c>
      <c r="X195" s="371">
        <f t="shared" si="368"/>
        <v>62627358.895340189</v>
      </c>
      <c r="Y195" s="371">
        <f t="shared" si="368"/>
        <v>626273295.19340193</v>
      </c>
      <c r="Z195" s="371">
        <f t="shared" si="368"/>
        <v>6262732658.1740189</v>
      </c>
      <c r="AA195" s="38">
        <f t="shared" ref="AA195:AI195" si="369">$D195*R195/3600</f>
        <v>60.295993192779513</v>
      </c>
      <c r="AB195" s="38">
        <f t="shared" si="369"/>
        <v>60.295993192779513</v>
      </c>
      <c r="AC195" s="38">
        <f t="shared" si="369"/>
        <v>60.295993192779513</v>
      </c>
      <c r="AD195" s="38">
        <f t="shared" si="369"/>
        <v>60.295993192779513</v>
      </c>
      <c r="AE195" s="38">
        <f t="shared" si="369"/>
        <v>331.24623290602148</v>
      </c>
      <c r="AF195" s="38">
        <f t="shared" si="369"/>
        <v>3312.3069626602137</v>
      </c>
      <c r="AG195" s="38">
        <f t="shared" si="369"/>
        <v>33122.914260202138</v>
      </c>
      <c r="AH195" s="38">
        <f t="shared" si="369"/>
        <v>331228.98723562149</v>
      </c>
      <c r="AI195" s="38">
        <f t="shared" si="369"/>
        <v>3312289.7169898143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1</v>
      </c>
      <c r="O196" s="38">
        <f t="shared" si="20"/>
        <v>1</v>
      </c>
      <c r="P196" s="369">
        <f t="shared" si="21"/>
        <v>16.32</v>
      </c>
      <c r="Q196" s="38">
        <f t="shared" si="22"/>
        <v>114005.02914601169</v>
      </c>
      <c r="R196" s="371">
        <f t="shared" ref="R196:Z196" si="370">$P196*$O196+MAX(R$24*1000/(MAX(MIN(FLOOR(R$24*1000/$U$1,1),$E196))*$L$1)*$R$1,$Q196-$P196*$O196)</f>
        <v>114005.02914601169</v>
      </c>
      <c r="S196" s="371">
        <f t="shared" si="370"/>
        <v>114005.02914601169</v>
      </c>
      <c r="T196" s="371">
        <f t="shared" si="370"/>
        <v>114005.02914601169</v>
      </c>
      <c r="U196" s="371">
        <f t="shared" si="370"/>
        <v>125270.97251068038</v>
      </c>
      <c r="V196" s="371">
        <f t="shared" si="370"/>
        <v>1252562.845106804</v>
      </c>
      <c r="W196" s="371">
        <f t="shared" si="370"/>
        <v>12525481.571068037</v>
      </c>
      <c r="X196" s="371">
        <f t="shared" si="370"/>
        <v>125254668.83068037</v>
      </c>
      <c r="Y196" s="371">
        <f t="shared" si="370"/>
        <v>1252546541.4268038</v>
      </c>
      <c r="Z196" s="371">
        <f t="shared" si="370"/>
        <v>12525465267.388037</v>
      </c>
      <c r="AA196" s="38">
        <f t="shared" ref="AA196:AI196" si="371">$D196*R196/3600</f>
        <v>30.147996596389756</v>
      </c>
      <c r="AB196" s="38">
        <f t="shared" si="371"/>
        <v>30.147996596389756</v>
      </c>
      <c r="AC196" s="38">
        <f t="shared" si="371"/>
        <v>30.147996596389756</v>
      </c>
      <c r="AD196" s="38">
        <f t="shared" si="371"/>
        <v>33.127212730602139</v>
      </c>
      <c r="AE196" s="38">
        <f t="shared" si="371"/>
        <v>331.23328570602149</v>
      </c>
      <c r="AF196" s="38">
        <f t="shared" si="371"/>
        <v>3312.2940154602143</v>
      </c>
      <c r="AG196" s="38">
        <f t="shared" si="371"/>
        <v>33122.901313002141</v>
      </c>
      <c r="AH196" s="38">
        <f t="shared" si="371"/>
        <v>331228.97428842145</v>
      </c>
      <c r="AI196" s="38">
        <f t="shared" si="371"/>
        <v>3312289.704042614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1</v>
      </c>
      <c r="O197" s="38">
        <f t="shared" si="20"/>
        <v>2</v>
      </c>
      <c r="P197" s="369">
        <f t="shared" si="21"/>
        <v>16.32</v>
      </c>
      <c r="Q197" s="38">
        <f t="shared" si="22"/>
        <v>114005.02914601169</v>
      </c>
      <c r="R197" s="371">
        <f t="shared" ref="R197:Z197" si="372">$P197*$O197+MAX(R$24*1000/(MAX(MIN(FLOOR(R$24*1000/$U$1,1),$E197))*$L$1)*$R$1,$Q197-$P197*$O197)</f>
        <v>114005.02914601169</v>
      </c>
      <c r="S197" s="371">
        <f t="shared" si="372"/>
        <v>114005.02914601169</v>
      </c>
      <c r="T197" s="371">
        <f t="shared" si="372"/>
        <v>114005.02914601169</v>
      </c>
      <c r="U197" s="371">
        <f t="shared" si="372"/>
        <v>114005.02914601169</v>
      </c>
      <c r="V197" s="371">
        <f t="shared" si="372"/>
        <v>626305.902553402</v>
      </c>
      <c r="W197" s="371">
        <f t="shared" si="372"/>
        <v>6262765.2655340182</v>
      </c>
      <c r="X197" s="371">
        <f t="shared" si="372"/>
        <v>62627358.895340189</v>
      </c>
      <c r="Y197" s="371">
        <f t="shared" si="372"/>
        <v>626273295.19340193</v>
      </c>
      <c r="Z197" s="371">
        <f t="shared" si="372"/>
        <v>6262732658.1740189</v>
      </c>
      <c r="AA197" s="38">
        <f t="shared" ref="AA197:AI197" si="373">$D197*R197/3600</f>
        <v>62.318315737575155</v>
      </c>
      <c r="AB197" s="38">
        <f t="shared" si="373"/>
        <v>62.318315737575155</v>
      </c>
      <c r="AC197" s="38">
        <f t="shared" si="373"/>
        <v>62.318315737575155</v>
      </c>
      <c r="AD197" s="38">
        <f t="shared" si="373"/>
        <v>62.318315737575155</v>
      </c>
      <c r="AE197" s="38">
        <f t="shared" si="373"/>
        <v>342.35620372187157</v>
      </c>
      <c r="AF197" s="38">
        <f t="shared" si="373"/>
        <v>3423.4014598427143</v>
      </c>
      <c r="AG197" s="38">
        <f t="shared" si="373"/>
        <v>34233.854021051149</v>
      </c>
      <c r="AH197" s="38">
        <f t="shared" si="373"/>
        <v>342338.37963313551</v>
      </c>
      <c r="AI197" s="38">
        <f t="shared" si="373"/>
        <v>3423383.635753979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21</v>
      </c>
      <c r="P198" s="369">
        <f t="shared" si="21"/>
        <v>8.16</v>
      </c>
      <c r="Q198" s="38">
        <f t="shared" si="22"/>
        <v>57002.514573005843</v>
      </c>
      <c r="R198" s="371">
        <f t="shared" ref="R198:Z198" si="374">$P198*$O198+MAX(R$24*1000/(MAX(MIN(FLOOR(R$24*1000/$U$1,1),$E198))*$L$1)*$R$1,$Q198-$P198*$O198)</f>
        <v>57002.514573005843</v>
      </c>
      <c r="S198" s="371">
        <f t="shared" si="374"/>
        <v>57002.514573005843</v>
      </c>
      <c r="T198" s="371">
        <f t="shared" si="374"/>
        <v>57002.514573005843</v>
      </c>
      <c r="U198" s="371">
        <f t="shared" si="374"/>
        <v>57002.514573005843</v>
      </c>
      <c r="V198" s="371">
        <f t="shared" si="374"/>
        <v>156739.67563835048</v>
      </c>
      <c r="W198" s="371">
        <f t="shared" si="374"/>
        <v>1565854.5163835047</v>
      </c>
      <c r="X198" s="371">
        <f t="shared" si="374"/>
        <v>15657002.923835047</v>
      </c>
      <c r="Y198" s="371">
        <f t="shared" si="374"/>
        <v>156568486.9983505</v>
      </c>
      <c r="Z198" s="371">
        <f t="shared" si="374"/>
        <v>1565683327.7435045</v>
      </c>
      <c r="AA198" s="38">
        <f t="shared" ref="AA198:AI198" si="375">$D198*R198/3600</f>
        <v>127.6856326435331</v>
      </c>
      <c r="AB198" s="38">
        <f t="shared" si="375"/>
        <v>127.6856326435331</v>
      </c>
      <c r="AC198" s="38">
        <f t="shared" si="375"/>
        <v>127.6856326435331</v>
      </c>
      <c r="AD198" s="38">
        <f t="shared" si="375"/>
        <v>127.6856326435331</v>
      </c>
      <c r="AE198" s="38">
        <f t="shared" si="375"/>
        <v>351.09687342990509</v>
      </c>
      <c r="AF198" s="38">
        <f t="shared" si="375"/>
        <v>3507.5141166990502</v>
      </c>
      <c r="AG198" s="38">
        <f t="shared" si="375"/>
        <v>35071.686549390506</v>
      </c>
      <c r="AH198" s="38">
        <f t="shared" si="375"/>
        <v>350713.41087630508</v>
      </c>
      <c r="AI198" s="38">
        <f t="shared" si="375"/>
        <v>3507130.6541454499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21</v>
      </c>
      <c r="P199" s="369">
        <f t="shared" si="21"/>
        <v>8.16</v>
      </c>
      <c r="Q199" s="38">
        <f t="shared" si="22"/>
        <v>57002.514573005843</v>
      </c>
      <c r="R199" s="371">
        <f t="shared" ref="R199:Z199" si="376">$P199*$O199+MAX(R$24*1000/(MAX(MIN(FLOOR(R$24*1000/$U$1,1),$E199))*$L$1)*$R$1,$Q199-$P199*$O199)</f>
        <v>57002.514573005843</v>
      </c>
      <c r="S199" s="371">
        <f t="shared" si="376"/>
        <v>57002.514573005843</v>
      </c>
      <c r="T199" s="371">
        <f t="shared" si="376"/>
        <v>57002.514573005843</v>
      </c>
      <c r="U199" s="371">
        <f t="shared" si="376"/>
        <v>57002.514573005843</v>
      </c>
      <c r="V199" s="371">
        <f t="shared" si="376"/>
        <v>156739.67563835048</v>
      </c>
      <c r="W199" s="371">
        <f t="shared" si="376"/>
        <v>1565854.5163835047</v>
      </c>
      <c r="X199" s="371">
        <f t="shared" si="376"/>
        <v>15657002.923835047</v>
      </c>
      <c r="Y199" s="371">
        <f t="shared" si="376"/>
        <v>156568486.9983505</v>
      </c>
      <c r="Z199" s="371">
        <f t="shared" si="376"/>
        <v>1565683327.7435045</v>
      </c>
      <c r="AA199" s="38">
        <f t="shared" ref="AA199:AI199" si="377">$D199*R199/3600</f>
        <v>127.6856326435331</v>
      </c>
      <c r="AB199" s="38">
        <f t="shared" si="377"/>
        <v>127.6856326435331</v>
      </c>
      <c r="AC199" s="38">
        <f t="shared" si="377"/>
        <v>127.6856326435331</v>
      </c>
      <c r="AD199" s="38">
        <f t="shared" si="377"/>
        <v>127.6856326435331</v>
      </c>
      <c r="AE199" s="38">
        <f t="shared" si="377"/>
        <v>351.09687342990509</v>
      </c>
      <c r="AF199" s="38">
        <f t="shared" si="377"/>
        <v>3507.5141166990502</v>
      </c>
      <c r="AG199" s="38">
        <f t="shared" si="377"/>
        <v>35071.686549390506</v>
      </c>
      <c r="AH199" s="38">
        <f t="shared" si="377"/>
        <v>350713.41087630508</v>
      </c>
      <c r="AI199" s="38">
        <f t="shared" si="377"/>
        <v>3507130.6541454499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16</v>
      </c>
      <c r="P200" s="369">
        <f t="shared" si="21"/>
        <v>16.32</v>
      </c>
      <c r="Q200" s="38">
        <f t="shared" si="22"/>
        <v>114005.02914601169</v>
      </c>
      <c r="R200" s="371">
        <f t="shared" ref="R200:Z200" si="378">$P200*$O200+MAX(R$24*1000/(MAX(MIN(FLOOR(R$24*1000/$U$1,1),$E200))*$L$1)*$R$1,$Q200-$P200*$O200)</f>
        <v>114005.02914601169</v>
      </c>
      <c r="S200" s="371">
        <f t="shared" si="378"/>
        <v>114005.02914601169</v>
      </c>
      <c r="T200" s="371">
        <f t="shared" si="378"/>
        <v>114005.02914601169</v>
      </c>
      <c r="U200" s="371">
        <f t="shared" si="378"/>
        <v>114005.02914601169</v>
      </c>
      <c r="V200" s="371">
        <f t="shared" si="378"/>
        <v>209018.87418446731</v>
      </c>
      <c r="W200" s="371">
        <f t="shared" si="378"/>
        <v>2087838.6618446731</v>
      </c>
      <c r="X200" s="371">
        <f t="shared" si="378"/>
        <v>20876036.538446732</v>
      </c>
      <c r="Y200" s="371">
        <f t="shared" si="378"/>
        <v>208758015.30446735</v>
      </c>
      <c r="Z200" s="371">
        <f t="shared" si="378"/>
        <v>2087577802.9646733</v>
      </c>
      <c r="AA200" s="38">
        <f t="shared" ref="AA200:AI200" si="379">$D200*R200/3600</f>
        <v>191.52844896529962</v>
      </c>
      <c r="AB200" s="38">
        <f t="shared" si="379"/>
        <v>191.52844896529962</v>
      </c>
      <c r="AC200" s="38">
        <f t="shared" si="379"/>
        <v>191.52844896529962</v>
      </c>
      <c r="AD200" s="38">
        <f t="shared" si="379"/>
        <v>191.52844896529962</v>
      </c>
      <c r="AE200" s="38">
        <f t="shared" si="379"/>
        <v>351.1517086299051</v>
      </c>
      <c r="AF200" s="38">
        <f t="shared" si="379"/>
        <v>3507.5689518990507</v>
      </c>
      <c r="AG200" s="38">
        <f t="shared" si="379"/>
        <v>35071.74138459051</v>
      </c>
      <c r="AH200" s="38">
        <f t="shared" si="379"/>
        <v>350713.46571150515</v>
      </c>
      <c r="AI200" s="38">
        <f t="shared" si="379"/>
        <v>3507130.7089806511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16</v>
      </c>
      <c r="P201" s="369">
        <f t="shared" si="21"/>
        <v>10.88</v>
      </c>
      <c r="Q201" s="38">
        <f t="shared" si="22"/>
        <v>76003.352764007795</v>
      </c>
      <c r="R201" s="371">
        <f t="shared" ref="R201:Z201" si="380">$P201*$O201+MAX(R$24*1000/(MAX(MIN(FLOOR(R$24*1000/$U$1,1),$E201))*$L$1)*$R$1,$Q201-$P201*$O201)</f>
        <v>76003.352764007795</v>
      </c>
      <c r="S201" s="371">
        <f t="shared" si="380"/>
        <v>76003.352764007795</v>
      </c>
      <c r="T201" s="371">
        <f t="shared" si="380"/>
        <v>76003.352764007795</v>
      </c>
      <c r="U201" s="371">
        <f t="shared" si="380"/>
        <v>76003.352764007795</v>
      </c>
      <c r="V201" s="371">
        <f t="shared" si="380"/>
        <v>208931.8341844673</v>
      </c>
      <c r="W201" s="371">
        <f t="shared" si="380"/>
        <v>2087751.6218446731</v>
      </c>
      <c r="X201" s="371">
        <f t="shared" si="380"/>
        <v>20875949.498446729</v>
      </c>
      <c r="Y201" s="371">
        <f t="shared" si="380"/>
        <v>208757928.26446736</v>
      </c>
      <c r="Z201" s="371">
        <f t="shared" si="380"/>
        <v>2087577715.9246733</v>
      </c>
      <c r="AA201" s="38">
        <f t="shared" ref="AA201:AI201" si="381">$D201*R201/3600</f>
        <v>127.6856326435331</v>
      </c>
      <c r="AB201" s="38">
        <f t="shared" si="381"/>
        <v>127.6856326435331</v>
      </c>
      <c r="AC201" s="38">
        <f t="shared" si="381"/>
        <v>127.6856326435331</v>
      </c>
      <c r="AD201" s="38">
        <f t="shared" si="381"/>
        <v>127.6856326435331</v>
      </c>
      <c r="AE201" s="38">
        <f t="shared" si="381"/>
        <v>351.00548142990505</v>
      </c>
      <c r="AF201" s="38">
        <f t="shared" si="381"/>
        <v>3507.4227246990508</v>
      </c>
      <c r="AG201" s="38">
        <f t="shared" si="381"/>
        <v>35071.595157390504</v>
      </c>
      <c r="AH201" s="38">
        <f t="shared" si="381"/>
        <v>350713.31948430516</v>
      </c>
      <c r="AI201" s="38">
        <f t="shared" si="381"/>
        <v>3507130.5627534511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16</v>
      </c>
      <c r="P202" s="369">
        <f t="shared" si="21"/>
        <v>16.32</v>
      </c>
      <c r="Q202" s="38">
        <f t="shared" si="22"/>
        <v>114005.02914601169</v>
      </c>
      <c r="R202" s="371">
        <f t="shared" ref="R202:Z202" si="382">$P202*$O202+MAX(R$24*1000/(MAX(MIN(FLOOR(R$24*1000/$U$1,1),$E202))*$L$1)*$R$1,$Q202-$P202*$O202)</f>
        <v>114005.02914601169</v>
      </c>
      <c r="S202" s="371">
        <f t="shared" si="382"/>
        <v>114005.02914601169</v>
      </c>
      <c r="T202" s="371">
        <f t="shared" si="382"/>
        <v>114005.02914601169</v>
      </c>
      <c r="U202" s="371">
        <f t="shared" si="382"/>
        <v>114005.02914601169</v>
      </c>
      <c r="V202" s="371">
        <f t="shared" si="382"/>
        <v>209018.87418446731</v>
      </c>
      <c r="W202" s="371">
        <f t="shared" si="382"/>
        <v>2087838.6618446731</v>
      </c>
      <c r="X202" s="371">
        <f t="shared" si="382"/>
        <v>20876036.538446732</v>
      </c>
      <c r="Y202" s="371">
        <f t="shared" si="382"/>
        <v>208758015.30446735</v>
      </c>
      <c r="Z202" s="371">
        <f t="shared" si="382"/>
        <v>2087577802.9646733</v>
      </c>
      <c r="AA202" s="38">
        <f t="shared" ref="AA202:AI202" si="383">$D202*R202/3600</f>
        <v>191.52844896529962</v>
      </c>
      <c r="AB202" s="38">
        <f t="shared" si="383"/>
        <v>191.52844896529962</v>
      </c>
      <c r="AC202" s="38">
        <f t="shared" si="383"/>
        <v>191.52844896529962</v>
      </c>
      <c r="AD202" s="38">
        <f t="shared" si="383"/>
        <v>191.52844896529962</v>
      </c>
      <c r="AE202" s="38">
        <f t="shared" si="383"/>
        <v>351.1517086299051</v>
      </c>
      <c r="AF202" s="38">
        <f t="shared" si="383"/>
        <v>3507.5689518990507</v>
      </c>
      <c r="AG202" s="38">
        <f t="shared" si="383"/>
        <v>35071.74138459051</v>
      </c>
      <c r="AH202" s="38">
        <f t="shared" si="383"/>
        <v>350713.46571150515</v>
      </c>
      <c r="AI202" s="38">
        <f t="shared" si="383"/>
        <v>3507130.7089806511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10</v>
      </c>
      <c r="P203" s="369">
        <f t="shared" si="21"/>
        <v>16.32</v>
      </c>
      <c r="Q203" s="38">
        <f t="shared" si="22"/>
        <v>114005.02914601169</v>
      </c>
      <c r="R203" s="371">
        <f t="shared" ref="R203:Z203" si="384">$P203*$O203+MAX(R$24*1000/(MAX(MIN(FLOOR(R$24*1000/$U$1,1),$E203))*$L$1)*$R$1,$Q203-$P203*$O203)</f>
        <v>114005.02914601169</v>
      </c>
      <c r="S203" s="371">
        <f t="shared" si="384"/>
        <v>114005.02914601169</v>
      </c>
      <c r="T203" s="371">
        <f t="shared" si="384"/>
        <v>114005.02914601169</v>
      </c>
      <c r="U203" s="371">
        <f t="shared" si="384"/>
        <v>114005.02914601169</v>
      </c>
      <c r="V203" s="371">
        <f t="shared" si="384"/>
        <v>313299.83127670101</v>
      </c>
      <c r="W203" s="371">
        <f t="shared" si="384"/>
        <v>3131529.5127670094</v>
      </c>
      <c r="X203" s="371">
        <f t="shared" si="384"/>
        <v>31313826.327670094</v>
      </c>
      <c r="Y203" s="371">
        <f t="shared" si="384"/>
        <v>313136794.47670096</v>
      </c>
      <c r="Z203" s="371">
        <f t="shared" si="384"/>
        <v>3131366475.9670091</v>
      </c>
      <c r="AA203" s="38">
        <f t="shared" ref="AA203:AI203" si="385">$D203*R203/3600</f>
        <v>127.6856326435331</v>
      </c>
      <c r="AB203" s="38">
        <f t="shared" si="385"/>
        <v>127.6856326435331</v>
      </c>
      <c r="AC203" s="38">
        <f t="shared" si="385"/>
        <v>127.6856326435331</v>
      </c>
      <c r="AD203" s="38">
        <f t="shared" si="385"/>
        <v>127.6856326435331</v>
      </c>
      <c r="AE203" s="38">
        <f t="shared" si="385"/>
        <v>350.89581102990513</v>
      </c>
      <c r="AF203" s="38">
        <f t="shared" si="385"/>
        <v>3507.3130542990507</v>
      </c>
      <c r="AG203" s="38">
        <f t="shared" si="385"/>
        <v>35071.485486990503</v>
      </c>
      <c r="AH203" s="38">
        <f t="shared" si="385"/>
        <v>350713.20981390506</v>
      </c>
      <c r="AI203" s="38">
        <f t="shared" si="385"/>
        <v>3507130.45308305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10</v>
      </c>
      <c r="P204" s="369">
        <f t="shared" si="21"/>
        <v>20.399999999999999</v>
      </c>
      <c r="Q204" s="38">
        <f t="shared" si="22"/>
        <v>142506.28643251461</v>
      </c>
      <c r="R204" s="371">
        <f t="shared" ref="R204:Z204" si="386">$P204*$O204+MAX(R$24*1000/(MAX(MIN(FLOOR(R$24*1000/$U$1,1),$E204))*$L$1)*$R$1,$Q204-$P204*$O204)</f>
        <v>142506.28643251461</v>
      </c>
      <c r="S204" s="371">
        <f t="shared" si="386"/>
        <v>142506.28643251461</v>
      </c>
      <c r="T204" s="371">
        <f t="shared" si="386"/>
        <v>142506.28643251461</v>
      </c>
      <c r="U204" s="371">
        <f t="shared" si="386"/>
        <v>142506.28643251461</v>
      </c>
      <c r="V204" s="371">
        <f t="shared" si="386"/>
        <v>313340.63127670099</v>
      </c>
      <c r="W204" s="371">
        <f t="shared" si="386"/>
        <v>3131570.3127670093</v>
      </c>
      <c r="X204" s="371">
        <f t="shared" si="386"/>
        <v>31313867.127670094</v>
      </c>
      <c r="Y204" s="371">
        <f t="shared" si="386"/>
        <v>313136835.27670097</v>
      </c>
      <c r="Z204" s="371">
        <f t="shared" si="386"/>
        <v>3131366516.7670093</v>
      </c>
      <c r="AA204" s="38">
        <f t="shared" ref="AA204:AI204" si="387">$D204*R204/3600</f>
        <v>159.60704080441636</v>
      </c>
      <c r="AB204" s="38">
        <f t="shared" si="387"/>
        <v>159.60704080441636</v>
      </c>
      <c r="AC204" s="38">
        <f t="shared" si="387"/>
        <v>159.60704080441636</v>
      </c>
      <c r="AD204" s="38">
        <f t="shared" si="387"/>
        <v>159.60704080441636</v>
      </c>
      <c r="AE204" s="38">
        <f t="shared" si="387"/>
        <v>350.94150702990515</v>
      </c>
      <c r="AF204" s="38">
        <f t="shared" si="387"/>
        <v>3507.3587502990504</v>
      </c>
      <c r="AG204" s="38">
        <f t="shared" si="387"/>
        <v>35071.531182990504</v>
      </c>
      <c r="AH204" s="38">
        <f t="shared" si="387"/>
        <v>350713.25550990511</v>
      </c>
      <c r="AI204" s="38">
        <f t="shared" si="387"/>
        <v>3507130.4987790505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8</v>
      </c>
      <c r="P205" s="369">
        <f t="shared" si="21"/>
        <v>40.799999999999997</v>
      </c>
      <c r="Q205" s="38">
        <f t="shared" si="22"/>
        <v>285012.57286502921</v>
      </c>
      <c r="R205" s="371">
        <f t="shared" ref="R205:Z205" si="388">$P205*$O205+MAX(R$24*1000/(MAX(MIN(FLOOR(R$24*1000/$U$1,1),$E205))*$L$1)*$R$1,$Q205-$P205*$O205)</f>
        <v>285012.57286502921</v>
      </c>
      <c r="S205" s="371">
        <f t="shared" si="388"/>
        <v>285012.57286502921</v>
      </c>
      <c r="T205" s="371">
        <f t="shared" si="388"/>
        <v>285012.57286502921</v>
      </c>
      <c r="U205" s="371">
        <f t="shared" si="388"/>
        <v>285012.57286502921</v>
      </c>
      <c r="V205" s="371">
        <f t="shared" si="388"/>
        <v>417841.90836893464</v>
      </c>
      <c r="W205" s="371">
        <f t="shared" si="388"/>
        <v>4175481.4836893459</v>
      </c>
      <c r="X205" s="371">
        <f t="shared" si="388"/>
        <v>41751877.23689346</v>
      </c>
      <c r="Y205" s="371">
        <f t="shared" si="388"/>
        <v>417515834.76893467</v>
      </c>
      <c r="Z205" s="371">
        <f t="shared" si="388"/>
        <v>4175155410.0893469</v>
      </c>
      <c r="AA205" s="38">
        <f t="shared" ref="AA205:AI205" si="389">$D205*R205/3600</f>
        <v>239.41056120662455</v>
      </c>
      <c r="AB205" s="38">
        <f t="shared" si="389"/>
        <v>239.41056120662455</v>
      </c>
      <c r="AC205" s="38">
        <f t="shared" si="389"/>
        <v>239.41056120662455</v>
      </c>
      <c r="AD205" s="38">
        <f t="shared" si="389"/>
        <v>239.41056120662455</v>
      </c>
      <c r="AE205" s="38">
        <f t="shared" si="389"/>
        <v>350.98720302990506</v>
      </c>
      <c r="AF205" s="38">
        <f t="shared" si="389"/>
        <v>3507.4044462990505</v>
      </c>
      <c r="AG205" s="38">
        <f t="shared" si="389"/>
        <v>35071.576878990505</v>
      </c>
      <c r="AH205" s="38">
        <f t="shared" si="389"/>
        <v>350713.30120590515</v>
      </c>
      <c r="AI205" s="38">
        <f t="shared" si="389"/>
        <v>3507130.5444750516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8</v>
      </c>
      <c r="P206" s="369">
        <f t="shared" si="21"/>
        <v>21.76</v>
      </c>
      <c r="Q206" s="38">
        <f t="shared" si="22"/>
        <v>152006.70552801559</v>
      </c>
      <c r="R206" s="371">
        <f t="shared" ref="R206:Z206" si="390">$P206*$O206+MAX(R$24*1000/(MAX(MIN(FLOOR(R$24*1000/$U$1,1),$E206))*$L$1)*$R$1,$Q206-$P206*$O206)</f>
        <v>152006.70552801559</v>
      </c>
      <c r="S206" s="371">
        <f t="shared" si="390"/>
        <v>152006.70552801559</v>
      </c>
      <c r="T206" s="371">
        <f t="shared" si="390"/>
        <v>152006.70552801559</v>
      </c>
      <c r="U206" s="371">
        <f t="shared" si="390"/>
        <v>152006.70552801559</v>
      </c>
      <c r="V206" s="371">
        <f t="shared" si="390"/>
        <v>417689.58836893464</v>
      </c>
      <c r="W206" s="371">
        <f t="shared" si="390"/>
        <v>4175329.1636893461</v>
      </c>
      <c r="X206" s="371">
        <f t="shared" si="390"/>
        <v>41751724.91689346</v>
      </c>
      <c r="Y206" s="371">
        <f t="shared" si="390"/>
        <v>417515682.44893467</v>
      </c>
      <c r="Z206" s="371">
        <f t="shared" si="390"/>
        <v>4175155257.7693467</v>
      </c>
      <c r="AA206" s="38">
        <f t="shared" ref="AA206:AI206" si="391">$D206*R206/3600</f>
        <v>127.6856326435331</v>
      </c>
      <c r="AB206" s="38">
        <f t="shared" si="391"/>
        <v>127.6856326435331</v>
      </c>
      <c r="AC206" s="38">
        <f t="shared" si="391"/>
        <v>127.6856326435331</v>
      </c>
      <c r="AD206" s="38">
        <f t="shared" si="391"/>
        <v>127.6856326435331</v>
      </c>
      <c r="AE206" s="38">
        <f t="shared" si="391"/>
        <v>350.85925422990505</v>
      </c>
      <c r="AF206" s="38">
        <f t="shared" si="391"/>
        <v>3507.2764974990509</v>
      </c>
      <c r="AG206" s="38">
        <f t="shared" si="391"/>
        <v>35071.448930190505</v>
      </c>
      <c r="AH206" s="38">
        <f t="shared" si="391"/>
        <v>350713.17325710517</v>
      </c>
      <c r="AI206" s="38">
        <f t="shared" si="391"/>
        <v>3507130.4165262515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5</v>
      </c>
      <c r="P207" s="369">
        <f t="shared" si="21"/>
        <v>40.799999999999997</v>
      </c>
      <c r="Q207" s="38">
        <f t="shared" si="22"/>
        <v>285012.57286502921</v>
      </c>
      <c r="R207" s="371">
        <f t="shared" ref="R207:Z207" si="392">$P207*$O207+MAX(R$24*1000/(MAX(MIN(FLOOR(R$24*1000/$U$1,1),$E207))*$L$1)*$R$1,$Q207-$P207*$O207)</f>
        <v>285012.57286502921</v>
      </c>
      <c r="S207" s="371">
        <f t="shared" si="392"/>
        <v>285012.57286502921</v>
      </c>
      <c r="T207" s="371">
        <f t="shared" si="392"/>
        <v>285012.57286502921</v>
      </c>
      <c r="U207" s="371">
        <f t="shared" si="392"/>
        <v>285012.57286502921</v>
      </c>
      <c r="V207" s="371">
        <f t="shared" si="392"/>
        <v>626477.26255340199</v>
      </c>
      <c r="W207" s="371">
        <f t="shared" si="392"/>
        <v>6262936.6255340185</v>
      </c>
      <c r="X207" s="371">
        <f t="shared" si="392"/>
        <v>62627530.255340189</v>
      </c>
      <c r="Y207" s="371">
        <f t="shared" si="392"/>
        <v>626273466.55340195</v>
      </c>
      <c r="Z207" s="371">
        <f t="shared" si="392"/>
        <v>6262732829.5340185</v>
      </c>
      <c r="AA207" s="38">
        <f t="shared" ref="AA207:AI207" si="393">$D207*R207/3600</f>
        <v>159.60704080441636</v>
      </c>
      <c r="AB207" s="38">
        <f t="shared" si="393"/>
        <v>159.60704080441636</v>
      </c>
      <c r="AC207" s="38">
        <f t="shared" si="393"/>
        <v>159.60704080441636</v>
      </c>
      <c r="AD207" s="38">
        <f t="shared" si="393"/>
        <v>159.60704080441636</v>
      </c>
      <c r="AE207" s="38">
        <f t="shared" si="393"/>
        <v>350.82726702990516</v>
      </c>
      <c r="AF207" s="38">
        <f t="shared" si="393"/>
        <v>3507.24451029905</v>
      </c>
      <c r="AG207" s="38">
        <f t="shared" si="393"/>
        <v>35071.416942990501</v>
      </c>
      <c r="AH207" s="38">
        <f t="shared" si="393"/>
        <v>350713.14126990509</v>
      </c>
      <c r="AI207" s="38">
        <f t="shared" si="393"/>
        <v>3507130.3845390505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5</v>
      </c>
      <c r="P208" s="369">
        <f t="shared" si="21"/>
        <v>32.64</v>
      </c>
      <c r="Q208" s="38">
        <f t="shared" si="22"/>
        <v>228010.05829202337</v>
      </c>
      <c r="R208" s="371">
        <f t="shared" ref="R208:Z208" si="394">$P208*$O208+MAX(R$24*1000/(MAX(MIN(FLOOR(R$24*1000/$U$1,1),$E208))*$L$1)*$R$1,$Q208-$P208*$O208)</f>
        <v>228010.05829202337</v>
      </c>
      <c r="S208" s="371">
        <f t="shared" si="394"/>
        <v>228010.05829202337</v>
      </c>
      <c r="T208" s="371">
        <f t="shared" si="394"/>
        <v>228010.05829202337</v>
      </c>
      <c r="U208" s="371">
        <f t="shared" si="394"/>
        <v>228010.05829202337</v>
      </c>
      <c r="V208" s="371">
        <f t="shared" si="394"/>
        <v>626436.46255340194</v>
      </c>
      <c r="W208" s="371">
        <f t="shared" si="394"/>
        <v>6262895.8255340187</v>
      </c>
      <c r="X208" s="371">
        <f t="shared" si="394"/>
        <v>62627489.455340192</v>
      </c>
      <c r="Y208" s="371">
        <f t="shared" si="394"/>
        <v>626273425.75340199</v>
      </c>
      <c r="Z208" s="371">
        <f t="shared" si="394"/>
        <v>6262732788.7340183</v>
      </c>
      <c r="AA208" s="38">
        <f t="shared" ref="AA208:AI208" si="395">$D208*R208/3600</f>
        <v>127.6856326435331</v>
      </c>
      <c r="AB208" s="38">
        <f t="shared" si="395"/>
        <v>127.6856326435331</v>
      </c>
      <c r="AC208" s="38">
        <f t="shared" si="395"/>
        <v>127.6856326435331</v>
      </c>
      <c r="AD208" s="38">
        <f t="shared" si="395"/>
        <v>127.6856326435331</v>
      </c>
      <c r="AE208" s="38">
        <f t="shared" si="395"/>
        <v>350.80441902990509</v>
      </c>
      <c r="AF208" s="38">
        <f t="shared" si="395"/>
        <v>3507.2216622990504</v>
      </c>
      <c r="AG208" s="38">
        <f t="shared" si="395"/>
        <v>35071.394094990508</v>
      </c>
      <c r="AH208" s="38">
        <f t="shared" si="395"/>
        <v>350713.11842190509</v>
      </c>
      <c r="AI208" s="38">
        <f t="shared" si="395"/>
        <v>3507130.3616910507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1</v>
      </c>
      <c r="O209" s="38">
        <f t="shared" si="20"/>
        <v>2</v>
      </c>
      <c r="P209" s="369">
        <f t="shared" si="21"/>
        <v>32.64</v>
      </c>
      <c r="Q209" s="38">
        <f t="shared" si="22"/>
        <v>228010.05829202337</v>
      </c>
      <c r="R209" s="371">
        <f t="shared" ref="R209:Z209" si="396">$P209*$O209+MAX(R$24*1000/(MAX(MIN(FLOOR(R$24*1000/$U$1,1),$E209))*$L$1)*$R$1,$Q209-$P209*$O209)</f>
        <v>228010.05829202337</v>
      </c>
      <c r="S209" s="371">
        <f t="shared" si="396"/>
        <v>228010.05829202337</v>
      </c>
      <c r="T209" s="371">
        <f t="shared" si="396"/>
        <v>228010.05829202337</v>
      </c>
      <c r="U209" s="371">
        <f t="shared" si="396"/>
        <v>228010.05829202337</v>
      </c>
      <c r="V209" s="371">
        <f t="shared" si="396"/>
        <v>1252611.805106804</v>
      </c>
      <c r="W209" s="371">
        <f t="shared" si="396"/>
        <v>12525530.531068036</v>
      </c>
      <c r="X209" s="371">
        <f t="shared" si="396"/>
        <v>125254717.79068038</v>
      </c>
      <c r="Y209" s="371">
        <f t="shared" si="396"/>
        <v>1252546590.3868039</v>
      </c>
      <c r="Z209" s="371">
        <f t="shared" si="396"/>
        <v>12525465316.348038</v>
      </c>
      <c r="AA209" s="38">
        <f t="shared" ref="AA209:AI209" si="397">$D209*R209/3600</f>
        <v>63.842816321766549</v>
      </c>
      <c r="AB209" s="38">
        <f t="shared" si="397"/>
        <v>63.842816321766549</v>
      </c>
      <c r="AC209" s="38">
        <f t="shared" si="397"/>
        <v>63.842816321766549</v>
      </c>
      <c r="AD209" s="38">
        <f t="shared" si="397"/>
        <v>63.842816321766549</v>
      </c>
      <c r="AE209" s="38">
        <f t="shared" si="397"/>
        <v>350.73130542990515</v>
      </c>
      <c r="AF209" s="38">
        <f t="shared" si="397"/>
        <v>3507.1485486990505</v>
      </c>
      <c r="AG209" s="38">
        <f t="shared" si="397"/>
        <v>35071.320981390505</v>
      </c>
      <c r="AH209" s="38">
        <f t="shared" si="397"/>
        <v>350713.04530830507</v>
      </c>
      <c r="AI209" s="38">
        <f t="shared" si="397"/>
        <v>3507130.2885774504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1</v>
      </c>
      <c r="O210" s="38">
        <f t="shared" si="20"/>
        <v>2</v>
      </c>
      <c r="P210" s="369">
        <f t="shared" si="21"/>
        <v>40.799999999999997</v>
      </c>
      <c r="Q210" s="38">
        <f t="shared" si="22"/>
        <v>285012.57286502921</v>
      </c>
      <c r="R210" s="371">
        <f t="shared" ref="R210:Z210" si="398">$P210*$O210+MAX(R$24*1000/(MAX(MIN(FLOOR(R$24*1000/$U$1,1),$E210))*$L$1)*$R$1,$Q210-$P210*$O210)</f>
        <v>285012.57286502921</v>
      </c>
      <c r="S210" s="371">
        <f t="shared" si="398"/>
        <v>285012.57286502921</v>
      </c>
      <c r="T210" s="371">
        <f t="shared" si="398"/>
        <v>285012.57286502921</v>
      </c>
      <c r="U210" s="371">
        <f t="shared" si="398"/>
        <v>285012.57286502921</v>
      </c>
      <c r="V210" s="371">
        <f t="shared" si="398"/>
        <v>1252628.1251068041</v>
      </c>
      <c r="W210" s="371">
        <f t="shared" si="398"/>
        <v>12525546.851068037</v>
      </c>
      <c r="X210" s="371">
        <f t="shared" si="398"/>
        <v>125254734.11068037</v>
      </c>
      <c r="Y210" s="371">
        <f t="shared" si="398"/>
        <v>1252546606.7068038</v>
      </c>
      <c r="Z210" s="371">
        <f t="shared" si="398"/>
        <v>12525465332.668037</v>
      </c>
      <c r="AA210" s="38">
        <f t="shared" ref="AA210:AI210" si="399">$D210*R210/3600</f>
        <v>79.803520402208179</v>
      </c>
      <c r="AB210" s="38">
        <f t="shared" si="399"/>
        <v>79.803520402208179</v>
      </c>
      <c r="AC210" s="38">
        <f t="shared" si="399"/>
        <v>79.803520402208179</v>
      </c>
      <c r="AD210" s="38">
        <f t="shared" si="399"/>
        <v>79.803520402208179</v>
      </c>
      <c r="AE210" s="38">
        <f t="shared" si="399"/>
        <v>350.73587502990512</v>
      </c>
      <c r="AF210" s="38">
        <f t="shared" si="399"/>
        <v>3507.1531182990502</v>
      </c>
      <c r="AG210" s="38">
        <f t="shared" si="399"/>
        <v>35071.325550990507</v>
      </c>
      <c r="AH210" s="38">
        <f t="shared" si="399"/>
        <v>350713.04987790505</v>
      </c>
      <c r="AI210" s="38">
        <f t="shared" si="399"/>
        <v>3507130.2931470503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1</v>
      </c>
      <c r="O211" s="38">
        <f t="shared" si="20"/>
        <v>1</v>
      </c>
      <c r="P211" s="369">
        <f t="shared" si="21"/>
        <v>32.64</v>
      </c>
      <c r="Q211" s="38">
        <f t="shared" si="22"/>
        <v>228010.05829202337</v>
      </c>
      <c r="R211" s="371">
        <f t="shared" ref="R211:Z211" si="400">$P211*$O211+MAX(R$24*1000/(MAX(MIN(FLOOR(R$24*1000/$U$1,1),$E211))*$L$1)*$R$1,$Q211-$P211*$O211)</f>
        <v>228010.05829202337</v>
      </c>
      <c r="S211" s="371">
        <f t="shared" si="400"/>
        <v>228010.05829202337</v>
      </c>
      <c r="T211" s="371">
        <f t="shared" si="400"/>
        <v>228010.05829202337</v>
      </c>
      <c r="U211" s="371">
        <f t="shared" si="400"/>
        <v>250541.94502136076</v>
      </c>
      <c r="V211" s="371">
        <f t="shared" si="400"/>
        <v>2505125.6902136081</v>
      </c>
      <c r="W211" s="371">
        <f t="shared" si="400"/>
        <v>25050963.142136075</v>
      </c>
      <c r="X211" s="371">
        <f t="shared" si="400"/>
        <v>250509337.66136074</v>
      </c>
      <c r="Y211" s="371">
        <f t="shared" si="400"/>
        <v>2505093082.8536077</v>
      </c>
      <c r="Z211" s="371">
        <f t="shared" si="400"/>
        <v>25050930534.776073</v>
      </c>
      <c r="AA211" s="38">
        <f t="shared" ref="AA211:AI211" si="401">$D211*R211/3600</f>
        <v>31.921408160883274</v>
      </c>
      <c r="AB211" s="38">
        <f t="shared" si="401"/>
        <v>31.921408160883274</v>
      </c>
      <c r="AC211" s="38">
        <f t="shared" si="401"/>
        <v>31.921408160883274</v>
      </c>
      <c r="AD211" s="38">
        <f t="shared" si="401"/>
        <v>35.075872302990504</v>
      </c>
      <c r="AE211" s="38">
        <f t="shared" si="401"/>
        <v>350.71759662990519</v>
      </c>
      <c r="AF211" s="38">
        <f t="shared" si="401"/>
        <v>3507.1348398990503</v>
      </c>
      <c r="AG211" s="38">
        <f t="shared" si="401"/>
        <v>35071.3072725905</v>
      </c>
      <c r="AH211" s="38">
        <f t="shared" si="401"/>
        <v>350713.03159950511</v>
      </c>
      <c r="AI211" s="38">
        <f t="shared" si="401"/>
        <v>3507130.2748686504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1</v>
      </c>
      <c r="O212" s="38">
        <f t="shared" si="20"/>
        <v>1</v>
      </c>
      <c r="P212" s="369">
        <f t="shared" si="21"/>
        <v>40.799999999999997</v>
      </c>
      <c r="Q212" s="38">
        <f t="shared" si="22"/>
        <v>285012.57286502921</v>
      </c>
      <c r="R212" s="371">
        <f t="shared" ref="R212:Z212" si="402">$P212*$O212+MAX(R$24*1000/(MAX(MIN(FLOOR(R$24*1000/$U$1,1),$E212))*$L$1)*$R$1,$Q212-$P212*$O212)</f>
        <v>285012.57286502921</v>
      </c>
      <c r="S212" s="371">
        <f t="shared" si="402"/>
        <v>285012.57286502921</v>
      </c>
      <c r="T212" s="371">
        <f t="shared" si="402"/>
        <v>285012.57286502921</v>
      </c>
      <c r="U212" s="371">
        <f t="shared" si="402"/>
        <v>285012.57286502921</v>
      </c>
      <c r="V212" s="371">
        <f t="shared" si="402"/>
        <v>2505133.8502136078</v>
      </c>
      <c r="W212" s="371">
        <f t="shared" si="402"/>
        <v>25050971.302136075</v>
      </c>
      <c r="X212" s="371">
        <f t="shared" si="402"/>
        <v>250509345.82136077</v>
      </c>
      <c r="Y212" s="371">
        <f t="shared" si="402"/>
        <v>2505093091.013608</v>
      </c>
      <c r="Z212" s="371">
        <f t="shared" si="402"/>
        <v>25050930542.936073</v>
      </c>
      <c r="AA212" s="38">
        <f t="shared" ref="AA212:AI212" si="403">$D212*R212/3600</f>
        <v>39.901760201104089</v>
      </c>
      <c r="AB212" s="38">
        <f t="shared" si="403"/>
        <v>39.901760201104089</v>
      </c>
      <c r="AC212" s="38">
        <f t="shared" si="403"/>
        <v>39.901760201104089</v>
      </c>
      <c r="AD212" s="38">
        <f t="shared" si="403"/>
        <v>39.901760201104089</v>
      </c>
      <c r="AE212" s="38">
        <f t="shared" si="403"/>
        <v>350.71873902990507</v>
      </c>
      <c r="AF212" s="38">
        <f t="shared" si="403"/>
        <v>3507.1359822990507</v>
      </c>
      <c r="AG212" s="38">
        <f t="shared" si="403"/>
        <v>35071.308414990512</v>
      </c>
      <c r="AH212" s="38">
        <f t="shared" si="403"/>
        <v>350713.03274190513</v>
      </c>
      <c r="AI212" s="38">
        <f t="shared" si="403"/>
        <v>3507130.2760110507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16</v>
      </c>
      <c r="P213" s="369">
        <f t="shared" si="21"/>
        <v>20.399999999999999</v>
      </c>
      <c r="Q213" s="38">
        <f t="shared" si="22"/>
        <v>142506.28643251461</v>
      </c>
      <c r="R213" s="371">
        <f t="shared" ref="R213:Z213" si="404">$P213*$O213+MAX(R$24*1000/(MAX(MIN(FLOOR(R$24*1000/$U$1,1),$E213))*$L$1)*$R$1,$Q213-$P213*$O213)</f>
        <v>142506.28643251461</v>
      </c>
      <c r="S213" s="371">
        <f t="shared" si="404"/>
        <v>142506.28643251461</v>
      </c>
      <c r="T213" s="371">
        <f t="shared" si="404"/>
        <v>142506.28643251461</v>
      </c>
      <c r="U213" s="371">
        <f t="shared" si="404"/>
        <v>142506.28643251461</v>
      </c>
      <c r="V213" s="371">
        <f t="shared" si="404"/>
        <v>209084.1541844673</v>
      </c>
      <c r="W213" s="371">
        <f t="shared" si="404"/>
        <v>2087903.9418446729</v>
      </c>
      <c r="X213" s="371">
        <f t="shared" si="404"/>
        <v>20876101.818446729</v>
      </c>
      <c r="Y213" s="371">
        <f t="shared" si="404"/>
        <v>208758080.58446735</v>
      </c>
      <c r="Z213" s="371">
        <f t="shared" si="404"/>
        <v>2087577868.2446735</v>
      </c>
      <c r="AA213" s="38">
        <f t="shared" ref="AA213:AI213" si="405">$D213*R213/3600</f>
        <v>248.91098030212552</v>
      </c>
      <c r="AB213" s="38">
        <f t="shared" si="405"/>
        <v>248.91098030212552</v>
      </c>
      <c r="AC213" s="38">
        <f t="shared" si="405"/>
        <v>248.91098030212552</v>
      </c>
      <c r="AD213" s="38">
        <f t="shared" si="405"/>
        <v>248.91098030212552</v>
      </c>
      <c r="AE213" s="38">
        <f t="shared" si="405"/>
        <v>365.20032264220288</v>
      </c>
      <c r="AF213" s="38">
        <f t="shared" si="405"/>
        <v>3646.8722184220287</v>
      </c>
      <c r="AG213" s="38">
        <f t="shared" si="405"/>
        <v>36463.591176220289</v>
      </c>
      <c r="AH213" s="38">
        <f t="shared" si="405"/>
        <v>364630.78075420298</v>
      </c>
      <c r="AI213" s="38">
        <f t="shared" si="405"/>
        <v>3646302.6765340297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34</v>
      </c>
      <c r="Q214" s="38">
        <f t="shared" si="22"/>
        <v>237510.47738752436</v>
      </c>
      <c r="R214" s="371">
        <f t="shared" ref="R214:Z214" si="406">$P214*$O214+MAX(R$24*1000/(MAX(MIN(FLOOR(R$24*1000/$U$1,1),$E214))*$L$1)*$R$1,$Q214-$P214*$O214)</f>
        <v>237510.47738752436</v>
      </c>
      <c r="S214" s="371">
        <f t="shared" si="406"/>
        <v>237510.47738752436</v>
      </c>
      <c r="T214" s="371">
        <f t="shared" si="406"/>
        <v>237510.47738752436</v>
      </c>
      <c r="U214" s="371">
        <f t="shared" si="406"/>
        <v>237510.47738752436</v>
      </c>
      <c r="V214" s="371">
        <f t="shared" si="406"/>
        <v>313476.63127670099</v>
      </c>
      <c r="W214" s="371">
        <f t="shared" si="406"/>
        <v>3131706.3127670093</v>
      </c>
      <c r="X214" s="371">
        <f t="shared" si="406"/>
        <v>31314003.127670094</v>
      </c>
      <c r="Y214" s="371">
        <f t="shared" si="406"/>
        <v>313136971.27670097</v>
      </c>
      <c r="Z214" s="371">
        <f t="shared" si="406"/>
        <v>3131366652.7670093</v>
      </c>
      <c r="AA214" s="38">
        <f t="shared" ref="AA214:AI214" si="407">$D214*R214/3600</f>
        <v>276.56775589125061</v>
      </c>
      <c r="AB214" s="38">
        <f t="shared" si="407"/>
        <v>276.56775589125061</v>
      </c>
      <c r="AC214" s="38">
        <f t="shared" si="407"/>
        <v>276.56775589125061</v>
      </c>
      <c r="AD214" s="38">
        <f t="shared" si="407"/>
        <v>276.56775589125061</v>
      </c>
      <c r="AE214" s="38">
        <f t="shared" si="407"/>
        <v>365.02612175331404</v>
      </c>
      <c r="AF214" s="38">
        <f t="shared" si="407"/>
        <v>3646.69801753314</v>
      </c>
      <c r="AG214" s="38">
        <f t="shared" si="407"/>
        <v>36463.416975331398</v>
      </c>
      <c r="AH214" s="38">
        <f t="shared" si="407"/>
        <v>364630.60655331408</v>
      </c>
      <c r="AI214" s="38">
        <f t="shared" si="407"/>
        <v>3646302.50233314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40.799999999999997</v>
      </c>
      <c r="Q215" s="38">
        <f t="shared" si="22"/>
        <v>285012.57286502921</v>
      </c>
      <c r="R215" s="371">
        <f t="shared" ref="R215:Z215" si="408">$P215*$O215+MAX(R$24*1000/(MAX(MIN(FLOOR(R$24*1000/$U$1,1),$E215))*$L$1)*$R$1,$Q215-$P215*$O215)</f>
        <v>285012.57286502921</v>
      </c>
      <c r="S215" s="371">
        <f t="shared" si="408"/>
        <v>285012.57286502921</v>
      </c>
      <c r="T215" s="371">
        <f t="shared" si="408"/>
        <v>285012.57286502921</v>
      </c>
      <c r="U215" s="371">
        <f t="shared" si="408"/>
        <v>285012.57286502921</v>
      </c>
      <c r="V215" s="371">
        <f t="shared" si="408"/>
        <v>417841.90836893464</v>
      </c>
      <c r="W215" s="371">
        <f t="shared" si="408"/>
        <v>4175481.4836893459</v>
      </c>
      <c r="X215" s="371">
        <f t="shared" si="408"/>
        <v>41751877.23689346</v>
      </c>
      <c r="Y215" s="371">
        <f t="shared" si="408"/>
        <v>417515834.76893467</v>
      </c>
      <c r="Z215" s="371">
        <f t="shared" si="408"/>
        <v>4175155410.0893469</v>
      </c>
      <c r="AA215" s="38">
        <f t="shared" ref="AA215:AI215" si="409">$D215*R215/3600</f>
        <v>248.91098030212552</v>
      </c>
      <c r="AB215" s="38">
        <f t="shared" si="409"/>
        <v>248.91098030212552</v>
      </c>
      <c r="AC215" s="38">
        <f t="shared" si="409"/>
        <v>248.91098030212552</v>
      </c>
      <c r="AD215" s="38">
        <f t="shared" si="409"/>
        <v>248.91098030212552</v>
      </c>
      <c r="AE215" s="38">
        <f t="shared" si="409"/>
        <v>364.91526664220294</v>
      </c>
      <c r="AF215" s="38">
        <f t="shared" si="409"/>
        <v>3646.5871624220285</v>
      </c>
      <c r="AG215" s="38">
        <f t="shared" si="409"/>
        <v>36463.306120220288</v>
      </c>
      <c r="AH215" s="38">
        <f t="shared" si="409"/>
        <v>364630.49569820298</v>
      </c>
      <c r="AI215" s="38">
        <f t="shared" si="409"/>
        <v>3646302.39147803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40.799999999999997</v>
      </c>
      <c r="Q216" s="38">
        <f t="shared" si="22"/>
        <v>285012.57286502921</v>
      </c>
      <c r="R216" s="371">
        <f t="shared" ref="R216:Z216" si="410">$P216*$O216+MAX(R$24*1000/(MAX(MIN(FLOOR(R$24*1000/$U$1,1),$E216))*$L$1)*$R$1,$Q216-$P216*$O216)</f>
        <v>285012.57286502921</v>
      </c>
      <c r="S216" s="371">
        <f t="shared" si="410"/>
        <v>285012.57286502921</v>
      </c>
      <c r="T216" s="371">
        <f t="shared" si="410"/>
        <v>285012.57286502921</v>
      </c>
      <c r="U216" s="371">
        <f t="shared" si="410"/>
        <v>285012.57286502921</v>
      </c>
      <c r="V216" s="371">
        <f t="shared" si="410"/>
        <v>626477.26255340199</v>
      </c>
      <c r="W216" s="371">
        <f t="shared" si="410"/>
        <v>6262936.6255340185</v>
      </c>
      <c r="X216" s="371">
        <f t="shared" si="410"/>
        <v>62627530.255340189</v>
      </c>
      <c r="Y216" s="371">
        <f t="shared" si="410"/>
        <v>626273466.55340195</v>
      </c>
      <c r="Z216" s="371">
        <f t="shared" si="410"/>
        <v>6262732829.5340185</v>
      </c>
      <c r="AA216" s="38">
        <f t="shared" ref="AA216:AI216" si="411">$D216*R216/3600</f>
        <v>165.94065353475037</v>
      </c>
      <c r="AB216" s="38">
        <f t="shared" si="411"/>
        <v>165.94065353475037</v>
      </c>
      <c r="AC216" s="38">
        <f t="shared" si="411"/>
        <v>165.94065353475037</v>
      </c>
      <c r="AD216" s="38">
        <f t="shared" si="411"/>
        <v>165.94065353475037</v>
      </c>
      <c r="AE216" s="38">
        <f t="shared" si="411"/>
        <v>364.74898397553631</v>
      </c>
      <c r="AF216" s="38">
        <f t="shared" si="411"/>
        <v>3646.420879755362</v>
      </c>
      <c r="AG216" s="38">
        <f t="shared" si="411"/>
        <v>36463.139837553623</v>
      </c>
      <c r="AH216" s="38">
        <f t="shared" si="411"/>
        <v>364630.32941553625</v>
      </c>
      <c r="AI216" s="38">
        <f t="shared" si="411"/>
        <v>3646302.2251953622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40.799999999999997</v>
      </c>
      <c r="Q217" s="38">
        <f t="shared" si="22"/>
        <v>285012.57286502921</v>
      </c>
      <c r="R217" s="371">
        <f t="shared" ref="R217:Z217" si="412">$P217*$O217+MAX(R$24*1000/(MAX(MIN(FLOOR(R$24*1000/$U$1,1),$E217))*$L$1)*$R$1,$Q217-$P217*$O217)</f>
        <v>285012.57286502921</v>
      </c>
      <c r="S217" s="371">
        <f t="shared" si="412"/>
        <v>285012.57286502921</v>
      </c>
      <c r="T217" s="371">
        <f t="shared" si="412"/>
        <v>285012.57286502921</v>
      </c>
      <c r="U217" s="371">
        <f t="shared" si="412"/>
        <v>285012.57286502921</v>
      </c>
      <c r="V217" s="371">
        <f t="shared" si="412"/>
        <v>1252628.1251068041</v>
      </c>
      <c r="W217" s="371">
        <f t="shared" si="412"/>
        <v>12525546.851068037</v>
      </c>
      <c r="X217" s="371">
        <f t="shared" si="412"/>
        <v>125254734.11068037</v>
      </c>
      <c r="Y217" s="371">
        <f t="shared" si="412"/>
        <v>1252546606.7068038</v>
      </c>
      <c r="Z217" s="371">
        <f t="shared" si="412"/>
        <v>12525465332.668037</v>
      </c>
      <c r="AA217" s="38">
        <f t="shared" ref="AA217:AI217" si="413">$D217*R217/3600</f>
        <v>82.970326767375184</v>
      </c>
      <c r="AB217" s="38">
        <f t="shared" si="413"/>
        <v>82.970326767375184</v>
      </c>
      <c r="AC217" s="38">
        <f t="shared" si="413"/>
        <v>82.970326767375184</v>
      </c>
      <c r="AD217" s="38">
        <f t="shared" si="413"/>
        <v>82.970326767375184</v>
      </c>
      <c r="AE217" s="38">
        <f t="shared" si="413"/>
        <v>364.65396530886966</v>
      </c>
      <c r="AF217" s="38">
        <f t="shared" si="413"/>
        <v>3646.3258610886951</v>
      </c>
      <c r="AG217" s="38">
        <f t="shared" si="413"/>
        <v>36463.044818886956</v>
      </c>
      <c r="AH217" s="38">
        <f t="shared" si="413"/>
        <v>364630.23439686955</v>
      </c>
      <c r="AI217" s="38">
        <f t="shared" si="413"/>
        <v>3646302.1301766955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40.799999999999997</v>
      </c>
      <c r="Q218" s="38">
        <f t="shared" si="22"/>
        <v>285012.57286502921</v>
      </c>
      <c r="R218" s="371">
        <f t="shared" ref="R218:Z218" si="414">$P218*$O218+MAX(R$24*1000/(MAX(MIN(FLOOR(R$24*1000/$U$1,1),$E218))*$L$1)*$R$1,$Q218-$P218*$O218)</f>
        <v>285012.57286502921</v>
      </c>
      <c r="S218" s="371">
        <f t="shared" si="414"/>
        <v>285012.57286502921</v>
      </c>
      <c r="T218" s="371">
        <f t="shared" si="414"/>
        <v>285012.57286502921</v>
      </c>
      <c r="U218" s="371">
        <f t="shared" si="414"/>
        <v>285012.57286502921</v>
      </c>
      <c r="V218" s="371">
        <f t="shared" si="414"/>
        <v>2505133.8502136078</v>
      </c>
      <c r="W218" s="371">
        <f t="shared" si="414"/>
        <v>25050971.302136075</v>
      </c>
      <c r="X218" s="371">
        <f t="shared" si="414"/>
        <v>250509345.82136077</v>
      </c>
      <c r="Y218" s="371">
        <f t="shared" si="414"/>
        <v>2505093091.013608</v>
      </c>
      <c r="Z218" s="371">
        <f t="shared" si="414"/>
        <v>25050930542.936073</v>
      </c>
      <c r="AA218" s="38">
        <f t="shared" ref="AA218:AI218" si="415">$D218*R218/3600</f>
        <v>41.485163383687592</v>
      </c>
      <c r="AB218" s="38">
        <f t="shared" si="415"/>
        <v>41.485163383687592</v>
      </c>
      <c r="AC218" s="38">
        <f t="shared" si="415"/>
        <v>41.485163383687592</v>
      </c>
      <c r="AD218" s="38">
        <f t="shared" si="415"/>
        <v>41.485163383687592</v>
      </c>
      <c r="AE218" s="38">
        <f t="shared" si="415"/>
        <v>364.63614930886956</v>
      </c>
      <c r="AF218" s="38">
        <f t="shared" si="415"/>
        <v>3646.3080450886955</v>
      </c>
      <c r="AG218" s="38">
        <f t="shared" si="415"/>
        <v>36463.027002886956</v>
      </c>
      <c r="AH218" s="38">
        <f t="shared" si="415"/>
        <v>364630.21658086963</v>
      </c>
      <c r="AI218" s="38">
        <f t="shared" si="415"/>
        <v>3646302.1123606954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10</v>
      </c>
      <c r="P219" s="369">
        <f t="shared" si="21"/>
        <v>20.399999999999999</v>
      </c>
      <c r="Q219" s="38">
        <f t="shared" si="22"/>
        <v>142506.28643251461</v>
      </c>
      <c r="R219" s="371">
        <f t="shared" ref="R219:Z219" si="416">$P219*$O219+MAX(R$24*1000/(MAX(MIN(FLOOR(R$24*1000/$U$1,1),$E219))*$L$1)*$R$1,$Q219-$P219*$O219)</f>
        <v>142506.28643251461</v>
      </c>
      <c r="S219" s="371">
        <f t="shared" si="416"/>
        <v>142506.28643251461</v>
      </c>
      <c r="T219" s="371">
        <f t="shared" si="416"/>
        <v>142506.28643251461</v>
      </c>
      <c r="U219" s="371">
        <f t="shared" si="416"/>
        <v>142506.28643251461</v>
      </c>
      <c r="V219" s="371">
        <f t="shared" si="416"/>
        <v>313340.63127670099</v>
      </c>
      <c r="W219" s="371">
        <f t="shared" si="416"/>
        <v>3131570.3127670093</v>
      </c>
      <c r="X219" s="371">
        <f t="shared" si="416"/>
        <v>31313867.127670094</v>
      </c>
      <c r="Y219" s="371">
        <f t="shared" si="416"/>
        <v>313136835.27670097</v>
      </c>
      <c r="Z219" s="371">
        <f t="shared" si="416"/>
        <v>3131366516.7670093</v>
      </c>
      <c r="AA219" s="38">
        <f t="shared" ref="AA219:AI219" si="417">$D219*R219/3600</f>
        <v>168.47409862688394</v>
      </c>
      <c r="AB219" s="38">
        <f t="shared" si="417"/>
        <v>168.47409862688394</v>
      </c>
      <c r="AC219" s="38">
        <f t="shared" si="417"/>
        <v>168.47409862688394</v>
      </c>
      <c r="AD219" s="38">
        <f t="shared" si="417"/>
        <v>168.47409862688394</v>
      </c>
      <c r="AE219" s="38">
        <f t="shared" si="417"/>
        <v>370.43825742045539</v>
      </c>
      <c r="AF219" s="38">
        <f t="shared" si="417"/>
        <v>3702.2120142045533</v>
      </c>
      <c r="AG219" s="38">
        <f t="shared" si="417"/>
        <v>37019.949582045541</v>
      </c>
      <c r="AH219" s="38">
        <f t="shared" si="417"/>
        <v>370197.32526045543</v>
      </c>
      <c r="AI219" s="38">
        <f t="shared" si="417"/>
        <v>3701971.082044553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5</v>
      </c>
      <c r="P220" s="369">
        <f t="shared" si="21"/>
        <v>40.799999999999997</v>
      </c>
      <c r="Q220" s="38">
        <f t="shared" si="22"/>
        <v>285012.57286502921</v>
      </c>
      <c r="R220" s="371">
        <f t="shared" ref="R220:Z220" si="418">$P220*$O220+MAX(R$24*1000/(MAX(MIN(FLOOR(R$24*1000/$U$1,1),$E220))*$L$1)*$R$1,$Q220-$P220*$O220)</f>
        <v>285012.57286502921</v>
      </c>
      <c r="S220" s="371">
        <f t="shared" si="418"/>
        <v>285012.57286502921</v>
      </c>
      <c r="T220" s="371">
        <f t="shared" si="418"/>
        <v>285012.57286502921</v>
      </c>
      <c r="U220" s="371">
        <f t="shared" si="418"/>
        <v>285012.57286502921</v>
      </c>
      <c r="V220" s="371">
        <f t="shared" si="418"/>
        <v>626477.26255340199</v>
      </c>
      <c r="W220" s="371">
        <f t="shared" si="418"/>
        <v>6262936.6255340185</v>
      </c>
      <c r="X220" s="371">
        <f t="shared" si="418"/>
        <v>62627530.255340189</v>
      </c>
      <c r="Y220" s="371">
        <f t="shared" si="418"/>
        <v>626273466.55340195</v>
      </c>
      <c r="Z220" s="371">
        <f t="shared" si="418"/>
        <v>6262732829.5340185</v>
      </c>
      <c r="AA220" s="38">
        <f t="shared" ref="AA220:AI220" si="419">$D220*R220/3600</f>
        <v>168.47409862688394</v>
      </c>
      <c r="AB220" s="38">
        <f t="shared" si="419"/>
        <v>168.47409862688394</v>
      </c>
      <c r="AC220" s="38">
        <f t="shared" si="419"/>
        <v>168.47409862688394</v>
      </c>
      <c r="AD220" s="38">
        <f t="shared" si="419"/>
        <v>168.47409862688394</v>
      </c>
      <c r="AE220" s="38">
        <f t="shared" si="419"/>
        <v>370.31767075378872</v>
      </c>
      <c r="AF220" s="38">
        <f t="shared" si="419"/>
        <v>3702.0914275378868</v>
      </c>
      <c r="AG220" s="38">
        <f t="shared" si="419"/>
        <v>37019.82899537887</v>
      </c>
      <c r="AH220" s="38">
        <f t="shared" si="419"/>
        <v>370197.20467378874</v>
      </c>
      <c r="AI220" s="38">
        <f t="shared" si="419"/>
        <v>3701970.9614578867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1</v>
      </c>
      <c r="O221" s="38">
        <f t="shared" si="20"/>
        <v>2</v>
      </c>
      <c r="P221" s="369">
        <f t="shared" si="21"/>
        <v>40.799999999999997</v>
      </c>
      <c r="Q221" s="38">
        <f t="shared" si="22"/>
        <v>285012.57286502921</v>
      </c>
      <c r="R221" s="371">
        <f t="shared" ref="R221:Z221" si="420">$P221*$O221+MAX(R$24*1000/(MAX(MIN(FLOOR(R$24*1000/$U$1,1),$E221))*$L$1)*$R$1,$Q221-$P221*$O221)</f>
        <v>285012.57286502921</v>
      </c>
      <c r="S221" s="371">
        <f t="shared" si="420"/>
        <v>285012.57286502921</v>
      </c>
      <c r="T221" s="371">
        <f t="shared" si="420"/>
        <v>285012.57286502921</v>
      </c>
      <c r="U221" s="371">
        <f t="shared" si="420"/>
        <v>285012.57286502921</v>
      </c>
      <c r="V221" s="371">
        <f t="shared" si="420"/>
        <v>1252628.1251068041</v>
      </c>
      <c r="W221" s="371">
        <f t="shared" si="420"/>
        <v>12525546.851068037</v>
      </c>
      <c r="X221" s="371">
        <f t="shared" si="420"/>
        <v>125254734.11068037</v>
      </c>
      <c r="Y221" s="371">
        <f t="shared" si="420"/>
        <v>1252546606.7068038</v>
      </c>
      <c r="Z221" s="371">
        <f t="shared" si="420"/>
        <v>12525465332.668037</v>
      </c>
      <c r="AA221" s="38">
        <f t="shared" ref="AA221:AI221" si="421">$D221*R221/3600</f>
        <v>84.237049313441972</v>
      </c>
      <c r="AB221" s="38">
        <f t="shared" si="421"/>
        <v>84.237049313441972</v>
      </c>
      <c r="AC221" s="38">
        <f t="shared" si="421"/>
        <v>84.237049313441972</v>
      </c>
      <c r="AD221" s="38">
        <f t="shared" si="421"/>
        <v>84.237049313441972</v>
      </c>
      <c r="AE221" s="38">
        <f t="shared" si="421"/>
        <v>370.22120142045549</v>
      </c>
      <c r="AF221" s="38">
        <f t="shared" si="421"/>
        <v>3701.9949582045529</v>
      </c>
      <c r="AG221" s="38">
        <f t="shared" si="421"/>
        <v>37019.732526045533</v>
      </c>
      <c r="AH221" s="38">
        <f t="shared" si="421"/>
        <v>370197.10820445535</v>
      </c>
      <c r="AI221" s="38">
        <f t="shared" si="421"/>
        <v>3701970.8649885533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1</v>
      </c>
      <c r="O222" s="38">
        <f t="shared" si="20"/>
        <v>1</v>
      </c>
      <c r="P222" s="369">
        <f t="shared" si="21"/>
        <v>40.799999999999997</v>
      </c>
      <c r="Q222" s="38">
        <f t="shared" si="22"/>
        <v>285012.57286502921</v>
      </c>
      <c r="R222" s="371">
        <f t="shared" ref="R222:Z222" si="422">$P222*$O222+MAX(R$24*1000/(MAX(MIN(FLOOR(R$24*1000/$U$1,1),$E222))*$L$1)*$R$1,$Q222-$P222*$O222)</f>
        <v>285012.57286502921</v>
      </c>
      <c r="S222" s="371">
        <f t="shared" si="422"/>
        <v>285012.57286502921</v>
      </c>
      <c r="T222" s="371">
        <f t="shared" si="422"/>
        <v>285012.57286502921</v>
      </c>
      <c r="U222" s="371">
        <f t="shared" si="422"/>
        <v>285012.57286502921</v>
      </c>
      <c r="V222" s="371">
        <f t="shared" si="422"/>
        <v>2505133.8502136078</v>
      </c>
      <c r="W222" s="371">
        <f t="shared" si="422"/>
        <v>25050971.302136075</v>
      </c>
      <c r="X222" s="371">
        <f t="shared" si="422"/>
        <v>250509345.82136077</v>
      </c>
      <c r="Y222" s="371">
        <f t="shared" si="422"/>
        <v>2505093091.013608</v>
      </c>
      <c r="Z222" s="371">
        <f t="shared" si="422"/>
        <v>25050930542.936073</v>
      </c>
      <c r="AA222" s="38">
        <f t="shared" ref="AA222:AI222" si="423">$D222*R222/3600</f>
        <v>42.118524656720986</v>
      </c>
      <c r="AB222" s="38">
        <f t="shared" si="423"/>
        <v>42.118524656720986</v>
      </c>
      <c r="AC222" s="38">
        <f t="shared" si="423"/>
        <v>42.118524656720986</v>
      </c>
      <c r="AD222" s="38">
        <f t="shared" si="423"/>
        <v>42.118524656720986</v>
      </c>
      <c r="AE222" s="38">
        <f t="shared" si="423"/>
        <v>370.2031134204554</v>
      </c>
      <c r="AF222" s="38">
        <f t="shared" si="423"/>
        <v>3701.9768702045535</v>
      </c>
      <c r="AG222" s="38">
        <f t="shared" si="423"/>
        <v>37019.714438045536</v>
      </c>
      <c r="AH222" s="38">
        <f t="shared" si="423"/>
        <v>370197.09011645539</v>
      </c>
      <c r="AI222" s="38">
        <f t="shared" si="423"/>
        <v>3701970.846900553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8</v>
      </c>
      <c r="P223" s="369">
        <f t="shared" si="21"/>
        <v>8.16</v>
      </c>
      <c r="Q223" s="38">
        <f t="shared" si="22"/>
        <v>57002.514573005843</v>
      </c>
      <c r="R223" s="371">
        <f t="shared" ref="R223:Z223" si="424">$P223*$O223+MAX(R$24*1000/(MAX(MIN(FLOOR(R$24*1000/$U$1,1),$E223))*$L$1)*$R$1,$Q223-$P223*$O223)</f>
        <v>57002.514573005843</v>
      </c>
      <c r="S223" s="371">
        <f t="shared" si="424"/>
        <v>57002.514573005843</v>
      </c>
      <c r="T223" s="371">
        <f t="shared" si="424"/>
        <v>57002.514573005843</v>
      </c>
      <c r="U223" s="371">
        <f t="shared" si="424"/>
        <v>57002.514573005843</v>
      </c>
      <c r="V223" s="371">
        <f t="shared" si="424"/>
        <v>208823.03418446731</v>
      </c>
      <c r="W223" s="371">
        <f t="shared" si="424"/>
        <v>2087642.821844673</v>
      </c>
      <c r="X223" s="371">
        <f t="shared" si="424"/>
        <v>20875840.698446732</v>
      </c>
      <c r="Y223" s="371">
        <f t="shared" si="424"/>
        <v>208757819.46446735</v>
      </c>
      <c r="Z223" s="371">
        <f t="shared" si="424"/>
        <v>2087577607.1246734</v>
      </c>
      <c r="AA223" s="38">
        <f t="shared" ref="AA223:AI223" si="425">$D223*R223/3600</f>
        <v>102.77284198971915</v>
      </c>
      <c r="AB223" s="38">
        <f t="shared" si="425"/>
        <v>102.77284198971915</v>
      </c>
      <c r="AC223" s="38">
        <f t="shared" si="425"/>
        <v>102.77284198971915</v>
      </c>
      <c r="AD223" s="38">
        <f t="shared" si="425"/>
        <v>102.77284198971915</v>
      </c>
      <c r="AE223" s="38">
        <f t="shared" si="425"/>
        <v>376.4980695468692</v>
      </c>
      <c r="AF223" s="38">
        <f t="shared" si="425"/>
        <v>3763.9214246526917</v>
      </c>
      <c r="AG223" s="38">
        <f t="shared" si="425"/>
        <v>37638.154975710924</v>
      </c>
      <c r="AH223" s="38">
        <f t="shared" si="425"/>
        <v>376380.49048629322</v>
      </c>
      <c r="AI223" s="38">
        <f t="shared" si="425"/>
        <v>3763803.8455921165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16</v>
      </c>
      <c r="P224" s="369">
        <f t="shared" si="21"/>
        <v>4.08</v>
      </c>
      <c r="Q224" s="38">
        <f t="shared" si="22"/>
        <v>28501.257286502921</v>
      </c>
      <c r="R224" s="371">
        <f t="shared" ref="R224:Z224" si="426">$P224*$O224+MAX(R$24*1000/(MAX(MIN(FLOOR(R$24*1000/$U$1,1),$E224))*$L$1)*$R$1,$Q224-$P224*$O224)</f>
        <v>28501.257286502921</v>
      </c>
      <c r="S224" s="371">
        <f t="shared" si="426"/>
        <v>28501.257286502921</v>
      </c>
      <c r="T224" s="371">
        <f t="shared" si="426"/>
        <v>28501.257286502921</v>
      </c>
      <c r="U224" s="371">
        <f t="shared" si="426"/>
        <v>28501.257286502921</v>
      </c>
      <c r="V224" s="371">
        <f t="shared" si="426"/>
        <v>104444.15709223365</v>
      </c>
      <c r="W224" s="371">
        <f t="shared" si="426"/>
        <v>1043854.0509223365</v>
      </c>
      <c r="X224" s="371">
        <f t="shared" si="426"/>
        <v>10437952.989223365</v>
      </c>
      <c r="Y224" s="371">
        <f t="shared" si="426"/>
        <v>104378942.37223367</v>
      </c>
      <c r="Z224" s="371">
        <f t="shared" si="426"/>
        <v>1043788836.2023367</v>
      </c>
      <c r="AA224" s="38">
        <f t="shared" ref="AA224:AI224" si="427">$D224*R224/3600</f>
        <v>102.77292115987828</v>
      </c>
      <c r="AB224" s="38">
        <f t="shared" si="427"/>
        <v>102.77292115987828</v>
      </c>
      <c r="AC224" s="38">
        <f t="shared" si="427"/>
        <v>102.77292115987828</v>
      </c>
      <c r="AD224" s="38">
        <f t="shared" si="427"/>
        <v>102.77292115987828</v>
      </c>
      <c r="AE224" s="38">
        <f t="shared" si="427"/>
        <v>376.61605642686112</v>
      </c>
      <c r="AF224" s="38">
        <f t="shared" si="427"/>
        <v>3764.0420210046109</v>
      </c>
      <c r="AG224" s="38">
        <f t="shared" si="427"/>
        <v>37638.301666782107</v>
      </c>
      <c r="AH224" s="38">
        <f t="shared" si="427"/>
        <v>376380.89812455722</v>
      </c>
      <c r="AI224" s="38">
        <f t="shared" si="427"/>
        <v>3763806.8627023078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4.08</v>
      </c>
      <c r="Q225" s="38">
        <f t="shared" si="22"/>
        <v>28501.257286502921</v>
      </c>
      <c r="R225" s="371">
        <f t="shared" ref="R225:Z225" si="429">$P225*$O225+MAX(R$24*1000/(MAX(MIN(FLOOR(R$24*1000/$U$1,1),$E225))*$L$1)*$R$1,$Q225-$P225*$O225)</f>
        <v>28501.257286502921</v>
      </c>
      <c r="S225" s="371">
        <f t="shared" si="429"/>
        <v>28501.257286502921</v>
      </c>
      <c r="T225" s="371">
        <f t="shared" si="429"/>
        <v>28501.257286502921</v>
      </c>
      <c r="U225" s="371">
        <f t="shared" si="429"/>
        <v>28501.257286502921</v>
      </c>
      <c r="V225" s="371">
        <f t="shared" si="429"/>
        <v>208790.39418446732</v>
      </c>
      <c r="W225" s="371">
        <f t="shared" si="429"/>
        <v>2087610.1818446729</v>
      </c>
      <c r="X225" s="371">
        <f t="shared" si="429"/>
        <v>20875808.058446731</v>
      </c>
      <c r="Y225" s="371">
        <f t="shared" si="429"/>
        <v>208757786.82446733</v>
      </c>
      <c r="Z225" s="371">
        <f t="shared" si="429"/>
        <v>2087577574.4846735</v>
      </c>
      <c r="AA225" s="38">
        <f t="shared" ref="AA225:AI225" si="430">$D225*R225/3600</f>
        <v>51.682279879525296</v>
      </c>
      <c r="AB225" s="38">
        <f t="shared" si="430"/>
        <v>51.682279879525296</v>
      </c>
      <c r="AC225" s="38">
        <f t="shared" si="430"/>
        <v>51.682279879525296</v>
      </c>
      <c r="AD225" s="38">
        <f t="shared" si="430"/>
        <v>51.682279879525296</v>
      </c>
      <c r="AE225" s="38">
        <f t="shared" si="430"/>
        <v>378.60658145450077</v>
      </c>
      <c r="AF225" s="38">
        <f t="shared" si="430"/>
        <v>3785.5331297450066</v>
      </c>
      <c r="AG225" s="38">
        <f t="shared" si="430"/>
        <v>37854.798612650069</v>
      </c>
      <c r="AH225" s="38">
        <f t="shared" si="430"/>
        <v>378547.45344170072</v>
      </c>
      <c r="AI225" s="38">
        <f t="shared" si="430"/>
        <v>3785474.0017322078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4.08</v>
      </c>
      <c r="Q226" s="38">
        <f t="shared" si="22"/>
        <v>28501.257286502921</v>
      </c>
      <c r="R226" s="371">
        <f t="shared" ref="R226:Z226" si="431">$P226*$O226+MAX(R$24*1000/(MAX(MIN(FLOOR(R$24*1000/$U$1,1),$E226))*$L$1)*$R$1,$Q226-$P226*$O226)</f>
        <v>28501.257286502921</v>
      </c>
      <c r="S226" s="371">
        <f t="shared" si="431"/>
        <v>28501.257286502921</v>
      </c>
      <c r="T226" s="371">
        <f t="shared" si="431"/>
        <v>28501.257286502921</v>
      </c>
      <c r="U226" s="371">
        <f t="shared" si="431"/>
        <v>28501.257286502921</v>
      </c>
      <c r="V226" s="371">
        <f t="shared" si="431"/>
        <v>208790.39418446732</v>
      </c>
      <c r="W226" s="371">
        <f t="shared" si="431"/>
        <v>2087610.1818446729</v>
      </c>
      <c r="X226" s="371">
        <f t="shared" si="431"/>
        <v>20875808.058446731</v>
      </c>
      <c r="Y226" s="371">
        <f t="shared" si="431"/>
        <v>208757786.82446733</v>
      </c>
      <c r="Z226" s="371">
        <f t="shared" si="431"/>
        <v>2087577574.4846735</v>
      </c>
      <c r="AA226" s="38">
        <f t="shared" ref="AA226:AI226" si="432">$D226*R226/3600</f>
        <v>51.682279879525296</v>
      </c>
      <c r="AB226" s="38">
        <f t="shared" si="432"/>
        <v>51.682279879525296</v>
      </c>
      <c r="AC226" s="38">
        <f t="shared" si="432"/>
        <v>51.682279879525296</v>
      </c>
      <c r="AD226" s="38">
        <f t="shared" si="432"/>
        <v>51.682279879525296</v>
      </c>
      <c r="AE226" s="38">
        <f t="shared" si="432"/>
        <v>378.60658145450077</v>
      </c>
      <c r="AF226" s="38">
        <f t="shared" si="432"/>
        <v>3785.5331297450066</v>
      </c>
      <c r="AG226" s="38">
        <f t="shared" si="432"/>
        <v>37854.798612650069</v>
      </c>
      <c r="AH226" s="38">
        <f t="shared" si="432"/>
        <v>378547.45344170072</v>
      </c>
      <c r="AI226" s="38">
        <f t="shared" si="432"/>
        <v>3785474.0017322078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8.16</v>
      </c>
      <c r="Q227" s="38">
        <f t="shared" si="22"/>
        <v>57002.514573005843</v>
      </c>
      <c r="R227" s="371">
        <f t="shared" ref="R227:Z227" si="433">$P227*$O227+MAX(R$24*1000/(MAX(MIN(FLOOR(R$24*1000/$U$1,1),$E227))*$L$1)*$R$1,$Q227-$P227*$O227)</f>
        <v>57002.514573005843</v>
      </c>
      <c r="S227" s="371">
        <f t="shared" si="433"/>
        <v>57002.514573005843</v>
      </c>
      <c r="T227" s="371">
        <f t="shared" si="433"/>
        <v>57002.514573005843</v>
      </c>
      <c r="U227" s="371">
        <f t="shared" si="433"/>
        <v>57002.514573005843</v>
      </c>
      <c r="V227" s="371">
        <f t="shared" si="433"/>
        <v>417548.14836893464</v>
      </c>
      <c r="W227" s="371">
        <f t="shared" si="433"/>
        <v>4175187.7236893461</v>
      </c>
      <c r="X227" s="371">
        <f t="shared" si="433"/>
        <v>41751583.476893462</v>
      </c>
      <c r="Y227" s="371">
        <f t="shared" si="433"/>
        <v>417515541.00893468</v>
      </c>
      <c r="Z227" s="371">
        <f t="shared" si="433"/>
        <v>4175155116.3293467</v>
      </c>
      <c r="AA227" s="38">
        <f t="shared" ref="AA227:AI227" si="434">$D227*R227/3600</f>
        <v>51.682279879525296</v>
      </c>
      <c r="AB227" s="38">
        <f t="shared" si="434"/>
        <v>51.682279879525296</v>
      </c>
      <c r="AC227" s="38">
        <f t="shared" si="434"/>
        <v>51.682279879525296</v>
      </c>
      <c r="AD227" s="38">
        <f t="shared" si="434"/>
        <v>51.682279879525296</v>
      </c>
      <c r="AE227" s="38">
        <f t="shared" si="434"/>
        <v>378.57698785450071</v>
      </c>
      <c r="AF227" s="38">
        <f t="shared" si="434"/>
        <v>3785.5035361450068</v>
      </c>
      <c r="AG227" s="38">
        <f t="shared" si="434"/>
        <v>37854.769019050065</v>
      </c>
      <c r="AH227" s="38">
        <f t="shared" si="434"/>
        <v>378547.42384810076</v>
      </c>
      <c r="AI227" s="38">
        <f t="shared" si="434"/>
        <v>3785473.9721386074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8.16</v>
      </c>
      <c r="Q228" s="38">
        <f t="shared" si="22"/>
        <v>57002.514573005843</v>
      </c>
      <c r="R228" s="371">
        <f t="shared" ref="R228:Z228" si="435">$P228*$O228+MAX(R$24*1000/(MAX(MIN(FLOOR(R$24*1000/$U$1,1),$E228))*$L$1)*$R$1,$Q228-$P228*$O228)</f>
        <v>57002.514573005843</v>
      </c>
      <c r="S228" s="371">
        <f t="shared" si="435"/>
        <v>57002.514573005843</v>
      </c>
      <c r="T228" s="371">
        <f t="shared" si="435"/>
        <v>57002.514573005843</v>
      </c>
      <c r="U228" s="371">
        <f t="shared" si="435"/>
        <v>57002.514573005843</v>
      </c>
      <c r="V228" s="371">
        <f t="shared" si="435"/>
        <v>313177.43127670098</v>
      </c>
      <c r="W228" s="371">
        <f t="shared" si="435"/>
        <v>3131407.1127670091</v>
      </c>
      <c r="X228" s="371">
        <f t="shared" si="435"/>
        <v>31313703.927670095</v>
      </c>
      <c r="Y228" s="371">
        <f t="shared" si="435"/>
        <v>313136672.07670099</v>
      </c>
      <c r="Z228" s="371">
        <f t="shared" si="435"/>
        <v>3131366353.5670094</v>
      </c>
      <c r="AA228" s="38">
        <f t="shared" ref="AA228:AI228" si="436">$D228*R228/3600</f>
        <v>68.909706506033743</v>
      </c>
      <c r="AB228" s="38">
        <f t="shared" si="436"/>
        <v>68.909706506033743</v>
      </c>
      <c r="AC228" s="38">
        <f t="shared" si="436"/>
        <v>68.909706506033743</v>
      </c>
      <c r="AD228" s="38">
        <f t="shared" si="436"/>
        <v>68.909706506033743</v>
      </c>
      <c r="AE228" s="38">
        <f t="shared" si="436"/>
        <v>378.5967169211674</v>
      </c>
      <c r="AF228" s="38">
        <f t="shared" si="436"/>
        <v>3785.5232652116733</v>
      </c>
      <c r="AG228" s="38">
        <f t="shared" si="436"/>
        <v>37854.788748116742</v>
      </c>
      <c r="AH228" s="38">
        <f t="shared" si="436"/>
        <v>378547.44357716746</v>
      </c>
      <c r="AI228" s="38">
        <f t="shared" si="436"/>
        <v>3785473.9918676736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5.44</v>
      </c>
      <c r="Q229" s="38">
        <f t="shared" si="22"/>
        <v>38001.676382003898</v>
      </c>
      <c r="R229" s="371">
        <f t="shared" ref="R229:Z229" si="437">$P229*$O229+MAX(R$24*1000/(MAX(MIN(FLOOR(R$24*1000/$U$1,1),$E229))*$L$1)*$R$1,$Q229-$P229*$O229)</f>
        <v>38001.676382003898</v>
      </c>
      <c r="S229" s="371">
        <f t="shared" si="437"/>
        <v>38001.676382003898</v>
      </c>
      <c r="T229" s="371">
        <f t="shared" si="437"/>
        <v>38001.676382003898</v>
      </c>
      <c r="U229" s="371">
        <f t="shared" si="437"/>
        <v>38001.676382003898</v>
      </c>
      <c r="V229" s="371">
        <f t="shared" si="437"/>
        <v>313163.83127670101</v>
      </c>
      <c r="W229" s="371">
        <f t="shared" si="437"/>
        <v>3131393.5127670094</v>
      </c>
      <c r="X229" s="371">
        <f t="shared" si="437"/>
        <v>31313690.327670094</v>
      </c>
      <c r="Y229" s="371">
        <f t="shared" si="437"/>
        <v>313136658.47670096</v>
      </c>
      <c r="Z229" s="371">
        <f t="shared" si="437"/>
        <v>3131366339.9670091</v>
      </c>
      <c r="AA229" s="38">
        <f t="shared" ref="AA229:AI229" si="438">$D229*R229/3600</f>
        <v>45.939804337355824</v>
      </c>
      <c r="AB229" s="38">
        <f t="shared" si="438"/>
        <v>45.939804337355824</v>
      </c>
      <c r="AC229" s="38">
        <f t="shared" si="438"/>
        <v>45.939804337355824</v>
      </c>
      <c r="AD229" s="38">
        <f t="shared" si="438"/>
        <v>45.939804337355824</v>
      </c>
      <c r="AE229" s="38">
        <f t="shared" si="438"/>
        <v>378.58027603227856</v>
      </c>
      <c r="AF229" s="38">
        <f t="shared" si="438"/>
        <v>3785.5068243227852</v>
      </c>
      <c r="AG229" s="38">
        <f t="shared" si="438"/>
        <v>37854.772307227853</v>
      </c>
      <c r="AH229" s="38">
        <f t="shared" si="438"/>
        <v>378547.42713627854</v>
      </c>
      <c r="AI229" s="38">
        <f t="shared" si="438"/>
        <v>3785473.9754267847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8.16</v>
      </c>
      <c r="Q230" s="38">
        <f t="shared" si="22"/>
        <v>57002.514573005843</v>
      </c>
      <c r="R230" s="371">
        <f t="shared" ref="R230:Z230" si="439">$P230*$O230+MAX(R$24*1000/(MAX(MIN(FLOOR(R$24*1000/$U$1,1),$E230))*$L$1)*$R$1,$Q230-$P230*$O230)</f>
        <v>57002.514573005843</v>
      </c>
      <c r="S230" s="371">
        <f t="shared" si="439"/>
        <v>57002.514573005843</v>
      </c>
      <c r="T230" s="371">
        <f t="shared" si="439"/>
        <v>57002.514573005843</v>
      </c>
      <c r="U230" s="371">
        <f t="shared" si="439"/>
        <v>62643.646255340187</v>
      </c>
      <c r="V230" s="371">
        <f t="shared" si="439"/>
        <v>626289.58255340194</v>
      </c>
      <c r="W230" s="371">
        <f t="shared" si="439"/>
        <v>6262748.9455340188</v>
      </c>
      <c r="X230" s="371">
        <f t="shared" si="439"/>
        <v>62627342.575340189</v>
      </c>
      <c r="Y230" s="371">
        <f t="shared" si="439"/>
        <v>626273278.873402</v>
      </c>
      <c r="Z230" s="371">
        <f t="shared" si="439"/>
        <v>6262732641.8540182</v>
      </c>
      <c r="AA230" s="38">
        <f t="shared" ref="AA230:AI230" si="440">$D230*R230/3600</f>
        <v>34.454853253016871</v>
      </c>
      <c r="AB230" s="38">
        <f t="shared" si="440"/>
        <v>34.454853253016871</v>
      </c>
      <c r="AC230" s="38">
        <f t="shared" si="440"/>
        <v>34.454853253016871</v>
      </c>
      <c r="AD230" s="38">
        <f t="shared" si="440"/>
        <v>37.864603958783398</v>
      </c>
      <c r="AE230" s="38">
        <f t="shared" si="440"/>
        <v>378.55725878783409</v>
      </c>
      <c r="AF230" s="38">
        <f t="shared" si="440"/>
        <v>3785.4838070783408</v>
      </c>
      <c r="AG230" s="38">
        <f t="shared" si="440"/>
        <v>37854.749289983403</v>
      </c>
      <c r="AH230" s="38">
        <f t="shared" si="440"/>
        <v>378547.40411903412</v>
      </c>
      <c r="AI230" s="38">
        <f t="shared" si="440"/>
        <v>3785473.9524095403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16.32</v>
      </c>
      <c r="Q231" s="38">
        <f t="shared" si="22"/>
        <v>114005.02914601169</v>
      </c>
      <c r="R231" s="371">
        <f t="shared" ref="R231:Z231" si="441">$P231*$O231+MAX(R$24*1000/(MAX(MIN(FLOOR(R$24*1000/$U$1,1),$E231))*$L$1)*$R$1,$Q231-$P231*$O231)</f>
        <v>114005.02914601169</v>
      </c>
      <c r="S231" s="371">
        <f t="shared" si="441"/>
        <v>114005.02914601169</v>
      </c>
      <c r="T231" s="371">
        <f t="shared" si="441"/>
        <v>114005.02914601169</v>
      </c>
      <c r="U231" s="371">
        <f t="shared" si="441"/>
        <v>114005.02914601169</v>
      </c>
      <c r="V231" s="371">
        <f t="shared" si="441"/>
        <v>626305.902553402</v>
      </c>
      <c r="W231" s="371">
        <f t="shared" si="441"/>
        <v>6262765.2655340182</v>
      </c>
      <c r="X231" s="371">
        <f t="shared" si="441"/>
        <v>62627358.895340189</v>
      </c>
      <c r="Y231" s="371">
        <f t="shared" si="441"/>
        <v>626273295.19340193</v>
      </c>
      <c r="Z231" s="371">
        <f t="shared" si="441"/>
        <v>6262732658.1740189</v>
      </c>
      <c r="AA231" s="38">
        <f t="shared" ref="AA231:AI231" si="442">$D231*R231/3600</f>
        <v>68.909706506033743</v>
      </c>
      <c r="AB231" s="38">
        <f t="shared" si="442"/>
        <v>68.909706506033743</v>
      </c>
      <c r="AC231" s="38">
        <f t="shared" si="442"/>
        <v>68.909706506033743</v>
      </c>
      <c r="AD231" s="38">
        <f t="shared" si="442"/>
        <v>68.909706506033743</v>
      </c>
      <c r="AE231" s="38">
        <f t="shared" si="442"/>
        <v>378.56712332116746</v>
      </c>
      <c r="AF231" s="38">
        <f t="shared" si="442"/>
        <v>3785.4936716116736</v>
      </c>
      <c r="AG231" s="38">
        <f t="shared" si="442"/>
        <v>37854.759154516738</v>
      </c>
      <c r="AH231" s="38">
        <f t="shared" si="442"/>
        <v>378547.41398356744</v>
      </c>
      <c r="AI231" s="38">
        <f t="shared" si="442"/>
        <v>3785473.9622740741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16.32</v>
      </c>
      <c r="Q232" s="38">
        <f t="shared" si="22"/>
        <v>114005.02914601169</v>
      </c>
      <c r="R232" s="371">
        <f t="shared" ref="R232:Z232" si="443">$P232*$O232+MAX(R$24*1000/(MAX(MIN(FLOOR(R$24*1000/$U$1,1),$E232))*$L$1)*$R$1,$Q232-$P232*$O232)</f>
        <v>114005.02914601169</v>
      </c>
      <c r="S232" s="371">
        <f t="shared" si="443"/>
        <v>114005.02914601169</v>
      </c>
      <c r="T232" s="371">
        <f t="shared" si="443"/>
        <v>114005.02914601169</v>
      </c>
      <c r="U232" s="371">
        <f t="shared" si="443"/>
        <v>125270.97251068038</v>
      </c>
      <c r="V232" s="371">
        <f t="shared" si="443"/>
        <v>1252562.845106804</v>
      </c>
      <c r="W232" s="371">
        <f t="shared" si="443"/>
        <v>12525481.571068037</v>
      </c>
      <c r="X232" s="371">
        <f t="shared" si="443"/>
        <v>125254668.83068037</v>
      </c>
      <c r="Y232" s="371">
        <f t="shared" si="443"/>
        <v>1252546541.4268038</v>
      </c>
      <c r="Z232" s="371">
        <f t="shared" si="443"/>
        <v>12525465267.388037</v>
      </c>
      <c r="AA232" s="38">
        <f t="shared" ref="AA232:AI232" si="444">$D232*R232/3600</f>
        <v>34.454853253016871</v>
      </c>
      <c r="AB232" s="38">
        <f t="shared" si="444"/>
        <v>34.454853253016871</v>
      </c>
      <c r="AC232" s="38">
        <f t="shared" si="444"/>
        <v>34.454853253016871</v>
      </c>
      <c r="AD232" s="38">
        <f t="shared" si="444"/>
        <v>37.859671692116734</v>
      </c>
      <c r="AE232" s="38">
        <f t="shared" si="444"/>
        <v>378.55232652116746</v>
      </c>
      <c r="AF232" s="38">
        <f t="shared" si="444"/>
        <v>3785.4788748116739</v>
      </c>
      <c r="AG232" s="38">
        <f t="shared" si="444"/>
        <v>37854.744357716736</v>
      </c>
      <c r="AH232" s="38">
        <f t="shared" si="444"/>
        <v>378547.3991867674</v>
      </c>
      <c r="AI232" s="38">
        <f t="shared" si="444"/>
        <v>3785473.9474772736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16.32</v>
      </c>
      <c r="Q233" s="38">
        <f t="shared" si="22"/>
        <v>114005.02914601169</v>
      </c>
      <c r="R233" s="371">
        <f t="shared" ref="R233:Z233" si="445">$P233*$O233+MAX(R$24*1000/(MAX(MIN(FLOOR(R$24*1000/$U$1,1),$E233))*$L$1)*$R$1,$Q233-$P233*$O233)</f>
        <v>114005.02914601169</v>
      </c>
      <c r="S233" s="371">
        <f t="shared" si="445"/>
        <v>114005.02914601169</v>
      </c>
      <c r="T233" s="371">
        <f t="shared" si="445"/>
        <v>114005.02914601169</v>
      </c>
      <c r="U233" s="371">
        <f t="shared" si="445"/>
        <v>114005.02914601169</v>
      </c>
      <c r="V233" s="371">
        <f t="shared" si="445"/>
        <v>278506.87224595645</v>
      </c>
      <c r="W233" s="371">
        <f t="shared" si="445"/>
        <v>2783599.9224595642</v>
      </c>
      <c r="X233" s="371">
        <f t="shared" si="445"/>
        <v>27834530.424595639</v>
      </c>
      <c r="Y233" s="371">
        <f t="shared" si="445"/>
        <v>278343835.44595641</v>
      </c>
      <c r="Z233" s="371">
        <f t="shared" si="445"/>
        <v>2783436885.659564</v>
      </c>
      <c r="AA233" s="38">
        <f t="shared" ref="AA233:AI233" si="446">$D233*R233/3600</f>
        <v>158.08697374913621</v>
      </c>
      <c r="AB233" s="38">
        <f t="shared" si="446"/>
        <v>158.08697374913621</v>
      </c>
      <c r="AC233" s="38">
        <f t="shared" si="446"/>
        <v>158.08697374913621</v>
      </c>
      <c r="AD233" s="38">
        <f t="shared" si="446"/>
        <v>158.08697374913621</v>
      </c>
      <c r="AE233" s="38">
        <f t="shared" si="446"/>
        <v>386.19619618105963</v>
      </c>
      <c r="AF233" s="38">
        <f t="shared" si="446"/>
        <v>3859.9252258105957</v>
      </c>
      <c r="AG233" s="38">
        <f t="shared" si="446"/>
        <v>38597.215522105951</v>
      </c>
      <c r="AH233" s="38">
        <f t="shared" si="446"/>
        <v>385970.11848505953</v>
      </c>
      <c r="AI233" s="38">
        <f t="shared" si="446"/>
        <v>3859699.1481145956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10</v>
      </c>
      <c r="P234" s="369">
        <f t="shared" si="21"/>
        <v>2.04</v>
      </c>
      <c r="Q234" s="38">
        <f t="shared" si="22"/>
        <v>14250.628643251461</v>
      </c>
      <c r="R234" s="371">
        <f t="shared" ref="R234:Z234" si="447">$P234*$O234+MAX(R$24*1000/(MAX(MIN(FLOOR(R$24*1000/$U$1,1),$E234))*$L$1)*$R$1,$Q234-$P234*$O234)</f>
        <v>14250.628643251461</v>
      </c>
      <c r="S234" s="371">
        <f t="shared" si="447"/>
        <v>14250.628643251461</v>
      </c>
      <c r="T234" s="371">
        <f t="shared" si="447"/>
        <v>14250.628643251461</v>
      </c>
      <c r="U234" s="371">
        <f t="shared" si="447"/>
        <v>15677.231563835046</v>
      </c>
      <c r="V234" s="371">
        <f t="shared" si="447"/>
        <v>156588.71563835049</v>
      </c>
      <c r="W234" s="371">
        <f t="shared" si="447"/>
        <v>1565703.5563835045</v>
      </c>
      <c r="X234" s="371">
        <f t="shared" si="447"/>
        <v>15656851.963835048</v>
      </c>
      <c r="Y234" s="371">
        <f t="shared" si="447"/>
        <v>156568336.03835049</v>
      </c>
      <c r="Z234" s="371">
        <f t="shared" si="447"/>
        <v>1565683176.7835047</v>
      </c>
      <c r="AA234" s="38">
        <f t="shared" ref="AA234:AI234" si="448">$D234*R234/3600</f>
        <v>35.273156017776017</v>
      </c>
      <c r="AB234" s="38">
        <f t="shared" si="448"/>
        <v>35.273156017776017</v>
      </c>
      <c r="AC234" s="38">
        <f t="shared" si="448"/>
        <v>35.273156017776017</v>
      </c>
      <c r="AD234" s="38">
        <f t="shared" si="448"/>
        <v>38.804283566804507</v>
      </c>
      <c r="AE234" s="38">
        <f t="shared" si="448"/>
        <v>387.58838894804512</v>
      </c>
      <c r="AF234" s="38">
        <f t="shared" si="448"/>
        <v>3875.4294427604505</v>
      </c>
      <c r="AG234" s="38">
        <f t="shared" si="448"/>
        <v>38753.839980884506</v>
      </c>
      <c r="AH234" s="38">
        <f t="shared" si="448"/>
        <v>387537.94536212512</v>
      </c>
      <c r="AI234" s="38">
        <f t="shared" si="448"/>
        <v>3875378.9991745306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10</v>
      </c>
      <c r="P235" s="369">
        <f t="shared" si="21"/>
        <v>2.04</v>
      </c>
      <c r="Q235" s="38">
        <f t="shared" si="22"/>
        <v>14250.628643251461</v>
      </c>
      <c r="R235" s="371">
        <f t="shared" ref="R235:Z235" si="449">$P235*$O235+MAX(R$24*1000/(MAX(MIN(FLOOR(R$24*1000/$U$1,1),$E235))*$L$1)*$R$1,$Q235-$P235*$O235)</f>
        <v>14250.628643251461</v>
      </c>
      <c r="S235" s="371">
        <f t="shared" si="449"/>
        <v>14250.628643251461</v>
      </c>
      <c r="T235" s="371">
        <f t="shared" si="449"/>
        <v>14250.628643251461</v>
      </c>
      <c r="U235" s="371">
        <f t="shared" si="449"/>
        <v>15677.231563835046</v>
      </c>
      <c r="V235" s="371">
        <f t="shared" si="449"/>
        <v>156588.71563835049</v>
      </c>
      <c r="W235" s="371">
        <f t="shared" si="449"/>
        <v>1565703.5563835045</v>
      </c>
      <c r="X235" s="371">
        <f t="shared" si="449"/>
        <v>15656851.963835048</v>
      </c>
      <c r="Y235" s="371">
        <f t="shared" si="449"/>
        <v>156568336.03835049</v>
      </c>
      <c r="Z235" s="371">
        <f t="shared" si="449"/>
        <v>1565683176.7835047</v>
      </c>
      <c r="AA235" s="38">
        <f t="shared" ref="AA235:AI235" si="450">$D235*R235/3600</f>
        <v>35.273156017776017</v>
      </c>
      <c r="AB235" s="38">
        <f t="shared" si="450"/>
        <v>35.273156017776017</v>
      </c>
      <c r="AC235" s="38">
        <f t="shared" si="450"/>
        <v>35.273156017776017</v>
      </c>
      <c r="AD235" s="38">
        <f t="shared" si="450"/>
        <v>38.804283566804507</v>
      </c>
      <c r="AE235" s="38">
        <f t="shared" si="450"/>
        <v>387.58838894804512</v>
      </c>
      <c r="AF235" s="38">
        <f t="shared" si="450"/>
        <v>3875.4294427604505</v>
      </c>
      <c r="AG235" s="38">
        <f t="shared" si="450"/>
        <v>38753.839980884506</v>
      </c>
      <c r="AH235" s="38">
        <f t="shared" si="450"/>
        <v>387537.94536212512</v>
      </c>
      <c r="AI235" s="38">
        <f t="shared" si="450"/>
        <v>3875378.9991745306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8</v>
      </c>
      <c r="P236" s="369">
        <f t="shared" si="21"/>
        <v>2.72</v>
      </c>
      <c r="Q236" s="38">
        <f t="shared" si="22"/>
        <v>19000.838191001949</v>
      </c>
      <c r="R236" s="371">
        <f t="shared" ref="R236:Z236" si="451">$P236*$O236+MAX(R$24*1000/(MAX(MIN(FLOOR(R$24*1000/$U$1,1),$E236))*$L$1)*$R$1,$Q236-$P236*$O236)</f>
        <v>19000.838191001949</v>
      </c>
      <c r="S236" s="371">
        <f t="shared" si="451"/>
        <v>19000.838191001949</v>
      </c>
      <c r="T236" s="371">
        <f t="shared" si="451"/>
        <v>19000.838191001949</v>
      </c>
      <c r="U236" s="371">
        <f t="shared" si="451"/>
        <v>20897.535418446732</v>
      </c>
      <c r="V236" s="371">
        <f t="shared" si="451"/>
        <v>208779.51418446732</v>
      </c>
      <c r="W236" s="371">
        <f t="shared" si="451"/>
        <v>2087599.301844673</v>
      </c>
      <c r="X236" s="371">
        <f t="shared" si="451"/>
        <v>20875797.178446732</v>
      </c>
      <c r="Y236" s="371">
        <f t="shared" si="451"/>
        <v>208757775.94446734</v>
      </c>
      <c r="Z236" s="371">
        <f t="shared" si="451"/>
        <v>2087577563.6046734</v>
      </c>
      <c r="AA236" s="38">
        <f t="shared" ref="AA236:AI236" si="452">$D236*R236/3600</f>
        <v>35.273156017776017</v>
      </c>
      <c r="AB236" s="38">
        <f t="shared" si="452"/>
        <v>35.273156017776017</v>
      </c>
      <c r="AC236" s="38">
        <f t="shared" si="452"/>
        <v>35.273156017776017</v>
      </c>
      <c r="AD236" s="38">
        <f t="shared" si="452"/>
        <v>38.794184750804511</v>
      </c>
      <c r="AE236" s="38">
        <f t="shared" si="452"/>
        <v>387.57829013204514</v>
      </c>
      <c r="AF236" s="38">
        <f t="shared" si="452"/>
        <v>3875.4193439444512</v>
      </c>
      <c r="AG236" s="38">
        <f t="shared" si="452"/>
        <v>38753.829882068516</v>
      </c>
      <c r="AH236" s="38">
        <f t="shared" si="452"/>
        <v>387537.93526330916</v>
      </c>
      <c r="AI236" s="38">
        <f t="shared" si="452"/>
        <v>3875378.9890757157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5</v>
      </c>
      <c r="P237" s="369">
        <f t="shared" si="21"/>
        <v>4.08</v>
      </c>
      <c r="Q237" s="38">
        <f t="shared" si="22"/>
        <v>28501.257286502921</v>
      </c>
      <c r="R237" s="371">
        <f t="shared" ref="R237:Z237" si="453">$P237*$O237+MAX(R$24*1000/(MAX(MIN(FLOOR(R$24*1000/$U$1,1),$E237))*$L$1)*$R$1,$Q237-$P237*$O237)</f>
        <v>28501.257286502921</v>
      </c>
      <c r="S237" s="371">
        <f t="shared" si="453"/>
        <v>28501.257286502921</v>
      </c>
      <c r="T237" s="371">
        <f t="shared" si="453"/>
        <v>28501.257286502921</v>
      </c>
      <c r="U237" s="371">
        <f t="shared" si="453"/>
        <v>31334.063127670095</v>
      </c>
      <c r="V237" s="371">
        <f t="shared" si="453"/>
        <v>313157.03127670102</v>
      </c>
      <c r="W237" s="371">
        <f t="shared" si="453"/>
        <v>3131386.7127670092</v>
      </c>
      <c r="X237" s="371">
        <f t="shared" si="453"/>
        <v>31313683.527670093</v>
      </c>
      <c r="Y237" s="371">
        <f t="shared" si="453"/>
        <v>313136651.67670095</v>
      </c>
      <c r="Z237" s="371">
        <f t="shared" si="453"/>
        <v>3131366333.1670094</v>
      </c>
      <c r="AA237" s="38">
        <f t="shared" ref="AA237:AI237" si="454">$D237*R237/3600</f>
        <v>35.273156017776017</v>
      </c>
      <c r="AB237" s="38">
        <f t="shared" si="454"/>
        <v>35.273156017776017</v>
      </c>
      <c r="AC237" s="38">
        <f t="shared" si="454"/>
        <v>35.273156017776017</v>
      </c>
      <c r="AD237" s="38">
        <f t="shared" si="454"/>
        <v>38.779036526804511</v>
      </c>
      <c r="AE237" s="38">
        <f t="shared" si="454"/>
        <v>387.56314190804517</v>
      </c>
      <c r="AF237" s="38">
        <f t="shared" si="454"/>
        <v>3875.4041957204504</v>
      </c>
      <c r="AG237" s="38">
        <f t="shared" si="454"/>
        <v>38753.814733844505</v>
      </c>
      <c r="AH237" s="38">
        <f t="shared" si="454"/>
        <v>387537.92011508503</v>
      </c>
      <c r="AI237" s="38">
        <f t="shared" si="454"/>
        <v>3875378.9739274904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4</v>
      </c>
      <c r="P238" s="369">
        <f t="shared" si="21"/>
        <v>5.44</v>
      </c>
      <c r="Q238" s="38">
        <f t="shared" si="22"/>
        <v>38001.676382003898</v>
      </c>
      <c r="R238" s="371">
        <f t="shared" ref="R238:Z238" si="455">$P238*$O238+MAX(R$24*1000/(MAX(MIN(FLOOR(R$24*1000/$U$1,1),$E238))*$L$1)*$R$1,$Q238-$P238*$O238)</f>
        <v>38001.676382003898</v>
      </c>
      <c r="S238" s="371">
        <f t="shared" si="455"/>
        <v>38001.676382003898</v>
      </c>
      <c r="T238" s="371">
        <f t="shared" si="455"/>
        <v>38001.676382003898</v>
      </c>
      <c r="U238" s="371">
        <f t="shared" si="455"/>
        <v>41773.31083689347</v>
      </c>
      <c r="V238" s="371">
        <f t="shared" si="455"/>
        <v>417537.26836893463</v>
      </c>
      <c r="W238" s="371">
        <f t="shared" si="455"/>
        <v>4175176.8436893458</v>
      </c>
      <c r="X238" s="371">
        <f t="shared" si="455"/>
        <v>41751572.59689346</v>
      </c>
      <c r="Y238" s="371">
        <f t="shared" si="455"/>
        <v>417515530.12893468</v>
      </c>
      <c r="Z238" s="371">
        <f t="shared" si="455"/>
        <v>4175155105.449347</v>
      </c>
      <c r="AA238" s="38">
        <f t="shared" ref="AA238:AI238" si="456">$D238*R238/3600</f>
        <v>35.273156017776017</v>
      </c>
      <c r="AB238" s="38">
        <f t="shared" si="456"/>
        <v>35.273156017776017</v>
      </c>
      <c r="AC238" s="38">
        <f t="shared" si="456"/>
        <v>35.273156017776017</v>
      </c>
      <c r="AD238" s="38">
        <f t="shared" si="456"/>
        <v>38.77398711880452</v>
      </c>
      <c r="AE238" s="38">
        <f t="shared" si="456"/>
        <v>387.55809250004512</v>
      </c>
      <c r="AF238" s="38">
        <f t="shared" si="456"/>
        <v>3875.3991463124507</v>
      </c>
      <c r="AG238" s="38">
        <f t="shared" si="456"/>
        <v>38753.809684436514</v>
      </c>
      <c r="AH238" s="38">
        <f t="shared" si="456"/>
        <v>387537.91506567714</v>
      </c>
      <c r="AI238" s="38">
        <f t="shared" si="456"/>
        <v>3875378.9688780839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1</v>
      </c>
      <c r="O239" s="38">
        <f t="shared" si="20"/>
        <v>2</v>
      </c>
      <c r="P239" s="369">
        <f t="shared" si="21"/>
        <v>8.16</v>
      </c>
      <c r="Q239" s="38">
        <f t="shared" si="22"/>
        <v>57002.514573005843</v>
      </c>
      <c r="R239" s="371">
        <f t="shared" ref="R239:Z239" si="457">$P239*$O239+MAX(R$24*1000/(MAX(MIN(FLOOR(R$24*1000/$U$1,1),$E239))*$L$1)*$R$1,$Q239-$P239*$O239)</f>
        <v>57002.514573005843</v>
      </c>
      <c r="S239" s="371">
        <f t="shared" si="457"/>
        <v>57002.514573005843</v>
      </c>
      <c r="T239" s="371">
        <f t="shared" si="457"/>
        <v>57002.514573005843</v>
      </c>
      <c r="U239" s="371">
        <f t="shared" si="457"/>
        <v>62643.646255340187</v>
      </c>
      <c r="V239" s="371">
        <f t="shared" si="457"/>
        <v>626289.58255340194</v>
      </c>
      <c r="W239" s="371">
        <f t="shared" si="457"/>
        <v>6262748.9455340188</v>
      </c>
      <c r="X239" s="371">
        <f t="shared" si="457"/>
        <v>62627342.575340189</v>
      </c>
      <c r="Y239" s="371">
        <f t="shared" si="457"/>
        <v>626273278.873402</v>
      </c>
      <c r="Z239" s="371">
        <f t="shared" si="457"/>
        <v>6262732641.8540182</v>
      </c>
      <c r="AA239" s="38">
        <f t="shared" ref="AA239:AI239" si="458">$D239*R239/3600</f>
        <v>35.273156017776017</v>
      </c>
      <c r="AB239" s="38">
        <f t="shared" si="458"/>
        <v>35.273156017776017</v>
      </c>
      <c r="AC239" s="38">
        <f t="shared" si="458"/>
        <v>35.273156017776017</v>
      </c>
      <c r="AD239" s="38">
        <f t="shared" si="458"/>
        <v>38.763888302804503</v>
      </c>
      <c r="AE239" s="38">
        <f t="shared" si="458"/>
        <v>387.54799368404514</v>
      </c>
      <c r="AF239" s="38">
        <f t="shared" si="458"/>
        <v>3875.3890474964505</v>
      </c>
      <c r="AG239" s="38">
        <f t="shared" si="458"/>
        <v>38753.799585620502</v>
      </c>
      <c r="AH239" s="38">
        <f t="shared" si="458"/>
        <v>387537.90496686113</v>
      </c>
      <c r="AI239" s="38">
        <f t="shared" si="458"/>
        <v>3875378.9587792661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1</v>
      </c>
      <c r="O240" s="38">
        <f t="shared" si="20"/>
        <v>1</v>
      </c>
      <c r="P240" s="369">
        <f t="shared" si="21"/>
        <v>8.16</v>
      </c>
      <c r="Q240" s="38">
        <f t="shared" si="22"/>
        <v>57002.514573005843</v>
      </c>
      <c r="R240" s="371">
        <f t="shared" ref="R240:Z240" si="459">$P240*$O240+MAX(R$24*1000/(MAX(MIN(FLOOR(R$24*1000/$U$1,1),$E240))*$L$1)*$R$1,$Q240-$P240*$O240)</f>
        <v>57002.514573005843</v>
      </c>
      <c r="S240" s="371">
        <f t="shared" si="459"/>
        <v>57002.514573005843</v>
      </c>
      <c r="T240" s="371">
        <f t="shared" si="459"/>
        <v>57002.514573005843</v>
      </c>
      <c r="U240" s="371">
        <f t="shared" si="459"/>
        <v>125262.81251068038</v>
      </c>
      <c r="V240" s="371">
        <f t="shared" si="459"/>
        <v>1252554.6851068039</v>
      </c>
      <c r="W240" s="371">
        <f t="shared" si="459"/>
        <v>12525473.411068037</v>
      </c>
      <c r="X240" s="371">
        <f t="shared" si="459"/>
        <v>125254660.67068037</v>
      </c>
      <c r="Y240" s="371">
        <f t="shared" si="459"/>
        <v>1252546533.266804</v>
      </c>
      <c r="Z240" s="371">
        <f t="shared" si="459"/>
        <v>12525465259.228037</v>
      </c>
      <c r="AA240" s="38">
        <f t="shared" ref="AA240:AI240" si="460">$D240*R240/3600</f>
        <v>17.636578008888009</v>
      </c>
      <c r="AB240" s="38">
        <f t="shared" si="460"/>
        <v>17.636578008888009</v>
      </c>
      <c r="AC240" s="38">
        <f t="shared" si="460"/>
        <v>17.636578008888009</v>
      </c>
      <c r="AD240" s="38">
        <f t="shared" si="460"/>
        <v>38.75631419080451</v>
      </c>
      <c r="AE240" s="38">
        <f t="shared" si="460"/>
        <v>387.5404195720451</v>
      </c>
      <c r="AF240" s="38">
        <f t="shared" si="460"/>
        <v>3875.3814733844506</v>
      </c>
      <c r="AG240" s="38">
        <f t="shared" si="460"/>
        <v>38753.7920115085</v>
      </c>
      <c r="AH240" s="38">
        <f t="shared" si="460"/>
        <v>387537.89739274915</v>
      </c>
      <c r="AI240" s="38">
        <f t="shared" si="460"/>
        <v>3875378.9512051544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10</v>
      </c>
      <c r="P241" s="369">
        <f t="shared" si="21"/>
        <v>20.399999999999999</v>
      </c>
      <c r="Q241" s="38">
        <f t="shared" si="22"/>
        <v>142506.28643251461</v>
      </c>
      <c r="R241" s="371">
        <f t="shared" ref="R241:Z241" si="461">$P241*$O241+MAX(R$24*1000/(MAX(MIN(FLOOR(R$24*1000/$U$1,1),$E241))*$L$1)*$R$1,$Q241-$P241*$O241)</f>
        <v>142506.28643251461</v>
      </c>
      <c r="S241" s="371">
        <f t="shared" si="461"/>
        <v>142506.28643251461</v>
      </c>
      <c r="T241" s="371">
        <f t="shared" si="461"/>
        <v>142506.28643251461</v>
      </c>
      <c r="U241" s="371">
        <f t="shared" si="461"/>
        <v>142506.28643251461</v>
      </c>
      <c r="V241" s="371">
        <f t="shared" si="461"/>
        <v>313340.63127670099</v>
      </c>
      <c r="W241" s="371">
        <f t="shared" si="461"/>
        <v>3131570.3127670093</v>
      </c>
      <c r="X241" s="371">
        <f t="shared" si="461"/>
        <v>31313867.127670094</v>
      </c>
      <c r="Y241" s="371">
        <f t="shared" si="461"/>
        <v>313136835.27670097</v>
      </c>
      <c r="Z241" s="371">
        <f t="shared" si="461"/>
        <v>3131366516.7670093</v>
      </c>
      <c r="AA241" s="38">
        <f t="shared" ref="AA241:AI241" si="462">$D241*R241/3600</f>
        <v>180.50796281451846</v>
      </c>
      <c r="AB241" s="38">
        <f t="shared" si="462"/>
        <v>180.50796281451846</v>
      </c>
      <c r="AC241" s="38">
        <f t="shared" si="462"/>
        <v>180.50796281451846</v>
      </c>
      <c r="AD241" s="38">
        <f t="shared" si="462"/>
        <v>180.50796281451846</v>
      </c>
      <c r="AE241" s="38">
        <f t="shared" si="462"/>
        <v>396.89813295048793</v>
      </c>
      <c r="AF241" s="38">
        <f t="shared" si="462"/>
        <v>3966.6557295048779</v>
      </c>
      <c r="AG241" s="38">
        <f t="shared" si="462"/>
        <v>39664.231695048788</v>
      </c>
      <c r="AH241" s="38">
        <f t="shared" si="462"/>
        <v>396639.99135048786</v>
      </c>
      <c r="AI241" s="38">
        <f t="shared" si="462"/>
        <v>3966397.587904878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5</v>
      </c>
      <c r="P242" s="369">
        <f t="shared" si="21"/>
        <v>40.799999999999997</v>
      </c>
      <c r="Q242" s="38">
        <f t="shared" si="22"/>
        <v>285012.57286502921</v>
      </c>
      <c r="R242" s="371">
        <f t="shared" ref="R242:Z242" si="463">$P242*$O242+MAX(R$24*1000/(MAX(MIN(FLOOR(R$24*1000/$U$1,1),$E242))*$L$1)*$R$1,$Q242-$P242*$O242)</f>
        <v>285012.57286502921</v>
      </c>
      <c r="S242" s="371">
        <f t="shared" si="463"/>
        <v>285012.57286502921</v>
      </c>
      <c r="T242" s="371">
        <f t="shared" si="463"/>
        <v>285012.57286502921</v>
      </c>
      <c r="U242" s="371">
        <f t="shared" si="463"/>
        <v>285012.57286502921</v>
      </c>
      <c r="V242" s="371">
        <f t="shared" si="463"/>
        <v>626477.26255340199</v>
      </c>
      <c r="W242" s="371">
        <f t="shared" si="463"/>
        <v>6262936.6255340185</v>
      </c>
      <c r="X242" s="371">
        <f t="shared" si="463"/>
        <v>62627530.255340189</v>
      </c>
      <c r="Y242" s="371">
        <f t="shared" si="463"/>
        <v>626273466.55340195</v>
      </c>
      <c r="Z242" s="371">
        <f t="shared" si="463"/>
        <v>6262732829.5340185</v>
      </c>
      <c r="AA242" s="38">
        <f t="shared" ref="AA242:AI242" si="464">$D242*R242/3600</f>
        <v>180.50796281451846</v>
      </c>
      <c r="AB242" s="38">
        <f t="shared" si="464"/>
        <v>180.50796281451846</v>
      </c>
      <c r="AC242" s="38">
        <f t="shared" si="464"/>
        <v>180.50796281451846</v>
      </c>
      <c r="AD242" s="38">
        <f t="shared" si="464"/>
        <v>180.50796281451846</v>
      </c>
      <c r="AE242" s="38">
        <f t="shared" si="464"/>
        <v>396.76893295048785</v>
      </c>
      <c r="AF242" s="38">
        <f t="shared" si="464"/>
        <v>3966.5265295048785</v>
      </c>
      <c r="AG242" s="38">
        <f t="shared" si="464"/>
        <v>39664.102495048784</v>
      </c>
      <c r="AH242" s="38">
        <f t="shared" si="464"/>
        <v>396639.86215048784</v>
      </c>
      <c r="AI242" s="38">
        <f t="shared" si="464"/>
        <v>3966397.4587048781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1</v>
      </c>
      <c r="O243" s="38">
        <f t="shared" si="20"/>
        <v>2</v>
      </c>
      <c r="P243" s="369">
        <f t="shared" si="21"/>
        <v>40.799999999999997</v>
      </c>
      <c r="Q243" s="38">
        <f t="shared" si="22"/>
        <v>285012.57286502921</v>
      </c>
      <c r="R243" s="371">
        <f t="shared" ref="R243:Z243" si="465">$P243*$O243+MAX(R$24*1000/(MAX(MIN(FLOOR(R$24*1000/$U$1,1),$E243))*$L$1)*$R$1,$Q243-$P243*$O243)</f>
        <v>285012.57286502921</v>
      </c>
      <c r="S243" s="371">
        <f t="shared" si="465"/>
        <v>285012.57286502921</v>
      </c>
      <c r="T243" s="371">
        <f t="shared" si="465"/>
        <v>285012.57286502921</v>
      </c>
      <c r="U243" s="371">
        <f t="shared" si="465"/>
        <v>285012.57286502921</v>
      </c>
      <c r="V243" s="371">
        <f t="shared" si="465"/>
        <v>1252628.1251068041</v>
      </c>
      <c r="W243" s="371">
        <f t="shared" si="465"/>
        <v>12525546.851068037</v>
      </c>
      <c r="X243" s="371">
        <f t="shared" si="465"/>
        <v>125254734.11068037</v>
      </c>
      <c r="Y243" s="371">
        <f t="shared" si="465"/>
        <v>1252546606.7068038</v>
      </c>
      <c r="Z243" s="371">
        <f t="shared" si="465"/>
        <v>12525465332.668037</v>
      </c>
      <c r="AA243" s="38">
        <f t="shared" ref="AA243:AI243" si="466">$D243*R243/3600</f>
        <v>90.253981407259232</v>
      </c>
      <c r="AB243" s="38">
        <f t="shared" si="466"/>
        <v>90.253981407259232</v>
      </c>
      <c r="AC243" s="38">
        <f t="shared" si="466"/>
        <v>90.253981407259232</v>
      </c>
      <c r="AD243" s="38">
        <f t="shared" si="466"/>
        <v>90.253981407259232</v>
      </c>
      <c r="AE243" s="38">
        <f t="shared" si="466"/>
        <v>396.6655729504879</v>
      </c>
      <c r="AF243" s="38">
        <f t="shared" si="466"/>
        <v>3966.4231695048779</v>
      </c>
      <c r="AG243" s="38">
        <f t="shared" si="466"/>
        <v>39663.999135048776</v>
      </c>
      <c r="AH243" s="38">
        <f t="shared" si="466"/>
        <v>396639.75879048783</v>
      </c>
      <c r="AI243" s="38">
        <f t="shared" si="466"/>
        <v>3966397.3553448785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16</v>
      </c>
      <c r="P244" s="369">
        <f t="shared" si="21"/>
        <v>16.32</v>
      </c>
      <c r="Q244" s="38">
        <f t="shared" si="22"/>
        <v>114005.02914601169</v>
      </c>
      <c r="R244" s="371">
        <f t="shared" ref="R244:Z244" si="468">$P244*$O244+MAX(R$24*1000/(MAX(MIN(FLOOR(R$24*1000/$U$1,1),$E244))*$L$1)*$R$1,$Q244-$P244*$O244)</f>
        <v>114005.02914601169</v>
      </c>
      <c r="S244" s="371">
        <f t="shared" si="468"/>
        <v>114005.02914601169</v>
      </c>
      <c r="T244" s="371">
        <f t="shared" si="468"/>
        <v>114005.02914601169</v>
      </c>
      <c r="U244" s="371">
        <f t="shared" si="468"/>
        <v>114005.02914601169</v>
      </c>
      <c r="V244" s="371">
        <f t="shared" si="468"/>
        <v>209018.87418446731</v>
      </c>
      <c r="W244" s="371">
        <f t="shared" si="468"/>
        <v>2087838.6618446731</v>
      </c>
      <c r="X244" s="371">
        <f t="shared" si="468"/>
        <v>20876036.538446732</v>
      </c>
      <c r="Y244" s="371">
        <f t="shared" si="468"/>
        <v>208758015.30446735</v>
      </c>
      <c r="Z244" s="371">
        <f t="shared" si="468"/>
        <v>2087577802.9646733</v>
      </c>
      <c r="AA244" s="38">
        <f t="shared" ref="AA244:AI244" si="469">$D244*R244/3600</f>
        <v>218.88965596034242</v>
      </c>
      <c r="AB244" s="38">
        <f t="shared" si="469"/>
        <v>218.88965596034242</v>
      </c>
      <c r="AC244" s="38">
        <f t="shared" si="469"/>
        <v>218.88965596034242</v>
      </c>
      <c r="AD244" s="38">
        <f t="shared" si="469"/>
        <v>218.88965596034242</v>
      </c>
      <c r="AE244" s="38">
        <f t="shared" si="469"/>
        <v>401.31623843417725</v>
      </c>
      <c r="AF244" s="38">
        <f t="shared" si="469"/>
        <v>4008.6502307417727</v>
      </c>
      <c r="AG244" s="38">
        <f t="shared" si="469"/>
        <v>40081.990153817722</v>
      </c>
      <c r="AH244" s="38">
        <f t="shared" si="469"/>
        <v>400815.38938457734</v>
      </c>
      <c r="AI244" s="38">
        <f t="shared" si="469"/>
        <v>4008149.3816921725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16</v>
      </c>
      <c r="P245" s="369">
        <f t="shared" si="21"/>
        <v>16.32</v>
      </c>
      <c r="Q245" s="38">
        <f t="shared" si="22"/>
        <v>114005.02914601169</v>
      </c>
      <c r="R245" s="371">
        <f t="shared" ref="R245:Z245" si="470">$P245*$O245+MAX(R$24*1000/(MAX(MIN(FLOOR(R$24*1000/$U$1,1),$E245))*$L$1)*$R$1,$Q245-$P245*$O245)</f>
        <v>114005.02914601169</v>
      </c>
      <c r="S245" s="371">
        <f t="shared" si="470"/>
        <v>114005.02914601169</v>
      </c>
      <c r="T245" s="371">
        <f t="shared" si="470"/>
        <v>114005.02914601169</v>
      </c>
      <c r="U245" s="371">
        <f t="shared" si="470"/>
        <v>114005.02914601169</v>
      </c>
      <c r="V245" s="371">
        <f t="shared" si="470"/>
        <v>209018.87418446731</v>
      </c>
      <c r="W245" s="371">
        <f t="shared" si="470"/>
        <v>2087838.6618446731</v>
      </c>
      <c r="X245" s="371">
        <f t="shared" si="470"/>
        <v>20876036.538446732</v>
      </c>
      <c r="Y245" s="371">
        <f t="shared" si="470"/>
        <v>208758015.30446735</v>
      </c>
      <c r="Z245" s="371">
        <f t="shared" si="470"/>
        <v>2087577802.9646733</v>
      </c>
      <c r="AA245" s="38">
        <f t="shared" ref="AA245:AI245" si="471">$D245*R245/3600</f>
        <v>218.88965596034242</v>
      </c>
      <c r="AB245" s="38">
        <f t="shared" si="471"/>
        <v>218.88965596034242</v>
      </c>
      <c r="AC245" s="38">
        <f t="shared" si="471"/>
        <v>218.88965596034242</v>
      </c>
      <c r="AD245" s="38">
        <f t="shared" si="471"/>
        <v>218.88965596034242</v>
      </c>
      <c r="AE245" s="38">
        <f t="shared" si="471"/>
        <v>401.31623843417725</v>
      </c>
      <c r="AF245" s="38">
        <f t="shared" si="471"/>
        <v>4008.6502307417727</v>
      </c>
      <c r="AG245" s="38">
        <f t="shared" si="471"/>
        <v>40081.990153817722</v>
      </c>
      <c r="AH245" s="38">
        <f t="shared" si="471"/>
        <v>400815.38938457734</v>
      </c>
      <c r="AI245" s="38">
        <f t="shared" si="471"/>
        <v>4008149.3816921725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20.399999999999999</v>
      </c>
      <c r="Q246" s="38">
        <f t="shared" si="22"/>
        <v>142506.28643251461</v>
      </c>
      <c r="R246" s="371">
        <f t="shared" ref="R246:Z246" si="472">$P246*$O246+MAX(R$24*1000/(MAX(MIN(FLOOR(R$24*1000/$U$1,1),$E246))*$L$1)*$R$1,$Q246-$P246*$O246)</f>
        <v>142506.28643251461</v>
      </c>
      <c r="S246" s="371">
        <f t="shared" si="472"/>
        <v>142506.28643251461</v>
      </c>
      <c r="T246" s="371">
        <f t="shared" si="472"/>
        <v>142506.28643251461</v>
      </c>
      <c r="U246" s="371">
        <f t="shared" si="472"/>
        <v>142506.28643251461</v>
      </c>
      <c r="V246" s="371">
        <f t="shared" si="472"/>
        <v>313340.63127670099</v>
      </c>
      <c r="W246" s="371">
        <f t="shared" si="472"/>
        <v>3131570.3127670093</v>
      </c>
      <c r="X246" s="371">
        <f t="shared" si="472"/>
        <v>31313867.127670094</v>
      </c>
      <c r="Y246" s="371">
        <f t="shared" si="472"/>
        <v>313136835.27670097</v>
      </c>
      <c r="Z246" s="371">
        <f t="shared" si="472"/>
        <v>3131366516.7670093</v>
      </c>
      <c r="AA246" s="38">
        <f t="shared" ref="AA246:AI246" si="473">$D246*R246/3600</f>
        <v>182.40804663361868</v>
      </c>
      <c r="AB246" s="38">
        <f t="shared" si="473"/>
        <v>182.40804663361868</v>
      </c>
      <c r="AC246" s="38">
        <f t="shared" si="473"/>
        <v>182.40804663361868</v>
      </c>
      <c r="AD246" s="38">
        <f t="shared" si="473"/>
        <v>182.40804663361868</v>
      </c>
      <c r="AE246" s="38">
        <f t="shared" si="473"/>
        <v>401.07600803417722</v>
      </c>
      <c r="AF246" s="38">
        <f t="shared" si="473"/>
        <v>4008.4100003417716</v>
      </c>
      <c r="AG246" s="38">
        <f t="shared" si="473"/>
        <v>40081.749923417716</v>
      </c>
      <c r="AH246" s="38">
        <f t="shared" si="473"/>
        <v>400815.14915417723</v>
      </c>
      <c r="AI246" s="38">
        <f t="shared" si="473"/>
        <v>4008149.1414617714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40.799999999999997</v>
      </c>
      <c r="Q247" s="38">
        <f t="shared" si="22"/>
        <v>285012.57286502921</v>
      </c>
      <c r="R247" s="371">
        <f t="shared" ref="R247:Z247" si="474">$P247*$O247+MAX(R$24*1000/(MAX(MIN(FLOOR(R$24*1000/$U$1,1),$E247))*$L$1)*$R$1,$Q247-$P247*$O247)</f>
        <v>285012.57286502921</v>
      </c>
      <c r="S247" s="371">
        <f t="shared" si="474"/>
        <v>285012.57286502921</v>
      </c>
      <c r="T247" s="371">
        <f t="shared" si="474"/>
        <v>285012.57286502921</v>
      </c>
      <c r="U247" s="371">
        <f t="shared" si="474"/>
        <v>285012.57286502921</v>
      </c>
      <c r="V247" s="371">
        <f t="shared" si="474"/>
        <v>417841.90836893464</v>
      </c>
      <c r="W247" s="371">
        <f t="shared" si="474"/>
        <v>4175481.4836893459</v>
      </c>
      <c r="X247" s="371">
        <f t="shared" si="474"/>
        <v>41751877.23689346</v>
      </c>
      <c r="Y247" s="371">
        <f t="shared" si="474"/>
        <v>417515834.76893467</v>
      </c>
      <c r="Z247" s="371">
        <f t="shared" si="474"/>
        <v>4175155410.0893469</v>
      </c>
      <c r="AA247" s="38">
        <f t="shared" ref="AA247:AI247" si="475">$D247*R247/3600</f>
        <v>273.61206995042807</v>
      </c>
      <c r="AB247" s="38">
        <f t="shared" si="475"/>
        <v>273.61206995042807</v>
      </c>
      <c r="AC247" s="38">
        <f t="shared" si="475"/>
        <v>273.61206995042807</v>
      </c>
      <c r="AD247" s="38">
        <f t="shared" si="475"/>
        <v>273.61206995042807</v>
      </c>
      <c r="AE247" s="38">
        <f t="shared" si="475"/>
        <v>401.12823203417724</v>
      </c>
      <c r="AF247" s="38">
        <f t="shared" si="475"/>
        <v>4008.4622243417721</v>
      </c>
      <c r="AG247" s="38">
        <f t="shared" si="475"/>
        <v>40081.802147417722</v>
      </c>
      <c r="AH247" s="38">
        <f t="shared" si="475"/>
        <v>400815.20137817727</v>
      </c>
      <c r="AI247" s="38">
        <f t="shared" si="475"/>
        <v>4008149.1936857733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40.799999999999997</v>
      </c>
      <c r="Q248" s="38">
        <f t="shared" si="22"/>
        <v>285012.57286502921</v>
      </c>
      <c r="R248" s="371">
        <f t="shared" ref="R248:Z248" si="476">$P248*$O248+MAX(R$24*1000/(MAX(MIN(FLOOR(R$24*1000/$U$1,1),$E248))*$L$1)*$R$1,$Q248-$P248*$O248)</f>
        <v>285012.57286502921</v>
      </c>
      <c r="S248" s="371">
        <f t="shared" si="476"/>
        <v>285012.57286502921</v>
      </c>
      <c r="T248" s="371">
        <f t="shared" si="476"/>
        <v>285012.57286502921</v>
      </c>
      <c r="U248" s="371">
        <f t="shared" si="476"/>
        <v>285012.57286502921</v>
      </c>
      <c r="V248" s="371">
        <f t="shared" si="476"/>
        <v>626477.26255340199</v>
      </c>
      <c r="W248" s="371">
        <f t="shared" si="476"/>
        <v>6262936.6255340185</v>
      </c>
      <c r="X248" s="371">
        <f t="shared" si="476"/>
        <v>62627530.255340189</v>
      </c>
      <c r="Y248" s="371">
        <f t="shared" si="476"/>
        <v>626273466.55340195</v>
      </c>
      <c r="Z248" s="371">
        <f t="shared" si="476"/>
        <v>6262732829.5340185</v>
      </c>
      <c r="AA248" s="38">
        <f t="shared" ref="AA248:AI248" si="477">$D248*R248/3600</f>
        <v>182.40804663361868</v>
      </c>
      <c r="AB248" s="38">
        <f t="shared" si="477"/>
        <v>182.40804663361868</v>
      </c>
      <c r="AC248" s="38">
        <f t="shared" si="477"/>
        <v>182.40804663361868</v>
      </c>
      <c r="AD248" s="38">
        <f t="shared" si="477"/>
        <v>182.40804663361868</v>
      </c>
      <c r="AE248" s="38">
        <f t="shared" si="477"/>
        <v>400.94544803417722</v>
      </c>
      <c r="AF248" s="38">
        <f t="shared" si="477"/>
        <v>4008.2794403417715</v>
      </c>
      <c r="AG248" s="38">
        <f t="shared" si="477"/>
        <v>40081.619363417718</v>
      </c>
      <c r="AH248" s="38">
        <f t="shared" si="477"/>
        <v>400815.01859417721</v>
      </c>
      <c r="AI248" s="38">
        <f t="shared" si="477"/>
        <v>4008149.0109017715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40.799999999999997</v>
      </c>
      <c r="Q249" s="38">
        <f t="shared" si="22"/>
        <v>285012.57286502921</v>
      </c>
      <c r="R249" s="371">
        <f t="shared" ref="R249:Z249" si="478">$P249*$O249+MAX(R$24*1000/(MAX(MIN(FLOOR(R$24*1000/$U$1,1),$E249))*$L$1)*$R$1,$Q249-$P249*$O249)</f>
        <v>285012.57286502921</v>
      </c>
      <c r="S249" s="371">
        <f t="shared" si="478"/>
        <v>285012.57286502921</v>
      </c>
      <c r="T249" s="371">
        <f t="shared" si="478"/>
        <v>285012.57286502921</v>
      </c>
      <c r="U249" s="371">
        <f t="shared" si="478"/>
        <v>285012.57286502921</v>
      </c>
      <c r="V249" s="371">
        <f t="shared" si="478"/>
        <v>1252628.1251068041</v>
      </c>
      <c r="W249" s="371">
        <f t="shared" si="478"/>
        <v>12525546.851068037</v>
      </c>
      <c r="X249" s="371">
        <f t="shared" si="478"/>
        <v>125254734.11068037</v>
      </c>
      <c r="Y249" s="371">
        <f t="shared" si="478"/>
        <v>1252546606.7068038</v>
      </c>
      <c r="Z249" s="371">
        <f t="shared" si="478"/>
        <v>12525465332.668037</v>
      </c>
      <c r="AA249" s="38">
        <f t="shared" ref="AA249:AI249" si="479">$D249*R249/3600</f>
        <v>91.204023316809341</v>
      </c>
      <c r="AB249" s="38">
        <f t="shared" si="479"/>
        <v>91.204023316809341</v>
      </c>
      <c r="AC249" s="38">
        <f t="shared" si="479"/>
        <v>91.204023316809341</v>
      </c>
      <c r="AD249" s="38">
        <f t="shared" si="479"/>
        <v>91.204023316809341</v>
      </c>
      <c r="AE249" s="38">
        <f t="shared" si="479"/>
        <v>400.84100003417728</v>
      </c>
      <c r="AF249" s="38">
        <f t="shared" si="479"/>
        <v>4008.174992341771</v>
      </c>
      <c r="AG249" s="38">
        <f t="shared" si="479"/>
        <v>40081.514915417712</v>
      </c>
      <c r="AH249" s="38">
        <f t="shared" si="479"/>
        <v>400814.91414617718</v>
      </c>
      <c r="AI249" s="38">
        <f t="shared" si="479"/>
        <v>4008148.9064537715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40.799999999999997</v>
      </c>
      <c r="Q250" s="38">
        <f t="shared" si="22"/>
        <v>285012.57286502921</v>
      </c>
      <c r="R250" s="371">
        <f t="shared" ref="R250:Z250" si="480">$P250*$O250+MAX(R$24*1000/(MAX(MIN(FLOOR(R$24*1000/$U$1,1),$E250))*$L$1)*$R$1,$Q250-$P250*$O250)</f>
        <v>285012.57286502921</v>
      </c>
      <c r="S250" s="371">
        <f t="shared" si="480"/>
        <v>285012.57286502921</v>
      </c>
      <c r="T250" s="371">
        <f t="shared" si="480"/>
        <v>285012.57286502921</v>
      </c>
      <c r="U250" s="371">
        <f t="shared" si="480"/>
        <v>285012.57286502921</v>
      </c>
      <c r="V250" s="371">
        <f t="shared" si="480"/>
        <v>2505133.8502136078</v>
      </c>
      <c r="W250" s="371">
        <f t="shared" si="480"/>
        <v>25050971.302136075</v>
      </c>
      <c r="X250" s="371">
        <f t="shared" si="480"/>
        <v>250509345.82136077</v>
      </c>
      <c r="Y250" s="371">
        <f t="shared" si="480"/>
        <v>2505093091.013608</v>
      </c>
      <c r="Z250" s="371">
        <f t="shared" si="480"/>
        <v>25050930542.936073</v>
      </c>
      <c r="AA250" s="38">
        <f t="shared" ref="AA250:AI250" si="481">$D250*R250/3600</f>
        <v>45.60201165840467</v>
      </c>
      <c r="AB250" s="38">
        <f t="shared" si="481"/>
        <v>45.60201165840467</v>
      </c>
      <c r="AC250" s="38">
        <f t="shared" si="481"/>
        <v>45.60201165840467</v>
      </c>
      <c r="AD250" s="38">
        <f t="shared" si="481"/>
        <v>45.60201165840467</v>
      </c>
      <c r="AE250" s="38">
        <f t="shared" si="481"/>
        <v>400.82141603417722</v>
      </c>
      <c r="AF250" s="38">
        <f t="shared" si="481"/>
        <v>4008.1554083417718</v>
      </c>
      <c r="AG250" s="38">
        <f t="shared" si="481"/>
        <v>40081.495331417718</v>
      </c>
      <c r="AH250" s="38">
        <f t="shared" si="481"/>
        <v>400814.89456217724</v>
      </c>
      <c r="AI250" s="38">
        <f t="shared" si="481"/>
        <v>4008148.8868697714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16</v>
      </c>
      <c r="P251" s="369">
        <f t="shared" si="21"/>
        <v>16.32</v>
      </c>
      <c r="Q251" s="38">
        <f t="shared" si="22"/>
        <v>114005.02914601169</v>
      </c>
      <c r="R251" s="371">
        <f t="shared" ref="R251:Z251" si="482">$P251*$O251+MAX(R$24*1000/(MAX(MIN(FLOOR(R$24*1000/$U$1,1),$E251))*$L$1)*$R$1,$Q251-$P251*$O251)</f>
        <v>114005.02914601169</v>
      </c>
      <c r="S251" s="371">
        <f t="shared" si="482"/>
        <v>114005.02914601169</v>
      </c>
      <c r="T251" s="371">
        <f t="shared" si="482"/>
        <v>114005.02914601169</v>
      </c>
      <c r="U251" s="371">
        <f t="shared" si="482"/>
        <v>114005.02914601169</v>
      </c>
      <c r="V251" s="371">
        <f t="shared" si="482"/>
        <v>209018.87418446731</v>
      </c>
      <c r="W251" s="371">
        <f t="shared" si="482"/>
        <v>2087838.6618446731</v>
      </c>
      <c r="X251" s="371">
        <f t="shared" si="482"/>
        <v>20876036.538446732</v>
      </c>
      <c r="Y251" s="371">
        <f t="shared" si="482"/>
        <v>208758015.30446735</v>
      </c>
      <c r="Z251" s="371">
        <f t="shared" si="482"/>
        <v>2087577802.9646733</v>
      </c>
      <c r="AA251" s="38">
        <f t="shared" ref="AA251:AI251" si="483">$D251*R251/3600</f>
        <v>226.48999123674324</v>
      </c>
      <c r="AB251" s="38">
        <f t="shared" si="483"/>
        <v>226.48999123674324</v>
      </c>
      <c r="AC251" s="38">
        <f t="shared" si="483"/>
        <v>226.48999123674324</v>
      </c>
      <c r="AD251" s="38">
        <f t="shared" si="483"/>
        <v>226.48999123674324</v>
      </c>
      <c r="AE251" s="38">
        <f t="shared" si="483"/>
        <v>415.25083004647502</v>
      </c>
      <c r="AF251" s="38">
        <f t="shared" si="483"/>
        <v>4147.8394748647506</v>
      </c>
      <c r="AG251" s="38">
        <f t="shared" si="483"/>
        <v>41473.725923047503</v>
      </c>
      <c r="AH251" s="38">
        <f t="shared" si="483"/>
        <v>414732.59040487517</v>
      </c>
      <c r="AI251" s="38">
        <f t="shared" si="483"/>
        <v>4147321.2352231508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16</v>
      </c>
      <c r="P252" s="369">
        <f t="shared" si="21"/>
        <v>4.08</v>
      </c>
      <c r="Q252" s="38">
        <f t="shared" si="22"/>
        <v>28501.257286502921</v>
      </c>
      <c r="R252" s="371">
        <f t="shared" ref="R252:Z252" si="484">$P252*$O252+MAX(R$24*1000/(MAX(MIN(FLOOR(R$24*1000/$U$1,1),$E252))*$L$1)*$R$1,$Q252-$P252*$O252)</f>
        <v>28501.257286502921</v>
      </c>
      <c r="S252" s="371">
        <f t="shared" si="484"/>
        <v>28501.257286502921</v>
      </c>
      <c r="T252" s="371">
        <f t="shared" si="484"/>
        <v>28501.257286502921</v>
      </c>
      <c r="U252" s="371">
        <f t="shared" si="484"/>
        <v>28501.257286502921</v>
      </c>
      <c r="V252" s="371">
        <f t="shared" si="484"/>
        <v>208823.03418446731</v>
      </c>
      <c r="W252" s="371">
        <f t="shared" si="484"/>
        <v>2087642.821844673</v>
      </c>
      <c r="X252" s="371">
        <f t="shared" si="484"/>
        <v>20875840.698446732</v>
      </c>
      <c r="Y252" s="371">
        <f t="shared" si="484"/>
        <v>208757819.46446735</v>
      </c>
      <c r="Z252" s="371">
        <f t="shared" si="484"/>
        <v>2087577607.1246734</v>
      </c>
      <c r="AA252" s="38">
        <f t="shared" ref="AA252:AI252" si="485">$D252*R252/3600</f>
        <v>56.622497809185809</v>
      </c>
      <c r="AB252" s="38">
        <f t="shared" si="485"/>
        <v>56.622497809185809</v>
      </c>
      <c r="AC252" s="38">
        <f t="shared" si="485"/>
        <v>56.622497809185809</v>
      </c>
      <c r="AD252" s="38">
        <f t="shared" si="485"/>
        <v>56.622497809185809</v>
      </c>
      <c r="AE252" s="38">
        <f t="shared" si="485"/>
        <v>414.86176124647506</v>
      </c>
      <c r="AF252" s="38">
        <f t="shared" si="485"/>
        <v>4147.4504060647505</v>
      </c>
      <c r="AG252" s="38">
        <f t="shared" si="485"/>
        <v>41473.336854247507</v>
      </c>
      <c r="AH252" s="38">
        <f t="shared" si="485"/>
        <v>414732.20133607514</v>
      </c>
      <c r="AI252" s="38">
        <f t="shared" si="485"/>
        <v>4147320.8461543513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16</v>
      </c>
      <c r="P253" s="369">
        <f t="shared" si="21"/>
        <v>4.08</v>
      </c>
      <c r="Q253" s="38">
        <f t="shared" si="22"/>
        <v>28501.257286502921</v>
      </c>
      <c r="R253" s="371">
        <f t="shared" ref="R253:Z253" si="486">$P253*$O253+MAX(R$24*1000/(MAX(MIN(FLOOR(R$24*1000/$U$1,1),$E253))*$L$1)*$R$1,$Q253-$P253*$O253)</f>
        <v>28501.257286502921</v>
      </c>
      <c r="S253" s="371">
        <f t="shared" si="486"/>
        <v>28501.257286502921</v>
      </c>
      <c r="T253" s="371">
        <f t="shared" si="486"/>
        <v>28501.257286502921</v>
      </c>
      <c r="U253" s="371">
        <f t="shared" si="486"/>
        <v>28501.257286502921</v>
      </c>
      <c r="V253" s="371">
        <f t="shared" si="486"/>
        <v>208823.03418446731</v>
      </c>
      <c r="W253" s="371">
        <f t="shared" si="486"/>
        <v>2087642.821844673</v>
      </c>
      <c r="X253" s="371">
        <f t="shared" si="486"/>
        <v>20875840.698446732</v>
      </c>
      <c r="Y253" s="371">
        <f t="shared" si="486"/>
        <v>208757819.46446735</v>
      </c>
      <c r="Z253" s="371">
        <f t="shared" si="486"/>
        <v>2087577607.1246734</v>
      </c>
      <c r="AA253" s="38">
        <f t="shared" ref="AA253:AI253" si="487">$D253*R253/3600</f>
        <v>56.622497809185809</v>
      </c>
      <c r="AB253" s="38">
        <f t="shared" si="487"/>
        <v>56.622497809185809</v>
      </c>
      <c r="AC253" s="38">
        <f t="shared" si="487"/>
        <v>56.622497809185809</v>
      </c>
      <c r="AD253" s="38">
        <f t="shared" si="487"/>
        <v>56.622497809185809</v>
      </c>
      <c r="AE253" s="38">
        <f t="shared" si="487"/>
        <v>414.86176124647506</v>
      </c>
      <c r="AF253" s="38">
        <f t="shared" si="487"/>
        <v>4147.4504060647505</v>
      </c>
      <c r="AG253" s="38">
        <f t="shared" si="487"/>
        <v>41473.336854247507</v>
      </c>
      <c r="AH253" s="38">
        <f t="shared" si="487"/>
        <v>414732.20133607514</v>
      </c>
      <c r="AI253" s="38">
        <f t="shared" si="487"/>
        <v>4147320.8461543513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16</v>
      </c>
      <c r="P254" s="369">
        <f t="shared" si="21"/>
        <v>16.32</v>
      </c>
      <c r="Q254" s="38">
        <f t="shared" si="22"/>
        <v>114005.02914601169</v>
      </c>
      <c r="R254" s="371">
        <f t="shared" ref="R254:Z254" si="488">$P254*$O254+MAX(R$24*1000/(MAX(MIN(FLOOR(R$24*1000/$U$1,1),$E254))*$L$1)*$R$1,$Q254-$P254*$O254)</f>
        <v>114005.02914601169</v>
      </c>
      <c r="S254" s="371">
        <f t="shared" si="488"/>
        <v>114005.02914601169</v>
      </c>
      <c r="T254" s="371">
        <f t="shared" si="488"/>
        <v>114005.02914601169</v>
      </c>
      <c r="U254" s="371">
        <f t="shared" si="488"/>
        <v>114005.02914601169</v>
      </c>
      <c r="V254" s="371">
        <f t="shared" si="488"/>
        <v>209018.87418446731</v>
      </c>
      <c r="W254" s="371">
        <f t="shared" si="488"/>
        <v>2087838.6618446731</v>
      </c>
      <c r="X254" s="371">
        <f t="shared" si="488"/>
        <v>20876036.538446732</v>
      </c>
      <c r="Y254" s="371">
        <f t="shared" si="488"/>
        <v>208758015.30446735</v>
      </c>
      <c r="Z254" s="371">
        <f t="shared" si="488"/>
        <v>2087577802.9646733</v>
      </c>
      <c r="AA254" s="38">
        <f t="shared" ref="AA254:AI254" si="489">$D254*R254/3600</f>
        <v>226.48999123674324</v>
      </c>
      <c r="AB254" s="38">
        <f t="shared" si="489"/>
        <v>226.48999123674324</v>
      </c>
      <c r="AC254" s="38">
        <f t="shared" si="489"/>
        <v>226.48999123674324</v>
      </c>
      <c r="AD254" s="38">
        <f t="shared" si="489"/>
        <v>226.48999123674324</v>
      </c>
      <c r="AE254" s="38">
        <f t="shared" si="489"/>
        <v>415.25083004647502</v>
      </c>
      <c r="AF254" s="38">
        <f t="shared" si="489"/>
        <v>4147.8394748647506</v>
      </c>
      <c r="AG254" s="38">
        <f t="shared" si="489"/>
        <v>41473.725923047503</v>
      </c>
      <c r="AH254" s="38">
        <f t="shared" si="489"/>
        <v>414732.59040487517</v>
      </c>
      <c r="AI254" s="38">
        <f t="shared" si="489"/>
        <v>4147321.2352231508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10</v>
      </c>
      <c r="P255" s="369">
        <f t="shared" si="21"/>
        <v>5.44</v>
      </c>
      <c r="Q255" s="38">
        <f t="shared" si="22"/>
        <v>38001.676382003898</v>
      </c>
      <c r="R255" s="371">
        <f t="shared" ref="R255:Z255" si="490">$P255*$O255+MAX(R$24*1000/(MAX(MIN(FLOOR(R$24*1000/$U$1,1),$E255))*$L$1)*$R$1,$Q255-$P255*$O255)</f>
        <v>38001.676382003898</v>
      </c>
      <c r="S255" s="371">
        <f t="shared" si="490"/>
        <v>38001.676382003898</v>
      </c>
      <c r="T255" s="371">
        <f t="shared" si="490"/>
        <v>38001.676382003898</v>
      </c>
      <c r="U255" s="371">
        <f t="shared" si="490"/>
        <v>38001.676382003898</v>
      </c>
      <c r="V255" s="371">
        <f t="shared" si="490"/>
        <v>313191.03127670102</v>
      </c>
      <c r="W255" s="371">
        <f t="shared" si="490"/>
        <v>3131420.7127670092</v>
      </c>
      <c r="X255" s="371">
        <f t="shared" si="490"/>
        <v>31313717.527670093</v>
      </c>
      <c r="Y255" s="371">
        <f t="shared" si="490"/>
        <v>313136685.67670095</v>
      </c>
      <c r="Z255" s="371">
        <f t="shared" si="490"/>
        <v>3131366367.1670094</v>
      </c>
      <c r="AA255" s="38">
        <f t="shared" ref="AA255:AI255" si="491">$D255*R255/3600</f>
        <v>50.331109163720718</v>
      </c>
      <c r="AB255" s="38">
        <f t="shared" si="491"/>
        <v>50.331109163720718</v>
      </c>
      <c r="AC255" s="38">
        <f t="shared" si="491"/>
        <v>50.331109163720718</v>
      </c>
      <c r="AD255" s="38">
        <f t="shared" si="491"/>
        <v>50.331109163720718</v>
      </c>
      <c r="AE255" s="38">
        <f t="shared" si="491"/>
        <v>414.80412142425291</v>
      </c>
      <c r="AF255" s="38">
        <f t="shared" si="491"/>
        <v>4147.3927662425276</v>
      </c>
      <c r="AG255" s="38">
        <f t="shared" si="491"/>
        <v>41473.279214425274</v>
      </c>
      <c r="AH255" s="38">
        <f t="shared" si="491"/>
        <v>414732.14369625278</v>
      </c>
      <c r="AI255" s="38">
        <f t="shared" si="491"/>
        <v>4147320.788514528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10</v>
      </c>
      <c r="P256" s="369">
        <f t="shared" si="21"/>
        <v>20.399999999999999</v>
      </c>
      <c r="Q256" s="38">
        <f t="shared" si="22"/>
        <v>142506.28643251461</v>
      </c>
      <c r="R256" s="371">
        <f t="shared" ref="R256:Z256" si="492">$P256*$O256+MAX(R$24*1000/(MAX(MIN(FLOOR(R$24*1000/$U$1,1),$E256))*$L$1)*$R$1,$Q256-$P256*$O256)</f>
        <v>142506.28643251461</v>
      </c>
      <c r="S256" s="371">
        <f t="shared" si="492"/>
        <v>142506.28643251461</v>
      </c>
      <c r="T256" s="371">
        <f t="shared" si="492"/>
        <v>142506.28643251461</v>
      </c>
      <c r="U256" s="371">
        <f t="shared" si="492"/>
        <v>142506.28643251461</v>
      </c>
      <c r="V256" s="371">
        <f t="shared" si="492"/>
        <v>313340.63127670099</v>
      </c>
      <c r="W256" s="371">
        <f t="shared" si="492"/>
        <v>3131570.3127670093</v>
      </c>
      <c r="X256" s="371">
        <f t="shared" si="492"/>
        <v>31313867.127670094</v>
      </c>
      <c r="Y256" s="371">
        <f t="shared" si="492"/>
        <v>313136835.27670097</v>
      </c>
      <c r="Z256" s="371">
        <f t="shared" si="492"/>
        <v>3131366516.7670093</v>
      </c>
      <c r="AA256" s="38">
        <f t="shared" ref="AA256:AI256" si="493">$D256*R256/3600</f>
        <v>188.74165936395266</v>
      </c>
      <c r="AB256" s="38">
        <f t="shared" si="493"/>
        <v>188.74165936395266</v>
      </c>
      <c r="AC256" s="38">
        <f t="shared" si="493"/>
        <v>188.74165936395266</v>
      </c>
      <c r="AD256" s="38">
        <f t="shared" si="493"/>
        <v>188.74165936395266</v>
      </c>
      <c r="AE256" s="38">
        <f t="shared" si="493"/>
        <v>415.00225831314179</v>
      </c>
      <c r="AF256" s="38">
        <f t="shared" si="493"/>
        <v>4147.5909031314168</v>
      </c>
      <c r="AG256" s="38">
        <f t="shared" si="493"/>
        <v>41473.47735131417</v>
      </c>
      <c r="AH256" s="38">
        <f t="shared" si="493"/>
        <v>414732.34183314169</v>
      </c>
      <c r="AI256" s="38">
        <f t="shared" si="493"/>
        <v>4147320.9866514164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8</v>
      </c>
      <c r="P257" s="369">
        <f t="shared" si="21"/>
        <v>8.16</v>
      </c>
      <c r="Q257" s="38">
        <f t="shared" si="22"/>
        <v>57002.514573005843</v>
      </c>
      <c r="R257" s="371">
        <f t="shared" ref="R257:Z257" si="494">$P257*$O257+MAX(R$24*1000/(MAX(MIN(FLOOR(R$24*1000/$U$1,1),$E257))*$L$1)*$R$1,$Q257-$P257*$O257)</f>
        <v>57002.514573005843</v>
      </c>
      <c r="S257" s="371">
        <f t="shared" si="494"/>
        <v>57002.514573005843</v>
      </c>
      <c r="T257" s="371">
        <f t="shared" si="494"/>
        <v>57002.514573005843</v>
      </c>
      <c r="U257" s="371">
        <f t="shared" si="494"/>
        <v>57002.514573005843</v>
      </c>
      <c r="V257" s="371">
        <f t="shared" si="494"/>
        <v>417580.78836893465</v>
      </c>
      <c r="W257" s="371">
        <f t="shared" si="494"/>
        <v>4175220.3636893458</v>
      </c>
      <c r="X257" s="371">
        <f t="shared" si="494"/>
        <v>41751616.116893463</v>
      </c>
      <c r="Y257" s="371">
        <f t="shared" si="494"/>
        <v>417515573.64893466</v>
      </c>
      <c r="Z257" s="371">
        <f t="shared" si="494"/>
        <v>4175155148.969347</v>
      </c>
      <c r="AA257" s="38">
        <f t="shared" ref="AA257:AI257" si="495">$D257*R257/3600</f>
        <v>56.622497809185809</v>
      </c>
      <c r="AB257" s="38">
        <f t="shared" si="495"/>
        <v>56.622497809185809</v>
      </c>
      <c r="AC257" s="38">
        <f t="shared" si="495"/>
        <v>56.622497809185809</v>
      </c>
      <c r="AD257" s="38">
        <f t="shared" si="495"/>
        <v>56.622497809185809</v>
      </c>
      <c r="AE257" s="38">
        <f t="shared" si="495"/>
        <v>414.79691644647505</v>
      </c>
      <c r="AF257" s="38">
        <f t="shared" si="495"/>
        <v>4147.3855612647503</v>
      </c>
      <c r="AG257" s="38">
        <f t="shared" si="495"/>
        <v>41473.272009447508</v>
      </c>
      <c r="AH257" s="38">
        <f t="shared" si="495"/>
        <v>414732.1364912751</v>
      </c>
      <c r="AI257" s="38">
        <f t="shared" si="495"/>
        <v>4147320.7813095516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8</v>
      </c>
      <c r="P258" s="369">
        <f t="shared" si="21"/>
        <v>40.799999999999997</v>
      </c>
      <c r="Q258" s="38">
        <f t="shared" si="22"/>
        <v>285012.57286502921</v>
      </c>
      <c r="R258" s="371">
        <f t="shared" ref="R258:Z258" si="496">$P258*$O258+MAX(R$24*1000/(MAX(MIN(FLOOR(R$24*1000/$U$1,1),$E258))*$L$1)*$R$1,$Q258-$P258*$O258)</f>
        <v>285012.57286502921</v>
      </c>
      <c r="S258" s="371">
        <f t="shared" si="496"/>
        <v>285012.57286502921</v>
      </c>
      <c r="T258" s="371">
        <f t="shared" si="496"/>
        <v>285012.57286502921</v>
      </c>
      <c r="U258" s="371">
        <f t="shared" si="496"/>
        <v>285012.57286502921</v>
      </c>
      <c r="V258" s="371">
        <f t="shared" si="496"/>
        <v>417841.90836893464</v>
      </c>
      <c r="W258" s="371">
        <f t="shared" si="496"/>
        <v>4175481.4836893459</v>
      </c>
      <c r="X258" s="371">
        <f t="shared" si="496"/>
        <v>41751877.23689346</v>
      </c>
      <c r="Y258" s="371">
        <f t="shared" si="496"/>
        <v>417515834.76893467</v>
      </c>
      <c r="Z258" s="371">
        <f t="shared" si="496"/>
        <v>4175155410.0893469</v>
      </c>
      <c r="AA258" s="38">
        <f t="shared" ref="AA258:AI258" si="497">$D258*R258/3600</f>
        <v>283.11248904592907</v>
      </c>
      <c r="AB258" s="38">
        <f t="shared" si="497"/>
        <v>283.11248904592907</v>
      </c>
      <c r="AC258" s="38">
        <f t="shared" si="497"/>
        <v>283.11248904592907</v>
      </c>
      <c r="AD258" s="38">
        <f t="shared" si="497"/>
        <v>283.11248904592907</v>
      </c>
      <c r="AE258" s="38">
        <f t="shared" si="497"/>
        <v>415.05629564647512</v>
      </c>
      <c r="AF258" s="38">
        <f t="shared" si="497"/>
        <v>4147.6449404647501</v>
      </c>
      <c r="AG258" s="38">
        <f t="shared" si="497"/>
        <v>41473.531388647505</v>
      </c>
      <c r="AH258" s="38">
        <f t="shared" si="497"/>
        <v>414732.3958704751</v>
      </c>
      <c r="AI258" s="38">
        <f t="shared" si="497"/>
        <v>4147321.0406887517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5</v>
      </c>
      <c r="P259" s="369">
        <f t="shared" si="21"/>
        <v>40.799999999999997</v>
      </c>
      <c r="Q259" s="38">
        <f t="shared" si="22"/>
        <v>285012.57286502921</v>
      </c>
      <c r="R259" s="371">
        <f t="shared" ref="R259:Z259" si="498">$P259*$O259+MAX(R$24*1000/(MAX(MIN(FLOOR(R$24*1000/$U$1,1),$E259))*$L$1)*$R$1,$Q259-$P259*$O259)</f>
        <v>285012.57286502921</v>
      </c>
      <c r="S259" s="371">
        <f t="shared" si="498"/>
        <v>285012.57286502921</v>
      </c>
      <c r="T259" s="371">
        <f t="shared" si="498"/>
        <v>285012.57286502921</v>
      </c>
      <c r="U259" s="371">
        <f t="shared" si="498"/>
        <v>285012.57286502921</v>
      </c>
      <c r="V259" s="371">
        <f t="shared" si="498"/>
        <v>626477.26255340199</v>
      </c>
      <c r="W259" s="371">
        <f t="shared" si="498"/>
        <v>6262936.6255340185</v>
      </c>
      <c r="X259" s="371">
        <f t="shared" si="498"/>
        <v>62627530.255340189</v>
      </c>
      <c r="Y259" s="371">
        <f t="shared" si="498"/>
        <v>626273466.55340195</v>
      </c>
      <c r="Z259" s="371">
        <f t="shared" si="498"/>
        <v>6262732829.5340185</v>
      </c>
      <c r="AA259" s="38">
        <f t="shared" ref="AA259:AI259" si="499">$D259*R259/3600</f>
        <v>188.74165936395266</v>
      </c>
      <c r="AB259" s="38">
        <f t="shared" si="499"/>
        <v>188.74165936395266</v>
      </c>
      <c r="AC259" s="38">
        <f t="shared" si="499"/>
        <v>188.74165936395266</v>
      </c>
      <c r="AD259" s="38">
        <f t="shared" si="499"/>
        <v>188.74165936395266</v>
      </c>
      <c r="AE259" s="38">
        <f t="shared" si="499"/>
        <v>414.86716497980842</v>
      </c>
      <c r="AF259" s="38">
        <f t="shared" si="499"/>
        <v>4147.4558097980835</v>
      </c>
      <c r="AG259" s="38">
        <f t="shared" si="499"/>
        <v>41473.342257980839</v>
      </c>
      <c r="AH259" s="38">
        <f t="shared" si="499"/>
        <v>414732.20673980837</v>
      </c>
      <c r="AI259" s="38">
        <f t="shared" si="499"/>
        <v>4147320.8515580832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5</v>
      </c>
      <c r="P260" s="369">
        <f t="shared" si="21"/>
        <v>16.32</v>
      </c>
      <c r="Q260" s="38">
        <f t="shared" si="22"/>
        <v>114005.02914601169</v>
      </c>
      <c r="R260" s="371">
        <f t="shared" ref="R260:Z260" si="500">$P260*$O260+MAX(R$24*1000/(MAX(MIN(FLOOR(R$24*1000/$U$1,1),$E260))*$L$1)*$R$1,$Q260-$P260*$O260)</f>
        <v>114005.02914601169</v>
      </c>
      <c r="S260" s="371">
        <f t="shared" si="500"/>
        <v>114005.02914601169</v>
      </c>
      <c r="T260" s="371">
        <f t="shared" si="500"/>
        <v>114005.02914601169</v>
      </c>
      <c r="U260" s="371">
        <f t="shared" si="500"/>
        <v>114005.02914601169</v>
      </c>
      <c r="V260" s="371">
        <f t="shared" si="500"/>
        <v>626354.86255340197</v>
      </c>
      <c r="W260" s="371">
        <f t="shared" si="500"/>
        <v>6262814.2255340181</v>
      </c>
      <c r="X260" s="371">
        <f t="shared" si="500"/>
        <v>62627407.85534019</v>
      </c>
      <c r="Y260" s="371">
        <f t="shared" si="500"/>
        <v>626273344.15340197</v>
      </c>
      <c r="Z260" s="371">
        <f t="shared" si="500"/>
        <v>6262732707.1340189</v>
      </c>
      <c r="AA260" s="38">
        <f t="shared" ref="AA260:AI260" si="501">$D260*R260/3600</f>
        <v>75.496663745581074</v>
      </c>
      <c r="AB260" s="38">
        <f t="shared" si="501"/>
        <v>75.496663745581074</v>
      </c>
      <c r="AC260" s="38">
        <f t="shared" si="501"/>
        <v>75.496663745581074</v>
      </c>
      <c r="AD260" s="38">
        <f t="shared" si="501"/>
        <v>75.496663745581074</v>
      </c>
      <c r="AE260" s="38">
        <f t="shared" si="501"/>
        <v>414.78610897980838</v>
      </c>
      <c r="AF260" s="38">
        <f t="shared" si="501"/>
        <v>4147.3747537980826</v>
      </c>
      <c r="AG260" s="38">
        <f t="shared" si="501"/>
        <v>41473.261201980837</v>
      </c>
      <c r="AH260" s="38">
        <f t="shared" si="501"/>
        <v>414732.12568380841</v>
      </c>
      <c r="AI260" s="38">
        <f t="shared" si="501"/>
        <v>4147320.7705020835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1</v>
      </c>
      <c r="O261" s="38">
        <f t="shared" si="20"/>
        <v>2</v>
      </c>
      <c r="P261" s="369">
        <f t="shared" si="21"/>
        <v>16.32</v>
      </c>
      <c r="Q261" s="38">
        <f t="shared" si="22"/>
        <v>114005.02914601169</v>
      </c>
      <c r="R261" s="371">
        <f t="shared" ref="R261:Z261" si="502">$P261*$O261+MAX(R$24*1000/(MAX(MIN(FLOOR(R$24*1000/$U$1,1),$E261))*$L$1)*$R$1,$Q261-$P261*$O261)</f>
        <v>114005.02914601169</v>
      </c>
      <c r="S261" s="371">
        <f t="shared" si="502"/>
        <v>114005.02914601169</v>
      </c>
      <c r="T261" s="371">
        <f t="shared" si="502"/>
        <v>114005.02914601169</v>
      </c>
      <c r="U261" s="371">
        <f t="shared" si="502"/>
        <v>125287.29251068037</v>
      </c>
      <c r="V261" s="371">
        <f t="shared" si="502"/>
        <v>1252579.1651068039</v>
      </c>
      <c r="W261" s="371">
        <f t="shared" si="502"/>
        <v>12525497.891068038</v>
      </c>
      <c r="X261" s="371">
        <f t="shared" si="502"/>
        <v>125254685.15068038</v>
      </c>
      <c r="Y261" s="371">
        <f t="shared" si="502"/>
        <v>1252546557.746804</v>
      </c>
      <c r="Z261" s="371">
        <f t="shared" si="502"/>
        <v>12525465283.708036</v>
      </c>
      <c r="AA261" s="38">
        <f t="shared" ref="AA261:AI261" si="503">$D261*R261/3600</f>
        <v>37.748331872790537</v>
      </c>
      <c r="AB261" s="38">
        <f t="shared" si="503"/>
        <v>37.748331872790537</v>
      </c>
      <c r="AC261" s="38">
        <f t="shared" si="503"/>
        <v>37.748331872790537</v>
      </c>
      <c r="AD261" s="38">
        <f t="shared" si="503"/>
        <v>41.48401463131416</v>
      </c>
      <c r="AE261" s="38">
        <f t="shared" si="503"/>
        <v>414.74287911314167</v>
      </c>
      <c r="AF261" s="38">
        <f t="shared" si="503"/>
        <v>4147.331523931417</v>
      </c>
      <c r="AG261" s="38">
        <f t="shared" si="503"/>
        <v>41473.217972114166</v>
      </c>
      <c r="AH261" s="38">
        <f t="shared" si="503"/>
        <v>414732.08245394175</v>
      </c>
      <c r="AI261" s="38">
        <f t="shared" si="503"/>
        <v>4147320.7272722167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1</v>
      </c>
      <c r="O262" s="38">
        <f t="shared" si="20"/>
        <v>2</v>
      </c>
      <c r="P262" s="369">
        <f t="shared" si="21"/>
        <v>40.799999999999997</v>
      </c>
      <c r="Q262" s="38">
        <f t="shared" si="22"/>
        <v>285012.57286502921</v>
      </c>
      <c r="R262" s="371">
        <f t="shared" ref="R262:Z262" si="504">$P262*$O262+MAX(R$24*1000/(MAX(MIN(FLOOR(R$24*1000/$U$1,1),$E262))*$L$1)*$R$1,$Q262-$P262*$O262)</f>
        <v>285012.57286502921</v>
      </c>
      <c r="S262" s="371">
        <f t="shared" si="504"/>
        <v>285012.57286502921</v>
      </c>
      <c r="T262" s="371">
        <f t="shared" si="504"/>
        <v>285012.57286502921</v>
      </c>
      <c r="U262" s="371">
        <f t="shared" si="504"/>
        <v>285012.57286502921</v>
      </c>
      <c r="V262" s="371">
        <f t="shared" si="504"/>
        <v>1252628.1251068041</v>
      </c>
      <c r="W262" s="371">
        <f t="shared" si="504"/>
        <v>12525546.851068037</v>
      </c>
      <c r="X262" s="371">
        <f t="shared" si="504"/>
        <v>125254734.11068037</v>
      </c>
      <c r="Y262" s="371">
        <f t="shared" si="504"/>
        <v>1252546606.7068038</v>
      </c>
      <c r="Z262" s="371">
        <f t="shared" si="504"/>
        <v>12525465332.668037</v>
      </c>
      <c r="AA262" s="38">
        <f t="shared" ref="AA262:AI262" si="505">$D262*R262/3600</f>
        <v>94.370829681976332</v>
      </c>
      <c r="AB262" s="38">
        <f t="shared" si="505"/>
        <v>94.370829681976332</v>
      </c>
      <c r="AC262" s="38">
        <f t="shared" si="505"/>
        <v>94.370829681976332</v>
      </c>
      <c r="AD262" s="38">
        <f t="shared" si="505"/>
        <v>94.370829681976332</v>
      </c>
      <c r="AE262" s="38">
        <f t="shared" si="505"/>
        <v>414.75909031314183</v>
      </c>
      <c r="AF262" s="38">
        <f t="shared" si="505"/>
        <v>4147.3477351314168</v>
      </c>
      <c r="AG262" s="38">
        <f t="shared" si="505"/>
        <v>41473.234183314169</v>
      </c>
      <c r="AH262" s="38">
        <f t="shared" si="505"/>
        <v>414732.09866514168</v>
      </c>
      <c r="AI262" s="38">
        <f t="shared" si="505"/>
        <v>4147320.7434834167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1</v>
      </c>
      <c r="O263" s="38">
        <f t="shared" si="20"/>
        <v>1</v>
      </c>
      <c r="P263" s="369">
        <f t="shared" si="21"/>
        <v>16.32</v>
      </c>
      <c r="Q263" s="38">
        <f t="shared" si="22"/>
        <v>114005.02914601169</v>
      </c>
      <c r="R263" s="371">
        <f t="shared" ref="R263:Z263" si="506">$P263*$O263+MAX(R$24*1000/(MAX(MIN(FLOOR(R$24*1000/$U$1,1),$E263))*$L$1)*$R$1,$Q263-$P263*$O263)</f>
        <v>114005.02914601169</v>
      </c>
      <c r="S263" s="371">
        <f t="shared" si="506"/>
        <v>114005.02914601169</v>
      </c>
      <c r="T263" s="371">
        <f t="shared" si="506"/>
        <v>114005.02914601169</v>
      </c>
      <c r="U263" s="371">
        <f t="shared" si="506"/>
        <v>250525.62502136076</v>
      </c>
      <c r="V263" s="371">
        <f t="shared" si="506"/>
        <v>2505109.3702136078</v>
      </c>
      <c r="W263" s="371">
        <f t="shared" si="506"/>
        <v>25050946.822136074</v>
      </c>
      <c r="X263" s="371">
        <f t="shared" si="506"/>
        <v>250509321.34136075</v>
      </c>
      <c r="Y263" s="371">
        <f t="shared" si="506"/>
        <v>2505093066.533608</v>
      </c>
      <c r="Z263" s="371">
        <f t="shared" si="506"/>
        <v>25050930518.456074</v>
      </c>
      <c r="AA263" s="38">
        <f t="shared" ref="AA263:AI263" si="507">$D263*R263/3600</f>
        <v>18.874165936395269</v>
      </c>
      <c r="AB263" s="38">
        <f t="shared" si="507"/>
        <v>18.874165936395269</v>
      </c>
      <c r="AC263" s="38">
        <f t="shared" si="507"/>
        <v>18.874165936395269</v>
      </c>
      <c r="AD263" s="38">
        <f t="shared" si="507"/>
        <v>41.475909031314167</v>
      </c>
      <c r="AE263" s="38">
        <f t="shared" si="507"/>
        <v>414.73477351314176</v>
      </c>
      <c r="AF263" s="38">
        <f t="shared" si="507"/>
        <v>4147.3234183314162</v>
      </c>
      <c r="AG263" s="38">
        <f t="shared" si="507"/>
        <v>41473.209866514168</v>
      </c>
      <c r="AH263" s="38">
        <f t="shared" si="507"/>
        <v>414732.07434834173</v>
      </c>
      <c r="AI263" s="38">
        <f t="shared" si="507"/>
        <v>4147320.7191666164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1</v>
      </c>
      <c r="O264" s="38">
        <f t="shared" si="20"/>
        <v>1</v>
      </c>
      <c r="P264" s="369">
        <f t="shared" si="21"/>
        <v>40.799999999999997</v>
      </c>
      <c r="Q264" s="38">
        <f t="shared" si="22"/>
        <v>285012.57286502921</v>
      </c>
      <c r="R264" s="371">
        <f t="shared" ref="R264:Z264" si="508">$P264*$O264+MAX(R$24*1000/(MAX(MIN(FLOOR(R$24*1000/$U$1,1),$E264))*$L$1)*$R$1,$Q264-$P264*$O264)</f>
        <v>285012.57286502921</v>
      </c>
      <c r="S264" s="371">
        <f t="shared" si="508"/>
        <v>285012.57286502921</v>
      </c>
      <c r="T264" s="371">
        <f t="shared" si="508"/>
        <v>285012.57286502921</v>
      </c>
      <c r="U264" s="371">
        <f t="shared" si="508"/>
        <v>285012.57286502921</v>
      </c>
      <c r="V264" s="371">
        <f t="shared" si="508"/>
        <v>2505133.8502136078</v>
      </c>
      <c r="W264" s="371">
        <f t="shared" si="508"/>
        <v>25050971.302136075</v>
      </c>
      <c r="X264" s="371">
        <f t="shared" si="508"/>
        <v>250509345.82136077</v>
      </c>
      <c r="Y264" s="371">
        <f t="shared" si="508"/>
        <v>2505093091.013608</v>
      </c>
      <c r="Z264" s="371">
        <f t="shared" si="508"/>
        <v>25050930542.936073</v>
      </c>
      <c r="AA264" s="38">
        <f t="shared" ref="AA264:AI264" si="509">$D264*R264/3600</f>
        <v>47.185414840988166</v>
      </c>
      <c r="AB264" s="38">
        <f t="shared" si="509"/>
        <v>47.185414840988166</v>
      </c>
      <c r="AC264" s="38">
        <f t="shared" si="509"/>
        <v>47.185414840988166</v>
      </c>
      <c r="AD264" s="38">
        <f t="shared" si="509"/>
        <v>47.185414840988166</v>
      </c>
      <c r="AE264" s="38">
        <f t="shared" si="509"/>
        <v>414.73882631314166</v>
      </c>
      <c r="AF264" s="38">
        <f t="shared" si="509"/>
        <v>4147.3274711314161</v>
      </c>
      <c r="AG264" s="38">
        <f t="shared" si="509"/>
        <v>41473.21391931417</v>
      </c>
      <c r="AH264" s="38">
        <f t="shared" si="509"/>
        <v>414732.07840114174</v>
      </c>
      <c r="AI264" s="38">
        <f t="shared" si="509"/>
        <v>4147320.7232194166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16.32</v>
      </c>
      <c r="Q265" s="38">
        <f t="shared" si="22"/>
        <v>114005.02914601169</v>
      </c>
      <c r="R265" s="371">
        <f t="shared" ref="R265:Z265" si="510">$P265*$O265+MAX(R$24*1000/(MAX(MIN(FLOOR(R$24*1000/$U$1,1),$E265))*$L$1)*$R$1,$Q265-$P265*$O265)</f>
        <v>114005.02914601169</v>
      </c>
      <c r="S265" s="371">
        <f t="shared" si="510"/>
        <v>114005.02914601169</v>
      </c>
      <c r="T265" s="371">
        <f t="shared" si="510"/>
        <v>114005.02914601169</v>
      </c>
      <c r="U265" s="371">
        <f t="shared" si="510"/>
        <v>125270.97251068038</v>
      </c>
      <c r="V265" s="371">
        <f t="shared" si="510"/>
        <v>1252562.845106804</v>
      </c>
      <c r="W265" s="371">
        <f t="shared" si="510"/>
        <v>12525481.571068037</v>
      </c>
      <c r="X265" s="371">
        <f t="shared" si="510"/>
        <v>125254668.83068037</v>
      </c>
      <c r="Y265" s="371">
        <f t="shared" si="510"/>
        <v>1252546541.4268038</v>
      </c>
      <c r="Z265" s="371">
        <f t="shared" si="510"/>
        <v>12525465267.388037</v>
      </c>
      <c r="AA265" s="38">
        <f t="shared" ref="AA265:AI265" si="511">$D265*R265/3600</f>
        <v>38.128348636610575</v>
      </c>
      <c r="AB265" s="38">
        <f t="shared" si="511"/>
        <v>38.128348636610575</v>
      </c>
      <c r="AC265" s="38">
        <f t="shared" si="511"/>
        <v>38.128348636610575</v>
      </c>
      <c r="AD265" s="38">
        <f t="shared" si="511"/>
        <v>41.896180806349768</v>
      </c>
      <c r="AE265" s="38">
        <f t="shared" si="511"/>
        <v>418.91268486349782</v>
      </c>
      <c r="AF265" s="38">
        <f t="shared" si="511"/>
        <v>4189.0777254349769</v>
      </c>
      <c r="AG265" s="38">
        <f t="shared" si="511"/>
        <v>41890.728131149765</v>
      </c>
      <c r="AH265" s="38">
        <f t="shared" si="511"/>
        <v>418907.23218829773</v>
      </c>
      <c r="AI265" s="38">
        <f t="shared" si="511"/>
        <v>4189072.2727597766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21</v>
      </c>
      <c r="P266" s="369">
        <f t="shared" si="21"/>
        <v>8.16</v>
      </c>
      <c r="Q266" s="38">
        <f t="shared" si="22"/>
        <v>57002.514573005843</v>
      </c>
      <c r="R266" s="371">
        <f t="shared" ref="R266:Z266" si="513">$P266*$O266+MAX(R$24*1000/(MAX(MIN(FLOOR(R$24*1000/$U$1,1),$E266))*$L$1)*$R$1,$Q266-$P266*$O266)</f>
        <v>57002.514573005843</v>
      </c>
      <c r="S266" s="371">
        <f t="shared" si="513"/>
        <v>57002.514573005843</v>
      </c>
      <c r="T266" s="371">
        <f t="shared" si="513"/>
        <v>57002.514573005843</v>
      </c>
      <c r="U266" s="371">
        <f t="shared" si="513"/>
        <v>57002.514573005843</v>
      </c>
      <c r="V266" s="371">
        <f t="shared" si="513"/>
        <v>156739.67563835048</v>
      </c>
      <c r="W266" s="371">
        <f t="shared" si="513"/>
        <v>1565854.5163835047</v>
      </c>
      <c r="X266" s="371">
        <f t="shared" si="513"/>
        <v>15657002.923835047</v>
      </c>
      <c r="Y266" s="371">
        <f t="shared" si="513"/>
        <v>156568486.9983505</v>
      </c>
      <c r="Z266" s="371">
        <f t="shared" si="513"/>
        <v>1565683327.7435045</v>
      </c>
      <c r="AA266" s="38">
        <f t="shared" ref="AA266:AI266" si="514">$D266*R266/3600</f>
        <v>153.22275917223971</v>
      </c>
      <c r="AB266" s="38">
        <f t="shared" si="514"/>
        <v>153.22275917223971</v>
      </c>
      <c r="AC266" s="38">
        <f t="shared" si="514"/>
        <v>153.22275917223971</v>
      </c>
      <c r="AD266" s="38">
        <f t="shared" si="514"/>
        <v>153.22275917223971</v>
      </c>
      <c r="AE266" s="38">
        <f t="shared" si="514"/>
        <v>421.31624811588614</v>
      </c>
      <c r="AF266" s="38">
        <f t="shared" si="514"/>
        <v>4209.0169400388604</v>
      </c>
      <c r="AG266" s="38">
        <f t="shared" si="514"/>
        <v>42086.023859268607</v>
      </c>
      <c r="AH266" s="38">
        <f t="shared" si="514"/>
        <v>420856.09305156616</v>
      </c>
      <c r="AI266" s="38">
        <f t="shared" si="514"/>
        <v>4208556.7849745397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21</v>
      </c>
      <c r="P267" s="369">
        <f t="shared" si="21"/>
        <v>8.16</v>
      </c>
      <c r="Q267" s="38">
        <f t="shared" si="22"/>
        <v>57002.514573005843</v>
      </c>
      <c r="R267" s="371">
        <f t="shared" ref="R267:Z267" si="515">$P267*$O267+MAX(R$24*1000/(MAX(MIN(FLOOR(R$24*1000/$U$1,1),$E267))*$L$1)*$R$1,$Q267-$P267*$O267)</f>
        <v>57002.514573005843</v>
      </c>
      <c r="S267" s="371">
        <f t="shared" si="515"/>
        <v>57002.514573005843</v>
      </c>
      <c r="T267" s="371">
        <f t="shared" si="515"/>
        <v>57002.514573005843</v>
      </c>
      <c r="U267" s="371">
        <f t="shared" si="515"/>
        <v>57002.514573005843</v>
      </c>
      <c r="V267" s="371">
        <f t="shared" si="515"/>
        <v>156739.67563835048</v>
      </c>
      <c r="W267" s="371">
        <f t="shared" si="515"/>
        <v>1565854.5163835047</v>
      </c>
      <c r="X267" s="371">
        <f t="shared" si="515"/>
        <v>15657002.923835047</v>
      </c>
      <c r="Y267" s="371">
        <f t="shared" si="515"/>
        <v>156568486.9983505</v>
      </c>
      <c r="Z267" s="371">
        <f t="shared" si="515"/>
        <v>1565683327.7435045</v>
      </c>
      <c r="AA267" s="38">
        <f t="shared" ref="AA267:AI267" si="516">$D267*R267/3600</f>
        <v>153.22275917223971</v>
      </c>
      <c r="AB267" s="38">
        <f t="shared" si="516"/>
        <v>153.22275917223971</v>
      </c>
      <c r="AC267" s="38">
        <f t="shared" si="516"/>
        <v>153.22275917223971</v>
      </c>
      <c r="AD267" s="38">
        <f t="shared" si="516"/>
        <v>153.22275917223971</v>
      </c>
      <c r="AE267" s="38">
        <f t="shared" si="516"/>
        <v>421.31624811588614</v>
      </c>
      <c r="AF267" s="38">
        <f t="shared" si="516"/>
        <v>4209.0169400388604</v>
      </c>
      <c r="AG267" s="38">
        <f t="shared" si="516"/>
        <v>42086.023859268607</v>
      </c>
      <c r="AH267" s="38">
        <f t="shared" si="516"/>
        <v>420856.09305156616</v>
      </c>
      <c r="AI267" s="38">
        <f t="shared" si="516"/>
        <v>4208556.7849745397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16</v>
      </c>
      <c r="P268" s="369">
        <f t="shared" si="21"/>
        <v>10.88</v>
      </c>
      <c r="Q268" s="38">
        <f t="shared" si="22"/>
        <v>76003.352764007795</v>
      </c>
      <c r="R268" s="371">
        <f t="shared" ref="R268:Z268" si="517">$P268*$O268+MAX(R$24*1000/(MAX(MIN(FLOOR(R$24*1000/$U$1,1),$E268))*$L$1)*$R$1,$Q268-$P268*$O268)</f>
        <v>76003.352764007795</v>
      </c>
      <c r="S268" s="371">
        <f t="shared" si="517"/>
        <v>76003.352764007795</v>
      </c>
      <c r="T268" s="371">
        <f t="shared" si="517"/>
        <v>76003.352764007795</v>
      </c>
      <c r="U268" s="371">
        <f t="shared" si="517"/>
        <v>76003.352764007795</v>
      </c>
      <c r="V268" s="371">
        <f t="shared" si="517"/>
        <v>208931.8341844673</v>
      </c>
      <c r="W268" s="371">
        <f t="shared" si="517"/>
        <v>2087751.6218446731</v>
      </c>
      <c r="X268" s="371">
        <f t="shared" si="517"/>
        <v>20875949.498446729</v>
      </c>
      <c r="Y268" s="371">
        <f t="shared" si="517"/>
        <v>208757928.26446736</v>
      </c>
      <c r="Z268" s="371">
        <f t="shared" si="517"/>
        <v>2087577715.9246733</v>
      </c>
      <c r="AA268" s="38">
        <f t="shared" ref="AA268:AI268" si="518">$D268*R268/3600</f>
        <v>153.22275917223971</v>
      </c>
      <c r="AB268" s="38">
        <f t="shared" si="518"/>
        <v>153.22275917223971</v>
      </c>
      <c r="AC268" s="38">
        <f t="shared" si="518"/>
        <v>153.22275917223971</v>
      </c>
      <c r="AD268" s="38">
        <f t="shared" si="518"/>
        <v>153.22275917223971</v>
      </c>
      <c r="AE268" s="38">
        <f t="shared" si="518"/>
        <v>421.20657771588606</v>
      </c>
      <c r="AF268" s="38">
        <f t="shared" si="518"/>
        <v>4208.9072696388612</v>
      </c>
      <c r="AG268" s="38">
        <f t="shared" si="518"/>
        <v>42085.914188868599</v>
      </c>
      <c r="AH268" s="38">
        <f t="shared" si="518"/>
        <v>420855.98338116618</v>
      </c>
      <c r="AI268" s="38">
        <f t="shared" si="518"/>
        <v>4208556.6753041418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16.32</v>
      </c>
      <c r="Q269" s="38">
        <f t="shared" si="22"/>
        <v>114005.02914601169</v>
      </c>
      <c r="R269" s="371">
        <f t="shared" ref="R269:Z269" si="519">$P269*$O269+MAX(R$24*1000/(MAX(MIN(FLOOR(R$24*1000/$U$1,1),$E269))*$L$1)*$R$1,$Q269-$P269*$O269)</f>
        <v>114005.02914601169</v>
      </c>
      <c r="S269" s="371">
        <f t="shared" si="519"/>
        <v>114005.02914601169</v>
      </c>
      <c r="T269" s="371">
        <f t="shared" si="519"/>
        <v>114005.02914601169</v>
      </c>
      <c r="U269" s="371">
        <f t="shared" si="519"/>
        <v>114005.02914601169</v>
      </c>
      <c r="V269" s="371">
        <f t="shared" si="519"/>
        <v>313299.83127670101</v>
      </c>
      <c r="W269" s="371">
        <f t="shared" si="519"/>
        <v>3131529.5127670094</v>
      </c>
      <c r="X269" s="371">
        <f t="shared" si="519"/>
        <v>31313826.327670094</v>
      </c>
      <c r="Y269" s="371">
        <f t="shared" si="519"/>
        <v>313136794.47670096</v>
      </c>
      <c r="Z269" s="371">
        <f t="shared" si="519"/>
        <v>3131366475.9670091</v>
      </c>
      <c r="AA269" s="38">
        <f t="shared" ref="AA269:AI269" si="520">$D269*R269/3600</f>
        <v>153.22275917223971</v>
      </c>
      <c r="AB269" s="38">
        <f t="shared" si="520"/>
        <v>153.22275917223971</v>
      </c>
      <c r="AC269" s="38">
        <f t="shared" si="520"/>
        <v>153.22275917223971</v>
      </c>
      <c r="AD269" s="38">
        <f t="shared" si="520"/>
        <v>153.22275917223971</v>
      </c>
      <c r="AE269" s="38">
        <f t="shared" si="520"/>
        <v>421.07497323588615</v>
      </c>
      <c r="AF269" s="38">
        <f t="shared" si="520"/>
        <v>4208.7756651588606</v>
      </c>
      <c r="AG269" s="38">
        <f t="shared" si="520"/>
        <v>42085.782584388602</v>
      </c>
      <c r="AH269" s="38">
        <f t="shared" si="520"/>
        <v>420855.85177668609</v>
      </c>
      <c r="AI269" s="38">
        <f t="shared" si="520"/>
        <v>4208556.5436996603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21.76</v>
      </c>
      <c r="Q270" s="38">
        <f t="shared" si="22"/>
        <v>152006.70552801559</v>
      </c>
      <c r="R270" s="371">
        <f t="shared" ref="R270:Z270" si="521">$P270*$O270+MAX(R$24*1000/(MAX(MIN(FLOOR(R$24*1000/$U$1,1),$E270))*$L$1)*$R$1,$Q270-$P270*$O270)</f>
        <v>152006.70552801559</v>
      </c>
      <c r="S270" s="371">
        <f t="shared" si="521"/>
        <v>152006.70552801559</v>
      </c>
      <c r="T270" s="371">
        <f t="shared" si="521"/>
        <v>152006.70552801559</v>
      </c>
      <c r="U270" s="371">
        <f t="shared" si="521"/>
        <v>152006.70552801559</v>
      </c>
      <c r="V270" s="371">
        <f t="shared" si="521"/>
        <v>417689.58836893464</v>
      </c>
      <c r="W270" s="371">
        <f t="shared" si="521"/>
        <v>4175329.1636893461</v>
      </c>
      <c r="X270" s="371">
        <f t="shared" si="521"/>
        <v>41751724.91689346</v>
      </c>
      <c r="Y270" s="371">
        <f t="shared" si="521"/>
        <v>417515682.44893467</v>
      </c>
      <c r="Z270" s="371">
        <f t="shared" si="521"/>
        <v>4175155257.7693467</v>
      </c>
      <c r="AA270" s="38">
        <f t="shared" ref="AA270:AI270" si="522">$D270*R270/3600</f>
        <v>153.22275917223971</v>
      </c>
      <c r="AB270" s="38">
        <f t="shared" si="522"/>
        <v>153.22275917223971</v>
      </c>
      <c r="AC270" s="38">
        <f t="shared" si="522"/>
        <v>153.22275917223971</v>
      </c>
      <c r="AD270" s="38">
        <f t="shared" si="522"/>
        <v>153.22275917223971</v>
      </c>
      <c r="AE270" s="38">
        <f t="shared" si="522"/>
        <v>421.03110507588616</v>
      </c>
      <c r="AF270" s="38">
        <f t="shared" si="522"/>
        <v>4208.7317969988608</v>
      </c>
      <c r="AG270" s="38">
        <f t="shared" si="522"/>
        <v>42085.738716228603</v>
      </c>
      <c r="AH270" s="38">
        <f t="shared" si="522"/>
        <v>420855.80790852616</v>
      </c>
      <c r="AI270" s="38">
        <f t="shared" si="522"/>
        <v>4208556.4998315014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32.64</v>
      </c>
      <c r="Q271" s="38">
        <f t="shared" si="22"/>
        <v>228010.05829202337</v>
      </c>
      <c r="R271" s="371">
        <f t="shared" ref="R271:Z271" si="523">$P271*$O271+MAX(R$24*1000/(MAX(MIN(FLOOR(R$24*1000/$U$1,1),$E271))*$L$1)*$R$1,$Q271-$P271*$O271)</f>
        <v>228010.05829202337</v>
      </c>
      <c r="S271" s="371">
        <f t="shared" si="523"/>
        <v>228010.05829202337</v>
      </c>
      <c r="T271" s="371">
        <f t="shared" si="523"/>
        <v>228010.05829202337</v>
      </c>
      <c r="U271" s="371">
        <f t="shared" si="523"/>
        <v>228010.05829202337</v>
      </c>
      <c r="V271" s="371">
        <f t="shared" si="523"/>
        <v>626436.46255340194</v>
      </c>
      <c r="W271" s="371">
        <f t="shared" si="523"/>
        <v>6262895.8255340187</v>
      </c>
      <c r="X271" s="371">
        <f t="shared" si="523"/>
        <v>62627489.455340192</v>
      </c>
      <c r="Y271" s="371">
        <f t="shared" si="523"/>
        <v>626273425.75340199</v>
      </c>
      <c r="Z271" s="371">
        <f t="shared" si="523"/>
        <v>6262732788.7340183</v>
      </c>
      <c r="AA271" s="38">
        <f t="shared" ref="AA271:AI271" si="524">$D271*R271/3600</f>
        <v>153.22275917223971</v>
      </c>
      <c r="AB271" s="38">
        <f t="shared" si="524"/>
        <v>153.22275917223971</v>
      </c>
      <c r="AC271" s="38">
        <f t="shared" si="524"/>
        <v>153.22275917223971</v>
      </c>
      <c r="AD271" s="38">
        <f t="shared" si="524"/>
        <v>153.22275917223971</v>
      </c>
      <c r="AE271" s="38">
        <f t="shared" si="524"/>
        <v>420.96530283588612</v>
      </c>
      <c r="AF271" s="38">
        <f t="shared" si="524"/>
        <v>4208.6659947588605</v>
      </c>
      <c r="AG271" s="38">
        <f t="shared" si="524"/>
        <v>42085.672913988608</v>
      </c>
      <c r="AH271" s="38">
        <f t="shared" si="524"/>
        <v>420855.74210628617</v>
      </c>
      <c r="AI271" s="38">
        <f t="shared" si="524"/>
        <v>4208556.4340292607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32.64</v>
      </c>
      <c r="Q272" s="38">
        <f t="shared" si="22"/>
        <v>228010.05829202337</v>
      </c>
      <c r="R272" s="371">
        <f t="shared" ref="R272:Z272" si="525">$P272*$O272+MAX(R$24*1000/(MAX(MIN(FLOOR(R$24*1000/$U$1,1),$E272))*$L$1)*$R$1,$Q272-$P272*$O272)</f>
        <v>228010.05829202337</v>
      </c>
      <c r="S272" s="371">
        <f t="shared" si="525"/>
        <v>228010.05829202337</v>
      </c>
      <c r="T272" s="371">
        <f t="shared" si="525"/>
        <v>228010.05829202337</v>
      </c>
      <c r="U272" s="371">
        <f t="shared" si="525"/>
        <v>228010.05829202337</v>
      </c>
      <c r="V272" s="371">
        <f t="shared" si="525"/>
        <v>1252611.805106804</v>
      </c>
      <c r="W272" s="371">
        <f t="shared" si="525"/>
        <v>12525530.531068036</v>
      </c>
      <c r="X272" s="371">
        <f t="shared" si="525"/>
        <v>125254717.79068038</v>
      </c>
      <c r="Y272" s="371">
        <f t="shared" si="525"/>
        <v>1252546590.3868039</v>
      </c>
      <c r="Z272" s="371">
        <f t="shared" si="525"/>
        <v>12525465316.348038</v>
      </c>
      <c r="AA272" s="38">
        <f t="shared" ref="AA272:AI272" si="526">$D272*R272/3600</f>
        <v>76.611379586119853</v>
      </c>
      <c r="AB272" s="38">
        <f t="shared" si="526"/>
        <v>76.611379586119853</v>
      </c>
      <c r="AC272" s="38">
        <f t="shared" si="526"/>
        <v>76.611379586119853</v>
      </c>
      <c r="AD272" s="38">
        <f t="shared" si="526"/>
        <v>76.611379586119853</v>
      </c>
      <c r="AE272" s="38">
        <f t="shared" si="526"/>
        <v>420.87756651588614</v>
      </c>
      <c r="AF272" s="38">
        <f t="shared" si="526"/>
        <v>4208.5782584388598</v>
      </c>
      <c r="AG272" s="38">
        <f t="shared" si="526"/>
        <v>42085.585177668603</v>
      </c>
      <c r="AH272" s="38">
        <f t="shared" si="526"/>
        <v>420855.65436996613</v>
      </c>
      <c r="AI272" s="38">
        <f t="shared" si="526"/>
        <v>4208556.3462929409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32.64</v>
      </c>
      <c r="Q273" s="38">
        <f t="shared" si="22"/>
        <v>228010.05829202337</v>
      </c>
      <c r="R273" s="371">
        <f t="shared" ref="R273:Z273" si="527">$P273*$O273+MAX(R$24*1000/(MAX(MIN(FLOOR(R$24*1000/$U$1,1),$E273))*$L$1)*$R$1,$Q273-$P273*$O273)</f>
        <v>228010.05829202337</v>
      </c>
      <c r="S273" s="371">
        <f t="shared" si="527"/>
        <v>228010.05829202337</v>
      </c>
      <c r="T273" s="371">
        <f t="shared" si="527"/>
        <v>228010.05829202337</v>
      </c>
      <c r="U273" s="371">
        <f t="shared" si="527"/>
        <v>250541.94502136076</v>
      </c>
      <c r="V273" s="371">
        <f t="shared" si="527"/>
        <v>2505125.6902136081</v>
      </c>
      <c r="W273" s="371">
        <f t="shared" si="527"/>
        <v>25050963.142136075</v>
      </c>
      <c r="X273" s="371">
        <f t="shared" si="527"/>
        <v>250509337.66136074</v>
      </c>
      <c r="Y273" s="371">
        <f t="shared" si="527"/>
        <v>2505093082.8536077</v>
      </c>
      <c r="Z273" s="371">
        <f t="shared" si="527"/>
        <v>25050930534.776073</v>
      </c>
      <c r="AA273" s="38">
        <f t="shared" ref="AA273:AI273" si="528">$D273*R273/3600</f>
        <v>38.305689793059926</v>
      </c>
      <c r="AB273" s="38">
        <f t="shared" si="528"/>
        <v>38.305689793059926</v>
      </c>
      <c r="AC273" s="38">
        <f t="shared" si="528"/>
        <v>38.305689793059926</v>
      </c>
      <c r="AD273" s="38">
        <f t="shared" si="528"/>
        <v>42.091046763588608</v>
      </c>
      <c r="AE273" s="38">
        <f t="shared" si="528"/>
        <v>420.86111595588613</v>
      </c>
      <c r="AF273" s="38">
        <f t="shared" si="528"/>
        <v>4208.5618078788611</v>
      </c>
      <c r="AG273" s="38">
        <f t="shared" si="528"/>
        <v>42085.568727108606</v>
      </c>
      <c r="AH273" s="38">
        <f t="shared" si="528"/>
        <v>420855.63791940612</v>
      </c>
      <c r="AI273" s="38">
        <f t="shared" si="528"/>
        <v>4208556.3298423802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10.88</v>
      </c>
      <c r="Q274" s="38">
        <f t="shared" si="22"/>
        <v>76003.352764007795</v>
      </c>
      <c r="R274" s="371">
        <f t="shared" ref="R274:Z274" si="529">$P274*$O274+MAX(R$24*1000/(MAX(MIN(FLOOR(R$24*1000/$U$1,1),$E274))*$L$1)*$R$1,$Q274-$P274*$O274)</f>
        <v>76003.352764007795</v>
      </c>
      <c r="S274" s="371">
        <f t="shared" si="529"/>
        <v>76003.352764007795</v>
      </c>
      <c r="T274" s="371">
        <f t="shared" si="529"/>
        <v>76003.352764007795</v>
      </c>
      <c r="U274" s="371">
        <f t="shared" si="529"/>
        <v>76003.352764007795</v>
      </c>
      <c r="V274" s="371">
        <f t="shared" si="529"/>
        <v>313245.43127670098</v>
      </c>
      <c r="W274" s="371">
        <f t="shared" si="529"/>
        <v>3131475.1127670091</v>
      </c>
      <c r="X274" s="371">
        <f t="shared" si="529"/>
        <v>31313771.927670095</v>
      </c>
      <c r="Y274" s="371">
        <f t="shared" si="529"/>
        <v>313136740.07670099</v>
      </c>
      <c r="Z274" s="371">
        <f t="shared" si="529"/>
        <v>3131366421.5670094</v>
      </c>
      <c r="AA274" s="38">
        <f t="shared" ref="AA274:AI274" si="530">$D274*R274/3600</f>
        <v>104.33740267442991</v>
      </c>
      <c r="AB274" s="38">
        <f t="shared" si="530"/>
        <v>104.33740267442991</v>
      </c>
      <c r="AC274" s="38">
        <f t="shared" si="530"/>
        <v>104.33740267442991</v>
      </c>
      <c r="AD274" s="38">
        <f t="shared" si="530"/>
        <v>104.33740267442991</v>
      </c>
      <c r="AE274" s="38">
        <f t="shared" si="530"/>
        <v>430.02332805665509</v>
      </c>
      <c r="AF274" s="38">
        <f t="shared" si="530"/>
        <v>4298.8890348065497</v>
      </c>
      <c r="AG274" s="38">
        <f t="shared" si="530"/>
        <v>42987.546102305503</v>
      </c>
      <c r="AH274" s="38">
        <f t="shared" si="530"/>
        <v>429874.11677729507</v>
      </c>
      <c r="AI274" s="38">
        <f t="shared" si="530"/>
        <v>4298739.8235271908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21.76</v>
      </c>
      <c r="Q275" s="38">
        <f t="shared" si="22"/>
        <v>152006.70552801559</v>
      </c>
      <c r="R275" s="371">
        <f t="shared" ref="R275:Z275" si="531">$P275*$O275+MAX(R$24*1000/(MAX(MIN(FLOOR(R$24*1000/$U$1,1),$E275))*$L$1)*$R$1,$Q275-$P275*$O275)</f>
        <v>152006.70552801559</v>
      </c>
      <c r="S275" s="371">
        <f t="shared" si="531"/>
        <v>152006.70552801559</v>
      </c>
      <c r="T275" s="371">
        <f t="shared" si="531"/>
        <v>152006.70552801559</v>
      </c>
      <c r="U275" s="371">
        <f t="shared" si="531"/>
        <v>152006.70552801559</v>
      </c>
      <c r="V275" s="371">
        <f t="shared" si="531"/>
        <v>626382.06255340204</v>
      </c>
      <c r="W275" s="371">
        <f t="shared" si="531"/>
        <v>6262841.4255340183</v>
      </c>
      <c r="X275" s="371">
        <f t="shared" si="531"/>
        <v>62627435.055340186</v>
      </c>
      <c r="Y275" s="371">
        <f t="shared" si="531"/>
        <v>626273371.3534019</v>
      </c>
      <c r="Z275" s="371">
        <f t="shared" si="531"/>
        <v>6262732734.3340187</v>
      </c>
      <c r="AA275" s="38">
        <f t="shared" ref="AA275:AI275" si="532">$D275*R275/3600</f>
        <v>104.33740267442991</v>
      </c>
      <c r="AB275" s="38">
        <f t="shared" si="532"/>
        <v>104.33740267442991</v>
      </c>
      <c r="AC275" s="38">
        <f t="shared" si="532"/>
        <v>104.33740267442991</v>
      </c>
      <c r="AD275" s="38">
        <f t="shared" si="532"/>
        <v>104.33740267442991</v>
      </c>
      <c r="AE275" s="38">
        <f t="shared" si="532"/>
        <v>429.94864773665518</v>
      </c>
      <c r="AF275" s="38">
        <f t="shared" si="532"/>
        <v>4298.8143544865497</v>
      </c>
      <c r="AG275" s="38">
        <f t="shared" si="532"/>
        <v>42987.471421985501</v>
      </c>
      <c r="AH275" s="38">
        <f t="shared" si="532"/>
        <v>429874.04209697503</v>
      </c>
      <c r="AI275" s="38">
        <f t="shared" si="532"/>
        <v>4298739.7488468708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16.32</v>
      </c>
      <c r="Q276" s="38">
        <f t="shared" si="22"/>
        <v>114005.02914601169</v>
      </c>
      <c r="R276" s="371">
        <f t="shared" ref="R276:Z276" si="533">$P276*$O276+MAX(R$24*1000/(MAX(MIN(FLOOR(R$24*1000/$U$1,1),$E276))*$L$1)*$R$1,$Q276-$P276*$O276)</f>
        <v>114005.02914601169</v>
      </c>
      <c r="S276" s="371">
        <f t="shared" si="533"/>
        <v>114005.02914601169</v>
      </c>
      <c r="T276" s="371">
        <f t="shared" si="533"/>
        <v>114005.02914601169</v>
      </c>
      <c r="U276" s="371">
        <f t="shared" si="533"/>
        <v>125287.29251068037</v>
      </c>
      <c r="V276" s="371">
        <f t="shared" si="533"/>
        <v>1252579.1651068039</v>
      </c>
      <c r="W276" s="371">
        <f t="shared" si="533"/>
        <v>12525497.891068038</v>
      </c>
      <c r="X276" s="371">
        <f t="shared" si="533"/>
        <v>125254685.15068038</v>
      </c>
      <c r="Y276" s="371">
        <f t="shared" si="533"/>
        <v>1252546557.746804</v>
      </c>
      <c r="Z276" s="371">
        <f t="shared" si="533"/>
        <v>12525465283.708036</v>
      </c>
      <c r="AA276" s="38">
        <f t="shared" ref="AA276:AI276" si="534">$D276*R276/3600</f>
        <v>39.126526002911213</v>
      </c>
      <c r="AB276" s="38">
        <f t="shared" si="534"/>
        <v>39.126526002911213</v>
      </c>
      <c r="AC276" s="38">
        <f t="shared" si="534"/>
        <v>39.126526002911213</v>
      </c>
      <c r="AD276" s="38">
        <f t="shared" si="534"/>
        <v>42.9985987896655</v>
      </c>
      <c r="AE276" s="38">
        <f t="shared" si="534"/>
        <v>429.88516946465506</v>
      </c>
      <c r="AF276" s="38">
        <f t="shared" si="534"/>
        <v>4298.7508762145499</v>
      </c>
      <c r="AG276" s="38">
        <f t="shared" si="534"/>
        <v>42987.407943713508</v>
      </c>
      <c r="AH276" s="38">
        <f t="shared" si="534"/>
        <v>429873.97861870308</v>
      </c>
      <c r="AI276" s="38">
        <f t="shared" si="534"/>
        <v>4298739.6853685975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34</v>
      </c>
      <c r="Q277" s="38">
        <f t="shared" si="22"/>
        <v>237510.47738752436</v>
      </c>
      <c r="R277" s="371">
        <f t="shared" ref="R277:Z277" si="535">$P277*$O277+MAX(R$24*1000/(MAX(MIN(FLOOR(R$24*1000/$U$1,1),$E277))*$L$1)*$R$1,$Q277-$P277*$O277)</f>
        <v>237510.47738752436</v>
      </c>
      <c r="S277" s="371">
        <f t="shared" si="535"/>
        <v>237510.47738752436</v>
      </c>
      <c r="T277" s="371">
        <f t="shared" si="535"/>
        <v>237510.47738752436</v>
      </c>
      <c r="U277" s="371">
        <f t="shared" si="535"/>
        <v>250543.30502136075</v>
      </c>
      <c r="V277" s="371">
        <f t="shared" si="535"/>
        <v>2505127.050213608</v>
      </c>
      <c r="W277" s="371">
        <f t="shared" si="535"/>
        <v>25050964.502136074</v>
      </c>
      <c r="X277" s="371">
        <f t="shared" si="535"/>
        <v>250509339.02136075</v>
      </c>
      <c r="Y277" s="371">
        <f t="shared" si="535"/>
        <v>2505093084.2136078</v>
      </c>
      <c r="Z277" s="371">
        <f t="shared" si="535"/>
        <v>25050930536.136074</v>
      </c>
      <c r="AA277" s="38">
        <f t="shared" ref="AA277:AI277" si="536">$D277*R277/3600</f>
        <v>40.756797919699181</v>
      </c>
      <c r="AB277" s="38">
        <f t="shared" si="536"/>
        <v>40.756797919699181</v>
      </c>
      <c r="AC277" s="38">
        <f t="shared" si="536"/>
        <v>40.756797919699181</v>
      </c>
      <c r="AD277" s="38">
        <f t="shared" si="536"/>
        <v>42.993231141665504</v>
      </c>
      <c r="AE277" s="38">
        <f t="shared" si="536"/>
        <v>429.87980181665512</v>
      </c>
      <c r="AF277" s="38">
        <f t="shared" si="536"/>
        <v>4298.7455085665497</v>
      </c>
      <c r="AG277" s="38">
        <f t="shared" si="536"/>
        <v>42987.402576065506</v>
      </c>
      <c r="AH277" s="38">
        <f t="shared" si="536"/>
        <v>429873.97325105505</v>
      </c>
      <c r="AI277" s="38">
        <f t="shared" si="536"/>
        <v>4298739.6800009497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10</v>
      </c>
      <c r="P278" s="369">
        <f t="shared" si="21"/>
        <v>20.399999999999999</v>
      </c>
      <c r="Q278" s="38">
        <f t="shared" si="22"/>
        <v>142506.28643251461</v>
      </c>
      <c r="R278" s="371">
        <f t="shared" ref="R278:Z278" si="537">$P278*$O278+MAX(R$24*1000/(MAX(MIN(FLOOR(R$24*1000/$U$1,1),$E278))*$L$1)*$R$1,$Q278-$P278*$O278)</f>
        <v>142506.28643251461</v>
      </c>
      <c r="S278" s="371">
        <f t="shared" si="537"/>
        <v>142506.28643251461</v>
      </c>
      <c r="T278" s="371">
        <f t="shared" si="537"/>
        <v>142506.28643251461</v>
      </c>
      <c r="U278" s="371">
        <f t="shared" si="537"/>
        <v>142506.28643251461</v>
      </c>
      <c r="V278" s="371">
        <f t="shared" si="537"/>
        <v>313340.63127670099</v>
      </c>
      <c r="W278" s="371">
        <f t="shared" si="537"/>
        <v>3131570.3127670093</v>
      </c>
      <c r="X278" s="371">
        <f t="shared" si="537"/>
        <v>31313867.127670094</v>
      </c>
      <c r="Y278" s="371">
        <f t="shared" si="537"/>
        <v>313136835.27670097</v>
      </c>
      <c r="Z278" s="371">
        <f t="shared" si="537"/>
        <v>3131366516.7670093</v>
      </c>
      <c r="AA278" s="38">
        <f t="shared" ref="AA278:AI278" si="538">$D278*R278/3600</f>
        <v>197.60871718642028</v>
      </c>
      <c r="AB278" s="38">
        <f t="shared" si="538"/>
        <v>197.60871718642028</v>
      </c>
      <c r="AC278" s="38">
        <f t="shared" si="538"/>
        <v>197.60871718642028</v>
      </c>
      <c r="AD278" s="38">
        <f t="shared" si="538"/>
        <v>197.60871718642028</v>
      </c>
      <c r="AE278" s="38">
        <f t="shared" si="538"/>
        <v>434.49900870369203</v>
      </c>
      <c r="AF278" s="38">
        <f t="shared" si="538"/>
        <v>4342.4441670369197</v>
      </c>
      <c r="AG278" s="38">
        <f t="shared" si="538"/>
        <v>43421.8957503692</v>
      </c>
      <c r="AH278" s="38">
        <f t="shared" si="538"/>
        <v>434216.41158369201</v>
      </c>
      <c r="AI278" s="38">
        <f t="shared" si="538"/>
        <v>4342161.5699169198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40.799999999999997</v>
      </c>
      <c r="Q279" s="38">
        <f t="shared" si="22"/>
        <v>285012.57286502921</v>
      </c>
      <c r="R279" s="371">
        <f t="shared" ref="R279:Z279" si="539">$P279*$O279+MAX(R$24*1000/(MAX(MIN(FLOOR(R$24*1000/$U$1,1),$E279))*$L$1)*$R$1,$Q279-$P279*$O279)</f>
        <v>285012.57286502921</v>
      </c>
      <c r="S279" s="371">
        <f t="shared" si="539"/>
        <v>285012.57286502921</v>
      </c>
      <c r="T279" s="371">
        <f t="shared" si="539"/>
        <v>285012.57286502921</v>
      </c>
      <c r="U279" s="371">
        <f t="shared" si="539"/>
        <v>285012.57286502921</v>
      </c>
      <c r="V279" s="371">
        <f t="shared" si="539"/>
        <v>626477.26255340199</v>
      </c>
      <c r="W279" s="371">
        <f t="shared" si="539"/>
        <v>6262936.6255340185</v>
      </c>
      <c r="X279" s="371">
        <f t="shared" si="539"/>
        <v>62627530.255340189</v>
      </c>
      <c r="Y279" s="371">
        <f t="shared" si="539"/>
        <v>626273466.55340195</v>
      </c>
      <c r="Z279" s="371">
        <f t="shared" si="539"/>
        <v>6262732829.5340185</v>
      </c>
      <c r="AA279" s="38">
        <f t="shared" ref="AA279:AI279" si="540">$D279*R279/3600</f>
        <v>197.60871718642028</v>
      </c>
      <c r="AB279" s="38">
        <f t="shared" si="540"/>
        <v>197.60871718642028</v>
      </c>
      <c r="AC279" s="38">
        <f t="shared" si="540"/>
        <v>197.60871718642028</v>
      </c>
      <c r="AD279" s="38">
        <f t="shared" si="540"/>
        <v>197.60871718642028</v>
      </c>
      <c r="AE279" s="38">
        <f t="shared" si="540"/>
        <v>434.3575687036921</v>
      </c>
      <c r="AF279" s="38">
        <f t="shared" si="540"/>
        <v>4342.3027270369194</v>
      </c>
      <c r="AG279" s="38">
        <f t="shared" si="540"/>
        <v>43421.754310369193</v>
      </c>
      <c r="AH279" s="38">
        <f t="shared" si="540"/>
        <v>434216.27014369203</v>
      </c>
      <c r="AI279" s="38">
        <f t="shared" si="540"/>
        <v>4342161.4284769194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40.799999999999997</v>
      </c>
      <c r="Q280" s="38">
        <f t="shared" ref="Q280:Q534" si="547">P280*$R$1</f>
        <v>285012.57286502921</v>
      </c>
      <c r="R280" s="371">
        <f t="shared" ref="R280:Z280" si="548">$P280*$O280+MAX(R$24*1000/(MAX(MIN(FLOOR(R$24*1000/$U$1,1),$E280))*$L$1)*$R$1,$Q280-$P280*$O280)</f>
        <v>285012.57286502921</v>
      </c>
      <c r="S280" s="371">
        <f t="shared" si="548"/>
        <v>285012.57286502921</v>
      </c>
      <c r="T280" s="371">
        <f t="shared" si="548"/>
        <v>285012.57286502921</v>
      </c>
      <c r="U280" s="371">
        <f t="shared" si="548"/>
        <v>285012.57286502921</v>
      </c>
      <c r="V280" s="371">
        <f t="shared" si="548"/>
        <v>1252628.1251068041</v>
      </c>
      <c r="W280" s="371">
        <f t="shared" si="548"/>
        <v>12525546.851068037</v>
      </c>
      <c r="X280" s="371">
        <f t="shared" si="548"/>
        <v>125254734.11068037</v>
      </c>
      <c r="Y280" s="371">
        <f t="shared" si="548"/>
        <v>1252546606.7068038</v>
      </c>
      <c r="Z280" s="371">
        <f t="shared" si="548"/>
        <v>12525465332.668037</v>
      </c>
      <c r="AA280" s="38">
        <f t="shared" ref="AA280:AI280" si="549">$D280*R280/3600</f>
        <v>98.804358593210139</v>
      </c>
      <c r="AB280" s="38">
        <f t="shared" si="549"/>
        <v>98.804358593210139</v>
      </c>
      <c r="AC280" s="38">
        <f t="shared" si="549"/>
        <v>98.804358593210139</v>
      </c>
      <c r="AD280" s="38">
        <f t="shared" si="549"/>
        <v>98.804358593210139</v>
      </c>
      <c r="AE280" s="38">
        <f t="shared" si="549"/>
        <v>434.24441670369208</v>
      </c>
      <c r="AF280" s="38">
        <f t="shared" si="549"/>
        <v>4342.1895750369195</v>
      </c>
      <c r="AG280" s="38">
        <f t="shared" si="549"/>
        <v>43421.641158369195</v>
      </c>
      <c r="AH280" s="38">
        <f t="shared" si="549"/>
        <v>434216.15699169197</v>
      </c>
      <c r="AI280" s="38">
        <f t="shared" si="549"/>
        <v>4342161.3153249193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40.799999999999997</v>
      </c>
      <c r="Q281" s="38">
        <f t="shared" si="547"/>
        <v>285012.57286502921</v>
      </c>
      <c r="R281" s="371">
        <f t="shared" ref="R281:Z281" si="550">$P281*$O281+MAX(R$24*1000/(MAX(MIN(FLOOR(R$24*1000/$U$1,1),$E281))*$L$1)*$R$1,$Q281-$P281*$O281)</f>
        <v>285012.57286502921</v>
      </c>
      <c r="S281" s="371">
        <f t="shared" si="550"/>
        <v>285012.57286502921</v>
      </c>
      <c r="T281" s="371">
        <f t="shared" si="550"/>
        <v>285012.57286502921</v>
      </c>
      <c r="U281" s="371">
        <f t="shared" si="550"/>
        <v>285012.57286502921</v>
      </c>
      <c r="V281" s="371">
        <f t="shared" si="550"/>
        <v>2505133.8502136078</v>
      </c>
      <c r="W281" s="371">
        <f t="shared" si="550"/>
        <v>25050971.302136075</v>
      </c>
      <c r="X281" s="371">
        <f t="shared" si="550"/>
        <v>250509345.82136077</v>
      </c>
      <c r="Y281" s="371">
        <f t="shared" si="550"/>
        <v>2505093091.013608</v>
      </c>
      <c r="Z281" s="371">
        <f t="shared" si="550"/>
        <v>25050930542.936073</v>
      </c>
      <c r="AA281" s="38">
        <f t="shared" ref="AA281:AI281" si="551">$D281*R281/3600</f>
        <v>49.40217929660507</v>
      </c>
      <c r="AB281" s="38">
        <f t="shared" si="551"/>
        <v>49.40217929660507</v>
      </c>
      <c r="AC281" s="38">
        <f t="shared" si="551"/>
        <v>49.40217929660507</v>
      </c>
      <c r="AD281" s="38">
        <f t="shared" si="551"/>
        <v>49.40217929660507</v>
      </c>
      <c r="AE281" s="38">
        <f t="shared" si="551"/>
        <v>434.22320070369199</v>
      </c>
      <c r="AF281" s="38">
        <f t="shared" si="551"/>
        <v>4342.1683590369194</v>
      </c>
      <c r="AG281" s="38">
        <f t="shared" si="551"/>
        <v>43421.619942369194</v>
      </c>
      <c r="AH281" s="38">
        <f t="shared" si="551"/>
        <v>434216.13577569206</v>
      </c>
      <c r="AI281" s="38">
        <f t="shared" si="551"/>
        <v>4342161.2941089198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2.04</v>
      </c>
      <c r="Q282" s="38">
        <f t="shared" si="547"/>
        <v>14250.628643251461</v>
      </c>
      <c r="R282" s="371">
        <f t="shared" ref="R282:Z282" si="553">$P282*$O282+MAX(R$24*1000/(MAX(MIN(FLOOR(R$24*1000/$U$1,1),$E282))*$L$1)*$R$1,$Q282-$P282*$O282)</f>
        <v>14250.628643251461</v>
      </c>
      <c r="S282" s="371">
        <f t="shared" si="553"/>
        <v>14250.628643251461</v>
      </c>
      <c r="T282" s="371">
        <f t="shared" si="553"/>
        <v>14250.628643251461</v>
      </c>
      <c r="U282" s="371">
        <f t="shared" si="553"/>
        <v>15677.231563835046</v>
      </c>
      <c r="V282" s="371">
        <f t="shared" si="553"/>
        <v>156588.71563835049</v>
      </c>
      <c r="W282" s="371">
        <f t="shared" si="553"/>
        <v>1565703.5563835045</v>
      </c>
      <c r="X282" s="371">
        <f t="shared" si="553"/>
        <v>15656851.963835048</v>
      </c>
      <c r="Y282" s="371">
        <f t="shared" si="553"/>
        <v>156568336.03835049</v>
      </c>
      <c r="Z282" s="371">
        <f t="shared" si="553"/>
        <v>1565683176.7835047</v>
      </c>
      <c r="AA282" s="38">
        <f t="shared" ref="AA282:AI282" si="554">$D282*R282/3600</f>
        <v>40.312178306029736</v>
      </c>
      <c r="AB282" s="38">
        <f t="shared" si="554"/>
        <v>40.312178306029736</v>
      </c>
      <c r="AC282" s="38">
        <f t="shared" si="554"/>
        <v>40.312178306029736</v>
      </c>
      <c r="AD282" s="38">
        <f t="shared" si="554"/>
        <v>44.347752647776581</v>
      </c>
      <c r="AE282" s="38">
        <f t="shared" si="554"/>
        <v>442.95815879776586</v>
      </c>
      <c r="AF282" s="38">
        <f t="shared" si="554"/>
        <v>4429.0622202976583</v>
      </c>
      <c r="AG282" s="38">
        <f t="shared" si="554"/>
        <v>44290.10283529658</v>
      </c>
      <c r="AH282" s="38">
        <f t="shared" si="554"/>
        <v>442900.50898528588</v>
      </c>
      <c r="AI282" s="38">
        <f t="shared" si="554"/>
        <v>4429004.5704851784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2.04</v>
      </c>
      <c r="Q283" s="38">
        <f t="shared" si="547"/>
        <v>14250.628643251461</v>
      </c>
      <c r="R283" s="371">
        <f t="shared" ref="R283:Z283" si="555">$P283*$O283+MAX(R$24*1000/(MAX(MIN(FLOOR(R$24*1000/$U$1,1),$E283))*$L$1)*$R$1,$Q283-$P283*$O283)</f>
        <v>14250.628643251461</v>
      </c>
      <c r="S283" s="371">
        <f t="shared" si="555"/>
        <v>14250.628643251461</v>
      </c>
      <c r="T283" s="371">
        <f t="shared" si="555"/>
        <v>14250.628643251461</v>
      </c>
      <c r="U283" s="371">
        <f t="shared" si="555"/>
        <v>15677.231563835046</v>
      </c>
      <c r="V283" s="371">
        <f t="shared" si="555"/>
        <v>156588.71563835049</v>
      </c>
      <c r="W283" s="371">
        <f t="shared" si="555"/>
        <v>1565703.5563835045</v>
      </c>
      <c r="X283" s="371">
        <f t="shared" si="555"/>
        <v>15656851.963835048</v>
      </c>
      <c r="Y283" s="371">
        <f t="shared" si="555"/>
        <v>156568336.03835049</v>
      </c>
      <c r="Z283" s="371">
        <f t="shared" si="555"/>
        <v>1565683176.7835047</v>
      </c>
      <c r="AA283" s="38">
        <f t="shared" ref="AA283:AI283" si="556">$D283*R283/3600</f>
        <v>40.312178306029736</v>
      </c>
      <c r="AB283" s="38">
        <f t="shared" si="556"/>
        <v>40.312178306029736</v>
      </c>
      <c r="AC283" s="38">
        <f t="shared" si="556"/>
        <v>40.312178306029736</v>
      </c>
      <c r="AD283" s="38">
        <f t="shared" si="556"/>
        <v>44.347752647776581</v>
      </c>
      <c r="AE283" s="38">
        <f t="shared" si="556"/>
        <v>442.95815879776586</v>
      </c>
      <c r="AF283" s="38">
        <f t="shared" si="556"/>
        <v>4429.0622202976583</v>
      </c>
      <c r="AG283" s="38">
        <f t="shared" si="556"/>
        <v>44290.10283529658</v>
      </c>
      <c r="AH283" s="38">
        <f t="shared" si="556"/>
        <v>442900.50898528588</v>
      </c>
      <c r="AI283" s="38">
        <f t="shared" si="556"/>
        <v>4429004.5704851784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2.72</v>
      </c>
      <c r="Q284" s="38">
        <f t="shared" si="547"/>
        <v>19000.838191001949</v>
      </c>
      <c r="R284" s="371">
        <f t="shared" ref="R284:Z284" si="557">$P284*$O284+MAX(R$24*1000/(MAX(MIN(FLOOR(R$24*1000/$U$1,1),$E284))*$L$1)*$R$1,$Q284-$P284*$O284)</f>
        <v>19000.838191001949</v>
      </c>
      <c r="S284" s="371">
        <f t="shared" si="557"/>
        <v>19000.838191001949</v>
      </c>
      <c r="T284" s="371">
        <f t="shared" si="557"/>
        <v>19000.838191001949</v>
      </c>
      <c r="U284" s="371">
        <f t="shared" si="557"/>
        <v>20897.535418446732</v>
      </c>
      <c r="V284" s="371">
        <f t="shared" si="557"/>
        <v>208779.51418446732</v>
      </c>
      <c r="W284" s="371">
        <f t="shared" si="557"/>
        <v>2087599.301844673</v>
      </c>
      <c r="X284" s="371">
        <f t="shared" si="557"/>
        <v>20875797.178446732</v>
      </c>
      <c r="Y284" s="371">
        <f t="shared" si="557"/>
        <v>208757775.94446734</v>
      </c>
      <c r="Z284" s="371">
        <f t="shared" si="557"/>
        <v>2087577563.6046734</v>
      </c>
      <c r="AA284" s="38">
        <f t="shared" ref="AA284:AI284" si="558">$D284*R284/3600</f>
        <v>40.312178306029736</v>
      </c>
      <c r="AB284" s="38">
        <f t="shared" si="558"/>
        <v>40.312178306029736</v>
      </c>
      <c r="AC284" s="38">
        <f t="shared" si="558"/>
        <v>40.312178306029736</v>
      </c>
      <c r="AD284" s="38">
        <f t="shared" si="558"/>
        <v>44.336211143776595</v>
      </c>
      <c r="AE284" s="38">
        <f t="shared" si="558"/>
        <v>442.94661729376588</v>
      </c>
      <c r="AF284" s="38">
        <f t="shared" si="558"/>
        <v>4429.0506787936583</v>
      </c>
      <c r="AG284" s="38">
        <f t="shared" si="558"/>
        <v>44290.09129379259</v>
      </c>
      <c r="AH284" s="38">
        <f t="shared" si="558"/>
        <v>442900.49744378187</v>
      </c>
      <c r="AI284" s="38">
        <f t="shared" si="558"/>
        <v>4429004.5589436749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4.08</v>
      </c>
      <c r="Q285" s="38">
        <f t="shared" si="547"/>
        <v>28501.257286502921</v>
      </c>
      <c r="R285" s="371">
        <f t="shared" ref="R285:Z285" si="559">$P285*$O285+MAX(R$24*1000/(MAX(MIN(FLOOR(R$24*1000/$U$1,1),$E285))*$L$1)*$R$1,$Q285-$P285*$O285)</f>
        <v>28501.257286502921</v>
      </c>
      <c r="S285" s="371">
        <f t="shared" si="559"/>
        <v>28501.257286502921</v>
      </c>
      <c r="T285" s="371">
        <f t="shared" si="559"/>
        <v>28501.257286502921</v>
      </c>
      <c r="U285" s="371">
        <f t="shared" si="559"/>
        <v>31334.063127670095</v>
      </c>
      <c r="V285" s="371">
        <f t="shared" si="559"/>
        <v>313157.03127670102</v>
      </c>
      <c r="W285" s="371">
        <f t="shared" si="559"/>
        <v>3131386.7127670092</v>
      </c>
      <c r="X285" s="371">
        <f t="shared" si="559"/>
        <v>31313683.527670093</v>
      </c>
      <c r="Y285" s="371">
        <f t="shared" si="559"/>
        <v>313136651.67670095</v>
      </c>
      <c r="Z285" s="371">
        <f t="shared" si="559"/>
        <v>3131366333.1670094</v>
      </c>
      <c r="AA285" s="38">
        <f t="shared" ref="AA285:AI285" si="560">$D285*R285/3600</f>
        <v>40.312178306029736</v>
      </c>
      <c r="AB285" s="38">
        <f t="shared" si="560"/>
        <v>40.312178306029736</v>
      </c>
      <c r="AC285" s="38">
        <f t="shared" si="560"/>
        <v>40.312178306029736</v>
      </c>
      <c r="AD285" s="38">
        <f t="shared" si="560"/>
        <v>44.318898887776584</v>
      </c>
      <c r="AE285" s="38">
        <f t="shared" si="560"/>
        <v>442.92930503776597</v>
      </c>
      <c r="AF285" s="38">
        <f t="shared" si="560"/>
        <v>4429.0333665376584</v>
      </c>
      <c r="AG285" s="38">
        <f t="shared" si="560"/>
        <v>44290.073981536589</v>
      </c>
      <c r="AH285" s="38">
        <f t="shared" si="560"/>
        <v>442900.48013152584</v>
      </c>
      <c r="AI285" s="38">
        <f t="shared" si="560"/>
        <v>4429004.5416314183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5.44</v>
      </c>
      <c r="Q286" s="38">
        <f t="shared" si="547"/>
        <v>38001.676382003898</v>
      </c>
      <c r="R286" s="371">
        <f t="shared" ref="R286:Z286" si="561">$P286*$O286+MAX(R$24*1000/(MAX(MIN(FLOOR(R$24*1000/$U$1,1),$E286))*$L$1)*$R$1,$Q286-$P286*$O286)</f>
        <v>38001.676382003898</v>
      </c>
      <c r="S286" s="371">
        <f t="shared" si="561"/>
        <v>38001.676382003898</v>
      </c>
      <c r="T286" s="371">
        <f t="shared" si="561"/>
        <v>38001.676382003898</v>
      </c>
      <c r="U286" s="371">
        <f t="shared" si="561"/>
        <v>41773.31083689347</v>
      </c>
      <c r="V286" s="371">
        <f t="shared" si="561"/>
        <v>417537.26836893463</v>
      </c>
      <c r="W286" s="371">
        <f t="shared" si="561"/>
        <v>4175176.8436893458</v>
      </c>
      <c r="X286" s="371">
        <f t="shared" si="561"/>
        <v>41751572.59689346</v>
      </c>
      <c r="Y286" s="371">
        <f t="shared" si="561"/>
        <v>417515530.12893468</v>
      </c>
      <c r="Z286" s="371">
        <f t="shared" si="561"/>
        <v>4175155105.449347</v>
      </c>
      <c r="AA286" s="38">
        <f t="shared" ref="AA286:AI286" si="562">$D286*R286/3600</f>
        <v>40.312178306029736</v>
      </c>
      <c r="AB286" s="38">
        <f t="shared" si="562"/>
        <v>40.312178306029736</v>
      </c>
      <c r="AC286" s="38">
        <f t="shared" si="562"/>
        <v>40.312178306029736</v>
      </c>
      <c r="AD286" s="38">
        <f t="shared" si="562"/>
        <v>44.313128135776594</v>
      </c>
      <c r="AE286" s="38">
        <f t="shared" si="562"/>
        <v>442.92353428576587</v>
      </c>
      <c r="AF286" s="38">
        <f t="shared" si="562"/>
        <v>4429.0275957856584</v>
      </c>
      <c r="AG286" s="38">
        <f t="shared" si="562"/>
        <v>44290.068210784586</v>
      </c>
      <c r="AH286" s="38">
        <f t="shared" si="562"/>
        <v>442900.47436077392</v>
      </c>
      <c r="AI286" s="38">
        <f t="shared" si="562"/>
        <v>4429004.535860667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8.16</v>
      </c>
      <c r="Q287" s="38">
        <f t="shared" si="547"/>
        <v>57002.514573005843</v>
      </c>
      <c r="R287" s="371">
        <f t="shared" ref="R287:Z287" si="563">$P287*$O287+MAX(R$24*1000/(MAX(MIN(FLOOR(R$24*1000/$U$1,1),$E287))*$L$1)*$R$1,$Q287-$P287*$O287)</f>
        <v>57002.514573005843</v>
      </c>
      <c r="S287" s="371">
        <f t="shared" si="563"/>
        <v>57002.514573005843</v>
      </c>
      <c r="T287" s="371">
        <f t="shared" si="563"/>
        <v>57002.514573005843</v>
      </c>
      <c r="U287" s="371">
        <f t="shared" si="563"/>
        <v>62643.646255340187</v>
      </c>
      <c r="V287" s="371">
        <f t="shared" si="563"/>
        <v>626289.58255340194</v>
      </c>
      <c r="W287" s="371">
        <f t="shared" si="563"/>
        <v>6262748.9455340188</v>
      </c>
      <c r="X287" s="371">
        <f t="shared" si="563"/>
        <v>62627342.575340189</v>
      </c>
      <c r="Y287" s="371">
        <f t="shared" si="563"/>
        <v>626273278.873402</v>
      </c>
      <c r="Z287" s="371">
        <f t="shared" si="563"/>
        <v>6262732641.8540182</v>
      </c>
      <c r="AA287" s="38">
        <f t="shared" ref="AA287:AI287" si="564">$D287*R287/3600</f>
        <v>40.312178306029736</v>
      </c>
      <c r="AB287" s="38">
        <f t="shared" si="564"/>
        <v>40.312178306029736</v>
      </c>
      <c r="AC287" s="38">
        <f t="shared" si="564"/>
        <v>40.312178306029736</v>
      </c>
      <c r="AD287" s="38">
        <f t="shared" si="564"/>
        <v>44.30158663177658</v>
      </c>
      <c r="AE287" s="38">
        <f t="shared" si="564"/>
        <v>442.91199278176589</v>
      </c>
      <c r="AF287" s="38">
        <f t="shared" si="564"/>
        <v>4429.0160542816584</v>
      </c>
      <c r="AG287" s="38">
        <f t="shared" si="564"/>
        <v>44290.056669280588</v>
      </c>
      <c r="AH287" s="38">
        <f t="shared" si="564"/>
        <v>442900.46281926992</v>
      </c>
      <c r="AI287" s="38">
        <f t="shared" si="564"/>
        <v>4429004.5243191617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8.16</v>
      </c>
      <c r="Q288" s="38">
        <f t="shared" si="547"/>
        <v>57002.514573005843</v>
      </c>
      <c r="R288" s="371">
        <f t="shared" ref="R288:Z288" si="565">$P288*$O288+MAX(R$24*1000/(MAX(MIN(FLOOR(R$24*1000/$U$1,1),$E288))*$L$1)*$R$1,$Q288-$P288*$O288)</f>
        <v>57002.514573005843</v>
      </c>
      <c r="S288" s="371">
        <f t="shared" si="565"/>
        <v>57002.514573005843</v>
      </c>
      <c r="T288" s="371">
        <f t="shared" si="565"/>
        <v>57002.514573005843</v>
      </c>
      <c r="U288" s="371">
        <f t="shared" si="565"/>
        <v>125262.81251068038</v>
      </c>
      <c r="V288" s="371">
        <f t="shared" si="565"/>
        <v>1252554.6851068039</v>
      </c>
      <c r="W288" s="371">
        <f t="shared" si="565"/>
        <v>12525473.411068037</v>
      </c>
      <c r="X288" s="371">
        <f t="shared" si="565"/>
        <v>125254660.67068037</v>
      </c>
      <c r="Y288" s="371">
        <f t="shared" si="565"/>
        <v>1252546533.266804</v>
      </c>
      <c r="Z288" s="371">
        <f t="shared" si="565"/>
        <v>12525465259.228037</v>
      </c>
      <c r="AA288" s="38">
        <f t="shared" ref="AA288:AI288" si="566">$D288*R288/3600</f>
        <v>20.156089153014868</v>
      </c>
      <c r="AB288" s="38">
        <f t="shared" si="566"/>
        <v>20.156089153014868</v>
      </c>
      <c r="AC288" s="38">
        <f t="shared" si="566"/>
        <v>20.156089153014868</v>
      </c>
      <c r="AD288" s="38">
        <f t="shared" si="566"/>
        <v>44.292930503776589</v>
      </c>
      <c r="AE288" s="38">
        <f t="shared" si="566"/>
        <v>442.90333665376585</v>
      </c>
      <c r="AF288" s="38">
        <f t="shared" si="566"/>
        <v>4429.007398153658</v>
      </c>
      <c r="AG288" s="38">
        <f t="shared" si="566"/>
        <v>44290.048013152576</v>
      </c>
      <c r="AH288" s="38">
        <f t="shared" si="566"/>
        <v>442900.4541631419</v>
      </c>
      <c r="AI288" s="38">
        <f t="shared" si="566"/>
        <v>4429004.5156630343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4.08</v>
      </c>
      <c r="Q289" s="38">
        <f t="shared" si="547"/>
        <v>28501.257286502921</v>
      </c>
      <c r="R289" s="371">
        <f t="shared" ref="R289:Z289" si="567">$P289*$O289+MAX(R$24*1000/(MAX(MIN(FLOOR(R$24*1000/$U$1,1),$E289))*$L$1)*$R$1,$Q289-$P289*$O289)</f>
        <v>28501.257286502921</v>
      </c>
      <c r="S289" s="371">
        <f t="shared" si="567"/>
        <v>28501.257286502921</v>
      </c>
      <c r="T289" s="371">
        <f t="shared" si="567"/>
        <v>28501.257286502921</v>
      </c>
      <c r="U289" s="371">
        <f t="shared" si="567"/>
        <v>28501.257286502921</v>
      </c>
      <c r="V289" s="371">
        <f t="shared" si="567"/>
        <v>208790.39418446732</v>
      </c>
      <c r="W289" s="371">
        <f t="shared" si="567"/>
        <v>2087610.1818446729</v>
      </c>
      <c r="X289" s="371">
        <f t="shared" si="567"/>
        <v>20875808.058446731</v>
      </c>
      <c r="Y289" s="371">
        <f t="shared" si="567"/>
        <v>208757786.82446733</v>
      </c>
      <c r="Z289" s="371">
        <f t="shared" si="567"/>
        <v>2087577574.4846735</v>
      </c>
      <c r="AA289" s="38">
        <f t="shared" ref="AA289:AI289" si="568">$D289*R289/3600</f>
        <v>61.942732502666345</v>
      </c>
      <c r="AB289" s="38">
        <f t="shared" si="568"/>
        <v>61.942732502666345</v>
      </c>
      <c r="AC289" s="38">
        <f t="shared" si="568"/>
        <v>61.942732502666345</v>
      </c>
      <c r="AD289" s="38">
        <f t="shared" si="568"/>
        <v>61.942732502666345</v>
      </c>
      <c r="AE289" s="38">
        <f t="shared" si="568"/>
        <v>453.77112336090897</v>
      </c>
      <c r="AF289" s="38">
        <f t="shared" si="568"/>
        <v>4537.0727952090892</v>
      </c>
      <c r="AG289" s="38">
        <f t="shared" si="568"/>
        <v>45370.089513690895</v>
      </c>
      <c r="AH289" s="38">
        <f t="shared" si="568"/>
        <v>453700.25669850898</v>
      </c>
      <c r="AI289" s="38">
        <f t="shared" si="568"/>
        <v>4537001.9285466904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8.16</v>
      </c>
      <c r="Q290" s="38">
        <f t="shared" si="547"/>
        <v>57002.514573005843</v>
      </c>
      <c r="R290" s="371">
        <f t="shared" ref="R290:Z290" si="569">$P290*$O290+MAX(R$24*1000/(MAX(MIN(FLOOR(R$24*1000/$U$1,1),$E290))*$L$1)*$R$1,$Q290-$P290*$O290)</f>
        <v>57002.514573005843</v>
      </c>
      <c r="S290" s="371">
        <f t="shared" si="569"/>
        <v>57002.514573005843</v>
      </c>
      <c r="T290" s="371">
        <f t="shared" si="569"/>
        <v>57002.514573005843</v>
      </c>
      <c r="U290" s="371">
        <f t="shared" si="569"/>
        <v>57002.514573005843</v>
      </c>
      <c r="V290" s="371">
        <f t="shared" si="569"/>
        <v>417548.14836893464</v>
      </c>
      <c r="W290" s="371">
        <f t="shared" si="569"/>
        <v>4175187.7236893461</v>
      </c>
      <c r="X290" s="371">
        <f t="shared" si="569"/>
        <v>41751583.476893462</v>
      </c>
      <c r="Y290" s="371">
        <f t="shared" si="569"/>
        <v>417515541.00893468</v>
      </c>
      <c r="Z290" s="371">
        <f t="shared" si="569"/>
        <v>4175155116.3293467</v>
      </c>
      <c r="AA290" s="38">
        <f t="shared" ref="AA290:AI290" si="570">$D290*R290/3600</f>
        <v>61.942732502666345</v>
      </c>
      <c r="AB290" s="38">
        <f t="shared" si="570"/>
        <v>61.942732502666345</v>
      </c>
      <c r="AC290" s="38">
        <f t="shared" si="570"/>
        <v>61.942732502666345</v>
      </c>
      <c r="AD290" s="38">
        <f t="shared" si="570"/>
        <v>61.942732502666345</v>
      </c>
      <c r="AE290" s="38">
        <f t="shared" si="570"/>
        <v>453.73565456090898</v>
      </c>
      <c r="AF290" s="38">
        <f t="shared" si="570"/>
        <v>4537.0373264090895</v>
      </c>
      <c r="AG290" s="38">
        <f t="shared" si="570"/>
        <v>45370.054044890894</v>
      </c>
      <c r="AH290" s="38">
        <f t="shared" si="570"/>
        <v>453700.22122970899</v>
      </c>
      <c r="AI290" s="38">
        <f t="shared" si="570"/>
        <v>4537001.8930778904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1</v>
      </c>
      <c r="O291" s="38">
        <f t="shared" si="545"/>
        <v>2</v>
      </c>
      <c r="P291" s="369">
        <f t="shared" si="546"/>
        <v>8.16</v>
      </c>
      <c r="Q291" s="38">
        <f t="shared" si="547"/>
        <v>57002.514573005843</v>
      </c>
      <c r="R291" s="371">
        <f t="shared" ref="R291:Z291" si="571">$P291*$O291+MAX(R$24*1000/(MAX(MIN(FLOOR(R$24*1000/$U$1,1),$E291))*$L$1)*$R$1,$Q291-$P291*$O291)</f>
        <v>57002.514573005843</v>
      </c>
      <c r="S291" s="371">
        <f t="shared" si="571"/>
        <v>57002.514573005843</v>
      </c>
      <c r="T291" s="371">
        <f t="shared" si="571"/>
        <v>57002.514573005843</v>
      </c>
      <c r="U291" s="371">
        <f t="shared" si="571"/>
        <v>83519.421673786943</v>
      </c>
      <c r="V291" s="371">
        <f t="shared" si="571"/>
        <v>835047.33673786919</v>
      </c>
      <c r="W291" s="371">
        <f t="shared" si="571"/>
        <v>8350326.4873786923</v>
      </c>
      <c r="X291" s="371">
        <f t="shared" si="571"/>
        <v>83503117.993786916</v>
      </c>
      <c r="Y291" s="371">
        <f t="shared" si="571"/>
        <v>835031033.05786943</v>
      </c>
      <c r="Z291" s="371">
        <f t="shared" si="571"/>
        <v>8350310183.6986933</v>
      </c>
      <c r="AA291" s="38">
        <f t="shared" ref="AA291:AI291" si="572">$D291*R291/3600</f>
        <v>31.383051078804883</v>
      </c>
      <c r="AB291" s="38">
        <f t="shared" si="572"/>
        <v>31.383051078804883</v>
      </c>
      <c r="AC291" s="38">
        <f t="shared" si="572"/>
        <v>31.383051078804883</v>
      </c>
      <c r="AD291" s="38">
        <f t="shared" si="572"/>
        <v>45.982081599290474</v>
      </c>
      <c r="AE291" s="38">
        <f t="shared" si="572"/>
        <v>459.73995039290463</v>
      </c>
      <c r="AF291" s="38">
        <f t="shared" si="572"/>
        <v>4597.3186383290467</v>
      </c>
      <c r="AG291" s="38">
        <f t="shared" si="572"/>
        <v>45973.105517690463</v>
      </c>
      <c r="AH291" s="38">
        <f t="shared" si="572"/>
        <v>459730.97431130474</v>
      </c>
      <c r="AI291" s="38">
        <f t="shared" si="572"/>
        <v>4597309.6622474473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1</v>
      </c>
      <c r="O292" s="38">
        <f t="shared" si="545"/>
        <v>1</v>
      </c>
      <c r="P292" s="369">
        <f t="shared" si="546"/>
        <v>16.32</v>
      </c>
      <c r="Q292" s="38">
        <f t="shared" si="547"/>
        <v>114005.02914601169</v>
      </c>
      <c r="R292" s="371">
        <f t="shared" ref="R292:Z292" si="573">$P292*$O292+MAX(R$24*1000/(MAX(MIN(FLOOR(R$24*1000/$U$1,1),$E292))*$L$1)*$R$1,$Q292-$P292*$O292)</f>
        <v>114005.02914601169</v>
      </c>
      <c r="S292" s="371">
        <f t="shared" si="573"/>
        <v>114005.02914601169</v>
      </c>
      <c r="T292" s="371">
        <f t="shared" si="573"/>
        <v>114005.02914601169</v>
      </c>
      <c r="U292" s="371">
        <f t="shared" si="573"/>
        <v>167022.52334757388</v>
      </c>
      <c r="V292" s="371">
        <f t="shared" si="573"/>
        <v>1670078.3534757385</v>
      </c>
      <c r="W292" s="371">
        <f t="shared" si="573"/>
        <v>16700636.654757384</v>
      </c>
      <c r="X292" s="371">
        <f t="shared" si="573"/>
        <v>167006219.66757384</v>
      </c>
      <c r="Y292" s="371">
        <f t="shared" si="573"/>
        <v>1670062049.7957387</v>
      </c>
      <c r="Z292" s="371">
        <f t="shared" si="573"/>
        <v>16700620351.077387</v>
      </c>
      <c r="AA292" s="38">
        <f t="shared" ref="AA292:AI292" si="574">$D292*R292/3600</f>
        <v>31.383051078804883</v>
      </c>
      <c r="AB292" s="38">
        <f t="shared" si="574"/>
        <v>31.383051078804883</v>
      </c>
      <c r="AC292" s="38">
        <f t="shared" si="574"/>
        <v>31.383051078804883</v>
      </c>
      <c r="AD292" s="38">
        <f t="shared" si="574"/>
        <v>45.977589065957147</v>
      </c>
      <c r="AE292" s="38">
        <f t="shared" si="574"/>
        <v>459.7354578595714</v>
      </c>
      <c r="AF292" s="38">
        <f t="shared" si="574"/>
        <v>4597.3141457957136</v>
      </c>
      <c r="AG292" s="38">
        <f t="shared" si="574"/>
        <v>45973.101025157135</v>
      </c>
      <c r="AH292" s="38">
        <f t="shared" si="574"/>
        <v>459730.96981877141</v>
      </c>
      <c r="AI292" s="38">
        <f t="shared" si="574"/>
        <v>4597309.6577549139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4</v>
      </c>
      <c r="P293" s="369">
        <f t="shared" si="546"/>
        <v>4.08</v>
      </c>
      <c r="Q293" s="38">
        <f t="shared" si="547"/>
        <v>28501.257286502921</v>
      </c>
      <c r="R293" s="371">
        <f t="shared" ref="R293:Z293" si="575">$P293*$O293+MAX(R$24*1000/(MAX(MIN(FLOOR(R$24*1000/$U$1,1),$E293))*$L$1)*$R$1,$Q293-$P293*$O293)</f>
        <v>28501.257286502921</v>
      </c>
      <c r="S293" s="371">
        <f t="shared" si="575"/>
        <v>28501.257286502921</v>
      </c>
      <c r="T293" s="371">
        <f t="shared" si="575"/>
        <v>28501.257286502921</v>
      </c>
      <c r="U293" s="371">
        <f t="shared" si="575"/>
        <v>41767.870836893468</v>
      </c>
      <c r="V293" s="371">
        <f t="shared" si="575"/>
        <v>417531.82836893463</v>
      </c>
      <c r="W293" s="371">
        <f t="shared" si="575"/>
        <v>4175171.4036893458</v>
      </c>
      <c r="X293" s="371">
        <f t="shared" si="575"/>
        <v>41751567.156893462</v>
      </c>
      <c r="Y293" s="371">
        <f t="shared" si="575"/>
        <v>417515524.68893468</v>
      </c>
      <c r="Z293" s="371">
        <f t="shared" si="575"/>
        <v>4175155100.009347</v>
      </c>
      <c r="AA293" s="38">
        <f t="shared" ref="AA293:AI293" si="576">$D293*R293/3600</f>
        <v>31.383842780396176</v>
      </c>
      <c r="AB293" s="38">
        <f t="shared" si="576"/>
        <v>31.383842780396176</v>
      </c>
      <c r="AC293" s="38">
        <f t="shared" si="576"/>
        <v>31.383842780396176</v>
      </c>
      <c r="AD293" s="38">
        <f t="shared" si="576"/>
        <v>45.992226884591503</v>
      </c>
      <c r="AE293" s="38">
        <f t="shared" si="576"/>
        <v>459.76053356591495</v>
      </c>
      <c r="AF293" s="38">
        <f t="shared" si="576"/>
        <v>4597.4436003791488</v>
      </c>
      <c r="AG293" s="38">
        <f t="shared" si="576"/>
        <v>45974.274268511494</v>
      </c>
      <c r="AH293" s="38">
        <f t="shared" si="576"/>
        <v>459742.58094983496</v>
      </c>
      <c r="AI293" s="38">
        <f t="shared" si="576"/>
        <v>4597425.6477630707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4</v>
      </c>
      <c r="P294" s="369">
        <f t="shared" si="546"/>
        <v>4.08</v>
      </c>
      <c r="Q294" s="38">
        <f t="shared" si="547"/>
        <v>28501.257286502921</v>
      </c>
      <c r="R294" s="371">
        <f t="shared" ref="R294:Z294" si="577">$P294*$O294+MAX(R$24*1000/(MAX(MIN(FLOOR(R$24*1000/$U$1,1),$E294))*$L$1)*$R$1,$Q294-$P294*$O294)</f>
        <v>28501.257286502921</v>
      </c>
      <c r="S294" s="371">
        <f t="shared" si="577"/>
        <v>28501.257286502921</v>
      </c>
      <c r="T294" s="371">
        <f t="shared" si="577"/>
        <v>28501.257286502921</v>
      </c>
      <c r="U294" s="371">
        <f t="shared" si="577"/>
        <v>41767.870836893468</v>
      </c>
      <c r="V294" s="371">
        <f t="shared" si="577"/>
        <v>417531.82836893463</v>
      </c>
      <c r="W294" s="371">
        <f t="shared" si="577"/>
        <v>4175171.4036893458</v>
      </c>
      <c r="X294" s="371">
        <f t="shared" si="577"/>
        <v>41751567.156893462</v>
      </c>
      <c r="Y294" s="371">
        <f t="shared" si="577"/>
        <v>417515524.68893468</v>
      </c>
      <c r="Z294" s="371">
        <f t="shared" si="577"/>
        <v>4175155100.009347</v>
      </c>
      <c r="AA294" s="38">
        <f t="shared" ref="AA294:AI294" si="578">$D294*R294/3600</f>
        <v>31.383842780396176</v>
      </c>
      <c r="AB294" s="38">
        <f t="shared" si="578"/>
        <v>31.383842780396176</v>
      </c>
      <c r="AC294" s="38">
        <f t="shared" si="578"/>
        <v>31.383842780396176</v>
      </c>
      <c r="AD294" s="38">
        <f t="shared" si="578"/>
        <v>45.992226884591503</v>
      </c>
      <c r="AE294" s="38">
        <f t="shared" si="578"/>
        <v>459.76053356591495</v>
      </c>
      <c r="AF294" s="38">
        <f t="shared" si="578"/>
        <v>4597.4436003791488</v>
      </c>
      <c r="AG294" s="38">
        <f t="shared" si="578"/>
        <v>45974.274268511494</v>
      </c>
      <c r="AH294" s="38">
        <f t="shared" si="578"/>
        <v>459742.58094983496</v>
      </c>
      <c r="AI294" s="38">
        <f t="shared" si="578"/>
        <v>4597425.6477630707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16</v>
      </c>
      <c r="P295" s="369">
        <f t="shared" si="546"/>
        <v>4.08</v>
      </c>
      <c r="Q295" s="38">
        <f t="shared" si="547"/>
        <v>28501.257286502921</v>
      </c>
      <c r="R295" s="371">
        <f t="shared" ref="R295:Z295" si="580">$P295*$O295+MAX(R$24*1000/(MAX(MIN(FLOOR(R$24*1000/$U$1,1),$E295))*$L$1)*$R$1,$Q295-$P295*$O295)</f>
        <v>28501.257286502921</v>
      </c>
      <c r="S295" s="371">
        <f t="shared" si="580"/>
        <v>28501.257286502921</v>
      </c>
      <c r="T295" s="371">
        <f t="shared" si="580"/>
        <v>28501.257286502921</v>
      </c>
      <c r="U295" s="371">
        <f t="shared" si="580"/>
        <v>28501.257286502921</v>
      </c>
      <c r="V295" s="371">
        <f t="shared" si="580"/>
        <v>208823.03418446731</v>
      </c>
      <c r="W295" s="371">
        <f t="shared" si="580"/>
        <v>2087642.821844673</v>
      </c>
      <c r="X295" s="371">
        <f t="shared" si="580"/>
        <v>20875840.698446732</v>
      </c>
      <c r="Y295" s="371">
        <f t="shared" si="580"/>
        <v>208757819.46446735</v>
      </c>
      <c r="Z295" s="371">
        <f t="shared" si="580"/>
        <v>2087577607.1246734</v>
      </c>
      <c r="AA295" s="38">
        <f t="shared" ref="AA295:AI295" si="581">$D295*R295/3600</f>
        <v>63.462799557946511</v>
      </c>
      <c r="AB295" s="38">
        <f t="shared" si="581"/>
        <v>63.462799557946511</v>
      </c>
      <c r="AC295" s="38">
        <f t="shared" si="581"/>
        <v>63.462799557946511</v>
      </c>
      <c r="AD295" s="38">
        <f t="shared" si="581"/>
        <v>63.462799557946511</v>
      </c>
      <c r="AE295" s="38">
        <f t="shared" si="581"/>
        <v>464.97928945074716</v>
      </c>
      <c r="AF295" s="38">
        <f t="shared" si="581"/>
        <v>4648.4846833074716</v>
      </c>
      <c r="AG295" s="38">
        <f t="shared" si="581"/>
        <v>46483.538621874723</v>
      </c>
      <c r="AH295" s="38">
        <f t="shared" si="581"/>
        <v>464834.0780075473</v>
      </c>
      <c r="AI295" s="38">
        <f t="shared" si="581"/>
        <v>4648339.4718642728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16</v>
      </c>
      <c r="P296" s="369">
        <f t="shared" si="546"/>
        <v>4.08</v>
      </c>
      <c r="Q296" s="38">
        <f t="shared" si="547"/>
        <v>28501.257286502921</v>
      </c>
      <c r="R296" s="371">
        <f t="shared" ref="R296:Z296" si="582">$P296*$O296+MAX(R$24*1000/(MAX(MIN(FLOOR(R$24*1000/$U$1,1),$E296))*$L$1)*$R$1,$Q296-$P296*$O296)</f>
        <v>28501.257286502921</v>
      </c>
      <c r="S296" s="371">
        <f t="shared" si="582"/>
        <v>28501.257286502921</v>
      </c>
      <c r="T296" s="371">
        <f t="shared" si="582"/>
        <v>28501.257286502921</v>
      </c>
      <c r="U296" s="371">
        <f t="shared" si="582"/>
        <v>28501.257286502921</v>
      </c>
      <c r="V296" s="371">
        <f t="shared" si="582"/>
        <v>208823.03418446731</v>
      </c>
      <c r="W296" s="371">
        <f t="shared" si="582"/>
        <v>2087642.821844673</v>
      </c>
      <c r="X296" s="371">
        <f t="shared" si="582"/>
        <v>20875840.698446732</v>
      </c>
      <c r="Y296" s="371">
        <f t="shared" si="582"/>
        <v>208757819.46446735</v>
      </c>
      <c r="Z296" s="371">
        <f t="shared" si="582"/>
        <v>2087577607.1246734</v>
      </c>
      <c r="AA296" s="38">
        <f t="shared" ref="AA296:AI296" si="583">$D296*R296/3600</f>
        <v>63.462799557946511</v>
      </c>
      <c r="AB296" s="38">
        <f t="shared" si="583"/>
        <v>63.462799557946511</v>
      </c>
      <c r="AC296" s="38">
        <f t="shared" si="583"/>
        <v>63.462799557946511</v>
      </c>
      <c r="AD296" s="38">
        <f t="shared" si="583"/>
        <v>63.462799557946511</v>
      </c>
      <c r="AE296" s="38">
        <f t="shared" si="583"/>
        <v>464.97928945074716</v>
      </c>
      <c r="AF296" s="38">
        <f t="shared" si="583"/>
        <v>4648.4846833074716</v>
      </c>
      <c r="AG296" s="38">
        <f t="shared" si="583"/>
        <v>46483.538621874723</v>
      </c>
      <c r="AH296" s="38">
        <f t="shared" si="583"/>
        <v>464834.0780075473</v>
      </c>
      <c r="AI296" s="38">
        <f t="shared" si="583"/>
        <v>4648339.4718642728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5.44</v>
      </c>
      <c r="Q297" s="38">
        <f t="shared" si="547"/>
        <v>38001.676382003898</v>
      </c>
      <c r="R297" s="371">
        <f t="shared" ref="R297:Z297" si="584">$P297*$O297+MAX(R$24*1000/(MAX(MIN(FLOOR(R$24*1000/$U$1,1),$E297))*$L$1)*$R$1,$Q297-$P297*$O297)</f>
        <v>38001.676382003898</v>
      </c>
      <c r="S297" s="371">
        <f t="shared" si="584"/>
        <v>38001.676382003898</v>
      </c>
      <c r="T297" s="371">
        <f t="shared" si="584"/>
        <v>38001.676382003898</v>
      </c>
      <c r="U297" s="371">
        <f t="shared" si="584"/>
        <v>38001.676382003898</v>
      </c>
      <c r="V297" s="371">
        <f t="shared" si="584"/>
        <v>313191.03127670102</v>
      </c>
      <c r="W297" s="371">
        <f t="shared" si="584"/>
        <v>3131420.7127670092</v>
      </c>
      <c r="X297" s="371">
        <f t="shared" si="584"/>
        <v>31313717.527670093</v>
      </c>
      <c r="Y297" s="371">
        <f t="shared" si="584"/>
        <v>313136685.67670095</v>
      </c>
      <c r="Z297" s="371">
        <f t="shared" si="584"/>
        <v>3131366367.1670094</v>
      </c>
      <c r="AA297" s="38">
        <f t="shared" ref="AA297:AI297" si="585">$D297*R297/3600</f>
        <v>56.411377384841344</v>
      </c>
      <c r="AB297" s="38">
        <f t="shared" si="585"/>
        <v>56.411377384841344</v>
      </c>
      <c r="AC297" s="38">
        <f t="shared" si="585"/>
        <v>56.411377384841344</v>
      </c>
      <c r="AD297" s="38">
        <f t="shared" si="585"/>
        <v>56.411377384841344</v>
      </c>
      <c r="AE297" s="38">
        <f t="shared" si="585"/>
        <v>464.9146864285251</v>
      </c>
      <c r="AF297" s="38">
        <f t="shared" si="585"/>
        <v>4648.4200802852492</v>
      </c>
      <c r="AG297" s="38">
        <f t="shared" si="585"/>
        <v>46483.474018852496</v>
      </c>
      <c r="AH297" s="38">
        <f t="shared" si="585"/>
        <v>464834.013404525</v>
      </c>
      <c r="AI297" s="38">
        <f t="shared" si="585"/>
        <v>4648339.4072612496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21</v>
      </c>
      <c r="P298" s="369">
        <f t="shared" si="546"/>
        <v>16.32</v>
      </c>
      <c r="Q298" s="38">
        <f t="shared" si="547"/>
        <v>114005.02914601169</v>
      </c>
      <c r="R298" s="371">
        <f t="shared" ref="R298:Z298" si="587">$P298*$O298+MAX(R$24*1000/(MAX(MIN(FLOOR(R$24*1000/$U$1,1),$E298))*$L$1)*$R$1,$Q298-$P298*$O298)</f>
        <v>114005.02914601169</v>
      </c>
      <c r="S298" s="371">
        <f t="shared" si="587"/>
        <v>114005.02914601169</v>
      </c>
      <c r="T298" s="371">
        <f t="shared" si="587"/>
        <v>114005.02914601169</v>
      </c>
      <c r="U298" s="371">
        <f t="shared" si="587"/>
        <v>114005.02914601169</v>
      </c>
      <c r="V298" s="371">
        <f t="shared" si="587"/>
        <v>313479.35127670097</v>
      </c>
      <c r="W298" s="371">
        <f t="shared" si="587"/>
        <v>3131709.0327670095</v>
      </c>
      <c r="X298" s="371">
        <f t="shared" si="587"/>
        <v>31314005.847670093</v>
      </c>
      <c r="Y298" s="371">
        <f t="shared" si="587"/>
        <v>313136973.996701</v>
      </c>
      <c r="Z298" s="371">
        <f t="shared" si="587"/>
        <v>3131366655.487009</v>
      </c>
      <c r="AA298" s="38">
        <f t="shared" ref="AA298:AI298" si="588">$D298*R298/3600</f>
        <v>169.23413215452402</v>
      </c>
      <c r="AB298" s="38">
        <f t="shared" si="588"/>
        <v>169.23413215452402</v>
      </c>
      <c r="AC298" s="38">
        <f t="shared" si="588"/>
        <v>169.23413215452402</v>
      </c>
      <c r="AD298" s="38">
        <f t="shared" si="588"/>
        <v>169.23413215452402</v>
      </c>
      <c r="AE298" s="38">
        <f t="shared" si="588"/>
        <v>465.34268145074725</v>
      </c>
      <c r="AF298" s="38">
        <f t="shared" si="588"/>
        <v>4648.8480753074718</v>
      </c>
      <c r="AG298" s="38">
        <f t="shared" si="588"/>
        <v>46483.902013874715</v>
      </c>
      <c r="AH298" s="38">
        <f t="shared" si="588"/>
        <v>464834.44139954727</v>
      </c>
      <c r="AI298" s="38">
        <f t="shared" si="588"/>
        <v>4648339.8352562711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21</v>
      </c>
      <c r="P299" s="369">
        <f t="shared" si="546"/>
        <v>16.32</v>
      </c>
      <c r="Q299" s="38">
        <f t="shared" si="547"/>
        <v>114005.02914601169</v>
      </c>
      <c r="R299" s="371">
        <f t="shared" ref="R299:Z299" si="589">$P299*$O299+MAX(R$24*1000/(MAX(MIN(FLOOR(R$24*1000/$U$1,1),$E299))*$L$1)*$R$1,$Q299-$P299*$O299)</f>
        <v>114005.02914601169</v>
      </c>
      <c r="S299" s="371">
        <f t="shared" si="589"/>
        <v>114005.02914601169</v>
      </c>
      <c r="T299" s="371">
        <f t="shared" si="589"/>
        <v>114005.02914601169</v>
      </c>
      <c r="U299" s="371">
        <f t="shared" si="589"/>
        <v>114005.02914601169</v>
      </c>
      <c r="V299" s="371">
        <f t="shared" si="589"/>
        <v>313479.35127670097</v>
      </c>
      <c r="W299" s="371">
        <f t="shared" si="589"/>
        <v>3131709.0327670095</v>
      </c>
      <c r="X299" s="371">
        <f t="shared" si="589"/>
        <v>31314005.847670093</v>
      </c>
      <c r="Y299" s="371">
        <f t="shared" si="589"/>
        <v>313136973.996701</v>
      </c>
      <c r="Z299" s="371">
        <f t="shared" si="589"/>
        <v>3131366655.487009</v>
      </c>
      <c r="AA299" s="38">
        <f t="shared" ref="AA299:AI299" si="590">$D299*R299/3600</f>
        <v>169.23413215452402</v>
      </c>
      <c r="AB299" s="38">
        <f t="shared" si="590"/>
        <v>169.23413215452402</v>
      </c>
      <c r="AC299" s="38">
        <f t="shared" si="590"/>
        <v>169.23413215452402</v>
      </c>
      <c r="AD299" s="38">
        <f t="shared" si="590"/>
        <v>169.23413215452402</v>
      </c>
      <c r="AE299" s="38">
        <f t="shared" si="590"/>
        <v>465.34268145074725</v>
      </c>
      <c r="AF299" s="38">
        <f t="shared" si="590"/>
        <v>4648.8480753074718</v>
      </c>
      <c r="AG299" s="38">
        <f t="shared" si="590"/>
        <v>46483.902013874715</v>
      </c>
      <c r="AH299" s="38">
        <f t="shared" si="590"/>
        <v>464834.44139954727</v>
      </c>
      <c r="AI299" s="38">
        <f t="shared" si="590"/>
        <v>4648339.8352562711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8.16</v>
      </c>
      <c r="Q300" s="38">
        <f t="shared" si="547"/>
        <v>57002.514573005843</v>
      </c>
      <c r="R300" s="371">
        <f t="shared" ref="R300:Z300" si="591">$P300*$O300+MAX(R$24*1000/(MAX(MIN(FLOOR(R$24*1000/$U$1,1),$E300))*$L$1)*$R$1,$Q300-$P300*$O300)</f>
        <v>57002.514573005843</v>
      </c>
      <c r="S300" s="371">
        <f t="shared" si="591"/>
        <v>57002.514573005843</v>
      </c>
      <c r="T300" s="371">
        <f t="shared" si="591"/>
        <v>57002.514573005843</v>
      </c>
      <c r="U300" s="371">
        <f t="shared" si="591"/>
        <v>57002.514573005843</v>
      </c>
      <c r="V300" s="371">
        <f t="shared" si="591"/>
        <v>417580.78836893465</v>
      </c>
      <c r="W300" s="371">
        <f t="shared" si="591"/>
        <v>4175220.3636893458</v>
      </c>
      <c r="X300" s="371">
        <f t="shared" si="591"/>
        <v>41751616.116893463</v>
      </c>
      <c r="Y300" s="371">
        <f t="shared" si="591"/>
        <v>417515573.64893466</v>
      </c>
      <c r="Z300" s="371">
        <f t="shared" si="591"/>
        <v>4175155148.969347</v>
      </c>
      <c r="AA300" s="38">
        <f t="shared" ref="AA300:AI300" si="592">$D300*R300/3600</f>
        <v>63.462799557946511</v>
      </c>
      <c r="AB300" s="38">
        <f t="shared" si="592"/>
        <v>63.462799557946511</v>
      </c>
      <c r="AC300" s="38">
        <f t="shared" si="592"/>
        <v>63.462799557946511</v>
      </c>
      <c r="AD300" s="38">
        <f t="shared" si="592"/>
        <v>63.462799557946511</v>
      </c>
      <c r="AE300" s="38">
        <f t="shared" si="592"/>
        <v>464.90661105074724</v>
      </c>
      <c r="AF300" s="38">
        <f t="shared" si="592"/>
        <v>4648.4120049074718</v>
      </c>
      <c r="AG300" s="38">
        <f t="shared" si="592"/>
        <v>46483.465943474723</v>
      </c>
      <c r="AH300" s="38">
        <f t="shared" si="592"/>
        <v>464834.00532914727</v>
      </c>
      <c r="AI300" s="38">
        <f t="shared" si="592"/>
        <v>4648339.3991858736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16</v>
      </c>
      <c r="P301" s="369">
        <f t="shared" si="546"/>
        <v>20.399999999999999</v>
      </c>
      <c r="Q301" s="38">
        <f t="shared" si="547"/>
        <v>142506.28643251461</v>
      </c>
      <c r="R301" s="371">
        <f t="shared" ref="R301:Z301" si="593">$P301*$O301+MAX(R$24*1000/(MAX(MIN(FLOOR(R$24*1000/$U$1,1),$E301))*$L$1)*$R$1,$Q301-$P301*$O301)</f>
        <v>142506.28643251461</v>
      </c>
      <c r="S301" s="371">
        <f t="shared" si="593"/>
        <v>142506.28643251461</v>
      </c>
      <c r="T301" s="371">
        <f t="shared" si="593"/>
        <v>142506.28643251461</v>
      </c>
      <c r="U301" s="371">
        <f t="shared" si="593"/>
        <v>142506.28643251461</v>
      </c>
      <c r="V301" s="371">
        <f t="shared" si="593"/>
        <v>417841.90836893464</v>
      </c>
      <c r="W301" s="371">
        <f t="shared" si="593"/>
        <v>4175481.4836893459</v>
      </c>
      <c r="X301" s="371">
        <f t="shared" si="593"/>
        <v>41751877.23689346</v>
      </c>
      <c r="Y301" s="371">
        <f t="shared" si="593"/>
        <v>417515834.76893467</v>
      </c>
      <c r="Z301" s="371">
        <f t="shared" si="593"/>
        <v>4175155410.0893469</v>
      </c>
      <c r="AA301" s="38">
        <f t="shared" ref="AA301:AI301" si="594">$D301*R301/3600</f>
        <v>158.65699889486626</v>
      </c>
      <c r="AB301" s="38">
        <f t="shared" si="594"/>
        <v>158.65699889486626</v>
      </c>
      <c r="AC301" s="38">
        <f t="shared" si="594"/>
        <v>158.65699889486626</v>
      </c>
      <c r="AD301" s="38">
        <f t="shared" si="594"/>
        <v>158.65699889486626</v>
      </c>
      <c r="AE301" s="38">
        <f t="shared" si="594"/>
        <v>465.19732465074719</v>
      </c>
      <c r="AF301" s="38">
        <f t="shared" si="594"/>
        <v>4648.7027185074712</v>
      </c>
      <c r="AG301" s="38">
        <f t="shared" si="594"/>
        <v>46483.756657074722</v>
      </c>
      <c r="AH301" s="38">
        <f t="shared" si="594"/>
        <v>464834.29604274721</v>
      </c>
      <c r="AI301" s="38">
        <f t="shared" si="594"/>
        <v>4648339.6898994725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34</v>
      </c>
      <c r="Q302" s="38">
        <f t="shared" si="547"/>
        <v>237510.47738752436</v>
      </c>
      <c r="R302" s="371">
        <f t="shared" ref="R302:Z302" si="595">$P302*$O302+MAX(R$24*1000/(MAX(MIN(FLOOR(R$24*1000/$U$1,1),$E302))*$L$1)*$R$1,$Q302-$P302*$O302)</f>
        <v>237510.47738752436</v>
      </c>
      <c r="S302" s="371">
        <f t="shared" si="595"/>
        <v>237510.47738752436</v>
      </c>
      <c r="T302" s="371">
        <f t="shared" si="595"/>
        <v>237510.47738752436</v>
      </c>
      <c r="U302" s="371">
        <f t="shared" si="595"/>
        <v>237510.47738752436</v>
      </c>
      <c r="V302" s="371">
        <f t="shared" si="595"/>
        <v>626613.26255340199</v>
      </c>
      <c r="W302" s="371">
        <f t="shared" si="595"/>
        <v>6263072.6255340185</v>
      </c>
      <c r="X302" s="371">
        <f t="shared" si="595"/>
        <v>62627666.255340189</v>
      </c>
      <c r="Y302" s="371">
        <f t="shared" si="595"/>
        <v>626273602.55340195</v>
      </c>
      <c r="Z302" s="371">
        <f t="shared" si="595"/>
        <v>6262732965.5340185</v>
      </c>
      <c r="AA302" s="38">
        <f t="shared" ref="AA302:AI302" si="596">$D302*R302/3600</f>
        <v>176.28555432762917</v>
      </c>
      <c r="AB302" s="38">
        <f t="shared" si="596"/>
        <v>176.28555432762917</v>
      </c>
      <c r="AC302" s="38">
        <f t="shared" si="596"/>
        <v>176.28555432762917</v>
      </c>
      <c r="AD302" s="38">
        <f t="shared" si="596"/>
        <v>176.28555432762917</v>
      </c>
      <c r="AE302" s="38">
        <f t="shared" si="596"/>
        <v>465.08628820630281</v>
      </c>
      <c r="AF302" s="38">
        <f t="shared" si="596"/>
        <v>4648.5916820630273</v>
      </c>
      <c r="AG302" s="38">
        <f t="shared" si="596"/>
        <v>46483.645620630276</v>
      </c>
      <c r="AH302" s="38">
        <f t="shared" si="596"/>
        <v>464834.18500630278</v>
      </c>
      <c r="AI302" s="38">
        <f t="shared" si="596"/>
        <v>4648339.5788630275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16.32</v>
      </c>
      <c r="Q303" s="38">
        <f t="shared" si="547"/>
        <v>114005.02914601169</v>
      </c>
      <c r="R303" s="371">
        <f t="shared" ref="R303:Z303" si="597">$P303*$O303+MAX(R$24*1000/(MAX(MIN(FLOOR(R$24*1000/$U$1,1),$E303))*$L$1)*$R$1,$Q303-$P303*$O303)</f>
        <v>114005.02914601169</v>
      </c>
      <c r="S303" s="371">
        <f t="shared" si="597"/>
        <v>114005.02914601169</v>
      </c>
      <c r="T303" s="371">
        <f t="shared" si="597"/>
        <v>114005.02914601169</v>
      </c>
      <c r="U303" s="371">
        <f t="shared" si="597"/>
        <v>114005.02914601169</v>
      </c>
      <c r="V303" s="371">
        <f t="shared" si="597"/>
        <v>626354.86255340197</v>
      </c>
      <c r="W303" s="371">
        <f t="shared" si="597"/>
        <v>6262814.2255340181</v>
      </c>
      <c r="X303" s="371">
        <f t="shared" si="597"/>
        <v>62627407.85534019</v>
      </c>
      <c r="Y303" s="371">
        <f t="shared" si="597"/>
        <v>626273344.15340197</v>
      </c>
      <c r="Z303" s="371">
        <f t="shared" si="597"/>
        <v>6262732707.1340189</v>
      </c>
      <c r="AA303" s="38">
        <f t="shared" ref="AA303:AI303" si="598">$D303*R303/3600</f>
        <v>84.61706607726201</v>
      </c>
      <c r="AB303" s="38">
        <f t="shared" si="598"/>
        <v>84.61706607726201</v>
      </c>
      <c r="AC303" s="38">
        <f t="shared" si="598"/>
        <v>84.61706607726201</v>
      </c>
      <c r="AD303" s="38">
        <f t="shared" si="598"/>
        <v>84.61706607726201</v>
      </c>
      <c r="AE303" s="38">
        <f t="shared" si="598"/>
        <v>464.8944979840806</v>
      </c>
      <c r="AF303" s="38">
        <f t="shared" si="598"/>
        <v>4648.3998918408042</v>
      </c>
      <c r="AG303" s="38">
        <f t="shared" si="598"/>
        <v>46483.453830408056</v>
      </c>
      <c r="AH303" s="38">
        <f t="shared" si="598"/>
        <v>464833.99321608059</v>
      </c>
      <c r="AI303" s="38">
        <f t="shared" si="598"/>
        <v>4648339.3870728053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16.32</v>
      </c>
      <c r="Q304" s="38">
        <f t="shared" si="547"/>
        <v>114005.02914601169</v>
      </c>
      <c r="R304" s="371">
        <f t="shared" ref="R304:Z304" si="599">$P304*$O304+MAX(R$24*1000/(MAX(MIN(FLOOR(R$24*1000/$U$1,1),$E304))*$L$1)*$R$1,$Q304-$P304*$O304)</f>
        <v>114005.02914601169</v>
      </c>
      <c r="S304" s="371">
        <f t="shared" si="599"/>
        <v>114005.02914601169</v>
      </c>
      <c r="T304" s="371">
        <f t="shared" si="599"/>
        <v>114005.02914601169</v>
      </c>
      <c r="U304" s="371">
        <f t="shared" si="599"/>
        <v>125287.29251068037</v>
      </c>
      <c r="V304" s="371">
        <f t="shared" si="599"/>
        <v>1252579.1651068039</v>
      </c>
      <c r="W304" s="371">
        <f t="shared" si="599"/>
        <v>12525497.891068038</v>
      </c>
      <c r="X304" s="371">
        <f t="shared" si="599"/>
        <v>125254685.15068038</v>
      </c>
      <c r="Y304" s="371">
        <f t="shared" si="599"/>
        <v>1252546557.746804</v>
      </c>
      <c r="Z304" s="371">
        <f t="shared" si="599"/>
        <v>12525465283.708036</v>
      </c>
      <c r="AA304" s="38">
        <f t="shared" ref="AA304:AI304" si="600">$D304*R304/3600</f>
        <v>42.308533038631005</v>
      </c>
      <c r="AB304" s="38">
        <f t="shared" si="600"/>
        <v>42.308533038631005</v>
      </c>
      <c r="AC304" s="38">
        <f t="shared" si="600"/>
        <v>42.308533038631005</v>
      </c>
      <c r="AD304" s="38">
        <f t="shared" si="600"/>
        <v>46.495506331741382</v>
      </c>
      <c r="AE304" s="38">
        <f t="shared" si="600"/>
        <v>464.84604571741392</v>
      </c>
      <c r="AF304" s="38">
        <f t="shared" si="600"/>
        <v>4648.3514395741386</v>
      </c>
      <c r="AG304" s="38">
        <f t="shared" si="600"/>
        <v>46483.40537814139</v>
      </c>
      <c r="AH304" s="38">
        <f t="shared" si="600"/>
        <v>464833.94476381392</v>
      </c>
      <c r="AI304" s="38">
        <f t="shared" si="600"/>
        <v>4648339.3386205379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40.799999999999997</v>
      </c>
      <c r="Q305" s="38">
        <f t="shared" si="547"/>
        <v>285012.57286502921</v>
      </c>
      <c r="R305" s="371">
        <f t="shared" ref="R305:Z305" si="601">$P305*$O305+MAX(R$24*1000/(MAX(MIN(FLOOR(R$24*1000/$U$1,1),$E305))*$L$1)*$R$1,$Q305-$P305*$O305)</f>
        <v>285012.57286502921</v>
      </c>
      <c r="S305" s="371">
        <f t="shared" si="601"/>
        <v>285012.57286502921</v>
      </c>
      <c r="T305" s="371">
        <f t="shared" si="601"/>
        <v>285012.57286502921</v>
      </c>
      <c r="U305" s="371">
        <f t="shared" si="601"/>
        <v>285012.57286502921</v>
      </c>
      <c r="V305" s="371">
        <f t="shared" si="601"/>
        <v>1252750.525106804</v>
      </c>
      <c r="W305" s="371">
        <f t="shared" si="601"/>
        <v>12525669.251068037</v>
      </c>
      <c r="X305" s="371">
        <f t="shared" si="601"/>
        <v>125254856.51068038</v>
      </c>
      <c r="Y305" s="371">
        <f t="shared" si="601"/>
        <v>1252546729.1068039</v>
      </c>
      <c r="Z305" s="371">
        <f t="shared" si="601"/>
        <v>12525465455.068037</v>
      </c>
      <c r="AA305" s="38">
        <f t="shared" ref="AA305:AI305" si="602">$D305*R305/3600</f>
        <v>105.77133259657751</v>
      </c>
      <c r="AB305" s="38">
        <f t="shared" si="602"/>
        <v>105.77133259657751</v>
      </c>
      <c r="AC305" s="38">
        <f t="shared" si="602"/>
        <v>105.77133259657751</v>
      </c>
      <c r="AD305" s="38">
        <f t="shared" si="602"/>
        <v>105.77133259657751</v>
      </c>
      <c r="AE305" s="38">
        <f t="shared" si="602"/>
        <v>464.90963931741396</v>
      </c>
      <c r="AF305" s="38">
        <f t="shared" si="602"/>
        <v>4648.4150331741384</v>
      </c>
      <c r="AG305" s="38">
        <f t="shared" si="602"/>
        <v>46483.468971741393</v>
      </c>
      <c r="AH305" s="38">
        <f t="shared" si="602"/>
        <v>464834.00835741393</v>
      </c>
      <c r="AI305" s="38">
        <f t="shared" si="602"/>
        <v>4648339.4022141378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16.32</v>
      </c>
      <c r="Q306" s="38">
        <f t="shared" si="547"/>
        <v>114005.02914601169</v>
      </c>
      <c r="R306" s="371">
        <f t="shared" ref="R306:Z306" si="603">$P306*$O306+MAX(R$24*1000/(MAX(MIN(FLOOR(R$24*1000/$U$1,1),$E306))*$L$1)*$R$1,$Q306-$P306*$O306)</f>
        <v>114005.02914601169</v>
      </c>
      <c r="S306" s="371">
        <f t="shared" si="603"/>
        <v>114005.02914601169</v>
      </c>
      <c r="T306" s="371">
        <f t="shared" si="603"/>
        <v>114005.02914601169</v>
      </c>
      <c r="U306" s="371">
        <f t="shared" si="603"/>
        <v>250525.62502136076</v>
      </c>
      <c r="V306" s="371">
        <f t="shared" si="603"/>
        <v>2505109.3702136078</v>
      </c>
      <c r="W306" s="371">
        <f t="shared" si="603"/>
        <v>25050946.822136074</v>
      </c>
      <c r="X306" s="371">
        <f t="shared" si="603"/>
        <v>250509321.34136075</v>
      </c>
      <c r="Y306" s="371">
        <f t="shared" si="603"/>
        <v>2505093066.533608</v>
      </c>
      <c r="Z306" s="371">
        <f t="shared" si="603"/>
        <v>25050930518.456074</v>
      </c>
      <c r="AA306" s="38">
        <f t="shared" ref="AA306:AI306" si="604">$D306*R306/3600</f>
        <v>21.154266519315502</v>
      </c>
      <c r="AB306" s="38">
        <f t="shared" si="604"/>
        <v>21.154266519315502</v>
      </c>
      <c r="AC306" s="38">
        <f t="shared" si="604"/>
        <v>21.154266519315502</v>
      </c>
      <c r="AD306" s="38">
        <f t="shared" si="604"/>
        <v>46.486421531741385</v>
      </c>
      <c r="AE306" s="38">
        <f t="shared" si="604"/>
        <v>464.83696091741393</v>
      </c>
      <c r="AF306" s="38">
        <f t="shared" si="604"/>
        <v>4648.3423547741386</v>
      </c>
      <c r="AG306" s="38">
        <f t="shared" si="604"/>
        <v>46483.396293341386</v>
      </c>
      <c r="AH306" s="38">
        <f t="shared" si="604"/>
        <v>464833.9356790139</v>
      </c>
      <c r="AI306" s="38">
        <f t="shared" si="604"/>
        <v>4648339.3295357386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40.799999999999997</v>
      </c>
      <c r="Q307" s="38">
        <f t="shared" si="547"/>
        <v>285012.57286502921</v>
      </c>
      <c r="R307" s="371">
        <f t="shared" ref="R307:Z307" si="605">$P307*$O307+MAX(R$24*1000/(MAX(MIN(FLOOR(R$24*1000/$U$1,1),$E307))*$L$1)*$R$1,$Q307-$P307*$O307)</f>
        <v>285012.57286502921</v>
      </c>
      <c r="S307" s="371">
        <f t="shared" si="605"/>
        <v>285012.57286502921</v>
      </c>
      <c r="T307" s="371">
        <f t="shared" si="605"/>
        <v>285012.57286502921</v>
      </c>
      <c r="U307" s="371">
        <f t="shared" si="605"/>
        <v>285012.57286502921</v>
      </c>
      <c r="V307" s="371">
        <f t="shared" si="605"/>
        <v>2505174.6502136081</v>
      </c>
      <c r="W307" s="371">
        <f t="shared" si="605"/>
        <v>25051012.102136075</v>
      </c>
      <c r="X307" s="371">
        <f t="shared" si="605"/>
        <v>250509386.62136075</v>
      </c>
      <c r="Y307" s="371">
        <f t="shared" si="605"/>
        <v>2505093131.8136077</v>
      </c>
      <c r="Z307" s="371">
        <f t="shared" si="605"/>
        <v>25050930583.736073</v>
      </c>
      <c r="AA307" s="38">
        <f t="shared" ref="AA307:AI307" si="606">$D307*R307/3600</f>
        <v>52.885666298288754</v>
      </c>
      <c r="AB307" s="38">
        <f t="shared" si="606"/>
        <v>52.885666298288754</v>
      </c>
      <c r="AC307" s="38">
        <f t="shared" si="606"/>
        <v>52.885666298288754</v>
      </c>
      <c r="AD307" s="38">
        <f t="shared" si="606"/>
        <v>52.885666298288754</v>
      </c>
      <c r="AE307" s="38">
        <f t="shared" si="606"/>
        <v>464.84907398408063</v>
      </c>
      <c r="AF307" s="38">
        <f t="shared" si="606"/>
        <v>4648.3544678408052</v>
      </c>
      <c r="AG307" s="38">
        <f t="shared" si="606"/>
        <v>46483.40840640806</v>
      </c>
      <c r="AH307" s="38">
        <f t="shared" si="606"/>
        <v>464833.94779208058</v>
      </c>
      <c r="AI307" s="38">
        <f t="shared" si="606"/>
        <v>4648339.341648805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40.799999999999997</v>
      </c>
      <c r="Q308" s="38">
        <f t="shared" si="547"/>
        <v>285012.57286502921</v>
      </c>
      <c r="R308" s="371">
        <f t="shared" ref="R308:Z308" si="607">$P308*$O308+MAX(R$24*1000/(MAX(MIN(FLOOR(R$24*1000/$U$1,1),$E308))*$L$1)*$R$1,$Q308-$P308*$O308)</f>
        <v>285012.57286502921</v>
      </c>
      <c r="S308" s="371">
        <f t="shared" si="607"/>
        <v>285012.57286502921</v>
      </c>
      <c r="T308" s="371">
        <f t="shared" si="607"/>
        <v>285012.57286502921</v>
      </c>
      <c r="U308" s="371">
        <f t="shared" si="607"/>
        <v>501059.41004272149</v>
      </c>
      <c r="V308" s="371">
        <f t="shared" si="607"/>
        <v>5010226.9004272157</v>
      </c>
      <c r="W308" s="371">
        <f t="shared" si="607"/>
        <v>50101901.804272145</v>
      </c>
      <c r="X308" s="371">
        <f t="shared" si="607"/>
        <v>501018650.84272152</v>
      </c>
      <c r="Y308" s="371">
        <f t="shared" si="607"/>
        <v>5010186141.2272158</v>
      </c>
      <c r="Z308" s="371">
        <f t="shared" si="607"/>
        <v>50101861045.072151</v>
      </c>
      <c r="AA308" s="38">
        <f t="shared" ref="AA308:AI308" si="608">$D308*R308/3600</f>
        <v>26.442833149144377</v>
      </c>
      <c r="AB308" s="38">
        <f t="shared" si="608"/>
        <v>26.442833149144377</v>
      </c>
      <c r="AC308" s="38">
        <f t="shared" si="608"/>
        <v>26.442833149144377</v>
      </c>
      <c r="AD308" s="38">
        <f t="shared" si="608"/>
        <v>46.487178598408057</v>
      </c>
      <c r="AE308" s="38">
        <f t="shared" si="608"/>
        <v>464.8377179840806</v>
      </c>
      <c r="AF308" s="38">
        <f t="shared" si="608"/>
        <v>4648.3431118408043</v>
      </c>
      <c r="AG308" s="38">
        <f t="shared" si="608"/>
        <v>46483.397050408057</v>
      </c>
      <c r="AH308" s="38">
        <f t="shared" si="608"/>
        <v>464833.93643608061</v>
      </c>
      <c r="AI308" s="38">
        <f t="shared" si="608"/>
        <v>4648339.330292806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34</v>
      </c>
      <c r="Q309" s="38">
        <f t="shared" si="547"/>
        <v>237510.47738752436</v>
      </c>
      <c r="R309" s="371">
        <f t="shared" ref="R309:Z309" si="609">$P309*$O309+MAX(R$24*1000/(MAX(MIN(FLOOR(R$24*1000/$U$1,1),$E309))*$L$1)*$R$1,$Q309-$P309*$O309)</f>
        <v>237510.47738752436</v>
      </c>
      <c r="S309" s="371">
        <f t="shared" si="609"/>
        <v>237510.47738752436</v>
      </c>
      <c r="T309" s="371">
        <f t="shared" si="609"/>
        <v>237510.47738752436</v>
      </c>
      <c r="U309" s="371">
        <f t="shared" si="609"/>
        <v>250543.30502136075</v>
      </c>
      <c r="V309" s="371">
        <f t="shared" si="609"/>
        <v>2505127.050213608</v>
      </c>
      <c r="W309" s="371">
        <f t="shared" si="609"/>
        <v>25050964.502136074</v>
      </c>
      <c r="X309" s="371">
        <f t="shared" si="609"/>
        <v>250509339.02136075</v>
      </c>
      <c r="Y309" s="371">
        <f t="shared" si="609"/>
        <v>2505093084.2136078</v>
      </c>
      <c r="Z309" s="371">
        <f t="shared" si="609"/>
        <v>25050930536.136074</v>
      </c>
      <c r="AA309" s="38">
        <f t="shared" ref="AA309:AI309" si="610">$D309*R309/3600</f>
        <v>45.258940968844925</v>
      </c>
      <c r="AB309" s="38">
        <f t="shared" si="610"/>
        <v>45.258940968844925</v>
      </c>
      <c r="AC309" s="38">
        <f t="shared" si="610"/>
        <v>45.258940968844925</v>
      </c>
      <c r="AD309" s="38">
        <f t="shared" si="610"/>
        <v>47.742418679070411</v>
      </c>
      <c r="AE309" s="38">
        <f t="shared" si="610"/>
        <v>477.36587679070419</v>
      </c>
      <c r="AF309" s="38">
        <f t="shared" si="610"/>
        <v>4773.6004579070404</v>
      </c>
      <c r="AG309" s="38">
        <f t="shared" si="610"/>
        <v>47735.946269070417</v>
      </c>
      <c r="AH309" s="38">
        <f t="shared" si="610"/>
        <v>477359.40438070416</v>
      </c>
      <c r="AI309" s="38">
        <f t="shared" si="610"/>
        <v>4773593.9854970416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21</v>
      </c>
      <c r="P310" s="369">
        <f t="shared" si="546"/>
        <v>5.44</v>
      </c>
      <c r="Q310" s="38">
        <f t="shared" si="547"/>
        <v>38001.676382003898</v>
      </c>
      <c r="R310" s="371">
        <f t="shared" ref="R310:Z310" si="611">$P310*$O310+MAX(R$24*1000/(MAX(MIN(FLOOR(R$24*1000/$U$1,1),$E310))*$L$1)*$R$1,$Q310-$P310*$O310)</f>
        <v>38001.676382003898</v>
      </c>
      <c r="S310" s="371">
        <f t="shared" si="611"/>
        <v>38001.676382003898</v>
      </c>
      <c r="T310" s="371">
        <f t="shared" si="611"/>
        <v>38001.676382003898</v>
      </c>
      <c r="U310" s="371">
        <f t="shared" si="611"/>
        <v>38001.676382003898</v>
      </c>
      <c r="V310" s="371">
        <f t="shared" si="611"/>
        <v>156682.55563835049</v>
      </c>
      <c r="W310" s="371">
        <f t="shared" si="611"/>
        <v>1565797.3963835046</v>
      </c>
      <c r="X310" s="371">
        <f t="shared" si="611"/>
        <v>15656945.803835047</v>
      </c>
      <c r="Y310" s="371">
        <f t="shared" si="611"/>
        <v>156568429.8783505</v>
      </c>
      <c r="Z310" s="371">
        <f t="shared" si="611"/>
        <v>1565683270.6235046</v>
      </c>
      <c r="AA310" s="38">
        <f t="shared" ref="AA310:AI310" si="612">$D310*R310/3600</f>
        <v>115.92622500754632</v>
      </c>
      <c r="AB310" s="38">
        <f t="shared" si="612"/>
        <v>115.92622500754632</v>
      </c>
      <c r="AC310" s="38">
        <f t="shared" si="612"/>
        <v>115.92622500754632</v>
      </c>
      <c r="AD310" s="38">
        <f t="shared" si="612"/>
        <v>115.92622500754632</v>
      </c>
      <c r="AE310" s="38">
        <f t="shared" si="612"/>
        <v>477.96884056121246</v>
      </c>
      <c r="AF310" s="38">
        <f t="shared" si="612"/>
        <v>4776.5519464121244</v>
      </c>
      <c r="AG310" s="38">
        <f t="shared" si="612"/>
        <v>47762.383004921241</v>
      </c>
      <c r="AH310" s="38">
        <f t="shared" si="612"/>
        <v>477620.6935900125</v>
      </c>
      <c r="AI310" s="38">
        <f t="shared" si="612"/>
        <v>4776203.7994409241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10.88</v>
      </c>
      <c r="Q311" s="38">
        <f t="shared" si="547"/>
        <v>76003.352764007795</v>
      </c>
      <c r="R311" s="371">
        <f t="shared" ref="R311:Z311" si="613">$P311*$O311+MAX(R$24*1000/(MAX(MIN(FLOOR(R$24*1000/$U$1,1),$E311))*$L$1)*$R$1,$Q311-$P311*$O311)</f>
        <v>76003.352764007795</v>
      </c>
      <c r="S311" s="371">
        <f t="shared" si="613"/>
        <v>76003.352764007795</v>
      </c>
      <c r="T311" s="371">
        <f t="shared" si="613"/>
        <v>76003.352764007795</v>
      </c>
      <c r="U311" s="371">
        <f t="shared" si="613"/>
        <v>76003.352764007795</v>
      </c>
      <c r="V311" s="371">
        <f t="shared" si="613"/>
        <v>313245.43127670098</v>
      </c>
      <c r="W311" s="371">
        <f t="shared" si="613"/>
        <v>3131475.1127670091</v>
      </c>
      <c r="X311" s="371">
        <f t="shared" si="613"/>
        <v>31313771.927670095</v>
      </c>
      <c r="Y311" s="371">
        <f t="shared" si="613"/>
        <v>313136740.07670099</v>
      </c>
      <c r="Z311" s="371">
        <f t="shared" si="613"/>
        <v>3131366421.5670094</v>
      </c>
      <c r="AA311" s="38">
        <f t="shared" ref="AA311:AI311" si="614">$D311*R311/3600</f>
        <v>115.92622500754632</v>
      </c>
      <c r="AB311" s="38">
        <f t="shared" si="614"/>
        <v>115.92622500754632</v>
      </c>
      <c r="AC311" s="38">
        <f t="shared" si="614"/>
        <v>115.92622500754632</v>
      </c>
      <c r="AD311" s="38">
        <f t="shared" si="614"/>
        <v>115.92622500754632</v>
      </c>
      <c r="AE311" s="38">
        <f t="shared" si="614"/>
        <v>477.78629531676802</v>
      </c>
      <c r="AF311" s="38">
        <f t="shared" si="614"/>
        <v>4776.3694011676798</v>
      </c>
      <c r="AG311" s="38">
        <f t="shared" si="614"/>
        <v>47762.200459676802</v>
      </c>
      <c r="AH311" s="38">
        <f t="shared" si="614"/>
        <v>477620.51104476803</v>
      </c>
      <c r="AI311" s="38">
        <f t="shared" si="614"/>
        <v>4776203.6168956803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21</v>
      </c>
      <c r="P312" s="369">
        <f t="shared" si="546"/>
        <v>5.44</v>
      </c>
      <c r="Q312" s="38">
        <f t="shared" si="547"/>
        <v>38001.676382003898</v>
      </c>
      <c r="R312" s="371">
        <f t="shared" ref="R312:Z312" si="615">$P312*$O312+MAX(R$24*1000/(MAX(MIN(FLOOR(R$24*1000/$U$1,1),$E312))*$L$1)*$R$1,$Q312-$P312*$O312)</f>
        <v>38001.676382003898</v>
      </c>
      <c r="S312" s="371">
        <f t="shared" si="615"/>
        <v>38001.676382003898</v>
      </c>
      <c r="T312" s="371">
        <f t="shared" si="615"/>
        <v>38001.676382003898</v>
      </c>
      <c r="U312" s="371">
        <f t="shared" si="615"/>
        <v>38001.676382003898</v>
      </c>
      <c r="V312" s="371">
        <f t="shared" si="615"/>
        <v>156682.55563835049</v>
      </c>
      <c r="W312" s="371">
        <f t="shared" si="615"/>
        <v>1565797.3963835046</v>
      </c>
      <c r="X312" s="371">
        <f t="shared" si="615"/>
        <v>15656945.803835047</v>
      </c>
      <c r="Y312" s="371">
        <f t="shared" si="615"/>
        <v>156568429.8783505</v>
      </c>
      <c r="Z312" s="371">
        <f t="shared" si="615"/>
        <v>1565683270.6235046</v>
      </c>
      <c r="AA312" s="38">
        <f t="shared" ref="AA312:AI312" si="616">$D312*R312/3600</f>
        <v>115.93044741603323</v>
      </c>
      <c r="AB312" s="38">
        <f t="shared" si="616"/>
        <v>115.93044741603323</v>
      </c>
      <c r="AC312" s="38">
        <f t="shared" si="616"/>
        <v>115.93044741603323</v>
      </c>
      <c r="AD312" s="38">
        <f t="shared" si="616"/>
        <v>115.93044741603323</v>
      </c>
      <c r="AE312" s="38">
        <f t="shared" si="616"/>
        <v>477.98624973406123</v>
      </c>
      <c r="AF312" s="38">
        <f t="shared" si="616"/>
        <v>4776.7259239006116</v>
      </c>
      <c r="AG312" s="38">
        <f t="shared" si="616"/>
        <v>47764.122665566116</v>
      </c>
      <c r="AH312" s="38">
        <f t="shared" si="616"/>
        <v>477638.09008222126</v>
      </c>
      <c r="AI312" s="38">
        <f t="shared" si="616"/>
        <v>4776377.7642487716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21.76</v>
      </c>
      <c r="Q313" s="38">
        <f t="shared" si="547"/>
        <v>152006.70552801559</v>
      </c>
      <c r="R313" s="371">
        <f t="shared" ref="R313:Z313" si="617">$P313*$O313+MAX(R$24*1000/(MAX(MIN(FLOOR(R$24*1000/$U$1,1),$E313))*$L$1)*$R$1,$Q313-$P313*$O313)</f>
        <v>152006.70552801559</v>
      </c>
      <c r="S313" s="371">
        <f t="shared" si="617"/>
        <v>152006.70552801559</v>
      </c>
      <c r="T313" s="371">
        <f t="shared" si="617"/>
        <v>152006.70552801559</v>
      </c>
      <c r="U313" s="371">
        <f t="shared" si="617"/>
        <v>152006.70552801559</v>
      </c>
      <c r="V313" s="371">
        <f t="shared" si="617"/>
        <v>626382.06255340204</v>
      </c>
      <c r="W313" s="371">
        <f t="shared" si="617"/>
        <v>6262841.4255340183</v>
      </c>
      <c r="X313" s="371">
        <f t="shared" si="617"/>
        <v>62627435.055340186</v>
      </c>
      <c r="Y313" s="371">
        <f t="shared" si="617"/>
        <v>626273371.3534019</v>
      </c>
      <c r="Z313" s="371">
        <f t="shared" si="617"/>
        <v>6262732734.3340187</v>
      </c>
      <c r="AA313" s="38">
        <f t="shared" ref="AA313:AI313" si="618">$D313*R313/3600</f>
        <v>115.94733704998079</v>
      </c>
      <c r="AB313" s="38">
        <f t="shared" si="618"/>
        <v>115.94733704998079</v>
      </c>
      <c r="AC313" s="38">
        <f t="shared" si="618"/>
        <v>115.94733704998079</v>
      </c>
      <c r="AD313" s="38">
        <f t="shared" si="618"/>
        <v>115.94733704998079</v>
      </c>
      <c r="AE313" s="38">
        <f t="shared" si="618"/>
        <v>477.79031771434495</v>
      </c>
      <c r="AF313" s="38">
        <f t="shared" si="618"/>
        <v>4777.1562651434488</v>
      </c>
      <c r="AG313" s="38">
        <f t="shared" si="618"/>
        <v>47770.815739434489</v>
      </c>
      <c r="AH313" s="38">
        <f t="shared" si="618"/>
        <v>477707.41048234492</v>
      </c>
      <c r="AI313" s="38">
        <f t="shared" si="618"/>
        <v>4777073.3579114489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16.32</v>
      </c>
      <c r="Q314" s="38">
        <f t="shared" si="547"/>
        <v>114005.02914601169</v>
      </c>
      <c r="R314" s="371">
        <f t="shared" ref="R314:Z314" si="619">$P314*$O314+MAX(R$24*1000/(MAX(MIN(FLOOR(R$24*1000/$U$1,1),$E314))*$L$1)*$R$1,$Q314-$P314*$O314)</f>
        <v>114005.02914601169</v>
      </c>
      <c r="S314" s="371">
        <f t="shared" si="619"/>
        <v>114005.02914601169</v>
      </c>
      <c r="T314" s="371">
        <f t="shared" si="619"/>
        <v>114005.02914601169</v>
      </c>
      <c r="U314" s="371">
        <f t="shared" si="619"/>
        <v>125287.29251068037</v>
      </c>
      <c r="V314" s="371">
        <f t="shared" si="619"/>
        <v>1252579.1651068039</v>
      </c>
      <c r="W314" s="371">
        <f t="shared" si="619"/>
        <v>12525497.891068038</v>
      </c>
      <c r="X314" s="371">
        <f t="shared" si="619"/>
        <v>125254685.15068038</v>
      </c>
      <c r="Y314" s="371">
        <f t="shared" si="619"/>
        <v>1252546557.746804</v>
      </c>
      <c r="Z314" s="371">
        <f t="shared" si="619"/>
        <v>12525465283.708036</v>
      </c>
      <c r="AA314" s="38">
        <f t="shared" ref="AA314:AI314" si="620">$D314*R314/3600</f>
        <v>43.48025139374279</v>
      </c>
      <c r="AB314" s="38">
        <f t="shared" si="620"/>
        <v>43.48025139374279</v>
      </c>
      <c r="AC314" s="38">
        <f t="shared" si="620"/>
        <v>43.48025139374279</v>
      </c>
      <c r="AD314" s="38">
        <f t="shared" si="620"/>
        <v>47.783181282545598</v>
      </c>
      <c r="AE314" s="38">
        <f t="shared" si="620"/>
        <v>477.71977602545604</v>
      </c>
      <c r="AF314" s="38">
        <f t="shared" si="620"/>
        <v>4777.0857234545601</v>
      </c>
      <c r="AG314" s="38">
        <f t="shared" si="620"/>
        <v>47770.7451977456</v>
      </c>
      <c r="AH314" s="38">
        <f t="shared" si="620"/>
        <v>477707.33994065609</v>
      </c>
      <c r="AI314" s="38">
        <f t="shared" si="620"/>
        <v>4777073.2873697598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16</v>
      </c>
      <c r="P315" s="369">
        <f t="shared" si="546"/>
        <v>2.72</v>
      </c>
      <c r="Q315" s="38">
        <f t="shared" si="547"/>
        <v>19000.838191001949</v>
      </c>
      <c r="R315" s="371">
        <f t="shared" ref="R315:Z315" si="621">$P315*$O315+MAX(R$24*1000/(MAX(MIN(FLOOR(R$24*1000/$U$1,1),$E315))*$L$1)*$R$1,$Q315-$P315*$O315)</f>
        <v>19000.838191001949</v>
      </c>
      <c r="S315" s="371">
        <f t="shared" si="621"/>
        <v>19000.838191001949</v>
      </c>
      <c r="T315" s="371">
        <f t="shared" si="621"/>
        <v>19000.838191001949</v>
      </c>
      <c r="U315" s="371">
        <f t="shared" si="621"/>
        <v>20919.295418446734</v>
      </c>
      <c r="V315" s="371">
        <f t="shared" si="621"/>
        <v>208801.2741844673</v>
      </c>
      <c r="W315" s="371">
        <f t="shared" si="621"/>
        <v>2087621.061844673</v>
      </c>
      <c r="X315" s="371">
        <f t="shared" si="621"/>
        <v>20875818.93844673</v>
      </c>
      <c r="Y315" s="371">
        <f t="shared" si="621"/>
        <v>208757797.70446736</v>
      </c>
      <c r="Z315" s="371">
        <f t="shared" si="621"/>
        <v>2087577585.3646734</v>
      </c>
      <c r="AA315" s="38">
        <f t="shared" ref="AA315:AI315" si="622">$D315*R315/3600</f>
        <v>44.165548291164924</v>
      </c>
      <c r="AB315" s="38">
        <f t="shared" si="622"/>
        <v>44.165548291164924</v>
      </c>
      <c r="AC315" s="38">
        <f t="shared" si="622"/>
        <v>44.165548291164924</v>
      </c>
      <c r="AD315" s="38">
        <f t="shared" si="622"/>
        <v>48.624810270637582</v>
      </c>
      <c r="AE315" s="38">
        <f t="shared" si="622"/>
        <v>485.33768171437578</v>
      </c>
      <c r="AF315" s="38">
        <f t="shared" si="622"/>
        <v>4852.4663961517572</v>
      </c>
      <c r="AG315" s="38">
        <f t="shared" si="622"/>
        <v>48523.753540525577</v>
      </c>
      <c r="AH315" s="38">
        <f t="shared" si="622"/>
        <v>485236.62498426391</v>
      </c>
      <c r="AI315" s="38">
        <f t="shared" si="622"/>
        <v>4852365.3394216467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8</v>
      </c>
      <c r="P316" s="369">
        <f t="shared" si="546"/>
        <v>5.44</v>
      </c>
      <c r="Q316" s="38">
        <f t="shared" si="547"/>
        <v>38001.676382003898</v>
      </c>
      <c r="R316" s="371">
        <f t="shared" ref="R316:Z316" si="623">$P316*$O316+MAX(R$24*1000/(MAX(MIN(FLOOR(R$24*1000/$U$1,1),$E316))*$L$1)*$R$1,$Q316-$P316*$O316)</f>
        <v>38001.676382003898</v>
      </c>
      <c r="S316" s="371">
        <f t="shared" si="623"/>
        <v>38001.676382003898</v>
      </c>
      <c r="T316" s="371">
        <f t="shared" si="623"/>
        <v>38001.676382003898</v>
      </c>
      <c r="U316" s="371">
        <f t="shared" si="623"/>
        <v>41795.070836893465</v>
      </c>
      <c r="V316" s="371">
        <f t="shared" si="623"/>
        <v>417559.02836893464</v>
      </c>
      <c r="W316" s="371">
        <f t="shared" si="623"/>
        <v>4175198.603689346</v>
      </c>
      <c r="X316" s="371">
        <f t="shared" si="623"/>
        <v>41751594.356893465</v>
      </c>
      <c r="Y316" s="371">
        <f t="shared" si="623"/>
        <v>417515551.88893467</v>
      </c>
      <c r="Z316" s="371">
        <f t="shared" si="623"/>
        <v>4175155127.2093468</v>
      </c>
      <c r="AA316" s="38">
        <f t="shared" ref="AA316:AI316" si="624">$D316*R316/3600</f>
        <v>44.165548291164924</v>
      </c>
      <c r="AB316" s="38">
        <f t="shared" si="624"/>
        <v>44.165548291164924</v>
      </c>
      <c r="AC316" s="38">
        <f t="shared" si="624"/>
        <v>44.165548291164924</v>
      </c>
      <c r="AD316" s="38">
        <f t="shared" si="624"/>
        <v>48.574231326637587</v>
      </c>
      <c r="AE316" s="38">
        <f t="shared" si="624"/>
        <v>485.28710277037578</v>
      </c>
      <c r="AF316" s="38">
        <f t="shared" si="624"/>
        <v>4852.4158172077568</v>
      </c>
      <c r="AG316" s="38">
        <f t="shared" si="624"/>
        <v>48523.702961581585</v>
      </c>
      <c r="AH316" s="38">
        <f t="shared" si="624"/>
        <v>485236.57440531981</v>
      </c>
      <c r="AI316" s="38">
        <f t="shared" si="624"/>
        <v>4852365.2888427023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21</v>
      </c>
      <c r="P317" s="369">
        <f t="shared" si="546"/>
        <v>2.04</v>
      </c>
      <c r="Q317" s="38">
        <f t="shared" si="547"/>
        <v>14250.628643251461</v>
      </c>
      <c r="R317" s="371">
        <f t="shared" ref="R317:Z317" si="625">$P317*$O317+MAX(R$24*1000/(MAX(MIN(FLOOR(R$24*1000/$U$1,1),$E317))*$L$1)*$R$1,$Q317-$P317*$O317)</f>
        <v>14250.628643251461</v>
      </c>
      <c r="S317" s="371">
        <f t="shared" si="625"/>
        <v>14250.628643251461</v>
      </c>
      <c r="T317" s="371">
        <f t="shared" si="625"/>
        <v>14250.628643251461</v>
      </c>
      <c r="U317" s="371">
        <f t="shared" si="625"/>
        <v>15699.671563835047</v>
      </c>
      <c r="V317" s="371">
        <f t="shared" si="625"/>
        <v>156611.15563835049</v>
      </c>
      <c r="W317" s="371">
        <f t="shared" si="625"/>
        <v>1565725.9963835047</v>
      </c>
      <c r="X317" s="371">
        <f t="shared" si="625"/>
        <v>15656874.403835047</v>
      </c>
      <c r="Y317" s="371">
        <f t="shared" si="625"/>
        <v>156568358.47835049</v>
      </c>
      <c r="Z317" s="371">
        <f t="shared" si="625"/>
        <v>1565683199.2235045</v>
      </c>
      <c r="AA317" s="38">
        <f t="shared" ref="AA317:AI317" si="626">$D317*R317/3600</f>
        <v>44.165548291164924</v>
      </c>
      <c r="AB317" s="38">
        <f t="shared" si="626"/>
        <v>44.165548291164924</v>
      </c>
      <c r="AC317" s="38">
        <f t="shared" si="626"/>
        <v>44.165548291164924</v>
      </c>
      <c r="AD317" s="38">
        <f t="shared" si="626"/>
        <v>48.656422110637578</v>
      </c>
      <c r="AE317" s="38">
        <f t="shared" si="626"/>
        <v>485.36929355437587</v>
      </c>
      <c r="AF317" s="38">
        <f t="shared" si="626"/>
        <v>4852.4980079917577</v>
      </c>
      <c r="AG317" s="38">
        <f t="shared" si="626"/>
        <v>48523.785152365585</v>
      </c>
      <c r="AH317" s="38">
        <f t="shared" si="626"/>
        <v>485236.65659610392</v>
      </c>
      <c r="AI317" s="38">
        <f t="shared" si="626"/>
        <v>4852365.371033485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21</v>
      </c>
      <c r="P318" s="369">
        <f t="shared" si="546"/>
        <v>2.04</v>
      </c>
      <c r="Q318" s="38">
        <f t="shared" si="547"/>
        <v>14250.628643251461</v>
      </c>
      <c r="R318" s="371">
        <f t="shared" ref="R318:Z318" si="627">$P318*$O318+MAX(R$24*1000/(MAX(MIN(FLOOR(R$24*1000/$U$1,1),$E318))*$L$1)*$R$1,$Q318-$P318*$O318)</f>
        <v>14250.628643251461</v>
      </c>
      <c r="S318" s="371">
        <f t="shared" si="627"/>
        <v>14250.628643251461</v>
      </c>
      <c r="T318" s="371">
        <f t="shared" si="627"/>
        <v>14250.628643251461</v>
      </c>
      <c r="U318" s="371">
        <f t="shared" si="627"/>
        <v>15699.671563835047</v>
      </c>
      <c r="V318" s="371">
        <f t="shared" si="627"/>
        <v>156611.15563835049</v>
      </c>
      <c r="W318" s="371">
        <f t="shared" si="627"/>
        <v>1565725.9963835047</v>
      </c>
      <c r="X318" s="371">
        <f t="shared" si="627"/>
        <v>15656874.403835047</v>
      </c>
      <c r="Y318" s="371">
        <f t="shared" si="627"/>
        <v>156568358.47835049</v>
      </c>
      <c r="Z318" s="371">
        <f t="shared" si="627"/>
        <v>1565683199.2235045</v>
      </c>
      <c r="AA318" s="38">
        <f t="shared" ref="AA318:AI318" si="628">$D318*R318/3600</f>
        <v>44.165548291164924</v>
      </c>
      <c r="AB318" s="38">
        <f t="shared" si="628"/>
        <v>44.165548291164924</v>
      </c>
      <c r="AC318" s="38">
        <f t="shared" si="628"/>
        <v>44.165548291164924</v>
      </c>
      <c r="AD318" s="38">
        <f t="shared" si="628"/>
        <v>48.656422110637578</v>
      </c>
      <c r="AE318" s="38">
        <f t="shared" si="628"/>
        <v>485.36929355437587</v>
      </c>
      <c r="AF318" s="38">
        <f t="shared" si="628"/>
        <v>4852.4980079917577</v>
      </c>
      <c r="AG318" s="38">
        <f t="shared" si="628"/>
        <v>48523.785152365585</v>
      </c>
      <c r="AH318" s="38">
        <f t="shared" si="628"/>
        <v>485236.65659610392</v>
      </c>
      <c r="AI318" s="38">
        <f t="shared" si="628"/>
        <v>4852365.371033485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10</v>
      </c>
      <c r="P319" s="369">
        <f t="shared" si="546"/>
        <v>4.08</v>
      </c>
      <c r="Q319" s="38">
        <f t="shared" si="547"/>
        <v>28501.257286502921</v>
      </c>
      <c r="R319" s="371">
        <f t="shared" ref="R319:Z319" si="629">$P319*$O319+MAX(R$24*1000/(MAX(MIN(FLOOR(R$24*1000/$U$1,1),$E319))*$L$1)*$R$1,$Q319-$P319*$O319)</f>
        <v>28501.257286502921</v>
      </c>
      <c r="S319" s="371">
        <f t="shared" si="629"/>
        <v>28501.257286502921</v>
      </c>
      <c r="T319" s="371">
        <f t="shared" si="629"/>
        <v>28501.257286502921</v>
      </c>
      <c r="U319" s="371">
        <f t="shared" si="629"/>
        <v>31354.463127670093</v>
      </c>
      <c r="V319" s="371">
        <f t="shared" si="629"/>
        <v>313177.43127670098</v>
      </c>
      <c r="W319" s="371">
        <f t="shared" si="629"/>
        <v>3131407.1127670091</v>
      </c>
      <c r="X319" s="371">
        <f t="shared" si="629"/>
        <v>31313703.927670095</v>
      </c>
      <c r="Y319" s="371">
        <f t="shared" si="629"/>
        <v>313136672.07670099</v>
      </c>
      <c r="Z319" s="371">
        <f t="shared" si="629"/>
        <v>3131366353.5670094</v>
      </c>
      <c r="AA319" s="38">
        <f t="shared" ref="AA319:AI319" si="630">$D319*R319/3600</f>
        <v>44.165548291164924</v>
      </c>
      <c r="AB319" s="38">
        <f t="shared" si="630"/>
        <v>44.165548291164924</v>
      </c>
      <c r="AC319" s="38">
        <f t="shared" si="630"/>
        <v>44.165548291164924</v>
      </c>
      <c r="AD319" s="38">
        <f t="shared" si="630"/>
        <v>48.586876062637579</v>
      </c>
      <c r="AE319" s="38">
        <f t="shared" si="630"/>
        <v>485.29974750637587</v>
      </c>
      <c r="AF319" s="38">
        <f t="shared" si="630"/>
        <v>4852.4284619437576</v>
      </c>
      <c r="AG319" s="38">
        <f t="shared" si="630"/>
        <v>48523.715606317586</v>
      </c>
      <c r="AH319" s="38">
        <f t="shared" si="630"/>
        <v>485236.58705005585</v>
      </c>
      <c r="AI319" s="38">
        <f t="shared" si="630"/>
        <v>4852365.3014874384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5</v>
      </c>
      <c r="P320" s="369">
        <f t="shared" si="546"/>
        <v>8.16</v>
      </c>
      <c r="Q320" s="38">
        <f t="shared" si="547"/>
        <v>57002.514573005843</v>
      </c>
      <c r="R320" s="371">
        <f t="shared" ref="R320:Z320" si="631">$P320*$O320+MAX(R$24*1000/(MAX(MIN(FLOOR(R$24*1000/$U$1,1),$E320))*$L$1)*$R$1,$Q320-$P320*$O320)</f>
        <v>57002.514573005843</v>
      </c>
      <c r="S320" s="371">
        <f t="shared" si="631"/>
        <v>57002.514573005843</v>
      </c>
      <c r="T320" s="371">
        <f t="shared" si="631"/>
        <v>57002.514573005843</v>
      </c>
      <c r="U320" s="371">
        <f t="shared" si="631"/>
        <v>62668.12625534019</v>
      </c>
      <c r="V320" s="371">
        <f t="shared" si="631"/>
        <v>626314.06255340204</v>
      </c>
      <c r="W320" s="371">
        <f t="shared" si="631"/>
        <v>6262773.4255340183</v>
      </c>
      <c r="X320" s="371">
        <f t="shared" si="631"/>
        <v>62627367.055340186</v>
      </c>
      <c r="Y320" s="371">
        <f t="shared" si="631"/>
        <v>626273303.3534019</v>
      </c>
      <c r="Z320" s="371">
        <f t="shared" si="631"/>
        <v>6262732666.3340187</v>
      </c>
      <c r="AA320" s="38">
        <f t="shared" ref="AA320:AI320" si="632">$D320*R320/3600</f>
        <v>44.165548291164924</v>
      </c>
      <c r="AB320" s="38">
        <f t="shared" si="632"/>
        <v>44.165548291164924</v>
      </c>
      <c r="AC320" s="38">
        <f t="shared" si="632"/>
        <v>44.165548291164924</v>
      </c>
      <c r="AD320" s="38">
        <f t="shared" si="632"/>
        <v>48.555264222637582</v>
      </c>
      <c r="AE320" s="38">
        <f t="shared" si="632"/>
        <v>485.26813566637594</v>
      </c>
      <c r="AF320" s="38">
        <f t="shared" si="632"/>
        <v>4852.396850103758</v>
      </c>
      <c r="AG320" s="38">
        <f t="shared" si="632"/>
        <v>48523.683994477578</v>
      </c>
      <c r="AH320" s="38">
        <f t="shared" si="632"/>
        <v>485236.55543821579</v>
      </c>
      <c r="AI320" s="38">
        <f t="shared" si="632"/>
        <v>4852365.2698755981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1</v>
      </c>
      <c r="O321" s="38">
        <f t="shared" si="545"/>
        <v>2</v>
      </c>
      <c r="P321" s="369">
        <f t="shared" si="546"/>
        <v>8.16</v>
      </c>
      <c r="Q321" s="38">
        <f t="shared" si="547"/>
        <v>57002.514573005843</v>
      </c>
      <c r="R321" s="371">
        <f t="shared" ref="R321:Z321" si="633">$P321*$O321+MAX(R$24*1000/(MAX(MIN(FLOOR(R$24*1000/$U$1,1),$E321))*$L$1)*$R$1,$Q321-$P321*$O321)</f>
        <v>57002.514573005843</v>
      </c>
      <c r="S321" s="371">
        <f t="shared" si="633"/>
        <v>57002.514573005843</v>
      </c>
      <c r="T321" s="371">
        <f t="shared" si="633"/>
        <v>57002.514573005843</v>
      </c>
      <c r="U321" s="371">
        <f t="shared" si="633"/>
        <v>125270.97251068038</v>
      </c>
      <c r="V321" s="371">
        <f t="shared" si="633"/>
        <v>1252562.845106804</v>
      </c>
      <c r="W321" s="371">
        <f t="shared" si="633"/>
        <v>12525481.571068037</v>
      </c>
      <c r="X321" s="371">
        <f t="shared" si="633"/>
        <v>125254668.83068037</v>
      </c>
      <c r="Y321" s="371">
        <f t="shared" si="633"/>
        <v>1252546541.4268038</v>
      </c>
      <c r="Z321" s="371">
        <f t="shared" si="633"/>
        <v>12525465267.388037</v>
      </c>
      <c r="AA321" s="38">
        <f t="shared" ref="AA321:AI321" si="634">$D321*R321/3600</f>
        <v>22.082774145582462</v>
      </c>
      <c r="AB321" s="38">
        <f t="shared" si="634"/>
        <v>22.082774145582462</v>
      </c>
      <c r="AC321" s="38">
        <f t="shared" si="634"/>
        <v>22.082774145582462</v>
      </c>
      <c r="AD321" s="38">
        <f t="shared" si="634"/>
        <v>48.529974750637578</v>
      </c>
      <c r="AE321" s="38">
        <f t="shared" si="634"/>
        <v>485.24284619437594</v>
      </c>
      <c r="AF321" s="38">
        <f t="shared" si="634"/>
        <v>4852.3715606317573</v>
      </c>
      <c r="AG321" s="38">
        <f t="shared" si="634"/>
        <v>48523.658705005582</v>
      </c>
      <c r="AH321" s="38">
        <f t="shared" si="634"/>
        <v>485236.53014874383</v>
      </c>
      <c r="AI321" s="38">
        <f t="shared" si="634"/>
        <v>4852365.244586125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1</v>
      </c>
      <c r="O322" s="38">
        <f t="shared" si="545"/>
        <v>1</v>
      </c>
      <c r="P322" s="369">
        <f t="shared" si="546"/>
        <v>10.199999999999999</v>
      </c>
      <c r="Q322" s="38">
        <f t="shared" si="547"/>
        <v>71253.143216257304</v>
      </c>
      <c r="R322" s="371">
        <f t="shared" ref="R322:Z322" si="635">$P322*$O322+MAX(R$24*1000/(MAX(MIN(FLOOR(R$24*1000/$U$1,1),$E322))*$L$1)*$R$1,$Q322-$P322*$O322)</f>
        <v>71253.143216257304</v>
      </c>
      <c r="S322" s="371">
        <f t="shared" si="635"/>
        <v>71253.143216257304</v>
      </c>
      <c r="T322" s="371">
        <f t="shared" si="635"/>
        <v>71253.143216257304</v>
      </c>
      <c r="U322" s="371">
        <f t="shared" si="635"/>
        <v>250519.50502136076</v>
      </c>
      <c r="V322" s="371">
        <f t="shared" si="635"/>
        <v>2505103.2502136081</v>
      </c>
      <c r="W322" s="371">
        <f t="shared" si="635"/>
        <v>25050940.702136073</v>
      </c>
      <c r="X322" s="371">
        <f t="shared" si="635"/>
        <v>250509315.22136074</v>
      </c>
      <c r="Y322" s="371">
        <f t="shared" si="635"/>
        <v>2505093060.4136076</v>
      </c>
      <c r="Z322" s="371">
        <f t="shared" si="635"/>
        <v>25050930512.336075</v>
      </c>
      <c r="AA322" s="38">
        <f t="shared" ref="AA322:AI322" si="636">$D322*R322/3600</f>
        <v>13.801733840989041</v>
      </c>
      <c r="AB322" s="38">
        <f t="shared" si="636"/>
        <v>13.801733840989041</v>
      </c>
      <c r="AC322" s="38">
        <f t="shared" si="636"/>
        <v>13.801733840989041</v>
      </c>
      <c r="AD322" s="38">
        <f t="shared" si="636"/>
        <v>48.525628122637578</v>
      </c>
      <c r="AE322" s="38">
        <f t="shared" si="636"/>
        <v>485.23849956637594</v>
      </c>
      <c r="AF322" s="38">
        <f t="shared" si="636"/>
        <v>4852.3672140037579</v>
      </c>
      <c r="AG322" s="38">
        <f t="shared" si="636"/>
        <v>48523.654358377578</v>
      </c>
      <c r="AH322" s="38">
        <f t="shared" si="636"/>
        <v>485236.52580211579</v>
      </c>
      <c r="AI322" s="38">
        <f t="shared" si="636"/>
        <v>4852365.2402394982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21</v>
      </c>
      <c r="P323" s="369">
        <f t="shared" si="546"/>
        <v>2.04</v>
      </c>
      <c r="Q323" s="38">
        <f t="shared" si="547"/>
        <v>14250.628643251461</v>
      </c>
      <c r="R323" s="371">
        <f t="shared" ref="R323:Z323" si="637">$P323*$O323+MAX(R$24*1000/(MAX(MIN(FLOOR(R$24*1000/$U$1,1),$E323))*$L$1)*$R$1,$Q323-$P323*$O323)</f>
        <v>14250.628643251461</v>
      </c>
      <c r="S323" s="371">
        <f t="shared" si="637"/>
        <v>14250.628643251461</v>
      </c>
      <c r="T323" s="371">
        <f t="shared" si="637"/>
        <v>14250.628643251461</v>
      </c>
      <c r="U323" s="371">
        <f t="shared" si="637"/>
        <v>31356.503127670094</v>
      </c>
      <c r="V323" s="371">
        <f t="shared" si="637"/>
        <v>313179.47127670102</v>
      </c>
      <c r="W323" s="371">
        <f t="shared" si="637"/>
        <v>3131409.1527670091</v>
      </c>
      <c r="X323" s="371">
        <f t="shared" si="637"/>
        <v>31313705.967670094</v>
      </c>
      <c r="Y323" s="371">
        <f t="shared" si="637"/>
        <v>313136674.11670095</v>
      </c>
      <c r="Z323" s="371">
        <f t="shared" si="637"/>
        <v>3131366355.6070094</v>
      </c>
      <c r="AA323" s="38">
        <f t="shared" ref="AA323:AI323" si="638">$D323*R323/3600</f>
        <v>22.563495351814815</v>
      </c>
      <c r="AB323" s="38">
        <f t="shared" si="638"/>
        <v>22.563495351814815</v>
      </c>
      <c r="AC323" s="38">
        <f t="shared" si="638"/>
        <v>22.563495351814815</v>
      </c>
      <c r="AD323" s="38">
        <f t="shared" si="638"/>
        <v>49.647796618810986</v>
      </c>
      <c r="AE323" s="38">
        <f t="shared" si="638"/>
        <v>495.86749618810995</v>
      </c>
      <c r="AF323" s="38">
        <f t="shared" si="638"/>
        <v>4958.0644918810976</v>
      </c>
      <c r="AG323" s="38">
        <f t="shared" si="638"/>
        <v>49580.034448810984</v>
      </c>
      <c r="AH323" s="38">
        <f t="shared" si="638"/>
        <v>495799.73401810986</v>
      </c>
      <c r="AI323" s="38">
        <f t="shared" si="638"/>
        <v>4957996.7297110986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4.08</v>
      </c>
      <c r="Q324" s="38">
        <f t="shared" si="547"/>
        <v>28501.257286502921</v>
      </c>
      <c r="R324" s="371">
        <f t="shared" ref="R324:Z324" si="639">$P324*$O324+MAX(R$24*1000/(MAX(MIN(FLOOR(R$24*1000/$U$1,1),$E324))*$L$1)*$R$1,$Q324-$P324*$O324)</f>
        <v>28501.257286502921</v>
      </c>
      <c r="S324" s="371">
        <f t="shared" si="639"/>
        <v>28501.257286502921</v>
      </c>
      <c r="T324" s="371">
        <f t="shared" si="639"/>
        <v>28501.257286502921</v>
      </c>
      <c r="U324" s="371">
        <f t="shared" si="639"/>
        <v>31334.063127670095</v>
      </c>
      <c r="V324" s="371">
        <f t="shared" si="639"/>
        <v>313157.03127670102</v>
      </c>
      <c r="W324" s="371">
        <f t="shared" si="639"/>
        <v>3131386.7127670092</v>
      </c>
      <c r="X324" s="371">
        <f t="shared" si="639"/>
        <v>31313683.527670093</v>
      </c>
      <c r="Y324" s="371">
        <f t="shared" si="639"/>
        <v>313136651.67670095</v>
      </c>
      <c r="Z324" s="371">
        <f t="shared" si="639"/>
        <v>3131366333.1670094</v>
      </c>
      <c r="AA324" s="38">
        <f t="shared" ref="AA324:AI324" si="640">$D324*R324/3600</f>
        <v>46.082337013841375</v>
      </c>
      <c r="AB324" s="38">
        <f t="shared" si="640"/>
        <v>46.082337013841375</v>
      </c>
      <c r="AC324" s="38">
        <f t="shared" si="640"/>
        <v>46.082337013841375</v>
      </c>
      <c r="AD324" s="38">
        <f t="shared" si="640"/>
        <v>50.662567007037637</v>
      </c>
      <c r="AE324" s="38">
        <f t="shared" si="640"/>
        <v>506.32881590037647</v>
      </c>
      <c r="AF324" s="38">
        <f t="shared" si="640"/>
        <v>5062.991304833763</v>
      </c>
      <c r="AG324" s="38">
        <f t="shared" si="640"/>
        <v>50629.616194167633</v>
      </c>
      <c r="AH324" s="38">
        <f t="shared" si="640"/>
        <v>506295.86508750636</v>
      </c>
      <c r="AI324" s="38">
        <f t="shared" si="640"/>
        <v>5062958.3540208936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8.16</v>
      </c>
      <c r="Q325" s="38">
        <f t="shared" si="547"/>
        <v>57002.514573005843</v>
      </c>
      <c r="R325" s="371">
        <f t="shared" ref="R325:Z325" si="641">$P325*$O325+MAX(R$24*1000/(MAX(MIN(FLOOR(R$24*1000/$U$1,1),$E325))*$L$1)*$R$1,$Q325-$P325*$O325)</f>
        <v>57002.514573005843</v>
      </c>
      <c r="S325" s="371">
        <f t="shared" si="641"/>
        <v>57002.514573005843</v>
      </c>
      <c r="T325" s="371">
        <f t="shared" si="641"/>
        <v>57002.514573005843</v>
      </c>
      <c r="U325" s="371">
        <f t="shared" si="641"/>
        <v>62643.646255340187</v>
      </c>
      <c r="V325" s="371">
        <f t="shared" si="641"/>
        <v>626289.58255340194</v>
      </c>
      <c r="W325" s="371">
        <f t="shared" si="641"/>
        <v>6262748.9455340188</v>
      </c>
      <c r="X325" s="371">
        <f t="shared" si="641"/>
        <v>62627342.575340189</v>
      </c>
      <c r="Y325" s="371">
        <f t="shared" si="641"/>
        <v>626273278.873402</v>
      </c>
      <c r="Z325" s="371">
        <f t="shared" si="641"/>
        <v>6262732641.8540182</v>
      </c>
      <c r="AA325" s="38">
        <f t="shared" ref="AA325:AI325" si="642">$D325*R325/3600</f>
        <v>46.082416184000508</v>
      </c>
      <c r="AB325" s="38">
        <f t="shared" si="642"/>
        <v>46.082416184000508</v>
      </c>
      <c r="AC325" s="38">
        <f t="shared" si="642"/>
        <v>46.082416184000508</v>
      </c>
      <c r="AD325" s="38">
        <f t="shared" si="642"/>
        <v>50.64286373410188</v>
      </c>
      <c r="AE325" s="38">
        <f t="shared" si="642"/>
        <v>506.30989546901884</v>
      </c>
      <c r="AF325" s="38">
        <f t="shared" si="642"/>
        <v>5062.9802128181882</v>
      </c>
      <c r="AG325" s="38">
        <f t="shared" si="642"/>
        <v>50629.683386309887</v>
      </c>
      <c r="AH325" s="38">
        <f t="shared" si="642"/>
        <v>506296.71512122691</v>
      </c>
      <c r="AI325" s="38">
        <f t="shared" si="642"/>
        <v>5062967.0324703958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16.32</v>
      </c>
      <c r="Q326" s="38">
        <f t="shared" si="547"/>
        <v>114005.02914601169</v>
      </c>
      <c r="R326" s="371">
        <f t="shared" ref="R326:Z326" si="643">$P326*$O326+MAX(R$24*1000/(MAX(MIN(FLOOR(R$24*1000/$U$1,1),$E326))*$L$1)*$R$1,$Q326-$P326*$O326)</f>
        <v>114005.02914601169</v>
      </c>
      <c r="S326" s="371">
        <f t="shared" si="643"/>
        <v>114005.02914601169</v>
      </c>
      <c r="T326" s="371">
        <f t="shared" si="643"/>
        <v>114005.02914601169</v>
      </c>
      <c r="U326" s="371">
        <f t="shared" si="643"/>
        <v>125270.97251068038</v>
      </c>
      <c r="V326" s="371">
        <f t="shared" si="643"/>
        <v>1252562.845106804</v>
      </c>
      <c r="W326" s="371">
        <f t="shared" si="643"/>
        <v>12525481.571068037</v>
      </c>
      <c r="X326" s="371">
        <f t="shared" si="643"/>
        <v>125254668.83068037</v>
      </c>
      <c r="Y326" s="371">
        <f t="shared" si="643"/>
        <v>1252546541.4268038</v>
      </c>
      <c r="Z326" s="371">
        <f t="shared" si="643"/>
        <v>12525465267.388037</v>
      </c>
      <c r="AA326" s="38">
        <f t="shared" ref="AA326:AI326" si="644">$D326*R326/3600</f>
        <v>46.082416184000508</v>
      </c>
      <c r="AB326" s="38">
        <f t="shared" si="644"/>
        <v>46.082416184000508</v>
      </c>
      <c r="AC326" s="38">
        <f t="shared" si="644"/>
        <v>46.082416184000508</v>
      </c>
      <c r="AD326" s="38">
        <f t="shared" si="644"/>
        <v>50.636266963435219</v>
      </c>
      <c r="AE326" s="38">
        <f t="shared" si="644"/>
        <v>506.30329869835225</v>
      </c>
      <c r="AF326" s="38">
        <f t="shared" si="644"/>
        <v>5062.9736160475213</v>
      </c>
      <c r="AG326" s="38">
        <f t="shared" si="644"/>
        <v>50629.676789539219</v>
      </c>
      <c r="AH326" s="38">
        <f t="shared" si="644"/>
        <v>506296.70852445613</v>
      </c>
      <c r="AI326" s="38">
        <f t="shared" si="644"/>
        <v>5062967.0258736247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40.799999999999997</v>
      </c>
      <c r="Q327" s="38">
        <f t="shared" si="547"/>
        <v>285012.57286502921</v>
      </c>
      <c r="R327" s="371">
        <f t="shared" ref="R327:Z327" si="645">$P327*$O327+MAX(R$24*1000/(MAX(MIN(FLOOR(R$24*1000/$U$1,1),$E327))*$L$1)*$R$1,$Q327-$P327*$O327)</f>
        <v>285012.57286502921</v>
      </c>
      <c r="S327" s="371">
        <f t="shared" si="645"/>
        <v>285012.57286502921</v>
      </c>
      <c r="T327" s="371">
        <f t="shared" si="645"/>
        <v>285012.57286502921</v>
      </c>
      <c r="U327" s="371">
        <f t="shared" si="645"/>
        <v>285012.57286502921</v>
      </c>
      <c r="V327" s="371">
        <f t="shared" si="645"/>
        <v>2505133.8502136078</v>
      </c>
      <c r="W327" s="371">
        <f t="shared" si="645"/>
        <v>25050971.302136075</v>
      </c>
      <c r="X327" s="371">
        <f t="shared" si="645"/>
        <v>250509345.82136077</v>
      </c>
      <c r="Y327" s="371">
        <f t="shared" si="645"/>
        <v>2505093091.013608</v>
      </c>
      <c r="Z327" s="371">
        <f t="shared" si="645"/>
        <v>25050930542.936073</v>
      </c>
      <c r="AA327" s="38">
        <f t="shared" ref="AA327:AI327" si="646">$D327*R327/3600</f>
        <v>58.902598392106036</v>
      </c>
      <c r="AB327" s="38">
        <f t="shared" si="646"/>
        <v>58.902598392106036</v>
      </c>
      <c r="AC327" s="38">
        <f t="shared" si="646"/>
        <v>58.902598392106036</v>
      </c>
      <c r="AD327" s="38">
        <f t="shared" si="646"/>
        <v>58.902598392106036</v>
      </c>
      <c r="AE327" s="38">
        <f t="shared" si="646"/>
        <v>517.72766237747896</v>
      </c>
      <c r="AF327" s="38">
        <f t="shared" si="646"/>
        <v>5177.200735774788</v>
      </c>
      <c r="AG327" s="38">
        <f t="shared" si="646"/>
        <v>51771.931469747891</v>
      </c>
      <c r="AH327" s="38">
        <f t="shared" si="646"/>
        <v>517719.23880947899</v>
      </c>
      <c r="AI327" s="38">
        <f t="shared" si="646"/>
        <v>5177192.3122067889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16.32</v>
      </c>
      <c r="Q328" s="38">
        <f t="shared" si="547"/>
        <v>114005.02914601169</v>
      </c>
      <c r="R328" s="371">
        <f t="shared" ref="R328:Z328" si="648">$P328*$O328+MAX(R$24*1000/(MAX(MIN(FLOOR(R$24*1000/$U$1,1),$E328))*$L$1)*$R$1,$Q328-$P328*$O328)</f>
        <v>114005.02914601169</v>
      </c>
      <c r="S328" s="371">
        <f t="shared" si="648"/>
        <v>114005.02914601169</v>
      </c>
      <c r="T328" s="371">
        <f t="shared" si="648"/>
        <v>114005.02914601169</v>
      </c>
      <c r="U328" s="371">
        <f t="shared" si="648"/>
        <v>114005.02914601169</v>
      </c>
      <c r="V328" s="371">
        <f t="shared" si="648"/>
        <v>417646.06836893462</v>
      </c>
      <c r="W328" s="371">
        <f t="shared" si="648"/>
        <v>4175285.643689346</v>
      </c>
      <c r="X328" s="371">
        <f t="shared" si="648"/>
        <v>41751681.396893464</v>
      </c>
      <c r="Y328" s="371">
        <f t="shared" si="648"/>
        <v>417515638.92893469</v>
      </c>
      <c r="Z328" s="371">
        <f t="shared" si="648"/>
        <v>4175155214.2493467</v>
      </c>
      <c r="AA328" s="38">
        <f t="shared" ref="AA328:AI328" si="649">$D328*R328/3600</f>
        <v>141.36623614105451</v>
      </c>
      <c r="AB328" s="38">
        <f t="shared" si="649"/>
        <v>141.36623614105451</v>
      </c>
      <c r="AC328" s="38">
        <f t="shared" si="649"/>
        <v>141.36623614105451</v>
      </c>
      <c r="AD328" s="38">
        <f t="shared" si="649"/>
        <v>141.36623614105451</v>
      </c>
      <c r="AE328" s="38">
        <f t="shared" si="649"/>
        <v>517.88112477747893</v>
      </c>
      <c r="AF328" s="38">
        <f t="shared" si="649"/>
        <v>5177.3541981747894</v>
      </c>
      <c r="AG328" s="38">
        <f t="shared" si="649"/>
        <v>51772.084932147904</v>
      </c>
      <c r="AH328" s="38">
        <f t="shared" si="649"/>
        <v>517719.39227187907</v>
      </c>
      <c r="AI328" s="38">
        <f t="shared" si="649"/>
        <v>5177192.4656691905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16.32</v>
      </c>
      <c r="Q329" s="38">
        <f t="shared" si="547"/>
        <v>114005.02914601169</v>
      </c>
      <c r="R329" s="371">
        <f t="shared" ref="R329:Z329" si="650">$P329*$O329+MAX(R$24*1000/(MAX(MIN(FLOOR(R$24*1000/$U$1,1),$E329))*$L$1)*$R$1,$Q329-$P329*$O329)</f>
        <v>114005.02914601169</v>
      </c>
      <c r="S329" s="371">
        <f t="shared" si="650"/>
        <v>114005.02914601169</v>
      </c>
      <c r="T329" s="371">
        <f t="shared" si="650"/>
        <v>114005.02914601169</v>
      </c>
      <c r="U329" s="371">
        <f t="shared" si="650"/>
        <v>114005.02914601169</v>
      </c>
      <c r="V329" s="371">
        <f t="shared" si="650"/>
        <v>417646.06836893462</v>
      </c>
      <c r="W329" s="371">
        <f t="shared" si="650"/>
        <v>4175285.643689346</v>
      </c>
      <c r="X329" s="371">
        <f t="shared" si="650"/>
        <v>41751681.396893464</v>
      </c>
      <c r="Y329" s="371">
        <f t="shared" si="650"/>
        <v>417515638.92893469</v>
      </c>
      <c r="Z329" s="371">
        <f t="shared" si="650"/>
        <v>4175155214.2493467</v>
      </c>
      <c r="AA329" s="38">
        <f t="shared" ref="AA329:AI329" si="651">$D329*R329/3600</f>
        <v>141.36623614105451</v>
      </c>
      <c r="AB329" s="38">
        <f t="shared" si="651"/>
        <v>141.36623614105451</v>
      </c>
      <c r="AC329" s="38">
        <f t="shared" si="651"/>
        <v>141.36623614105451</v>
      </c>
      <c r="AD329" s="38">
        <f t="shared" si="651"/>
        <v>141.36623614105451</v>
      </c>
      <c r="AE329" s="38">
        <f t="shared" si="651"/>
        <v>517.88112477747893</v>
      </c>
      <c r="AF329" s="38">
        <f t="shared" si="651"/>
        <v>5177.3541981747894</v>
      </c>
      <c r="AG329" s="38">
        <f t="shared" si="651"/>
        <v>51772.084932147904</v>
      </c>
      <c r="AH329" s="38">
        <f t="shared" si="651"/>
        <v>517719.39227187907</v>
      </c>
      <c r="AI329" s="38">
        <f t="shared" si="651"/>
        <v>5177192.4656691905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40.799999999999997</v>
      </c>
      <c r="Q330" s="38">
        <f t="shared" si="547"/>
        <v>285012.57286502921</v>
      </c>
      <c r="R330" s="371">
        <f t="shared" ref="R330:Z330" si="652">$P330*$O330+MAX(R$24*1000/(MAX(MIN(FLOOR(R$24*1000/$U$1,1),$E330))*$L$1)*$R$1,$Q330-$P330*$O330)</f>
        <v>285012.57286502921</v>
      </c>
      <c r="S330" s="371">
        <f t="shared" si="652"/>
        <v>285012.57286502921</v>
      </c>
      <c r="T330" s="371">
        <f t="shared" si="652"/>
        <v>285012.57286502921</v>
      </c>
      <c r="U330" s="371">
        <f t="shared" si="652"/>
        <v>285012.57286502921</v>
      </c>
      <c r="V330" s="371">
        <f t="shared" si="652"/>
        <v>835194.2167378692</v>
      </c>
      <c r="W330" s="371">
        <f t="shared" si="652"/>
        <v>8350473.3673786921</v>
      </c>
      <c r="X330" s="371">
        <f t="shared" si="652"/>
        <v>83503264.873786926</v>
      </c>
      <c r="Y330" s="371">
        <f t="shared" si="652"/>
        <v>835031179.93786943</v>
      </c>
      <c r="Z330" s="371">
        <f t="shared" si="652"/>
        <v>8350310330.5786934</v>
      </c>
      <c r="AA330" s="38">
        <f t="shared" ref="AA330:AI330" si="653">$D330*R330/3600</f>
        <v>176.70779517631811</v>
      </c>
      <c r="AB330" s="38">
        <f t="shared" si="653"/>
        <v>176.70779517631811</v>
      </c>
      <c r="AC330" s="38">
        <f t="shared" si="653"/>
        <v>176.70779517631811</v>
      </c>
      <c r="AD330" s="38">
        <f t="shared" si="653"/>
        <v>176.70779517631811</v>
      </c>
      <c r="AE330" s="38">
        <f t="shared" si="653"/>
        <v>517.82041437747898</v>
      </c>
      <c r="AF330" s="38">
        <f t="shared" si="653"/>
        <v>5177.2934877747894</v>
      </c>
      <c r="AG330" s="38">
        <f t="shared" si="653"/>
        <v>51772.024221747895</v>
      </c>
      <c r="AH330" s="38">
        <f t="shared" si="653"/>
        <v>517719.33156147908</v>
      </c>
      <c r="AI330" s="38">
        <f t="shared" si="653"/>
        <v>5177192.4049587911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40.799999999999997</v>
      </c>
      <c r="Q331" s="38">
        <f t="shared" si="547"/>
        <v>285012.57286502921</v>
      </c>
      <c r="R331" s="371">
        <f t="shared" ref="R331:Z331" si="654">$P331*$O331+MAX(R$24*1000/(MAX(MIN(FLOOR(R$24*1000/$U$1,1),$E331))*$L$1)*$R$1,$Q331-$P331*$O331)</f>
        <v>285012.57286502921</v>
      </c>
      <c r="S331" s="371">
        <f t="shared" si="654"/>
        <v>285012.57286502921</v>
      </c>
      <c r="T331" s="371">
        <f t="shared" si="654"/>
        <v>285012.57286502921</v>
      </c>
      <c r="U331" s="371">
        <f t="shared" si="654"/>
        <v>285012.57286502921</v>
      </c>
      <c r="V331" s="371">
        <f t="shared" si="654"/>
        <v>1670143.6334757386</v>
      </c>
      <c r="W331" s="371">
        <f t="shared" si="654"/>
        <v>16700701.934757384</v>
      </c>
      <c r="X331" s="371">
        <f t="shared" si="654"/>
        <v>167006284.94757384</v>
      </c>
      <c r="Y331" s="371">
        <f t="shared" si="654"/>
        <v>1670062115.0757387</v>
      </c>
      <c r="Z331" s="371">
        <f t="shared" si="654"/>
        <v>16700620416.357388</v>
      </c>
      <c r="AA331" s="38">
        <f t="shared" ref="AA331:AI331" si="655">$D331*R331/3600</f>
        <v>88.353897588159057</v>
      </c>
      <c r="AB331" s="38">
        <f t="shared" si="655"/>
        <v>88.353897588159057</v>
      </c>
      <c r="AC331" s="38">
        <f t="shared" si="655"/>
        <v>88.353897588159057</v>
      </c>
      <c r="AD331" s="38">
        <f t="shared" si="655"/>
        <v>88.353897588159057</v>
      </c>
      <c r="AE331" s="38">
        <f t="shared" si="655"/>
        <v>517.74452637747902</v>
      </c>
      <c r="AF331" s="38">
        <f t="shared" si="655"/>
        <v>5177.2175997747891</v>
      </c>
      <c r="AG331" s="38">
        <f t="shared" si="655"/>
        <v>51771.948333747889</v>
      </c>
      <c r="AH331" s="38">
        <f t="shared" si="655"/>
        <v>517719.25567347906</v>
      </c>
      <c r="AI331" s="38">
        <f t="shared" si="655"/>
        <v>5177192.3290707907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16</v>
      </c>
      <c r="P332" s="369">
        <f t="shared" si="546"/>
        <v>2.72</v>
      </c>
      <c r="Q332" s="38">
        <f t="shared" si="547"/>
        <v>19000.838191001949</v>
      </c>
      <c r="R332" s="371">
        <f t="shared" ref="R332:Z332" si="656">$P332*$O332+MAX(R$24*1000/(MAX(MIN(FLOOR(R$24*1000/$U$1,1),$E332))*$L$1)*$R$1,$Q332-$P332*$O332)</f>
        <v>19000.838191001949</v>
      </c>
      <c r="S332" s="371">
        <f t="shared" si="656"/>
        <v>19000.838191001949</v>
      </c>
      <c r="T332" s="371">
        <f t="shared" si="656"/>
        <v>19000.838191001949</v>
      </c>
      <c r="U332" s="371">
        <f t="shared" si="656"/>
        <v>20919.295418446734</v>
      </c>
      <c r="V332" s="371">
        <f t="shared" si="656"/>
        <v>208801.2741844673</v>
      </c>
      <c r="W332" s="371">
        <f t="shared" si="656"/>
        <v>2087621.061844673</v>
      </c>
      <c r="X332" s="371">
        <f t="shared" si="656"/>
        <v>20875818.93844673</v>
      </c>
      <c r="Y332" s="371">
        <f t="shared" si="656"/>
        <v>208757797.70446736</v>
      </c>
      <c r="Z332" s="371">
        <f t="shared" si="656"/>
        <v>2087577585.3646734</v>
      </c>
      <c r="AA332" s="38">
        <f t="shared" ref="AA332:AI332" si="657">$D332*R332/3600</f>
        <v>49.500983655198269</v>
      </c>
      <c r="AB332" s="38">
        <f t="shared" si="657"/>
        <v>49.500983655198269</v>
      </c>
      <c r="AC332" s="38">
        <f t="shared" si="657"/>
        <v>49.500983655198269</v>
      </c>
      <c r="AD332" s="38">
        <f t="shared" si="657"/>
        <v>54.498948424137431</v>
      </c>
      <c r="AE332" s="38">
        <f t="shared" si="657"/>
        <v>543.96907950537411</v>
      </c>
      <c r="AF332" s="38">
        <f t="shared" si="657"/>
        <v>5438.6703903177422</v>
      </c>
      <c r="AG332" s="38">
        <f t="shared" si="657"/>
        <v>54385.683498441416</v>
      </c>
      <c r="AH332" s="38">
        <f t="shared" si="657"/>
        <v>543855.81457967835</v>
      </c>
      <c r="AI332" s="38">
        <f t="shared" si="657"/>
        <v>5438557.1253920468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5.44</v>
      </c>
      <c r="Q333" s="38">
        <f t="shared" si="547"/>
        <v>38001.676382003898</v>
      </c>
      <c r="R333" s="371">
        <f t="shared" ref="R333:Z333" si="658">$P333*$O333+MAX(R$24*1000/(MAX(MIN(FLOOR(R$24*1000/$U$1,1),$E333))*$L$1)*$R$1,$Q333-$P333*$O333)</f>
        <v>38001.676382003898</v>
      </c>
      <c r="S333" s="371">
        <f t="shared" si="658"/>
        <v>38001.676382003898</v>
      </c>
      <c r="T333" s="371">
        <f t="shared" si="658"/>
        <v>38001.676382003898</v>
      </c>
      <c r="U333" s="371">
        <f t="shared" si="658"/>
        <v>41795.070836893465</v>
      </c>
      <c r="V333" s="371">
        <f t="shared" si="658"/>
        <v>417559.02836893464</v>
      </c>
      <c r="W333" s="371">
        <f t="shared" si="658"/>
        <v>4175198.603689346</v>
      </c>
      <c r="X333" s="371">
        <f t="shared" si="658"/>
        <v>41751594.356893465</v>
      </c>
      <c r="Y333" s="371">
        <f t="shared" si="658"/>
        <v>417515551.88893467</v>
      </c>
      <c r="Z333" s="371">
        <f t="shared" si="658"/>
        <v>4175155127.2093468</v>
      </c>
      <c r="AA333" s="38">
        <f t="shared" ref="AA333:AI333" si="659">$D333*R333/3600</f>
        <v>49.500983655198269</v>
      </c>
      <c r="AB333" s="38">
        <f t="shared" si="659"/>
        <v>49.500983655198269</v>
      </c>
      <c r="AC333" s="38">
        <f t="shared" si="659"/>
        <v>49.500983655198269</v>
      </c>
      <c r="AD333" s="38">
        <f t="shared" si="659"/>
        <v>54.44225927213742</v>
      </c>
      <c r="AE333" s="38">
        <f t="shared" si="659"/>
        <v>543.91239035337424</v>
      </c>
      <c r="AF333" s="38">
        <f t="shared" si="659"/>
        <v>5438.613701165742</v>
      </c>
      <c r="AG333" s="38">
        <f t="shared" si="659"/>
        <v>54385.626809289424</v>
      </c>
      <c r="AH333" s="38">
        <f t="shared" si="659"/>
        <v>543855.75789052621</v>
      </c>
      <c r="AI333" s="38">
        <f t="shared" si="659"/>
        <v>5438557.0687028952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21</v>
      </c>
      <c r="P334" s="369">
        <f t="shared" si="546"/>
        <v>2.04</v>
      </c>
      <c r="Q334" s="38">
        <f t="shared" si="547"/>
        <v>14250.628643251461</v>
      </c>
      <c r="R334" s="371">
        <f t="shared" ref="R334:Z334" si="661">$P334*$O334+MAX(R$24*1000/(MAX(MIN(FLOOR(R$24*1000/$U$1,1),$E334))*$L$1)*$R$1,$Q334-$P334*$O334)</f>
        <v>14250.628643251461</v>
      </c>
      <c r="S334" s="371">
        <f t="shared" si="661"/>
        <v>14250.628643251461</v>
      </c>
      <c r="T334" s="371">
        <f t="shared" si="661"/>
        <v>14250.628643251461</v>
      </c>
      <c r="U334" s="371">
        <f t="shared" si="661"/>
        <v>15699.671563835047</v>
      </c>
      <c r="V334" s="371">
        <f t="shared" si="661"/>
        <v>156611.15563835049</v>
      </c>
      <c r="W334" s="371">
        <f t="shared" si="661"/>
        <v>1565725.9963835047</v>
      </c>
      <c r="X334" s="371">
        <f t="shared" si="661"/>
        <v>15656874.403835047</v>
      </c>
      <c r="Y334" s="371">
        <f t="shared" si="661"/>
        <v>156568358.47835049</v>
      </c>
      <c r="Z334" s="371">
        <f t="shared" si="661"/>
        <v>1565683199.2235045</v>
      </c>
      <c r="AA334" s="38">
        <f t="shared" ref="AA334:AI334" si="662">$D334*R334/3600</f>
        <v>49.500983655198283</v>
      </c>
      <c r="AB334" s="38">
        <f t="shared" si="662"/>
        <v>49.500983655198283</v>
      </c>
      <c r="AC334" s="38">
        <f t="shared" si="662"/>
        <v>49.500983655198283</v>
      </c>
      <c r="AD334" s="38">
        <f t="shared" si="662"/>
        <v>54.534379144137418</v>
      </c>
      <c r="AE334" s="38">
        <f t="shared" si="662"/>
        <v>544.00451022537436</v>
      </c>
      <c r="AF334" s="38">
        <f t="shared" si="662"/>
        <v>5438.7058210377427</v>
      </c>
      <c r="AG334" s="38">
        <f t="shared" si="662"/>
        <v>54385.71892916142</v>
      </c>
      <c r="AH334" s="38">
        <f t="shared" si="662"/>
        <v>543855.85001039831</v>
      </c>
      <c r="AI334" s="38">
        <f t="shared" si="662"/>
        <v>5438557.1608227659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21</v>
      </c>
      <c r="P335" s="369">
        <f t="shared" si="546"/>
        <v>2.04</v>
      </c>
      <c r="Q335" s="38">
        <f t="shared" si="547"/>
        <v>14250.628643251461</v>
      </c>
      <c r="R335" s="371">
        <f t="shared" ref="R335:Z335" si="663">$P335*$O335+MAX(R$24*1000/(MAX(MIN(FLOOR(R$24*1000/$U$1,1),$E335))*$L$1)*$R$1,$Q335-$P335*$O335)</f>
        <v>14250.628643251461</v>
      </c>
      <c r="S335" s="371">
        <f t="shared" si="663"/>
        <v>14250.628643251461</v>
      </c>
      <c r="T335" s="371">
        <f t="shared" si="663"/>
        <v>14250.628643251461</v>
      </c>
      <c r="U335" s="371">
        <f t="shared" si="663"/>
        <v>15699.671563835047</v>
      </c>
      <c r="V335" s="371">
        <f t="shared" si="663"/>
        <v>156611.15563835049</v>
      </c>
      <c r="W335" s="371">
        <f t="shared" si="663"/>
        <v>1565725.9963835047</v>
      </c>
      <c r="X335" s="371">
        <f t="shared" si="663"/>
        <v>15656874.403835047</v>
      </c>
      <c r="Y335" s="371">
        <f t="shared" si="663"/>
        <v>156568358.47835049</v>
      </c>
      <c r="Z335" s="371">
        <f t="shared" si="663"/>
        <v>1565683199.2235045</v>
      </c>
      <c r="AA335" s="38">
        <f t="shared" ref="AA335:AI335" si="664">$D335*R335/3600</f>
        <v>49.500983655198283</v>
      </c>
      <c r="AB335" s="38">
        <f t="shared" si="664"/>
        <v>49.500983655198283</v>
      </c>
      <c r="AC335" s="38">
        <f t="shared" si="664"/>
        <v>49.500983655198283</v>
      </c>
      <c r="AD335" s="38">
        <f t="shared" si="664"/>
        <v>54.534379144137418</v>
      </c>
      <c r="AE335" s="38">
        <f t="shared" si="664"/>
        <v>544.00451022537436</v>
      </c>
      <c r="AF335" s="38">
        <f t="shared" si="664"/>
        <v>5438.7058210377427</v>
      </c>
      <c r="AG335" s="38">
        <f t="shared" si="664"/>
        <v>54385.71892916142</v>
      </c>
      <c r="AH335" s="38">
        <f t="shared" si="664"/>
        <v>543855.85001039831</v>
      </c>
      <c r="AI335" s="38">
        <f t="shared" si="664"/>
        <v>5438557.1608227659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4.08</v>
      </c>
      <c r="Q336" s="38">
        <f t="shared" si="547"/>
        <v>28501.257286502921</v>
      </c>
      <c r="R336" s="371">
        <f t="shared" ref="R336:Z336" si="665">$P336*$O336+MAX(R$24*1000/(MAX(MIN(FLOOR(R$24*1000/$U$1,1),$E336))*$L$1)*$R$1,$Q336-$P336*$O336)</f>
        <v>28501.257286502921</v>
      </c>
      <c r="S336" s="371">
        <f t="shared" si="665"/>
        <v>28501.257286502921</v>
      </c>
      <c r="T336" s="371">
        <f t="shared" si="665"/>
        <v>28501.257286502921</v>
      </c>
      <c r="U336" s="371">
        <f t="shared" si="665"/>
        <v>31354.463127670093</v>
      </c>
      <c r="V336" s="371">
        <f t="shared" si="665"/>
        <v>313177.43127670098</v>
      </c>
      <c r="W336" s="371">
        <f t="shared" si="665"/>
        <v>3131407.1127670091</v>
      </c>
      <c r="X336" s="371">
        <f t="shared" si="665"/>
        <v>31313703.927670095</v>
      </c>
      <c r="Y336" s="371">
        <f t="shared" si="665"/>
        <v>313136672.07670099</v>
      </c>
      <c r="Z336" s="371">
        <f t="shared" si="665"/>
        <v>3131366353.5670094</v>
      </c>
      <c r="AA336" s="38">
        <f t="shared" ref="AA336:AI336" si="666">$D336*R336/3600</f>
        <v>49.500983655198283</v>
      </c>
      <c r="AB336" s="38">
        <f t="shared" si="666"/>
        <v>49.500983655198283</v>
      </c>
      <c r="AC336" s="38">
        <f t="shared" si="666"/>
        <v>49.500983655198283</v>
      </c>
      <c r="AD336" s="38">
        <f t="shared" si="666"/>
        <v>54.456431560137418</v>
      </c>
      <c r="AE336" s="38">
        <f t="shared" si="666"/>
        <v>543.92656264137429</v>
      </c>
      <c r="AF336" s="38">
        <f t="shared" si="666"/>
        <v>5438.6278734537409</v>
      </c>
      <c r="AG336" s="38">
        <f t="shared" si="666"/>
        <v>54385.640981577417</v>
      </c>
      <c r="AH336" s="38">
        <f t="shared" si="666"/>
        <v>543855.77206281433</v>
      </c>
      <c r="AI336" s="38">
        <f t="shared" si="666"/>
        <v>5438557.0828751819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8.16</v>
      </c>
      <c r="Q337" s="38">
        <f t="shared" si="547"/>
        <v>57002.514573005843</v>
      </c>
      <c r="R337" s="371">
        <f t="shared" ref="R337:Z337" si="667">$P337*$O337+MAX(R$24*1000/(MAX(MIN(FLOOR(R$24*1000/$U$1,1),$E337))*$L$1)*$R$1,$Q337-$P337*$O337)</f>
        <v>57002.514573005843</v>
      </c>
      <c r="S337" s="371">
        <f t="shared" si="667"/>
        <v>57002.514573005843</v>
      </c>
      <c r="T337" s="371">
        <f t="shared" si="667"/>
        <v>57002.514573005843</v>
      </c>
      <c r="U337" s="371">
        <f t="shared" si="667"/>
        <v>62668.12625534019</v>
      </c>
      <c r="V337" s="371">
        <f t="shared" si="667"/>
        <v>626314.06255340204</v>
      </c>
      <c r="W337" s="371">
        <f t="shared" si="667"/>
        <v>6262773.4255340183</v>
      </c>
      <c r="X337" s="371">
        <f t="shared" si="667"/>
        <v>62627367.055340186</v>
      </c>
      <c r="Y337" s="371">
        <f t="shared" si="667"/>
        <v>626273303.3534019</v>
      </c>
      <c r="Z337" s="371">
        <f t="shared" si="667"/>
        <v>6262732666.3340187</v>
      </c>
      <c r="AA337" s="38">
        <f t="shared" ref="AA337:AI337" si="668">$D337*R337/3600</f>
        <v>49.500983655198283</v>
      </c>
      <c r="AB337" s="38">
        <f t="shared" si="668"/>
        <v>49.500983655198283</v>
      </c>
      <c r="AC337" s="38">
        <f t="shared" si="668"/>
        <v>49.500983655198283</v>
      </c>
      <c r="AD337" s="38">
        <f t="shared" si="668"/>
        <v>54.421000840137424</v>
      </c>
      <c r="AE337" s="38">
        <f t="shared" si="668"/>
        <v>543.89113192137438</v>
      </c>
      <c r="AF337" s="38">
        <f t="shared" si="668"/>
        <v>5438.5924427337413</v>
      </c>
      <c r="AG337" s="38">
        <f t="shared" si="668"/>
        <v>54385.605550857421</v>
      </c>
      <c r="AH337" s="38">
        <f t="shared" si="668"/>
        <v>543855.73663209425</v>
      </c>
      <c r="AI337" s="38">
        <f t="shared" si="668"/>
        <v>5438557.0474444618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8.16</v>
      </c>
      <c r="Q338" s="38">
        <f t="shared" si="547"/>
        <v>57002.514573005843</v>
      </c>
      <c r="R338" s="371">
        <f t="shared" ref="R338:Z338" si="669">$P338*$O338+MAX(R$24*1000/(MAX(MIN(FLOOR(R$24*1000/$U$1,1),$E338))*$L$1)*$R$1,$Q338-$P338*$O338)</f>
        <v>57002.514573005843</v>
      </c>
      <c r="S338" s="371">
        <f t="shared" si="669"/>
        <v>57002.514573005843</v>
      </c>
      <c r="T338" s="371">
        <f t="shared" si="669"/>
        <v>57002.514573005843</v>
      </c>
      <c r="U338" s="371">
        <f t="shared" si="669"/>
        <v>125270.97251068038</v>
      </c>
      <c r="V338" s="371">
        <f t="shared" si="669"/>
        <v>1252562.845106804</v>
      </c>
      <c r="W338" s="371">
        <f t="shared" si="669"/>
        <v>12525481.571068037</v>
      </c>
      <c r="X338" s="371">
        <f t="shared" si="669"/>
        <v>125254668.83068037</v>
      </c>
      <c r="Y338" s="371">
        <f t="shared" si="669"/>
        <v>1252546541.4268038</v>
      </c>
      <c r="Z338" s="371">
        <f t="shared" si="669"/>
        <v>12525465267.388037</v>
      </c>
      <c r="AA338" s="38">
        <f t="shared" ref="AA338:AI338" si="670">$D338*R338/3600</f>
        <v>24.750491827599141</v>
      </c>
      <c r="AB338" s="38">
        <f t="shared" si="670"/>
        <v>24.750491827599141</v>
      </c>
      <c r="AC338" s="38">
        <f t="shared" si="670"/>
        <v>24.750491827599141</v>
      </c>
      <c r="AD338" s="38">
        <f t="shared" si="670"/>
        <v>54.392656264137422</v>
      </c>
      <c r="AE338" s="38">
        <f t="shared" si="670"/>
        <v>543.86278734537439</v>
      </c>
      <c r="AF338" s="38">
        <f t="shared" si="670"/>
        <v>5438.5640981577417</v>
      </c>
      <c r="AG338" s="38">
        <f t="shared" si="670"/>
        <v>54385.577206281414</v>
      </c>
      <c r="AH338" s="38">
        <f t="shared" si="670"/>
        <v>543855.70828751824</v>
      </c>
      <c r="AI338" s="38">
        <f t="shared" si="670"/>
        <v>5438557.0190998865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10.199999999999999</v>
      </c>
      <c r="Q339" s="38">
        <f t="shared" si="547"/>
        <v>71253.143216257304</v>
      </c>
      <c r="R339" s="371">
        <f t="shared" ref="R339:Z339" si="671">$P339*$O339+MAX(R$24*1000/(MAX(MIN(FLOOR(R$24*1000/$U$1,1),$E339))*$L$1)*$R$1,$Q339-$P339*$O339)</f>
        <v>71253.143216257304</v>
      </c>
      <c r="S339" s="371">
        <f t="shared" si="671"/>
        <v>71253.143216257304</v>
      </c>
      <c r="T339" s="371">
        <f t="shared" si="671"/>
        <v>71253.143216257304</v>
      </c>
      <c r="U339" s="371">
        <f t="shared" si="671"/>
        <v>250519.50502136076</v>
      </c>
      <c r="V339" s="371">
        <f t="shared" si="671"/>
        <v>2505103.2502136081</v>
      </c>
      <c r="W339" s="371">
        <f t="shared" si="671"/>
        <v>25050940.702136073</v>
      </c>
      <c r="X339" s="371">
        <f t="shared" si="671"/>
        <v>250509315.22136074</v>
      </c>
      <c r="Y339" s="371">
        <f t="shared" si="671"/>
        <v>2505093060.4136076</v>
      </c>
      <c r="Z339" s="371">
        <f t="shared" si="671"/>
        <v>25050930512.336075</v>
      </c>
      <c r="AA339" s="38">
        <f t="shared" ref="AA339:AI339" si="672">$D339*R339/3600</f>
        <v>15.469057392249461</v>
      </c>
      <c r="AB339" s="38">
        <f t="shared" si="672"/>
        <v>15.469057392249461</v>
      </c>
      <c r="AC339" s="38">
        <f t="shared" si="672"/>
        <v>15.469057392249461</v>
      </c>
      <c r="AD339" s="38">
        <f t="shared" si="672"/>
        <v>54.387784540137417</v>
      </c>
      <c r="AE339" s="38">
        <f t="shared" si="672"/>
        <v>543.85791562137433</v>
      </c>
      <c r="AF339" s="38">
        <f t="shared" si="672"/>
        <v>5438.5592264337411</v>
      </c>
      <c r="AG339" s="38">
        <f t="shared" si="672"/>
        <v>54385.572334557415</v>
      </c>
      <c r="AH339" s="38">
        <f t="shared" si="672"/>
        <v>543855.7034157943</v>
      </c>
      <c r="AI339" s="38">
        <f t="shared" si="672"/>
        <v>5438557.0142281614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43</v>
      </c>
      <c r="P340" s="369">
        <f t="shared" si="546"/>
        <v>4.08</v>
      </c>
      <c r="Q340" s="38">
        <f t="shared" si="547"/>
        <v>28501.257286502921</v>
      </c>
      <c r="R340" s="371">
        <f t="shared" ref="R340:Z340" si="673">$P340*$O340+MAX(R$24*1000/(MAX(MIN(FLOOR(R$24*1000/$U$1,1),$E340))*$L$1)*$R$1,$Q340-$P340*$O340)</f>
        <v>28501.257286502921</v>
      </c>
      <c r="S340" s="371">
        <f t="shared" si="673"/>
        <v>28501.257286502921</v>
      </c>
      <c r="T340" s="371">
        <f t="shared" si="673"/>
        <v>28501.257286502921</v>
      </c>
      <c r="U340" s="371">
        <f t="shared" si="673"/>
        <v>28501.257286502921</v>
      </c>
      <c r="V340" s="371">
        <f t="shared" si="673"/>
        <v>156743.7556383505</v>
      </c>
      <c r="W340" s="371">
        <f t="shared" si="673"/>
        <v>1565858.5963835046</v>
      </c>
      <c r="X340" s="371">
        <f t="shared" si="673"/>
        <v>15657007.003835047</v>
      </c>
      <c r="Y340" s="371">
        <f t="shared" si="673"/>
        <v>156568491.07835048</v>
      </c>
      <c r="Z340" s="371">
        <f t="shared" si="673"/>
        <v>1565683331.8235047</v>
      </c>
      <c r="AA340" s="38">
        <f t="shared" ref="AA340:AI340" si="674">$D340*R340/3600</f>
        <v>105.59715824649331</v>
      </c>
      <c r="AB340" s="38">
        <f t="shared" si="674"/>
        <v>105.59715824649331</v>
      </c>
      <c r="AC340" s="38">
        <f t="shared" si="674"/>
        <v>105.59715824649331</v>
      </c>
      <c r="AD340" s="38">
        <f t="shared" si="674"/>
        <v>105.59715824649331</v>
      </c>
      <c r="AE340" s="38">
        <f t="shared" si="674"/>
        <v>580.73561464008856</v>
      </c>
      <c r="AF340" s="38">
        <f t="shared" si="674"/>
        <v>5801.5060996008842</v>
      </c>
      <c r="AG340" s="38">
        <f t="shared" si="674"/>
        <v>58009.210949208842</v>
      </c>
      <c r="AH340" s="38">
        <f t="shared" si="674"/>
        <v>580086.25944528857</v>
      </c>
      <c r="AI340" s="38">
        <f t="shared" si="674"/>
        <v>5800856.7444060845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41</v>
      </c>
      <c r="P341" s="369">
        <f t="shared" si="546"/>
        <v>408000</v>
      </c>
      <c r="Q341" s="38">
        <f t="shared" si="547"/>
        <v>2850125728.6502924</v>
      </c>
      <c r="R341" s="371">
        <f t="shared" ref="R341:Z341" si="675">$P341*$O341+MAX(R$24*1000/(MAX(MIN(FLOOR(R$24*1000/$U$1,1),$E341))*$L$1)*$R$1,$Q341-$P341*$O341)</f>
        <v>2850125728.6502924</v>
      </c>
      <c r="S341" s="371">
        <f t="shared" si="675"/>
        <v>2850125728.6502924</v>
      </c>
      <c r="T341" s="371">
        <f t="shared" si="675"/>
        <v>2850125728.6502924</v>
      </c>
      <c r="U341" s="371">
        <f t="shared" si="675"/>
        <v>2850125728.6502924</v>
      </c>
      <c r="V341" s="371">
        <f t="shared" si="675"/>
        <v>2850125728.6502924</v>
      </c>
      <c r="W341" s="371">
        <f t="shared" si="675"/>
        <v>2850125728.6502924</v>
      </c>
      <c r="X341" s="371">
        <f t="shared" si="675"/>
        <v>2850125728.6502924</v>
      </c>
      <c r="Y341" s="371">
        <f t="shared" si="675"/>
        <v>2850125728.6502924</v>
      </c>
      <c r="Z341" s="371">
        <f t="shared" si="675"/>
        <v>2850125728.6502924</v>
      </c>
      <c r="AA341" s="38">
        <f t="shared" ref="AA341:AI341" si="676">$D341*R341/3600</f>
        <v>10559715.824649332</v>
      </c>
      <c r="AB341" s="38">
        <f t="shared" si="676"/>
        <v>10559715.824649332</v>
      </c>
      <c r="AC341" s="38">
        <f t="shared" si="676"/>
        <v>10559715.824649332</v>
      </c>
      <c r="AD341" s="38">
        <f t="shared" si="676"/>
        <v>10559715.824649332</v>
      </c>
      <c r="AE341" s="38">
        <f t="shared" si="676"/>
        <v>10559715.824649332</v>
      </c>
      <c r="AF341" s="38">
        <f t="shared" si="676"/>
        <v>10559715.824649332</v>
      </c>
      <c r="AG341" s="38">
        <f t="shared" si="676"/>
        <v>10559715.824649332</v>
      </c>
      <c r="AH341" s="38">
        <f t="shared" si="676"/>
        <v>10559715.824649332</v>
      </c>
      <c r="AI341" s="38">
        <f t="shared" si="676"/>
        <v>10559715.824649332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43</v>
      </c>
      <c r="P342" s="369">
        <f t="shared" si="546"/>
        <v>4.08</v>
      </c>
      <c r="Q342" s="38">
        <f t="shared" si="547"/>
        <v>28501.257286502921</v>
      </c>
      <c r="R342" s="371">
        <f t="shared" ref="R342:Z342" si="677">$P342*$O342+MAX(R$24*1000/(MAX(MIN(FLOOR(R$24*1000/$U$1,1),$E342))*$L$1)*$R$1,$Q342-$P342*$O342)</f>
        <v>28501.257286502921</v>
      </c>
      <c r="S342" s="371">
        <f t="shared" si="677"/>
        <v>28501.257286502921</v>
      </c>
      <c r="T342" s="371">
        <f t="shared" si="677"/>
        <v>28501.257286502921</v>
      </c>
      <c r="U342" s="371">
        <f t="shared" si="677"/>
        <v>28501.257286502921</v>
      </c>
      <c r="V342" s="371">
        <f t="shared" si="677"/>
        <v>156743.7556383505</v>
      </c>
      <c r="W342" s="371">
        <f t="shared" si="677"/>
        <v>1565858.5963835046</v>
      </c>
      <c r="X342" s="371">
        <f t="shared" si="677"/>
        <v>15657007.003835047</v>
      </c>
      <c r="Y342" s="371">
        <f t="shared" si="677"/>
        <v>156568491.07835048</v>
      </c>
      <c r="Z342" s="371">
        <f t="shared" si="677"/>
        <v>1565683331.8235047</v>
      </c>
      <c r="AA342" s="38">
        <f t="shared" ref="AA342:AI342" si="678">$D342*R342/3600</f>
        <v>105.59715824649331</v>
      </c>
      <c r="AB342" s="38">
        <f t="shared" si="678"/>
        <v>105.59715824649331</v>
      </c>
      <c r="AC342" s="38">
        <f t="shared" si="678"/>
        <v>105.59715824649331</v>
      </c>
      <c r="AD342" s="38">
        <f t="shared" si="678"/>
        <v>105.59715824649331</v>
      </c>
      <c r="AE342" s="38">
        <f t="shared" si="678"/>
        <v>580.73561464008856</v>
      </c>
      <c r="AF342" s="38">
        <f t="shared" si="678"/>
        <v>5801.5060996008842</v>
      </c>
      <c r="AG342" s="38">
        <f t="shared" si="678"/>
        <v>58009.210949208842</v>
      </c>
      <c r="AH342" s="38">
        <f t="shared" si="678"/>
        <v>580086.25944528857</v>
      </c>
      <c r="AI342" s="38">
        <f t="shared" si="678"/>
        <v>5800856.7444060845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20</v>
      </c>
      <c r="P343" s="369">
        <f t="shared" si="546"/>
        <v>408000</v>
      </c>
      <c r="Q343" s="38">
        <f t="shared" si="547"/>
        <v>2850125728.6502924</v>
      </c>
      <c r="R343" s="371">
        <f t="shared" ref="R343:Z343" si="679">$P343*$O343+MAX(R$24*1000/(MAX(MIN(FLOOR(R$24*1000/$U$1,1),$E343))*$L$1)*$R$1,$Q343-$P343*$O343)</f>
        <v>2850125728.6502924</v>
      </c>
      <c r="S343" s="371">
        <f t="shared" si="679"/>
        <v>2850125728.6502924</v>
      </c>
      <c r="T343" s="371">
        <f t="shared" si="679"/>
        <v>2850125728.6502924</v>
      </c>
      <c r="U343" s="371">
        <f t="shared" si="679"/>
        <v>2850125728.6502924</v>
      </c>
      <c r="V343" s="371">
        <f t="shared" si="679"/>
        <v>2850125728.6502924</v>
      </c>
      <c r="W343" s="371">
        <f t="shared" si="679"/>
        <v>2850125728.6502924</v>
      </c>
      <c r="X343" s="371">
        <f t="shared" si="679"/>
        <v>2850125728.6502924</v>
      </c>
      <c r="Y343" s="371">
        <f t="shared" si="679"/>
        <v>2850125728.6502924</v>
      </c>
      <c r="Z343" s="371">
        <f t="shared" si="679"/>
        <v>3139526312.7670093</v>
      </c>
      <c r="AA343" s="38">
        <f t="shared" ref="AA343:AI343" si="680">$D343*R343/3600</f>
        <v>5279857.912324666</v>
      </c>
      <c r="AB343" s="38">
        <f t="shared" si="680"/>
        <v>5279857.912324666</v>
      </c>
      <c r="AC343" s="38">
        <f t="shared" si="680"/>
        <v>5279857.912324666</v>
      </c>
      <c r="AD343" s="38">
        <f t="shared" si="680"/>
        <v>5279857.912324666</v>
      </c>
      <c r="AE343" s="38">
        <f t="shared" si="680"/>
        <v>5279857.912324666</v>
      </c>
      <c r="AF343" s="38">
        <f t="shared" si="680"/>
        <v>5279857.912324666</v>
      </c>
      <c r="AG343" s="38">
        <f t="shared" si="680"/>
        <v>5279857.912324666</v>
      </c>
      <c r="AH343" s="38">
        <f t="shared" si="680"/>
        <v>5279857.912324666</v>
      </c>
      <c r="AI343" s="38">
        <f t="shared" si="680"/>
        <v>5815972.494400884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21</v>
      </c>
      <c r="P344" s="369">
        <f t="shared" si="546"/>
        <v>8.16</v>
      </c>
      <c r="Q344" s="38">
        <f t="shared" si="547"/>
        <v>57002.514573005843</v>
      </c>
      <c r="R344" s="371">
        <f t="shared" ref="R344:Z344" si="681">$P344*$O344+MAX(R$24*1000/(MAX(MIN(FLOOR(R$24*1000/$U$1,1),$E344))*$L$1)*$R$1,$Q344-$P344*$O344)</f>
        <v>57002.514573005843</v>
      </c>
      <c r="S344" s="371">
        <f t="shared" si="681"/>
        <v>57002.514573005843</v>
      </c>
      <c r="T344" s="371">
        <f t="shared" si="681"/>
        <v>57002.514573005843</v>
      </c>
      <c r="U344" s="371">
        <f t="shared" si="681"/>
        <v>57002.514573005843</v>
      </c>
      <c r="V344" s="371">
        <f t="shared" si="681"/>
        <v>313307.99127670098</v>
      </c>
      <c r="W344" s="371">
        <f t="shared" si="681"/>
        <v>3131537.6727670091</v>
      </c>
      <c r="X344" s="371">
        <f t="shared" si="681"/>
        <v>31313834.487670094</v>
      </c>
      <c r="Y344" s="371">
        <f t="shared" si="681"/>
        <v>313136802.63670099</v>
      </c>
      <c r="Z344" s="371">
        <f t="shared" si="681"/>
        <v>3131366484.1270094</v>
      </c>
      <c r="AA344" s="38">
        <f t="shared" ref="AA344:AI344" si="682">$D344*R344/3600</f>
        <v>105.59715824649331</v>
      </c>
      <c r="AB344" s="38">
        <f t="shared" si="682"/>
        <v>105.59715824649331</v>
      </c>
      <c r="AC344" s="38">
        <f t="shared" si="682"/>
        <v>105.59715824649331</v>
      </c>
      <c r="AD344" s="38">
        <f t="shared" si="682"/>
        <v>105.59715824649331</v>
      </c>
      <c r="AE344" s="38">
        <f t="shared" si="682"/>
        <v>580.40305384008855</v>
      </c>
      <c r="AF344" s="38">
        <f t="shared" si="682"/>
        <v>5801.1735388008838</v>
      </c>
      <c r="AG344" s="38">
        <f t="shared" si="682"/>
        <v>58008.878388408848</v>
      </c>
      <c r="AH344" s="38">
        <f t="shared" si="682"/>
        <v>580085.92688448855</v>
      </c>
      <c r="AI344" s="38">
        <f t="shared" si="682"/>
        <v>5800856.4118452845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32</v>
      </c>
      <c r="P345" s="369">
        <f t="shared" si="546"/>
        <v>5.44</v>
      </c>
      <c r="Q345" s="38">
        <f t="shared" si="547"/>
        <v>38001.676382003898</v>
      </c>
      <c r="R345" s="371">
        <f t="shared" ref="R345:Z345" si="683">$P345*$O345+MAX(R$24*1000/(MAX(MIN(FLOOR(R$24*1000/$U$1,1),$E345))*$L$1)*$R$1,$Q345-$P345*$O345)</f>
        <v>38001.676382003898</v>
      </c>
      <c r="S345" s="371">
        <f t="shared" si="683"/>
        <v>38001.676382003898</v>
      </c>
      <c r="T345" s="371">
        <f t="shared" si="683"/>
        <v>38001.676382003898</v>
      </c>
      <c r="U345" s="371">
        <f t="shared" si="683"/>
        <v>38001.676382003898</v>
      </c>
      <c r="V345" s="371">
        <f t="shared" si="683"/>
        <v>208931.8341844673</v>
      </c>
      <c r="W345" s="371">
        <f t="shared" si="683"/>
        <v>2087751.6218446731</v>
      </c>
      <c r="X345" s="371">
        <f t="shared" si="683"/>
        <v>20875949.498446729</v>
      </c>
      <c r="Y345" s="371">
        <f t="shared" si="683"/>
        <v>208757928.26446736</v>
      </c>
      <c r="Z345" s="371">
        <f t="shared" si="683"/>
        <v>2087577715.9246733</v>
      </c>
      <c r="AA345" s="38">
        <f t="shared" ref="AA345:AI345" si="684">$D345*R345/3600</f>
        <v>105.59715824649335</v>
      </c>
      <c r="AB345" s="38">
        <f t="shared" si="684"/>
        <v>105.59715824649335</v>
      </c>
      <c r="AC345" s="38">
        <f t="shared" si="684"/>
        <v>105.59715824649335</v>
      </c>
      <c r="AD345" s="38">
        <f t="shared" si="684"/>
        <v>105.59715824649335</v>
      </c>
      <c r="AE345" s="38">
        <f t="shared" si="684"/>
        <v>580.56933424008855</v>
      </c>
      <c r="AF345" s="38">
        <f t="shared" si="684"/>
        <v>5801.3398192008854</v>
      </c>
      <c r="AG345" s="38">
        <f t="shared" si="684"/>
        <v>58009.044668808856</v>
      </c>
      <c r="AH345" s="38">
        <f t="shared" si="684"/>
        <v>580086.09316488868</v>
      </c>
      <c r="AI345" s="38">
        <f t="shared" si="684"/>
        <v>5800856.5781256864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16</v>
      </c>
      <c r="P346" s="369">
        <f t="shared" si="546"/>
        <v>4.08</v>
      </c>
      <c r="Q346" s="38">
        <f t="shared" si="547"/>
        <v>28501.257286502921</v>
      </c>
      <c r="R346" s="371">
        <f t="shared" ref="R346:Z346" si="686">$P346*$O346+MAX(R$24*1000/(MAX(MIN(FLOOR(R$24*1000/$U$1,1),$E346))*$L$1)*$R$1,$Q346-$P346*$O346)</f>
        <v>28501.257286502921</v>
      </c>
      <c r="S346" s="371">
        <f t="shared" si="686"/>
        <v>28501.257286502921</v>
      </c>
      <c r="T346" s="371">
        <f t="shared" si="686"/>
        <v>28501.257286502921</v>
      </c>
      <c r="U346" s="371">
        <f t="shared" si="686"/>
        <v>28501.257286502921</v>
      </c>
      <c r="V346" s="371">
        <f t="shared" si="686"/>
        <v>208823.03418446731</v>
      </c>
      <c r="W346" s="371">
        <f t="shared" si="686"/>
        <v>2087642.821844673</v>
      </c>
      <c r="X346" s="371">
        <f t="shared" si="686"/>
        <v>20875840.698446732</v>
      </c>
      <c r="Y346" s="371">
        <f t="shared" si="686"/>
        <v>208757819.46446735</v>
      </c>
      <c r="Z346" s="371">
        <f t="shared" si="686"/>
        <v>2087577607.1246734</v>
      </c>
      <c r="AA346" s="38">
        <f t="shared" ref="AA346:AI346" si="687">$D346*R346/3600</f>
        <v>85.883788623328812</v>
      </c>
      <c r="AB346" s="38">
        <f t="shared" si="687"/>
        <v>85.883788623328812</v>
      </c>
      <c r="AC346" s="38">
        <f t="shared" si="687"/>
        <v>85.883788623328812</v>
      </c>
      <c r="AD346" s="38">
        <f t="shared" si="687"/>
        <v>85.883788623328812</v>
      </c>
      <c r="AE346" s="38">
        <f t="shared" si="687"/>
        <v>629.25340967586146</v>
      </c>
      <c r="AF346" s="38">
        <f t="shared" si="687"/>
        <v>6290.7637031586146</v>
      </c>
      <c r="AG346" s="38">
        <f t="shared" si="687"/>
        <v>62905.866637986153</v>
      </c>
      <c r="AH346" s="38">
        <f t="shared" si="687"/>
        <v>629056.89598626166</v>
      </c>
      <c r="AI346" s="38">
        <f t="shared" si="687"/>
        <v>6290567.1894690162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16</v>
      </c>
      <c r="P347" s="369">
        <f t="shared" si="546"/>
        <v>4.08</v>
      </c>
      <c r="Q347" s="38">
        <f t="shared" si="547"/>
        <v>28501.257286502921</v>
      </c>
      <c r="R347" s="371">
        <f t="shared" ref="R347:Z347" si="688">$P347*$O347+MAX(R$24*1000/(MAX(MIN(FLOOR(R$24*1000/$U$1,1),$E347))*$L$1)*$R$1,$Q347-$P347*$O347)</f>
        <v>28501.257286502921</v>
      </c>
      <c r="S347" s="371">
        <f t="shared" si="688"/>
        <v>28501.257286502921</v>
      </c>
      <c r="T347" s="371">
        <f t="shared" si="688"/>
        <v>28501.257286502921</v>
      </c>
      <c r="U347" s="371">
        <f t="shared" si="688"/>
        <v>28501.257286502921</v>
      </c>
      <c r="V347" s="371">
        <f t="shared" si="688"/>
        <v>208823.03418446731</v>
      </c>
      <c r="W347" s="371">
        <f t="shared" si="688"/>
        <v>2087642.821844673</v>
      </c>
      <c r="X347" s="371">
        <f t="shared" si="688"/>
        <v>20875840.698446732</v>
      </c>
      <c r="Y347" s="371">
        <f t="shared" si="688"/>
        <v>208757819.46446735</v>
      </c>
      <c r="Z347" s="371">
        <f t="shared" si="688"/>
        <v>2087577607.1246734</v>
      </c>
      <c r="AA347" s="38">
        <f t="shared" ref="AA347:AI347" si="689">$D347*R347/3600</f>
        <v>85.883788623328812</v>
      </c>
      <c r="AB347" s="38">
        <f t="shared" si="689"/>
        <v>85.883788623328812</v>
      </c>
      <c r="AC347" s="38">
        <f t="shared" si="689"/>
        <v>85.883788623328812</v>
      </c>
      <c r="AD347" s="38">
        <f t="shared" si="689"/>
        <v>85.883788623328812</v>
      </c>
      <c r="AE347" s="38">
        <f t="shared" si="689"/>
        <v>629.25340967586146</v>
      </c>
      <c r="AF347" s="38">
        <f t="shared" si="689"/>
        <v>6290.7637031586146</v>
      </c>
      <c r="AG347" s="38">
        <f t="shared" si="689"/>
        <v>62905.866637986153</v>
      </c>
      <c r="AH347" s="38">
        <f t="shared" si="689"/>
        <v>629056.89598626166</v>
      </c>
      <c r="AI347" s="38">
        <f t="shared" si="689"/>
        <v>6290567.1894690162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8.16</v>
      </c>
      <c r="Q348" s="38">
        <f t="shared" si="547"/>
        <v>57002.514573005843</v>
      </c>
      <c r="R348" s="371">
        <f t="shared" ref="R348:Z348" si="690">$P348*$O348+MAX(R$24*1000/(MAX(MIN(FLOOR(R$24*1000/$U$1,1),$E348))*$L$1)*$R$1,$Q348-$P348*$O348)</f>
        <v>57002.514573005843</v>
      </c>
      <c r="S348" s="371">
        <f t="shared" si="690"/>
        <v>57002.514573005843</v>
      </c>
      <c r="T348" s="371">
        <f t="shared" si="690"/>
        <v>57002.514573005843</v>
      </c>
      <c r="U348" s="371">
        <f t="shared" si="690"/>
        <v>57002.514573005843</v>
      </c>
      <c r="V348" s="371">
        <f t="shared" si="690"/>
        <v>417580.78836893465</v>
      </c>
      <c r="W348" s="371">
        <f t="shared" si="690"/>
        <v>4175220.3636893458</v>
      </c>
      <c r="X348" s="371">
        <f t="shared" si="690"/>
        <v>41751616.116893463</v>
      </c>
      <c r="Y348" s="371">
        <f t="shared" si="690"/>
        <v>417515573.64893466</v>
      </c>
      <c r="Z348" s="371">
        <f t="shared" si="690"/>
        <v>4175155148.969347</v>
      </c>
      <c r="AA348" s="38">
        <f t="shared" ref="AA348:AI348" si="691">$D348*R348/3600</f>
        <v>85.883788623328812</v>
      </c>
      <c r="AB348" s="38">
        <f t="shared" si="691"/>
        <v>85.883788623328812</v>
      </c>
      <c r="AC348" s="38">
        <f t="shared" si="691"/>
        <v>85.883788623328812</v>
      </c>
      <c r="AD348" s="38">
        <f t="shared" si="691"/>
        <v>85.883788623328812</v>
      </c>
      <c r="AE348" s="38">
        <f t="shared" si="691"/>
        <v>629.15505447586156</v>
      </c>
      <c r="AF348" s="38">
        <f t="shared" si="691"/>
        <v>6290.6653479586148</v>
      </c>
      <c r="AG348" s="38">
        <f t="shared" si="691"/>
        <v>62905.76828278615</v>
      </c>
      <c r="AH348" s="38">
        <f t="shared" si="691"/>
        <v>629056.79763106164</v>
      </c>
      <c r="AI348" s="38">
        <f t="shared" si="691"/>
        <v>6290567.091113816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16.32</v>
      </c>
      <c r="Q349" s="38">
        <f t="shared" si="547"/>
        <v>114005.02914601169</v>
      </c>
      <c r="R349" s="371">
        <f t="shared" ref="R349:Z349" si="692">$P349*$O349+MAX(R$24*1000/(MAX(MIN(FLOOR(R$24*1000/$U$1,1),$E349))*$L$1)*$R$1,$Q349-$P349*$O349)</f>
        <v>114005.02914601169</v>
      </c>
      <c r="S349" s="371">
        <f t="shared" si="692"/>
        <v>114005.02914601169</v>
      </c>
      <c r="T349" s="371">
        <f t="shared" si="692"/>
        <v>114005.02914601169</v>
      </c>
      <c r="U349" s="371">
        <f t="shared" si="692"/>
        <v>114005.02914601169</v>
      </c>
      <c r="V349" s="371">
        <f t="shared" si="692"/>
        <v>835096.29673786927</v>
      </c>
      <c r="W349" s="371">
        <f t="shared" si="692"/>
        <v>8350375.4473786922</v>
      </c>
      <c r="X349" s="371">
        <f t="shared" si="692"/>
        <v>83503166.953786924</v>
      </c>
      <c r="Y349" s="371">
        <f t="shared" si="692"/>
        <v>835031082.01786935</v>
      </c>
      <c r="Z349" s="371">
        <f t="shared" si="692"/>
        <v>8350310232.6586933</v>
      </c>
      <c r="AA349" s="38">
        <f t="shared" ref="AA349:AI349" si="693">$D349*R349/3600</f>
        <v>85.883788623328812</v>
      </c>
      <c r="AB349" s="38">
        <f t="shared" si="693"/>
        <v>85.883788623328812</v>
      </c>
      <c r="AC349" s="38">
        <f t="shared" si="693"/>
        <v>85.883788623328812</v>
      </c>
      <c r="AD349" s="38">
        <f t="shared" si="693"/>
        <v>85.883788623328812</v>
      </c>
      <c r="AE349" s="38">
        <f t="shared" si="693"/>
        <v>629.10587687586144</v>
      </c>
      <c r="AF349" s="38">
        <f t="shared" si="693"/>
        <v>6290.6161703586158</v>
      </c>
      <c r="AG349" s="38">
        <f t="shared" si="693"/>
        <v>62905.719105186159</v>
      </c>
      <c r="AH349" s="38">
        <f t="shared" si="693"/>
        <v>629056.74845346157</v>
      </c>
      <c r="AI349" s="38">
        <f t="shared" si="693"/>
        <v>6290567.0419362159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16.32</v>
      </c>
      <c r="Q350" s="38">
        <f t="shared" si="547"/>
        <v>114005.02914601169</v>
      </c>
      <c r="R350" s="371">
        <f t="shared" ref="R350:Z350" si="694">$P350*$O350+MAX(R$24*1000/(MAX(MIN(FLOOR(R$24*1000/$U$1,1),$E350))*$L$1)*$R$1,$Q350-$P350*$O350)</f>
        <v>114005.02914601169</v>
      </c>
      <c r="S350" s="371">
        <f t="shared" si="694"/>
        <v>114005.02914601169</v>
      </c>
      <c r="T350" s="371">
        <f t="shared" si="694"/>
        <v>114005.02914601169</v>
      </c>
      <c r="U350" s="371">
        <f t="shared" si="694"/>
        <v>167038.84334757389</v>
      </c>
      <c r="V350" s="371">
        <f t="shared" si="694"/>
        <v>1670094.6734757384</v>
      </c>
      <c r="W350" s="371">
        <f t="shared" si="694"/>
        <v>16700652.974757385</v>
      </c>
      <c r="X350" s="371">
        <f t="shared" si="694"/>
        <v>167006235.98757383</v>
      </c>
      <c r="Y350" s="371">
        <f t="shared" si="694"/>
        <v>1670062066.1157389</v>
      </c>
      <c r="Z350" s="371">
        <f t="shared" si="694"/>
        <v>16700620367.397387</v>
      </c>
      <c r="AA350" s="38">
        <f t="shared" ref="AA350:AI350" si="695">$D350*R350/3600</f>
        <v>42.941894311664406</v>
      </c>
      <c r="AB350" s="38">
        <f t="shared" si="695"/>
        <v>42.941894311664406</v>
      </c>
      <c r="AC350" s="38">
        <f t="shared" si="695"/>
        <v>42.941894311664406</v>
      </c>
      <c r="AD350" s="38">
        <f t="shared" si="695"/>
        <v>62.917964327586169</v>
      </c>
      <c r="AE350" s="38">
        <f t="shared" si="695"/>
        <v>629.06899367586152</v>
      </c>
      <c r="AF350" s="38">
        <f t="shared" si="695"/>
        <v>6290.5792871586154</v>
      </c>
      <c r="AG350" s="38">
        <f t="shared" si="695"/>
        <v>62905.68222198615</v>
      </c>
      <c r="AH350" s="38">
        <f t="shared" si="695"/>
        <v>629056.71157026174</v>
      </c>
      <c r="AI350" s="38">
        <f t="shared" si="695"/>
        <v>6290567.0050530154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16.32</v>
      </c>
      <c r="Q351" s="38">
        <f t="shared" si="547"/>
        <v>114005.02914601169</v>
      </c>
      <c r="R351" s="371">
        <f t="shared" ref="R351:Z351" si="696">$P351*$O351+MAX(R$24*1000/(MAX(MIN(FLOOR(R$24*1000/$U$1,1),$E351))*$L$1)*$R$1,$Q351-$P351*$O351)</f>
        <v>114005.02914601169</v>
      </c>
      <c r="S351" s="371">
        <f t="shared" si="696"/>
        <v>114005.02914601169</v>
      </c>
      <c r="T351" s="371">
        <f t="shared" si="696"/>
        <v>114005.02914601169</v>
      </c>
      <c r="U351" s="371">
        <f t="shared" si="696"/>
        <v>250525.62502136076</v>
      </c>
      <c r="V351" s="371">
        <f t="shared" si="696"/>
        <v>2505109.3702136078</v>
      </c>
      <c r="W351" s="371">
        <f t="shared" si="696"/>
        <v>25050946.822136074</v>
      </c>
      <c r="X351" s="371">
        <f t="shared" si="696"/>
        <v>250509321.34136075</v>
      </c>
      <c r="Y351" s="371">
        <f t="shared" si="696"/>
        <v>2505093066.533608</v>
      </c>
      <c r="Z351" s="371">
        <f t="shared" si="696"/>
        <v>25050930518.456074</v>
      </c>
      <c r="AA351" s="38">
        <f t="shared" ref="AA351:AI351" si="697">$D351*R351/3600</f>
        <v>28.627929541109602</v>
      </c>
      <c r="AB351" s="38">
        <f t="shared" si="697"/>
        <v>28.627929541109602</v>
      </c>
      <c r="AC351" s="38">
        <f t="shared" si="697"/>
        <v>28.627929541109602</v>
      </c>
      <c r="AD351" s="38">
        <f t="shared" si="697"/>
        <v>62.909768060919482</v>
      </c>
      <c r="AE351" s="38">
        <f t="shared" si="697"/>
        <v>629.06079740919483</v>
      </c>
      <c r="AF351" s="38">
        <f t="shared" si="697"/>
        <v>6290.5710908919482</v>
      </c>
      <c r="AG351" s="38">
        <f t="shared" si="697"/>
        <v>62905.674025719483</v>
      </c>
      <c r="AH351" s="38">
        <f t="shared" si="697"/>
        <v>629056.70337399491</v>
      </c>
      <c r="AI351" s="38">
        <f t="shared" si="697"/>
        <v>6290566.9968567481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129</v>
      </c>
      <c r="P352" s="369">
        <f t="shared" si="546"/>
        <v>4.08</v>
      </c>
      <c r="Q352" s="38">
        <f t="shared" si="547"/>
        <v>28501.257286502921</v>
      </c>
      <c r="R352" s="371">
        <f t="shared" ref="R352:Z352" si="698">$P352*$O352+MAX(R$24*1000/(MAX(MIN(FLOOR(R$24*1000/$U$1,1),$E352))*$L$1)*$R$1,$Q352-$P352*$O352)</f>
        <v>28501.257286502921</v>
      </c>
      <c r="S352" s="371">
        <f t="shared" si="698"/>
        <v>28501.257286502921</v>
      </c>
      <c r="T352" s="371">
        <f t="shared" si="698"/>
        <v>28501.257286502921</v>
      </c>
      <c r="U352" s="371">
        <f t="shared" si="698"/>
        <v>28501.257286502921</v>
      </c>
      <c r="V352" s="371">
        <f t="shared" si="698"/>
        <v>45260.124468100141</v>
      </c>
      <c r="W352" s="371">
        <f t="shared" si="698"/>
        <v>447864.36468100146</v>
      </c>
      <c r="X352" s="371">
        <f t="shared" si="698"/>
        <v>4473906.7668100139</v>
      </c>
      <c r="Y352" s="371">
        <f t="shared" si="698"/>
        <v>44734330.788100138</v>
      </c>
      <c r="Z352" s="371">
        <f t="shared" si="698"/>
        <v>447338571.00100136</v>
      </c>
      <c r="AA352" s="38">
        <f t="shared" ref="AA352:AI352" si="699">$D352*R352/3600</f>
        <v>432.26906884529433</v>
      </c>
      <c r="AB352" s="38">
        <f t="shared" si="699"/>
        <v>432.26906884529433</v>
      </c>
      <c r="AC352" s="38">
        <f t="shared" si="699"/>
        <v>432.26906884529433</v>
      </c>
      <c r="AD352" s="38">
        <f t="shared" si="699"/>
        <v>432.26906884529433</v>
      </c>
      <c r="AE352" s="38">
        <f t="shared" si="699"/>
        <v>686.44522109951879</v>
      </c>
      <c r="AF352" s="38">
        <f t="shared" si="699"/>
        <v>6792.6095309951888</v>
      </c>
      <c r="AG352" s="38">
        <f t="shared" si="699"/>
        <v>67854.252629951879</v>
      </c>
      <c r="AH352" s="38">
        <f t="shared" si="699"/>
        <v>678470.68361951876</v>
      </c>
      <c r="AI352" s="38">
        <f t="shared" si="699"/>
        <v>6784634.9935151869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64</v>
      </c>
      <c r="P353" s="369">
        <f t="shared" si="546"/>
        <v>8.16</v>
      </c>
      <c r="Q353" s="38">
        <f t="shared" si="547"/>
        <v>57002.514573005843</v>
      </c>
      <c r="R353" s="371">
        <f t="shared" ref="R353:Z353" si="700">$P353*$O353+MAX(R$24*1000/(MAX(MIN(FLOOR(R$24*1000/$U$1,1),$E353))*$L$1)*$R$1,$Q353-$P353*$O353)</f>
        <v>57002.514573005843</v>
      </c>
      <c r="S353" s="371">
        <f t="shared" si="700"/>
        <v>57002.514573005843</v>
      </c>
      <c r="T353" s="371">
        <f t="shared" si="700"/>
        <v>57002.514573005843</v>
      </c>
      <c r="U353" s="371">
        <f t="shared" si="700"/>
        <v>57002.514573005843</v>
      </c>
      <c r="V353" s="371">
        <f t="shared" si="700"/>
        <v>89989.848936200287</v>
      </c>
      <c r="W353" s="371">
        <f t="shared" si="700"/>
        <v>895198.3293620029</v>
      </c>
      <c r="X353" s="371">
        <f t="shared" si="700"/>
        <v>8947283.1336200275</v>
      </c>
      <c r="Y353" s="371">
        <f t="shared" si="700"/>
        <v>89468131.176200271</v>
      </c>
      <c r="Z353" s="371">
        <f t="shared" si="700"/>
        <v>894676611.60200274</v>
      </c>
      <c r="AA353" s="38">
        <f t="shared" ref="AA353:AI353" si="701">$D353*R353/3600</f>
        <v>432.26906884529433</v>
      </c>
      <c r="AB353" s="38">
        <f t="shared" si="701"/>
        <v>432.26906884529433</v>
      </c>
      <c r="AC353" s="38">
        <f t="shared" si="701"/>
        <v>432.26906884529433</v>
      </c>
      <c r="AD353" s="38">
        <f t="shared" si="701"/>
        <v>432.26906884529433</v>
      </c>
      <c r="AE353" s="38">
        <f t="shared" si="701"/>
        <v>682.42302109951891</v>
      </c>
      <c r="AF353" s="38">
        <f t="shared" si="701"/>
        <v>6788.5873309951885</v>
      </c>
      <c r="AG353" s="38">
        <f t="shared" si="701"/>
        <v>67850.230429951873</v>
      </c>
      <c r="AH353" s="38">
        <f t="shared" si="701"/>
        <v>678466.66141951876</v>
      </c>
      <c r="AI353" s="38">
        <f t="shared" si="701"/>
        <v>6784630.9713151883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5</v>
      </c>
      <c r="P354" s="369">
        <f t="shared" si="546"/>
        <v>16.32</v>
      </c>
      <c r="Q354" s="38">
        <f t="shared" si="547"/>
        <v>114005.02914601169</v>
      </c>
      <c r="R354" s="371">
        <f t="shared" ref="R354:Z354" si="702">$P354*$O354+MAX(R$24*1000/(MAX(MIN(FLOOR(R$24*1000/$U$1,1),$E354))*$L$1)*$R$1,$Q354-$P354*$O354)</f>
        <v>114005.02914601169</v>
      </c>
      <c r="S354" s="371">
        <f t="shared" si="702"/>
        <v>114005.02914601169</v>
      </c>
      <c r="T354" s="371">
        <f t="shared" si="702"/>
        <v>114005.02914601169</v>
      </c>
      <c r="U354" s="371">
        <f t="shared" si="702"/>
        <v>114005.02914601169</v>
      </c>
      <c r="V354" s="371">
        <f t="shared" si="702"/>
        <v>626354.86255340197</v>
      </c>
      <c r="W354" s="371">
        <f t="shared" si="702"/>
        <v>6262814.2255340181</v>
      </c>
      <c r="X354" s="371">
        <f t="shared" si="702"/>
        <v>62627407.85534019</v>
      </c>
      <c r="Y354" s="371">
        <f t="shared" si="702"/>
        <v>626273344.15340197</v>
      </c>
      <c r="Z354" s="371">
        <f t="shared" si="702"/>
        <v>6262732707.1340189</v>
      </c>
      <c r="AA354" s="38">
        <f t="shared" ref="AA354:AI354" si="703">$D354*R354/3600</f>
        <v>126.53038168152017</v>
      </c>
      <c r="AB354" s="38">
        <f t="shared" si="703"/>
        <v>126.53038168152017</v>
      </c>
      <c r="AC354" s="38">
        <f t="shared" si="703"/>
        <v>126.53038168152017</v>
      </c>
      <c r="AD354" s="38">
        <f t="shared" si="703"/>
        <v>126.53038168152017</v>
      </c>
      <c r="AE354" s="38">
        <f t="shared" si="703"/>
        <v>695.17038345260232</v>
      </c>
      <c r="AF354" s="38">
        <f t="shared" si="703"/>
        <v>6950.888748446022</v>
      </c>
      <c r="AG354" s="38">
        <f t="shared" si="703"/>
        <v>69508.072398380231</v>
      </c>
      <c r="AH354" s="38">
        <f t="shared" si="703"/>
        <v>695079.90889772237</v>
      </c>
      <c r="AI354" s="38">
        <f t="shared" si="703"/>
        <v>6950798.2738911426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1</v>
      </c>
      <c r="O355" s="38">
        <f t="shared" si="545"/>
        <v>2</v>
      </c>
      <c r="P355" s="369">
        <f t="shared" si="546"/>
        <v>27.2</v>
      </c>
      <c r="Q355" s="38">
        <f t="shared" si="547"/>
        <v>190008.38191001947</v>
      </c>
      <c r="R355" s="371">
        <f t="shared" ref="R355:Z355" si="704">$P355*$O355+MAX(R$24*1000/(MAX(MIN(FLOOR(R$24*1000/$U$1,1),$E355))*$L$1)*$R$1,$Q355-$P355*$O355)</f>
        <v>190008.38191001947</v>
      </c>
      <c r="S355" s="371">
        <f t="shared" si="704"/>
        <v>190008.38191001947</v>
      </c>
      <c r="T355" s="371">
        <f t="shared" si="704"/>
        <v>190008.38191001947</v>
      </c>
      <c r="U355" s="371">
        <f t="shared" si="704"/>
        <v>190008.38191001947</v>
      </c>
      <c r="V355" s="371">
        <f t="shared" si="704"/>
        <v>1252600.9251068039</v>
      </c>
      <c r="W355" s="371">
        <f t="shared" si="704"/>
        <v>12525519.651068037</v>
      </c>
      <c r="X355" s="371">
        <f t="shared" si="704"/>
        <v>125254706.91068038</v>
      </c>
      <c r="Y355" s="371">
        <f t="shared" si="704"/>
        <v>1252546579.506804</v>
      </c>
      <c r="Z355" s="371">
        <f t="shared" si="704"/>
        <v>12525465305.468037</v>
      </c>
      <c r="AA355" s="38">
        <f t="shared" ref="AA355:AI355" si="705">$D355*R355/3600</f>
        <v>105.45465196006081</v>
      </c>
      <c r="AB355" s="38">
        <f t="shared" si="705"/>
        <v>105.45465196006081</v>
      </c>
      <c r="AC355" s="38">
        <f t="shared" si="705"/>
        <v>105.45465196006081</v>
      </c>
      <c r="AD355" s="38">
        <f t="shared" si="705"/>
        <v>105.45465196006081</v>
      </c>
      <c r="AE355" s="38">
        <f t="shared" si="705"/>
        <v>695.19351343427616</v>
      </c>
      <c r="AF355" s="38">
        <f t="shared" si="705"/>
        <v>6951.6634063427609</v>
      </c>
      <c r="AG355" s="38">
        <f t="shared" si="705"/>
        <v>69516.362335427606</v>
      </c>
      <c r="AH355" s="38">
        <f t="shared" si="705"/>
        <v>695163.35162627616</v>
      </c>
      <c r="AI355" s="38">
        <f t="shared" si="705"/>
        <v>6951633.2445347607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1</v>
      </c>
      <c r="O356" s="38">
        <f t="shared" si="545"/>
        <v>1</v>
      </c>
      <c r="P356" s="369">
        <f t="shared" si="546"/>
        <v>27.2</v>
      </c>
      <c r="Q356" s="38">
        <f t="shared" si="547"/>
        <v>190008.38191001947</v>
      </c>
      <c r="R356" s="371">
        <f t="shared" ref="R356:Z356" si="706">$P356*$O356+MAX(R$24*1000/(MAX(MIN(FLOOR(R$24*1000/$U$1,1),$E356))*$L$1)*$R$1,$Q356-$P356*$O356)</f>
        <v>190008.38191001947</v>
      </c>
      <c r="S356" s="371">
        <f t="shared" si="706"/>
        <v>190008.38191001947</v>
      </c>
      <c r="T356" s="371">
        <f t="shared" si="706"/>
        <v>190008.38191001947</v>
      </c>
      <c r="U356" s="371">
        <f t="shared" si="706"/>
        <v>250536.50502136076</v>
      </c>
      <c r="V356" s="371">
        <f t="shared" si="706"/>
        <v>2505120.2502136081</v>
      </c>
      <c r="W356" s="371">
        <f t="shared" si="706"/>
        <v>25050957.702136073</v>
      </c>
      <c r="X356" s="371">
        <f t="shared" si="706"/>
        <v>250509332.22136074</v>
      </c>
      <c r="Y356" s="371">
        <f t="shared" si="706"/>
        <v>2505093077.4136076</v>
      </c>
      <c r="Z356" s="371">
        <f t="shared" si="706"/>
        <v>25050930529.336075</v>
      </c>
      <c r="AA356" s="38">
        <f t="shared" ref="AA356:AI356" si="707">$D356*R356/3600</f>
        <v>52.727325980030407</v>
      </c>
      <c r="AB356" s="38">
        <f t="shared" si="707"/>
        <v>52.727325980030407</v>
      </c>
      <c r="AC356" s="38">
        <f t="shared" si="707"/>
        <v>52.727325980030407</v>
      </c>
      <c r="AD356" s="38">
        <f t="shared" si="707"/>
        <v>69.523880143427618</v>
      </c>
      <c r="AE356" s="38">
        <f t="shared" si="707"/>
        <v>695.17086943427626</v>
      </c>
      <c r="AF356" s="38">
        <f t="shared" si="707"/>
        <v>6951.6407623427604</v>
      </c>
      <c r="AG356" s="38">
        <f t="shared" si="707"/>
        <v>69516.339691427609</v>
      </c>
      <c r="AH356" s="38">
        <f t="shared" si="707"/>
        <v>695163.32898227614</v>
      </c>
      <c r="AI356" s="38">
        <f t="shared" si="707"/>
        <v>6951633.2218907615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8.16</v>
      </c>
      <c r="Q357" s="38">
        <f t="shared" si="547"/>
        <v>57002.514573005843</v>
      </c>
      <c r="R357" s="371">
        <f t="shared" ref="R357:Z357" si="708">$P357*$O357+MAX(R$24*1000/(MAX(MIN(FLOOR(R$24*1000/$U$1,1),$E357))*$L$1)*$R$1,$Q357-$P357*$O357)</f>
        <v>57002.514573005843</v>
      </c>
      <c r="S357" s="371">
        <f t="shared" si="708"/>
        <v>57002.514573005843</v>
      </c>
      <c r="T357" s="371">
        <f t="shared" si="708"/>
        <v>57002.514573005843</v>
      </c>
      <c r="U357" s="371">
        <f t="shared" si="708"/>
        <v>62659.966255340187</v>
      </c>
      <c r="V357" s="371">
        <f t="shared" si="708"/>
        <v>626305.902553402</v>
      </c>
      <c r="W357" s="371">
        <f t="shared" si="708"/>
        <v>6262765.2655340182</v>
      </c>
      <c r="X357" s="371">
        <f t="shared" si="708"/>
        <v>62627358.895340189</v>
      </c>
      <c r="Y357" s="371">
        <f t="shared" si="708"/>
        <v>626273295.19340193</v>
      </c>
      <c r="Z357" s="371">
        <f t="shared" si="708"/>
        <v>6262732658.1740189</v>
      </c>
      <c r="AA357" s="38">
        <f t="shared" ref="AA357:AI357" si="709">$D357*R357/3600</f>
        <v>73.001220329829493</v>
      </c>
      <c r="AB357" s="38">
        <f t="shared" si="709"/>
        <v>73.001220329829493</v>
      </c>
      <c r="AC357" s="38">
        <f t="shared" si="709"/>
        <v>73.001220329829493</v>
      </c>
      <c r="AD357" s="38">
        <f t="shared" si="709"/>
        <v>80.246530117672336</v>
      </c>
      <c r="AE357" s="38">
        <f t="shared" si="709"/>
        <v>802.08909253672357</v>
      </c>
      <c r="AF357" s="38">
        <f t="shared" si="709"/>
        <v>8020.5147167272326</v>
      </c>
      <c r="AG357" s="38">
        <f t="shared" si="709"/>
        <v>80204.770958632347</v>
      </c>
      <c r="AH357" s="38">
        <f t="shared" si="709"/>
        <v>802047.33337768342</v>
      </c>
      <c r="AI357" s="38">
        <f t="shared" si="709"/>
        <v>8020472.9575681938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16.32</v>
      </c>
      <c r="Q358" s="38">
        <f t="shared" si="547"/>
        <v>114005.02914601169</v>
      </c>
      <c r="R358" s="371">
        <f t="shared" ref="R358:Z358" si="710">$P358*$O358+MAX(R$24*1000/(MAX(MIN(FLOOR(R$24*1000/$U$1,1),$E358))*$L$1)*$R$1,$Q358-$P358*$O358)</f>
        <v>114005.02914601169</v>
      </c>
      <c r="S358" s="371">
        <f t="shared" si="710"/>
        <v>114005.02914601169</v>
      </c>
      <c r="T358" s="371">
        <f t="shared" si="710"/>
        <v>114005.02914601169</v>
      </c>
      <c r="U358" s="371">
        <f t="shared" si="710"/>
        <v>125287.29251068037</v>
      </c>
      <c r="V358" s="371">
        <f t="shared" si="710"/>
        <v>1252579.1651068039</v>
      </c>
      <c r="W358" s="371">
        <f t="shared" si="710"/>
        <v>12525497.891068038</v>
      </c>
      <c r="X358" s="371">
        <f t="shared" si="710"/>
        <v>125254685.15068038</v>
      </c>
      <c r="Y358" s="371">
        <f t="shared" si="710"/>
        <v>1252546557.746804</v>
      </c>
      <c r="Z358" s="371">
        <f t="shared" si="710"/>
        <v>12525465283.708036</v>
      </c>
      <c r="AA358" s="38">
        <f t="shared" ref="AA358:AI358" si="711">$D358*R358/3600</f>
        <v>73.001220329829493</v>
      </c>
      <c r="AB358" s="38">
        <f t="shared" si="711"/>
        <v>73.001220329829493</v>
      </c>
      <c r="AC358" s="38">
        <f t="shared" si="711"/>
        <v>73.001220329829493</v>
      </c>
      <c r="AD358" s="38">
        <f t="shared" si="711"/>
        <v>80.225629637672341</v>
      </c>
      <c r="AE358" s="38">
        <f t="shared" si="711"/>
        <v>802.06819205672355</v>
      </c>
      <c r="AF358" s="38">
        <f t="shared" si="711"/>
        <v>8020.4938162472336</v>
      </c>
      <c r="AG358" s="38">
        <f t="shared" si="711"/>
        <v>80204.750058152349</v>
      </c>
      <c r="AH358" s="38">
        <f t="shared" si="711"/>
        <v>802047.31247720355</v>
      </c>
      <c r="AI358" s="38">
        <f t="shared" si="711"/>
        <v>8020472.9366677133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16.32</v>
      </c>
      <c r="Q359" s="38">
        <f t="shared" si="547"/>
        <v>114005.02914601169</v>
      </c>
      <c r="R359" s="371">
        <f t="shared" ref="R359:Z359" si="712">$P359*$O359+MAX(R$24*1000/(MAX(MIN(FLOOR(R$24*1000/$U$1,1),$E359))*$L$1)*$R$1,$Q359-$P359*$O359)</f>
        <v>114005.02914601169</v>
      </c>
      <c r="S359" s="371">
        <f t="shared" si="712"/>
        <v>114005.02914601169</v>
      </c>
      <c r="T359" s="371">
        <f t="shared" si="712"/>
        <v>114005.02914601169</v>
      </c>
      <c r="U359" s="371">
        <f t="shared" si="712"/>
        <v>250525.62502136076</v>
      </c>
      <c r="V359" s="371">
        <f t="shared" si="712"/>
        <v>2505109.3702136078</v>
      </c>
      <c r="W359" s="371">
        <f t="shared" si="712"/>
        <v>25050946.822136074</v>
      </c>
      <c r="X359" s="371">
        <f t="shared" si="712"/>
        <v>250509321.34136075</v>
      </c>
      <c r="Y359" s="371">
        <f t="shared" si="712"/>
        <v>2505093066.533608</v>
      </c>
      <c r="Z359" s="371">
        <f t="shared" si="712"/>
        <v>25050930518.456074</v>
      </c>
      <c r="AA359" s="38">
        <f t="shared" ref="AA359:AI359" si="713">$D359*R359/3600</f>
        <v>36.500610164914747</v>
      </c>
      <c r="AB359" s="38">
        <f t="shared" si="713"/>
        <v>36.500610164914747</v>
      </c>
      <c r="AC359" s="38">
        <f t="shared" si="713"/>
        <v>36.500610164914747</v>
      </c>
      <c r="AD359" s="38">
        <f t="shared" si="713"/>
        <v>80.209954277672338</v>
      </c>
      <c r="AE359" s="38">
        <f t="shared" si="713"/>
        <v>802.05251669672339</v>
      </c>
      <c r="AF359" s="38">
        <f t="shared" si="713"/>
        <v>8020.4781408872332</v>
      </c>
      <c r="AG359" s="38">
        <f t="shared" si="713"/>
        <v>80204.734382792332</v>
      </c>
      <c r="AH359" s="38">
        <f t="shared" si="713"/>
        <v>802047.29680184356</v>
      </c>
      <c r="AI359" s="38">
        <f t="shared" si="713"/>
        <v>8020472.920992353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5</v>
      </c>
      <c r="P360" s="369">
        <f t="shared" si="546"/>
        <v>40.799999999999997</v>
      </c>
      <c r="Q360" s="38">
        <f t="shared" si="547"/>
        <v>285012.57286502921</v>
      </c>
      <c r="R360" s="371">
        <f t="shared" ref="R360:Z360" si="714">$P360*$O360+MAX(R$24*1000/(MAX(MIN(FLOOR(R$24*1000/$U$1,1),$E360))*$L$1)*$R$1,$Q360-$P360*$O360)</f>
        <v>285012.57286502921</v>
      </c>
      <c r="S360" s="371">
        <f t="shared" si="714"/>
        <v>285012.57286502921</v>
      </c>
      <c r="T360" s="371">
        <f t="shared" si="714"/>
        <v>285012.57286502921</v>
      </c>
      <c r="U360" s="371">
        <f t="shared" si="714"/>
        <v>285012.57286502921</v>
      </c>
      <c r="V360" s="371">
        <f t="shared" si="714"/>
        <v>556891.34449191287</v>
      </c>
      <c r="W360" s="371">
        <f t="shared" si="714"/>
        <v>5567077.444919128</v>
      </c>
      <c r="X360" s="371">
        <f t="shared" si="714"/>
        <v>55668938.44919128</v>
      </c>
      <c r="Y360" s="371">
        <f t="shared" si="714"/>
        <v>556687548.49191284</v>
      </c>
      <c r="Z360" s="371">
        <f t="shared" si="714"/>
        <v>5566873648.9191284</v>
      </c>
      <c r="AA360" s="38">
        <f t="shared" ref="AA360:AI360" si="715">$D360*R360/3600</f>
        <v>437.01927839304477</v>
      </c>
      <c r="AB360" s="38">
        <f t="shared" si="715"/>
        <v>437.01927839304477</v>
      </c>
      <c r="AC360" s="38">
        <f t="shared" si="715"/>
        <v>437.01927839304477</v>
      </c>
      <c r="AD360" s="38">
        <f t="shared" si="715"/>
        <v>437.01927839304477</v>
      </c>
      <c r="AE360" s="38">
        <f t="shared" si="715"/>
        <v>853.90006155426624</v>
      </c>
      <c r="AF360" s="38">
        <f t="shared" si="715"/>
        <v>8536.1854155426608</v>
      </c>
      <c r="AG360" s="38">
        <f t="shared" si="715"/>
        <v>85359.038955426629</v>
      </c>
      <c r="AH360" s="38">
        <f t="shared" si="715"/>
        <v>853587.57435426628</v>
      </c>
      <c r="AI360" s="38">
        <f t="shared" si="715"/>
        <v>8535872.9283426628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1</v>
      </c>
      <c r="O361" s="38">
        <f t="shared" si="545"/>
        <v>2</v>
      </c>
      <c r="P361" s="369">
        <f t="shared" si="546"/>
        <v>408000</v>
      </c>
      <c r="Q361" s="38">
        <f t="shared" si="547"/>
        <v>2850125728.6502924</v>
      </c>
      <c r="R361" s="371">
        <f t="shared" ref="R361:Z361" si="716">$P361*$O361+MAX(R$24*1000/(MAX(MIN(FLOOR(R$24*1000/$U$1,1),$E361))*$L$1)*$R$1,$Q361-$P361*$O361)</f>
        <v>2850125728.6502924</v>
      </c>
      <c r="S361" s="371">
        <f t="shared" si="716"/>
        <v>2850125728.6502924</v>
      </c>
      <c r="T361" s="371">
        <f t="shared" si="716"/>
        <v>2850125728.6502924</v>
      </c>
      <c r="U361" s="371">
        <f t="shared" si="716"/>
        <v>2850125728.6502924</v>
      </c>
      <c r="V361" s="371">
        <f t="shared" si="716"/>
        <v>2850125728.6502924</v>
      </c>
      <c r="W361" s="371">
        <f t="shared" si="716"/>
        <v>2850125728.6502924</v>
      </c>
      <c r="X361" s="371">
        <f t="shared" si="716"/>
        <v>2850125728.6502924</v>
      </c>
      <c r="Y361" s="371">
        <f t="shared" si="716"/>
        <v>2850125728.6502924</v>
      </c>
      <c r="Z361" s="371">
        <f t="shared" si="716"/>
        <v>12526281251.068037</v>
      </c>
      <c r="AA361" s="38">
        <f t="shared" ref="AA361:AI361" si="717">$D361*R361/3600</f>
        <v>2185096.3919652239</v>
      </c>
      <c r="AB361" s="38">
        <f t="shared" si="717"/>
        <v>2185096.3919652239</v>
      </c>
      <c r="AC361" s="38">
        <f t="shared" si="717"/>
        <v>2185096.3919652239</v>
      </c>
      <c r="AD361" s="38">
        <f t="shared" si="717"/>
        <v>2185096.3919652239</v>
      </c>
      <c r="AE361" s="38">
        <f t="shared" si="717"/>
        <v>2185096.3919652239</v>
      </c>
      <c r="AF361" s="38">
        <f t="shared" si="717"/>
        <v>2185096.3919652239</v>
      </c>
      <c r="AG361" s="38">
        <f t="shared" si="717"/>
        <v>2185096.3919652239</v>
      </c>
      <c r="AH361" s="38">
        <f t="shared" si="717"/>
        <v>2185096.3919652239</v>
      </c>
      <c r="AI361" s="38">
        <f t="shared" si="717"/>
        <v>9603482.2924854942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1</v>
      </c>
      <c r="O362" s="38">
        <f t="shared" si="545"/>
        <v>1</v>
      </c>
      <c r="P362" s="369">
        <f t="shared" si="546"/>
        <v>408000</v>
      </c>
      <c r="Q362" s="38">
        <f t="shared" si="547"/>
        <v>2850125728.6502924</v>
      </c>
      <c r="R362" s="371">
        <f t="shared" ref="R362:Z362" si="718">$P362*$O362+MAX(R$24*1000/(MAX(MIN(FLOOR(R$24*1000/$U$1,1),$E362))*$L$1)*$R$1,$Q362-$P362*$O362)</f>
        <v>2850125728.6502924</v>
      </c>
      <c r="S362" s="371">
        <f t="shared" si="718"/>
        <v>2850125728.6502924</v>
      </c>
      <c r="T362" s="371">
        <f t="shared" si="718"/>
        <v>2850125728.6502924</v>
      </c>
      <c r="U362" s="371">
        <f t="shared" si="718"/>
        <v>2850125728.6502924</v>
      </c>
      <c r="V362" s="371">
        <f t="shared" si="718"/>
        <v>2850125728.6502924</v>
      </c>
      <c r="W362" s="371">
        <f t="shared" si="718"/>
        <v>2850125728.6502924</v>
      </c>
      <c r="X362" s="371">
        <f t="shared" si="718"/>
        <v>2850125728.6502924</v>
      </c>
      <c r="Y362" s="371">
        <f t="shared" si="718"/>
        <v>2850125728.6502924</v>
      </c>
      <c r="Z362" s="371">
        <f t="shared" si="718"/>
        <v>25051338502.136074</v>
      </c>
      <c r="AA362" s="38">
        <f t="shared" ref="AA362:AI362" si="719">$D362*R362/3600</f>
        <v>1092548.195982612</v>
      </c>
      <c r="AB362" s="38">
        <f t="shared" si="719"/>
        <v>1092548.195982612</v>
      </c>
      <c r="AC362" s="38">
        <f t="shared" si="719"/>
        <v>1092548.195982612</v>
      </c>
      <c r="AD362" s="38">
        <f t="shared" si="719"/>
        <v>1092548.195982612</v>
      </c>
      <c r="AE362" s="38">
        <f t="shared" si="719"/>
        <v>1092548.195982612</v>
      </c>
      <c r="AF362" s="38">
        <f t="shared" si="719"/>
        <v>1092548.195982612</v>
      </c>
      <c r="AG362" s="38">
        <f t="shared" si="719"/>
        <v>1092548.195982612</v>
      </c>
      <c r="AH362" s="38">
        <f t="shared" si="719"/>
        <v>1092548.195982612</v>
      </c>
      <c r="AI362" s="38">
        <f t="shared" si="719"/>
        <v>9603013.092485493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129</v>
      </c>
      <c r="P363" s="369">
        <f t="shared" si="546"/>
        <v>4.08</v>
      </c>
      <c r="Q363" s="38">
        <f t="shared" si="547"/>
        <v>28501.257286502921</v>
      </c>
      <c r="R363" s="371">
        <f t="shared" ref="R363:Z363" si="720">$P363*$O363+MAX(R$24*1000/(MAX(MIN(FLOOR(R$24*1000/$U$1,1),$E363))*$L$1)*$R$1,$Q363-$P363*$O363)</f>
        <v>28501.257286502921</v>
      </c>
      <c r="S363" s="371">
        <f t="shared" si="720"/>
        <v>28501.257286502921</v>
      </c>
      <c r="T363" s="371">
        <f t="shared" si="720"/>
        <v>28501.257286502921</v>
      </c>
      <c r="U363" s="371">
        <f t="shared" si="720"/>
        <v>28501.257286502921</v>
      </c>
      <c r="V363" s="371">
        <f t="shared" si="720"/>
        <v>89993.928936200289</v>
      </c>
      <c r="W363" s="371">
        <f t="shared" si="720"/>
        <v>895202.40936200286</v>
      </c>
      <c r="X363" s="371">
        <f t="shared" si="720"/>
        <v>8947287.2136200275</v>
      </c>
      <c r="Y363" s="371">
        <f t="shared" si="720"/>
        <v>89468135.256200269</v>
      </c>
      <c r="Z363" s="371">
        <f t="shared" si="720"/>
        <v>894676615.68200278</v>
      </c>
      <c r="AA363" s="38">
        <f t="shared" ref="AA363:AI363" si="721">$D363*R363/3600</f>
        <v>367.38049389159056</v>
      </c>
      <c r="AB363" s="38">
        <f t="shared" si="721"/>
        <v>367.38049389159056</v>
      </c>
      <c r="AC363" s="38">
        <f t="shared" si="721"/>
        <v>367.38049389159056</v>
      </c>
      <c r="AD363" s="38">
        <f t="shared" si="721"/>
        <v>367.38049389159056</v>
      </c>
      <c r="AE363" s="38">
        <f t="shared" si="721"/>
        <v>1160.0194941393984</v>
      </c>
      <c r="AF363" s="38">
        <f t="shared" si="721"/>
        <v>11539.136676615984</v>
      </c>
      <c r="AG363" s="38">
        <f t="shared" si="721"/>
        <v>115330.30850138182</v>
      </c>
      <c r="AH363" s="38">
        <f t="shared" si="721"/>
        <v>1153242.0267490402</v>
      </c>
      <c r="AI363" s="38">
        <f t="shared" si="721"/>
        <v>11532359.209225625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86</v>
      </c>
      <c r="P364" s="369">
        <f t="shared" si="546"/>
        <v>4.08</v>
      </c>
      <c r="Q364" s="38">
        <f t="shared" si="547"/>
        <v>28501.257286502921</v>
      </c>
      <c r="R364" s="371">
        <f t="shared" ref="R364:Z364" si="723">$P364*$O364+MAX(R$24*1000/(MAX(MIN(FLOOR(R$24*1000/$U$1,1),$E364))*$L$1)*$R$1,$Q364-$P364*$O364)</f>
        <v>28501.257286502921</v>
      </c>
      <c r="S364" s="371">
        <f t="shared" si="723"/>
        <v>28501.257286502921</v>
      </c>
      <c r="T364" s="371">
        <f t="shared" si="723"/>
        <v>28501.257286502921</v>
      </c>
      <c r="U364" s="371">
        <f t="shared" si="723"/>
        <v>28501.257286502921</v>
      </c>
      <c r="V364" s="371">
        <f t="shared" si="723"/>
        <v>156919.1956383505</v>
      </c>
      <c r="W364" s="371">
        <f t="shared" si="723"/>
        <v>1566034.0363835045</v>
      </c>
      <c r="X364" s="371">
        <f t="shared" si="723"/>
        <v>15657182.443835048</v>
      </c>
      <c r="Y364" s="371">
        <f t="shared" si="723"/>
        <v>156568666.51835048</v>
      </c>
      <c r="Z364" s="371">
        <f t="shared" si="723"/>
        <v>1565683507.2635047</v>
      </c>
      <c r="AA364" s="38">
        <f t="shared" ref="AA364:AI364" si="724">$D364*R364/3600</f>
        <v>211.19431649298662</v>
      </c>
      <c r="AB364" s="38">
        <f t="shared" si="724"/>
        <v>211.19431649298662</v>
      </c>
      <c r="AC364" s="38">
        <f t="shared" si="724"/>
        <v>211.19431649298662</v>
      </c>
      <c r="AD364" s="38">
        <f t="shared" si="724"/>
        <v>211.19431649298662</v>
      </c>
      <c r="AE364" s="38">
        <f t="shared" si="724"/>
        <v>1162.7712396801771</v>
      </c>
      <c r="AF364" s="38">
        <f t="shared" si="724"/>
        <v>11604.312209601769</v>
      </c>
      <c r="AG364" s="38">
        <f t="shared" si="724"/>
        <v>116019.72190881771</v>
      </c>
      <c r="AH364" s="38">
        <f t="shared" si="724"/>
        <v>1160173.818900977</v>
      </c>
      <c r="AI364" s="38">
        <f t="shared" si="724"/>
        <v>11601714.788822571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86</v>
      </c>
      <c r="P365" s="369">
        <f t="shared" si="546"/>
        <v>4.08</v>
      </c>
      <c r="Q365" s="38">
        <f t="shared" si="547"/>
        <v>28501.257286502921</v>
      </c>
      <c r="R365" s="371">
        <f t="shared" ref="R365:Z365" si="725">$P365*$O365+MAX(R$24*1000/(MAX(MIN(FLOOR(R$24*1000/$U$1,1),$E365))*$L$1)*$R$1,$Q365-$P365*$O365)</f>
        <v>28501.257286502921</v>
      </c>
      <c r="S365" s="371">
        <f t="shared" si="725"/>
        <v>28501.257286502921</v>
      </c>
      <c r="T365" s="371">
        <f t="shared" si="725"/>
        <v>28501.257286502921</v>
      </c>
      <c r="U365" s="371">
        <f t="shared" si="725"/>
        <v>28501.257286502921</v>
      </c>
      <c r="V365" s="371">
        <f t="shared" si="725"/>
        <v>156919.1956383505</v>
      </c>
      <c r="W365" s="371">
        <f t="shared" si="725"/>
        <v>1566034.0363835045</v>
      </c>
      <c r="X365" s="371">
        <f t="shared" si="725"/>
        <v>15657182.443835048</v>
      </c>
      <c r="Y365" s="371">
        <f t="shared" si="725"/>
        <v>156568666.51835048</v>
      </c>
      <c r="Z365" s="371">
        <f t="shared" si="725"/>
        <v>1565683507.2635047</v>
      </c>
      <c r="AA365" s="38">
        <f t="shared" ref="AA365:AI365" si="726">$D365*R365/3600</f>
        <v>211.19431649298662</v>
      </c>
      <c r="AB365" s="38">
        <f t="shared" si="726"/>
        <v>211.19431649298662</v>
      </c>
      <c r="AC365" s="38">
        <f t="shared" si="726"/>
        <v>211.19431649298662</v>
      </c>
      <c r="AD365" s="38">
        <f t="shared" si="726"/>
        <v>211.19431649298662</v>
      </c>
      <c r="AE365" s="38">
        <f t="shared" si="726"/>
        <v>1162.7712396801771</v>
      </c>
      <c r="AF365" s="38">
        <f t="shared" si="726"/>
        <v>11604.312209601769</v>
      </c>
      <c r="AG365" s="38">
        <f t="shared" si="726"/>
        <v>116019.72190881771</v>
      </c>
      <c r="AH365" s="38">
        <f t="shared" si="726"/>
        <v>1160173.818900977</v>
      </c>
      <c r="AI365" s="38">
        <f t="shared" si="726"/>
        <v>11601714.788822571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43</v>
      </c>
      <c r="P366" s="369">
        <f t="shared" si="546"/>
        <v>8.16</v>
      </c>
      <c r="Q366" s="38">
        <f t="shared" si="547"/>
        <v>57002.514573005843</v>
      </c>
      <c r="R366" s="371">
        <f t="shared" ref="R366:Z366" si="727">$P366*$O366+MAX(R$24*1000/(MAX(MIN(FLOOR(R$24*1000/$U$1,1),$E366))*$L$1)*$R$1,$Q366-$P366*$O366)</f>
        <v>57002.514573005843</v>
      </c>
      <c r="S366" s="371">
        <f t="shared" si="727"/>
        <v>57002.514573005843</v>
      </c>
      <c r="T366" s="371">
        <f t="shared" si="727"/>
        <v>57002.514573005843</v>
      </c>
      <c r="U366" s="371">
        <f t="shared" si="727"/>
        <v>57002.514573005843</v>
      </c>
      <c r="V366" s="371">
        <f t="shared" si="727"/>
        <v>313487.511276701</v>
      </c>
      <c r="W366" s="371">
        <f t="shared" si="727"/>
        <v>3131717.1927670091</v>
      </c>
      <c r="X366" s="371">
        <f t="shared" si="727"/>
        <v>31314014.007670093</v>
      </c>
      <c r="Y366" s="371">
        <f t="shared" si="727"/>
        <v>313136982.15670097</v>
      </c>
      <c r="Z366" s="371">
        <f t="shared" si="727"/>
        <v>3131366663.6470094</v>
      </c>
      <c r="AA366" s="38">
        <f t="shared" ref="AA366:AI366" si="728">$D366*R366/3600</f>
        <v>211.19431649298662</v>
      </c>
      <c r="AB366" s="38">
        <f t="shared" si="728"/>
        <v>211.19431649298662</v>
      </c>
      <c r="AC366" s="38">
        <f t="shared" si="728"/>
        <v>211.19431649298662</v>
      </c>
      <c r="AD366" s="38">
        <f t="shared" si="728"/>
        <v>211.19431649298662</v>
      </c>
      <c r="AE366" s="38">
        <f t="shared" si="728"/>
        <v>1161.4712292801771</v>
      </c>
      <c r="AF366" s="38">
        <f t="shared" si="728"/>
        <v>11603.012199201768</v>
      </c>
      <c r="AG366" s="38">
        <f t="shared" si="728"/>
        <v>116018.42189841768</v>
      </c>
      <c r="AH366" s="38">
        <f t="shared" si="728"/>
        <v>1160172.5188905771</v>
      </c>
      <c r="AI366" s="38">
        <f t="shared" si="728"/>
        <v>11601713.488812169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21</v>
      </c>
      <c r="P367" s="369">
        <f t="shared" si="546"/>
        <v>16.32</v>
      </c>
      <c r="Q367" s="38">
        <f t="shared" si="547"/>
        <v>114005.02914601169</v>
      </c>
      <c r="R367" s="371">
        <f t="shared" ref="R367:Z367" si="729">$P367*$O367+MAX(R$24*1000/(MAX(MIN(FLOOR(R$24*1000/$U$1,1),$E367))*$L$1)*$R$1,$Q367-$P367*$O367)</f>
        <v>114005.02914601169</v>
      </c>
      <c r="S367" s="371">
        <f t="shared" si="729"/>
        <v>114005.02914601169</v>
      </c>
      <c r="T367" s="371">
        <f t="shared" si="729"/>
        <v>114005.02914601169</v>
      </c>
      <c r="U367" s="371">
        <f t="shared" si="729"/>
        <v>114005.02914601169</v>
      </c>
      <c r="V367" s="371">
        <f t="shared" si="729"/>
        <v>626615.98255340196</v>
      </c>
      <c r="W367" s="371">
        <f t="shared" si="729"/>
        <v>6263075.3455340182</v>
      </c>
      <c r="X367" s="371">
        <f t="shared" si="729"/>
        <v>62627668.975340188</v>
      </c>
      <c r="Y367" s="371">
        <f t="shared" si="729"/>
        <v>626273605.27340198</v>
      </c>
      <c r="Z367" s="371">
        <f t="shared" si="729"/>
        <v>6262732968.2540188</v>
      </c>
      <c r="AA367" s="38">
        <f t="shared" ref="AA367:AI367" si="730">$D367*R367/3600</f>
        <v>211.19431649298662</v>
      </c>
      <c r="AB367" s="38">
        <f t="shared" si="730"/>
        <v>211.19431649298662</v>
      </c>
      <c r="AC367" s="38">
        <f t="shared" si="730"/>
        <v>211.19431649298662</v>
      </c>
      <c r="AD367" s="38">
        <f t="shared" si="730"/>
        <v>211.19431649298662</v>
      </c>
      <c r="AE367" s="38">
        <f t="shared" si="730"/>
        <v>1160.8061076801771</v>
      </c>
      <c r="AF367" s="38">
        <f t="shared" si="730"/>
        <v>11602.347077601768</v>
      </c>
      <c r="AG367" s="38">
        <f t="shared" si="730"/>
        <v>116017.7567768177</v>
      </c>
      <c r="AH367" s="38">
        <f t="shared" si="730"/>
        <v>1160171.8537689771</v>
      </c>
      <c r="AI367" s="38">
        <f t="shared" si="730"/>
        <v>11601712.823690569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10</v>
      </c>
      <c r="P368" s="369">
        <f t="shared" si="546"/>
        <v>16.32</v>
      </c>
      <c r="Q368" s="38">
        <f t="shared" si="547"/>
        <v>114005.02914601169</v>
      </c>
      <c r="R368" s="371">
        <f t="shared" ref="R368:Z368" si="731">$P368*$O368+MAX(R$24*1000/(MAX(MIN(FLOOR(R$24*1000/$U$1,1),$E368))*$L$1)*$R$1,$Q368-$P368*$O368)</f>
        <v>114005.02914601169</v>
      </c>
      <c r="S368" s="371">
        <f t="shared" si="731"/>
        <v>114005.02914601169</v>
      </c>
      <c r="T368" s="371">
        <f t="shared" si="731"/>
        <v>114005.02914601169</v>
      </c>
      <c r="U368" s="371">
        <f t="shared" si="731"/>
        <v>125417.85251068037</v>
      </c>
      <c r="V368" s="371">
        <f t="shared" si="731"/>
        <v>1252709.7251068039</v>
      </c>
      <c r="W368" s="371">
        <f t="shared" si="731"/>
        <v>12525628.451068036</v>
      </c>
      <c r="X368" s="371">
        <f t="shared" si="731"/>
        <v>125254815.71068038</v>
      </c>
      <c r="Y368" s="371">
        <f t="shared" si="731"/>
        <v>1252546688.3068039</v>
      </c>
      <c r="Z368" s="371">
        <f t="shared" si="731"/>
        <v>12525465414.268038</v>
      </c>
      <c r="AA368" s="38">
        <f t="shared" ref="AA368:AI368" si="732">$D368*R368/3600</f>
        <v>105.59715824649331</v>
      </c>
      <c r="AB368" s="38">
        <f t="shared" si="732"/>
        <v>105.59715824649331</v>
      </c>
      <c r="AC368" s="38">
        <f t="shared" si="732"/>
        <v>105.59715824649331</v>
      </c>
      <c r="AD368" s="38">
        <f t="shared" si="732"/>
        <v>116.16828588801769</v>
      </c>
      <c r="AE368" s="38">
        <f t="shared" si="732"/>
        <v>1160.322382880177</v>
      </c>
      <c r="AF368" s="38">
        <f t="shared" si="732"/>
        <v>11601.863352801769</v>
      </c>
      <c r="AG368" s="38">
        <f t="shared" si="732"/>
        <v>116017.27305201768</v>
      </c>
      <c r="AH368" s="38">
        <f t="shared" si="732"/>
        <v>1160171.3700441772</v>
      </c>
      <c r="AI368" s="38">
        <f t="shared" si="732"/>
        <v>11601712.33996577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16.32</v>
      </c>
      <c r="Q369" s="38">
        <f t="shared" si="547"/>
        <v>114005.02914601169</v>
      </c>
      <c r="R369" s="371">
        <f t="shared" ref="R369:Z369" si="733">$P369*$O369+MAX(R$24*1000/(MAX(MIN(FLOOR(R$24*1000/$U$1,1),$E369))*$L$1)*$R$1,$Q369-$P369*$O369)</f>
        <v>114005.02914601169</v>
      </c>
      <c r="S369" s="371">
        <f t="shared" si="733"/>
        <v>114005.02914601169</v>
      </c>
      <c r="T369" s="371">
        <f t="shared" si="733"/>
        <v>114005.02914601169</v>
      </c>
      <c r="U369" s="371">
        <f t="shared" si="733"/>
        <v>250590.90502136076</v>
      </c>
      <c r="V369" s="371">
        <f t="shared" si="733"/>
        <v>2505174.6502136081</v>
      </c>
      <c r="W369" s="371">
        <f t="shared" si="733"/>
        <v>25051012.102136075</v>
      </c>
      <c r="X369" s="371">
        <f t="shared" si="733"/>
        <v>250509386.62136075</v>
      </c>
      <c r="Y369" s="371">
        <f t="shared" si="733"/>
        <v>2505093131.8136077</v>
      </c>
      <c r="Z369" s="371">
        <f t="shared" si="733"/>
        <v>25050930583.736073</v>
      </c>
      <c r="AA369" s="38">
        <f t="shared" ref="AA369:AI369" si="734">$D369*R369/3600</f>
        <v>52.798579123246654</v>
      </c>
      <c r="AB369" s="38">
        <f t="shared" si="734"/>
        <v>52.798579123246654</v>
      </c>
      <c r="AC369" s="38">
        <f t="shared" si="734"/>
        <v>52.798579123246654</v>
      </c>
      <c r="AD369" s="38">
        <f t="shared" si="734"/>
        <v>116.0549128880177</v>
      </c>
      <c r="AE369" s="38">
        <f t="shared" si="734"/>
        <v>1160.2090098801771</v>
      </c>
      <c r="AF369" s="38">
        <f t="shared" si="734"/>
        <v>11601.749979801771</v>
      </c>
      <c r="AG369" s="38">
        <f t="shared" si="734"/>
        <v>116017.1596790177</v>
      </c>
      <c r="AH369" s="38">
        <f t="shared" si="734"/>
        <v>1160171.256671177</v>
      </c>
      <c r="AI369" s="38">
        <f t="shared" si="734"/>
        <v>11601712.226592768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64</v>
      </c>
      <c r="P370" s="369">
        <f t="shared" si="546"/>
        <v>5.44</v>
      </c>
      <c r="Q370" s="38">
        <f t="shared" si="547"/>
        <v>38001.676382003898</v>
      </c>
      <c r="R370" s="371">
        <f t="shared" ref="R370:Z370" si="735">$P370*$O370+MAX(R$24*1000/(MAX(MIN(FLOOR(R$24*1000/$U$1,1),$E370))*$L$1)*$R$1,$Q370-$P370*$O370)</f>
        <v>38001.676382003898</v>
      </c>
      <c r="S370" s="371">
        <f t="shared" si="735"/>
        <v>38001.676382003898</v>
      </c>
      <c r="T370" s="371">
        <f t="shared" si="735"/>
        <v>38001.676382003898</v>
      </c>
      <c r="U370" s="371">
        <f t="shared" si="735"/>
        <v>38001.676382003898</v>
      </c>
      <c r="V370" s="371">
        <f t="shared" si="735"/>
        <v>209105.91418446731</v>
      </c>
      <c r="W370" s="371">
        <f t="shared" si="735"/>
        <v>2087925.7018446729</v>
      </c>
      <c r="X370" s="371">
        <f t="shared" si="735"/>
        <v>20876123.578446731</v>
      </c>
      <c r="Y370" s="371">
        <f t="shared" si="735"/>
        <v>208758102.34446734</v>
      </c>
      <c r="Z370" s="371">
        <f t="shared" si="735"/>
        <v>2087577890.0046735</v>
      </c>
      <c r="AA370" s="38">
        <f t="shared" ref="AA370:AI370" si="736">$D370*R370/3600</f>
        <v>211.1943164929867</v>
      </c>
      <c r="AB370" s="38">
        <f t="shared" si="736"/>
        <v>211.1943164929867</v>
      </c>
      <c r="AC370" s="38">
        <f t="shared" si="736"/>
        <v>211.1943164929867</v>
      </c>
      <c r="AD370" s="38">
        <f t="shared" si="736"/>
        <v>211.1943164929867</v>
      </c>
      <c r="AE370" s="38">
        <f t="shared" si="736"/>
        <v>1162.1061180801773</v>
      </c>
      <c r="AF370" s="38">
        <f t="shared" si="736"/>
        <v>11603.64708800177</v>
      </c>
      <c r="AG370" s="38">
        <f t="shared" si="736"/>
        <v>116019.05678721772</v>
      </c>
      <c r="AH370" s="38">
        <f t="shared" si="736"/>
        <v>1160173.1537793772</v>
      </c>
      <c r="AI370" s="38">
        <f t="shared" si="736"/>
        <v>11601714.123700973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16.32</v>
      </c>
      <c r="Q371" s="38">
        <f t="shared" si="547"/>
        <v>114005.02914601169</v>
      </c>
      <c r="R371" s="371">
        <f t="shared" ref="R371:Z371" si="737">$P371*$O371+MAX(R$24*1000/(MAX(MIN(FLOOR(R$24*1000/$U$1,1),$E371))*$L$1)*$R$1,$Q371-$P371*$O371)</f>
        <v>114005.02914601169</v>
      </c>
      <c r="S371" s="371">
        <f t="shared" si="737"/>
        <v>114005.02914601169</v>
      </c>
      <c r="T371" s="371">
        <f t="shared" si="737"/>
        <v>114005.02914601169</v>
      </c>
      <c r="U371" s="371">
        <f t="shared" si="737"/>
        <v>501051.25004272151</v>
      </c>
      <c r="V371" s="371">
        <f t="shared" si="737"/>
        <v>5010218.7404272156</v>
      </c>
      <c r="W371" s="371">
        <f t="shared" si="737"/>
        <v>50101893.644272149</v>
      </c>
      <c r="X371" s="371">
        <f t="shared" si="737"/>
        <v>501018642.6827215</v>
      </c>
      <c r="Y371" s="371">
        <f t="shared" si="737"/>
        <v>5010186133.0672159</v>
      </c>
      <c r="Z371" s="371">
        <f t="shared" si="737"/>
        <v>50101861036.912148</v>
      </c>
      <c r="AA371" s="38">
        <f t="shared" ref="AA371:AI371" si="738">$D371*R371/3600</f>
        <v>26.399447901941588</v>
      </c>
      <c r="AB371" s="38">
        <f t="shared" si="738"/>
        <v>26.399447901941588</v>
      </c>
      <c r="AC371" s="38">
        <f t="shared" si="738"/>
        <v>26.399447901941588</v>
      </c>
      <c r="AD371" s="38">
        <f t="shared" si="738"/>
        <v>116.02537599253164</v>
      </c>
      <c r="AE371" s="38">
        <f t="shared" si="738"/>
        <v>1160.1857357173167</v>
      </c>
      <c r="AF371" s="38">
        <f t="shared" si="738"/>
        <v>11601.789332965163</v>
      </c>
      <c r="AG371" s="38">
        <f t="shared" si="738"/>
        <v>116017.82530544364</v>
      </c>
      <c r="AH371" s="38">
        <f t="shared" si="738"/>
        <v>1160178.1850302287</v>
      </c>
      <c r="AI371" s="38">
        <f t="shared" si="738"/>
        <v>11601781.782278076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82</v>
      </c>
      <c r="P372" s="369">
        <f t="shared" si="546"/>
        <v>16.32</v>
      </c>
      <c r="Q372" s="38">
        <f t="shared" si="547"/>
        <v>114005.02914601169</v>
      </c>
      <c r="R372" s="371">
        <f t="shared" ref="R372:Z372" si="739">$P372*$O372+MAX(R$24*1000/(MAX(MIN(FLOOR(R$24*1000/$U$1,1),$E372))*$L$1)*$R$1,$Q372-$P372*$O372)</f>
        <v>114005.02914601169</v>
      </c>
      <c r="S372" s="371">
        <f t="shared" si="739"/>
        <v>114005.02914601169</v>
      </c>
      <c r="T372" s="371">
        <f t="shared" si="739"/>
        <v>114005.02914601169</v>
      </c>
      <c r="U372" s="371">
        <f t="shared" si="739"/>
        <v>114005.02914601169</v>
      </c>
      <c r="V372" s="371">
        <f t="shared" si="739"/>
        <v>157906.55563835049</v>
      </c>
      <c r="W372" s="371">
        <f t="shared" si="739"/>
        <v>1567021.3963835046</v>
      </c>
      <c r="X372" s="371">
        <f t="shared" si="739"/>
        <v>15658169.803835047</v>
      </c>
      <c r="Y372" s="371">
        <f t="shared" si="739"/>
        <v>156569653.8783505</v>
      </c>
      <c r="Z372" s="371">
        <f t="shared" si="739"/>
        <v>1565684494.6235046</v>
      </c>
      <c r="AA372" s="38">
        <f t="shared" ref="AA372:AI372" si="740">$D372*R372/3600</f>
        <v>845.15728273576656</v>
      </c>
      <c r="AB372" s="38">
        <f t="shared" si="740"/>
        <v>845.15728273576656</v>
      </c>
      <c r="AC372" s="38">
        <f t="shared" si="740"/>
        <v>845.15728273576656</v>
      </c>
      <c r="AD372" s="38">
        <f t="shared" si="740"/>
        <v>845.15728273576656</v>
      </c>
      <c r="AE372" s="38">
        <f t="shared" si="740"/>
        <v>1170.6139324656383</v>
      </c>
      <c r="AF372" s="38">
        <f t="shared" si="740"/>
        <v>11616.851951856381</v>
      </c>
      <c r="AG372" s="38">
        <f t="shared" si="740"/>
        <v>116079.23214576382</v>
      </c>
      <c r="AH372" s="38">
        <f t="shared" si="740"/>
        <v>1160703.0340848381</v>
      </c>
      <c r="AI372" s="38">
        <f t="shared" si="740"/>
        <v>11606941.053475581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41</v>
      </c>
      <c r="P373" s="369">
        <f t="shared" si="546"/>
        <v>40.799999999999997</v>
      </c>
      <c r="Q373" s="38">
        <f t="shared" si="547"/>
        <v>285012.57286502921</v>
      </c>
      <c r="R373" s="371">
        <f t="shared" ref="R373:Z373" si="741">$P373*$O373+MAX(R$24*1000/(MAX(MIN(FLOOR(R$24*1000/$U$1,1),$E373))*$L$1)*$R$1,$Q373-$P373*$O373)</f>
        <v>285012.57286502921</v>
      </c>
      <c r="S373" s="371">
        <f t="shared" si="741"/>
        <v>285012.57286502921</v>
      </c>
      <c r="T373" s="371">
        <f t="shared" si="741"/>
        <v>285012.57286502921</v>
      </c>
      <c r="U373" s="371">
        <f t="shared" si="741"/>
        <v>285012.57286502921</v>
      </c>
      <c r="V373" s="371">
        <f t="shared" si="741"/>
        <v>314809.43127670098</v>
      </c>
      <c r="W373" s="371">
        <f t="shared" si="741"/>
        <v>3133039.1127670091</v>
      </c>
      <c r="X373" s="371">
        <f t="shared" si="741"/>
        <v>31315335.927670095</v>
      </c>
      <c r="Y373" s="371">
        <f t="shared" si="741"/>
        <v>313138304.07670099</v>
      </c>
      <c r="Z373" s="371">
        <f t="shared" si="741"/>
        <v>3131367985.5670094</v>
      </c>
      <c r="AA373" s="38">
        <f t="shared" ref="AA373:AI373" si="742">$D373*R373/3600</f>
        <v>1056.4466034197083</v>
      </c>
      <c r="AB373" s="38">
        <f t="shared" si="742"/>
        <v>1056.4466034197083</v>
      </c>
      <c r="AC373" s="38">
        <f t="shared" si="742"/>
        <v>1056.4466034197083</v>
      </c>
      <c r="AD373" s="38">
        <f t="shared" si="742"/>
        <v>1056.4466034197083</v>
      </c>
      <c r="AE373" s="38">
        <f t="shared" si="742"/>
        <v>1166.8936252656383</v>
      </c>
      <c r="AF373" s="38">
        <f t="shared" si="742"/>
        <v>11613.13164465638</v>
      </c>
      <c r="AG373" s="38">
        <f t="shared" si="742"/>
        <v>116075.51183856382</v>
      </c>
      <c r="AH373" s="38">
        <f t="shared" si="742"/>
        <v>1160699.3137776384</v>
      </c>
      <c r="AI373" s="38">
        <f t="shared" si="742"/>
        <v>11606937.333168382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20</v>
      </c>
      <c r="P374" s="369">
        <f t="shared" si="546"/>
        <v>40.799999999999997</v>
      </c>
      <c r="Q374" s="38">
        <f t="shared" si="547"/>
        <v>285012.57286502921</v>
      </c>
      <c r="R374" s="371">
        <f t="shared" ref="R374:Z374" si="743">$P374*$O374+MAX(R$24*1000/(MAX(MIN(FLOOR(R$24*1000/$U$1,1),$E374))*$L$1)*$R$1,$Q374-$P374*$O374)</f>
        <v>285012.57286502921</v>
      </c>
      <c r="S374" s="371">
        <f t="shared" si="743"/>
        <v>285012.57286502921</v>
      </c>
      <c r="T374" s="371">
        <f t="shared" si="743"/>
        <v>285012.57286502921</v>
      </c>
      <c r="U374" s="371">
        <f t="shared" si="743"/>
        <v>285012.57286502921</v>
      </c>
      <c r="V374" s="371">
        <f t="shared" si="743"/>
        <v>627089.26255340199</v>
      </c>
      <c r="W374" s="371">
        <f t="shared" si="743"/>
        <v>6263548.6255340185</v>
      </c>
      <c r="X374" s="371">
        <f t="shared" si="743"/>
        <v>62628142.255340189</v>
      </c>
      <c r="Y374" s="371">
        <f t="shared" si="743"/>
        <v>626274078.55340195</v>
      </c>
      <c r="Z374" s="371">
        <f t="shared" si="743"/>
        <v>6262733441.5340185</v>
      </c>
      <c r="AA374" s="38">
        <f t="shared" ref="AA374:AI374" si="744">$D374*R374/3600</f>
        <v>528.22330170985413</v>
      </c>
      <c r="AB374" s="38">
        <f t="shared" si="744"/>
        <v>528.22330170985413</v>
      </c>
      <c r="AC374" s="38">
        <f t="shared" si="744"/>
        <v>528.22330170985413</v>
      </c>
      <c r="AD374" s="38">
        <f t="shared" si="744"/>
        <v>528.22330170985413</v>
      </c>
      <c r="AE374" s="38">
        <f t="shared" si="744"/>
        <v>1162.2054332656382</v>
      </c>
      <c r="AF374" s="38">
        <f t="shared" si="744"/>
        <v>11608.44345265638</v>
      </c>
      <c r="AG374" s="38">
        <f t="shared" si="744"/>
        <v>116070.8236465638</v>
      </c>
      <c r="AH374" s="38">
        <f t="shared" si="744"/>
        <v>1160694.6255856382</v>
      </c>
      <c r="AI374" s="38">
        <f t="shared" si="744"/>
        <v>11606932.644976381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10</v>
      </c>
      <c r="P375" s="369">
        <f t="shared" si="546"/>
        <v>40.799999999999997</v>
      </c>
      <c r="Q375" s="38">
        <f t="shared" si="547"/>
        <v>285012.57286502921</v>
      </c>
      <c r="R375" s="371">
        <f t="shared" ref="R375:Z375" si="745">$P375*$O375+MAX(R$24*1000/(MAX(MIN(FLOOR(R$24*1000/$U$1,1),$E375))*$L$1)*$R$1,$Q375-$P375*$O375)</f>
        <v>285012.57286502921</v>
      </c>
      <c r="S375" s="371">
        <f t="shared" si="745"/>
        <v>285012.57286502921</v>
      </c>
      <c r="T375" s="371">
        <f t="shared" si="745"/>
        <v>285012.57286502921</v>
      </c>
      <c r="U375" s="371">
        <f t="shared" si="745"/>
        <v>285012.57286502921</v>
      </c>
      <c r="V375" s="371">
        <f t="shared" si="745"/>
        <v>1252954.525106804</v>
      </c>
      <c r="W375" s="371">
        <f t="shared" si="745"/>
        <v>12525873.251068037</v>
      </c>
      <c r="X375" s="371">
        <f t="shared" si="745"/>
        <v>125255060.51068038</v>
      </c>
      <c r="Y375" s="371">
        <f t="shared" si="745"/>
        <v>1252546933.1068039</v>
      </c>
      <c r="Z375" s="371">
        <f t="shared" si="745"/>
        <v>12525465659.068037</v>
      </c>
      <c r="AA375" s="38">
        <f t="shared" ref="AA375:AI375" si="746">$D375*R375/3600</f>
        <v>264.11165085492706</v>
      </c>
      <c r="AB375" s="38">
        <f t="shared" si="746"/>
        <v>264.11165085492706</v>
      </c>
      <c r="AC375" s="38">
        <f t="shared" si="746"/>
        <v>264.11165085492706</v>
      </c>
      <c r="AD375" s="38">
        <f t="shared" si="746"/>
        <v>264.11165085492706</v>
      </c>
      <c r="AE375" s="38">
        <f t="shared" si="746"/>
        <v>1161.0711932656384</v>
      </c>
      <c r="AF375" s="38">
        <f t="shared" si="746"/>
        <v>11607.309212656381</v>
      </c>
      <c r="AG375" s="38">
        <f t="shared" si="746"/>
        <v>116069.6894065638</v>
      </c>
      <c r="AH375" s="38">
        <f t="shared" si="746"/>
        <v>1160693.4913456382</v>
      </c>
      <c r="AI375" s="38">
        <f t="shared" si="746"/>
        <v>11606931.51073638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40.799999999999997</v>
      </c>
      <c r="Q376" s="38">
        <f t="shared" si="547"/>
        <v>285012.57286502921</v>
      </c>
      <c r="R376" s="371">
        <f t="shared" ref="R376:Z376" si="747">$P376*$O376+MAX(R$24*1000/(MAX(MIN(FLOOR(R$24*1000/$U$1,1),$E376))*$L$1)*$R$1,$Q376-$P376*$O376)</f>
        <v>285012.57286502921</v>
      </c>
      <c r="S376" s="371">
        <f t="shared" si="747"/>
        <v>285012.57286502921</v>
      </c>
      <c r="T376" s="371">
        <f t="shared" si="747"/>
        <v>285012.57286502921</v>
      </c>
      <c r="U376" s="371">
        <f t="shared" si="747"/>
        <v>285012.57286502921</v>
      </c>
      <c r="V376" s="371">
        <f t="shared" si="747"/>
        <v>2505297.050213608</v>
      </c>
      <c r="W376" s="371">
        <f t="shared" si="747"/>
        <v>25051134.502136074</v>
      </c>
      <c r="X376" s="371">
        <f t="shared" si="747"/>
        <v>250509509.02136075</v>
      </c>
      <c r="Y376" s="371">
        <f t="shared" si="747"/>
        <v>2505093254.2136078</v>
      </c>
      <c r="Z376" s="371">
        <f t="shared" si="747"/>
        <v>25050930706.136074</v>
      </c>
      <c r="AA376" s="38">
        <f t="shared" ref="AA376:AI376" si="748">$D376*R376/3600</f>
        <v>132.05582542746353</v>
      </c>
      <c r="AB376" s="38">
        <f t="shared" si="748"/>
        <v>132.05582542746353</v>
      </c>
      <c r="AC376" s="38">
        <f t="shared" si="748"/>
        <v>132.05582542746353</v>
      </c>
      <c r="AD376" s="38">
        <f t="shared" si="748"/>
        <v>132.05582542746353</v>
      </c>
      <c r="AE376" s="38">
        <f t="shared" si="748"/>
        <v>1160.7876332656383</v>
      </c>
      <c r="AF376" s="38">
        <f t="shared" si="748"/>
        <v>11607.025652656381</v>
      </c>
      <c r="AG376" s="38">
        <f t="shared" si="748"/>
        <v>116069.40584656381</v>
      </c>
      <c r="AH376" s="38">
        <f t="shared" si="748"/>
        <v>1160693.2077856383</v>
      </c>
      <c r="AI376" s="38">
        <f t="shared" si="748"/>
        <v>11606931.227176379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40.799999999999997</v>
      </c>
      <c r="Q377" s="38">
        <f t="shared" si="547"/>
        <v>285012.57286502921</v>
      </c>
      <c r="R377" s="371">
        <f t="shared" ref="R377:Z377" si="749">$P377*$O377+MAX(R$24*1000/(MAX(MIN(FLOOR(R$24*1000/$U$1,1),$E377))*$L$1)*$R$1,$Q377-$P377*$O377)</f>
        <v>285012.57286502921</v>
      </c>
      <c r="S377" s="371">
        <f t="shared" si="749"/>
        <v>285012.57286502921</v>
      </c>
      <c r="T377" s="371">
        <f t="shared" si="749"/>
        <v>285012.57286502921</v>
      </c>
      <c r="U377" s="371">
        <f t="shared" si="749"/>
        <v>501100.21004272148</v>
      </c>
      <c r="V377" s="371">
        <f t="shared" si="749"/>
        <v>5010267.7004272155</v>
      </c>
      <c r="W377" s="371">
        <f t="shared" si="749"/>
        <v>50101942.60427215</v>
      </c>
      <c r="X377" s="371">
        <f t="shared" si="749"/>
        <v>501018691.64272153</v>
      </c>
      <c r="Y377" s="371">
        <f t="shared" si="749"/>
        <v>5010186182.027216</v>
      </c>
      <c r="Z377" s="371">
        <f t="shared" si="749"/>
        <v>50101861085.872147</v>
      </c>
      <c r="AA377" s="38">
        <f t="shared" ref="AA377:AI377" si="750">$D377*R377/3600</f>
        <v>66.027912713731766</v>
      </c>
      <c r="AB377" s="38">
        <f t="shared" si="750"/>
        <v>66.027912713731766</v>
      </c>
      <c r="AC377" s="38">
        <f t="shared" si="750"/>
        <v>66.027912713731766</v>
      </c>
      <c r="AD377" s="38">
        <f t="shared" si="750"/>
        <v>116.0882153265638</v>
      </c>
      <c r="AE377" s="38">
        <f t="shared" si="750"/>
        <v>1160.7120172656382</v>
      </c>
      <c r="AF377" s="38">
        <f t="shared" si="750"/>
        <v>11606.950036656381</v>
      </c>
      <c r="AG377" s="38">
        <f t="shared" si="750"/>
        <v>116069.33023056381</v>
      </c>
      <c r="AH377" s="38">
        <f t="shared" si="750"/>
        <v>1160693.1321696383</v>
      </c>
      <c r="AI377" s="38">
        <f t="shared" si="750"/>
        <v>11606931.151560381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15</v>
      </c>
      <c r="P378" s="369">
        <f t="shared" si="546"/>
        <v>20.399999999999999</v>
      </c>
      <c r="Q378" s="38">
        <f t="shared" si="547"/>
        <v>142506.28643251461</v>
      </c>
      <c r="R378" s="371">
        <f t="shared" ref="R378:Z378" si="751">$P378*$O378+MAX(R$24*1000/(MAX(MIN(FLOOR(R$24*1000/$U$1,1),$E378))*$L$1)*$R$1,$Q378-$P378*$O378)</f>
        <v>142506.28643251461</v>
      </c>
      <c r="S378" s="371">
        <f t="shared" si="751"/>
        <v>142506.28643251461</v>
      </c>
      <c r="T378" s="371">
        <f t="shared" si="751"/>
        <v>142506.28643251461</v>
      </c>
      <c r="U378" s="371">
        <f t="shared" si="751"/>
        <v>142506.28643251461</v>
      </c>
      <c r="V378" s="371">
        <f t="shared" si="751"/>
        <v>313442.63127670099</v>
      </c>
      <c r="W378" s="371">
        <f t="shared" si="751"/>
        <v>3131672.3127670093</v>
      </c>
      <c r="X378" s="371">
        <f t="shared" si="751"/>
        <v>31313969.127670094</v>
      </c>
      <c r="Y378" s="371">
        <f t="shared" si="751"/>
        <v>313136937.27670097</v>
      </c>
      <c r="Z378" s="371">
        <f t="shared" si="751"/>
        <v>3131366618.7670093</v>
      </c>
      <c r="AA378" s="38">
        <f t="shared" ref="AA378:AI378" si="752">$D378*R378/3600</f>
        <v>570.0251457300584</v>
      </c>
      <c r="AB378" s="38">
        <f t="shared" si="752"/>
        <v>570.0251457300584</v>
      </c>
      <c r="AC378" s="38">
        <f t="shared" si="752"/>
        <v>570.0251457300584</v>
      </c>
      <c r="AD378" s="38">
        <f t="shared" si="752"/>
        <v>570.0251457300584</v>
      </c>
      <c r="AE378" s="38">
        <f t="shared" si="752"/>
        <v>1253.7705251068039</v>
      </c>
      <c r="AF378" s="38">
        <f t="shared" si="752"/>
        <v>12526.689251068037</v>
      </c>
      <c r="AG378" s="38">
        <f t="shared" si="752"/>
        <v>125255.87651068039</v>
      </c>
      <c r="AH378" s="38">
        <f t="shared" si="752"/>
        <v>1252547.7491068039</v>
      </c>
      <c r="AI378" s="38">
        <f t="shared" si="752"/>
        <v>12525466.475068036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10</v>
      </c>
      <c r="P379" s="369">
        <f t="shared" si="546"/>
        <v>40.799999999999997</v>
      </c>
      <c r="Q379" s="38">
        <f t="shared" si="547"/>
        <v>285012.57286502921</v>
      </c>
      <c r="R379" s="371">
        <f t="shared" ref="R379:Z379" si="753">$P379*$O379+MAX(R$24*1000/(MAX(MIN(FLOOR(R$24*1000/$U$1,1),$E379))*$L$1)*$R$1,$Q379-$P379*$O379)</f>
        <v>285012.57286502921</v>
      </c>
      <c r="S379" s="371">
        <f t="shared" si="753"/>
        <v>285012.57286502921</v>
      </c>
      <c r="T379" s="371">
        <f t="shared" si="753"/>
        <v>285012.57286502921</v>
      </c>
      <c r="U379" s="371">
        <f t="shared" si="753"/>
        <v>285012.57286502921</v>
      </c>
      <c r="V379" s="371">
        <f t="shared" si="753"/>
        <v>626681.26255340199</v>
      </c>
      <c r="W379" s="371">
        <f t="shared" si="753"/>
        <v>6263140.6255340185</v>
      </c>
      <c r="X379" s="371">
        <f t="shared" si="753"/>
        <v>62627734.255340189</v>
      </c>
      <c r="Y379" s="371">
        <f t="shared" si="753"/>
        <v>626273670.55340195</v>
      </c>
      <c r="Z379" s="371">
        <f t="shared" si="753"/>
        <v>6262733033.5340185</v>
      </c>
      <c r="AA379" s="38">
        <f t="shared" ref="AA379:AI379" si="754">$D379*R379/3600</f>
        <v>570.0251457300584</v>
      </c>
      <c r="AB379" s="38">
        <f t="shared" si="754"/>
        <v>570.0251457300584</v>
      </c>
      <c r="AC379" s="38">
        <f t="shared" si="754"/>
        <v>570.0251457300584</v>
      </c>
      <c r="AD379" s="38">
        <f t="shared" si="754"/>
        <v>570.0251457300584</v>
      </c>
      <c r="AE379" s="38">
        <f t="shared" si="754"/>
        <v>1253.362525106804</v>
      </c>
      <c r="AF379" s="38">
        <f t="shared" si="754"/>
        <v>12526.281251068036</v>
      </c>
      <c r="AG379" s="38">
        <f t="shared" si="754"/>
        <v>125255.46851068038</v>
      </c>
      <c r="AH379" s="38">
        <f t="shared" si="754"/>
        <v>1252547.3411068039</v>
      </c>
      <c r="AI379" s="38">
        <f t="shared" si="754"/>
        <v>12525466.067068037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1</v>
      </c>
      <c r="O380" s="38">
        <f t="shared" si="545"/>
        <v>1</v>
      </c>
      <c r="P380" s="369">
        <f t="shared" si="546"/>
        <v>408000</v>
      </c>
      <c r="Q380" s="38">
        <f t="shared" si="547"/>
        <v>2850125728.6502924</v>
      </c>
      <c r="R380" s="371">
        <f t="shared" ref="R380:Z380" si="755">$P380*$O380+MAX(R$24*1000/(MAX(MIN(FLOOR(R$24*1000/$U$1,1),$E380))*$L$1)*$R$1,$Q380-$P380*$O380)</f>
        <v>2850125728.6502924</v>
      </c>
      <c r="S380" s="371">
        <f t="shared" si="755"/>
        <v>2850125728.6502924</v>
      </c>
      <c r="T380" s="371">
        <f t="shared" si="755"/>
        <v>2850125728.6502924</v>
      </c>
      <c r="U380" s="371">
        <f t="shared" si="755"/>
        <v>2850125728.6502924</v>
      </c>
      <c r="V380" s="371">
        <f t="shared" si="755"/>
        <v>2850125728.6502924</v>
      </c>
      <c r="W380" s="371">
        <f t="shared" si="755"/>
        <v>2850125728.6502924</v>
      </c>
      <c r="X380" s="371">
        <f t="shared" si="755"/>
        <v>2850125728.6502924</v>
      </c>
      <c r="Y380" s="371">
        <f t="shared" si="755"/>
        <v>5010594100.4272156</v>
      </c>
      <c r="Z380" s="371">
        <f t="shared" si="755"/>
        <v>50102269004.272148</v>
      </c>
      <c r="AA380" s="38">
        <f t="shared" ref="AA380:AI380" si="756">$D380*R380/3600</f>
        <v>712531.4321625731</v>
      </c>
      <c r="AB380" s="38">
        <f t="shared" si="756"/>
        <v>712531.4321625731</v>
      </c>
      <c r="AC380" s="38">
        <f t="shared" si="756"/>
        <v>712531.4321625731</v>
      </c>
      <c r="AD380" s="38">
        <f t="shared" si="756"/>
        <v>712531.4321625731</v>
      </c>
      <c r="AE380" s="38">
        <f t="shared" si="756"/>
        <v>712531.4321625731</v>
      </c>
      <c r="AF380" s="38">
        <f t="shared" si="756"/>
        <v>712531.4321625731</v>
      </c>
      <c r="AG380" s="38">
        <f t="shared" si="756"/>
        <v>712531.4321625731</v>
      </c>
      <c r="AH380" s="38">
        <f t="shared" si="756"/>
        <v>1252648.5251068037</v>
      </c>
      <c r="AI380" s="38">
        <f t="shared" si="756"/>
        <v>12525567.251068037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258</v>
      </c>
      <c r="P381" s="369">
        <f t="shared" si="546"/>
        <v>4.08</v>
      </c>
      <c r="Q381" s="38">
        <f t="shared" si="547"/>
        <v>28501.257286502921</v>
      </c>
      <c r="R381" s="371">
        <f t="shared" ref="R381:Z381" si="757">$P381*$O381+MAX(R$24*1000/(MAX(MIN(FLOOR(R$24*1000/$U$1,1),$E381))*$L$1)*$R$1,$Q381-$P381*$O381)</f>
        <v>28501.257286502921</v>
      </c>
      <c r="S381" s="371">
        <f t="shared" si="757"/>
        <v>28501.257286502921</v>
      </c>
      <c r="T381" s="371">
        <f t="shared" si="757"/>
        <v>28501.257286502921</v>
      </c>
      <c r="U381" s="371">
        <f t="shared" si="757"/>
        <v>28501.257286502921</v>
      </c>
      <c r="V381" s="371">
        <f t="shared" si="757"/>
        <v>45786.444468100141</v>
      </c>
      <c r="W381" s="371">
        <f t="shared" si="757"/>
        <v>448390.68468100147</v>
      </c>
      <c r="X381" s="371">
        <f t="shared" si="757"/>
        <v>4474433.0868100133</v>
      </c>
      <c r="Y381" s="371">
        <f t="shared" si="757"/>
        <v>44734857.108100139</v>
      </c>
      <c r="Z381" s="371">
        <f t="shared" si="757"/>
        <v>447339097.32100135</v>
      </c>
      <c r="AA381" s="38">
        <f t="shared" ref="AA381:AI381" si="758">$D381*R381/3600</f>
        <v>864.53813769058866</v>
      </c>
      <c r="AB381" s="38">
        <f t="shared" si="758"/>
        <v>864.53813769058866</v>
      </c>
      <c r="AC381" s="38">
        <f t="shared" si="758"/>
        <v>864.53813769058866</v>
      </c>
      <c r="AD381" s="38">
        <f t="shared" si="758"/>
        <v>864.53813769058866</v>
      </c>
      <c r="AE381" s="38">
        <f t="shared" si="758"/>
        <v>1388.8554821990376</v>
      </c>
      <c r="AF381" s="38">
        <f t="shared" si="758"/>
        <v>13601.184101990379</v>
      </c>
      <c r="AG381" s="38">
        <f t="shared" si="758"/>
        <v>135724.47029990374</v>
      </c>
      <c r="AH381" s="38">
        <f t="shared" si="758"/>
        <v>1356957.3322790377</v>
      </c>
      <c r="AI381" s="38">
        <f t="shared" si="758"/>
        <v>13569285.952070374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24</v>
      </c>
      <c r="P382" s="369">
        <f t="shared" si="546"/>
        <v>1.02</v>
      </c>
      <c r="Q382" s="38">
        <f t="shared" si="547"/>
        <v>7125.3143216257304</v>
      </c>
      <c r="R382" s="371">
        <f t="shared" ref="R382:Z382" si="759">$P382*$O382+MAX(R$24*1000/(MAX(MIN(FLOOR(R$24*1000/$U$1,1),$E382))*$L$1)*$R$1,$Q382-$P382*$O382)</f>
        <v>7125.3143216257304</v>
      </c>
      <c r="S382" s="371">
        <f t="shared" si="759"/>
        <v>7125.3143216257304</v>
      </c>
      <c r="T382" s="371">
        <f t="shared" si="759"/>
        <v>7125.3143216257304</v>
      </c>
      <c r="U382" s="371">
        <f t="shared" si="759"/>
        <v>20900.255418446734</v>
      </c>
      <c r="V382" s="371">
        <f t="shared" si="759"/>
        <v>208782.23418446732</v>
      </c>
      <c r="W382" s="371">
        <f t="shared" si="759"/>
        <v>2087602.021844673</v>
      </c>
      <c r="X382" s="371">
        <f t="shared" si="759"/>
        <v>20875799.898446731</v>
      </c>
      <c r="Y382" s="371">
        <f t="shared" si="759"/>
        <v>208757778.66446733</v>
      </c>
      <c r="Z382" s="371">
        <f t="shared" si="759"/>
        <v>2087577566.3246734</v>
      </c>
      <c r="AA382" s="38">
        <f t="shared" ref="AA382:AI382" si="760">$D382*R382/3600</f>
        <v>64.865298926919834</v>
      </c>
      <c r="AB382" s="38">
        <f t="shared" si="760"/>
        <v>64.865298926919834</v>
      </c>
      <c r="AC382" s="38">
        <f t="shared" si="760"/>
        <v>64.865298926919834</v>
      </c>
      <c r="AD382" s="38">
        <f t="shared" si="760"/>
        <v>190.26547520182982</v>
      </c>
      <c r="AE382" s="38">
        <f t="shared" si="760"/>
        <v>1900.6490688982981</v>
      </c>
      <c r="AF382" s="38">
        <f t="shared" si="760"/>
        <v>19004.485005862978</v>
      </c>
      <c r="AG382" s="38">
        <f t="shared" si="760"/>
        <v>190042.8443755098</v>
      </c>
      <c r="AH382" s="38">
        <f t="shared" si="760"/>
        <v>1900426.438071978</v>
      </c>
      <c r="AI382" s="38">
        <f t="shared" si="760"/>
        <v>19004262.375036664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10</v>
      </c>
      <c r="P383" s="369">
        <f t="shared" si="546"/>
        <v>16.32</v>
      </c>
      <c r="Q383" s="38">
        <f t="shared" si="547"/>
        <v>114005.02914601169</v>
      </c>
      <c r="R383" s="371">
        <f t="shared" ref="R383:Z383" si="761">$P383*$O383+MAX(R$24*1000/(MAX(MIN(FLOOR(R$24*1000/$U$1,1),$E383))*$L$1)*$R$1,$Q383-$P383*$O383)</f>
        <v>114005.02914601169</v>
      </c>
      <c r="S383" s="371">
        <f t="shared" si="761"/>
        <v>114005.02914601169</v>
      </c>
      <c r="T383" s="371">
        <f t="shared" si="761"/>
        <v>114005.02914601169</v>
      </c>
      <c r="U383" s="371">
        <f t="shared" si="761"/>
        <v>114005.02914601169</v>
      </c>
      <c r="V383" s="371">
        <f t="shared" si="761"/>
        <v>313299.83127670101</v>
      </c>
      <c r="W383" s="371">
        <f t="shared" si="761"/>
        <v>3131529.5127670094</v>
      </c>
      <c r="X383" s="371">
        <f t="shared" si="761"/>
        <v>31313826.327670094</v>
      </c>
      <c r="Y383" s="371">
        <f t="shared" si="761"/>
        <v>313136794.47670096</v>
      </c>
      <c r="Z383" s="371">
        <f t="shared" si="761"/>
        <v>3131366475.9670091</v>
      </c>
      <c r="AA383" s="38">
        <f t="shared" ref="AA383:AI383" si="762">$D383*R383/3600</f>
        <v>775.23419819287938</v>
      </c>
      <c r="AB383" s="38">
        <f t="shared" si="762"/>
        <v>775.23419819287938</v>
      </c>
      <c r="AC383" s="38">
        <f t="shared" si="762"/>
        <v>775.23419819287938</v>
      </c>
      <c r="AD383" s="38">
        <f t="shared" si="762"/>
        <v>775.23419819287938</v>
      </c>
      <c r="AE383" s="38">
        <f t="shared" si="762"/>
        <v>2130.4388526815669</v>
      </c>
      <c r="AF383" s="38">
        <f t="shared" si="762"/>
        <v>21294.400686815661</v>
      </c>
      <c r="AG383" s="38">
        <f t="shared" si="762"/>
        <v>212934.01902815662</v>
      </c>
      <c r="AH383" s="38">
        <f t="shared" si="762"/>
        <v>2129330.2024415666</v>
      </c>
      <c r="AI383" s="38">
        <f t="shared" si="762"/>
        <v>21293292.03657566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5</v>
      </c>
      <c r="P384" s="369">
        <f t="shared" si="546"/>
        <v>40.799999999999997</v>
      </c>
      <c r="Q384" s="38">
        <f t="shared" si="547"/>
        <v>285012.57286502921</v>
      </c>
      <c r="R384" s="371">
        <f t="shared" ref="R384:Z384" si="763">$P384*$O384+MAX(R$24*1000/(MAX(MIN(FLOOR(R$24*1000/$U$1,1),$E384))*$L$1)*$R$1,$Q384-$P384*$O384)</f>
        <v>285012.57286502921</v>
      </c>
      <c r="S384" s="371">
        <f t="shared" si="763"/>
        <v>285012.57286502921</v>
      </c>
      <c r="T384" s="371">
        <f t="shared" si="763"/>
        <v>285012.57286502921</v>
      </c>
      <c r="U384" s="371">
        <f t="shared" si="763"/>
        <v>285012.57286502921</v>
      </c>
      <c r="V384" s="371">
        <f t="shared" si="763"/>
        <v>626477.26255340199</v>
      </c>
      <c r="W384" s="371">
        <f t="shared" si="763"/>
        <v>6262936.6255340185</v>
      </c>
      <c r="X384" s="371">
        <f t="shared" si="763"/>
        <v>62627530.255340189</v>
      </c>
      <c r="Y384" s="371">
        <f t="shared" si="763"/>
        <v>626273466.55340195</v>
      </c>
      <c r="Z384" s="371">
        <f t="shared" si="763"/>
        <v>6262732829.5340185</v>
      </c>
      <c r="AA384" s="38">
        <f t="shared" ref="AA384:AI384" si="764">$D384*R384/3600</f>
        <v>969.04274774109933</v>
      </c>
      <c r="AB384" s="38">
        <f t="shared" si="764"/>
        <v>969.04274774109933</v>
      </c>
      <c r="AC384" s="38">
        <f t="shared" si="764"/>
        <v>969.04274774109933</v>
      </c>
      <c r="AD384" s="38">
        <f t="shared" si="764"/>
        <v>969.04274774109933</v>
      </c>
      <c r="AE384" s="38">
        <f t="shared" si="764"/>
        <v>2130.0226926815667</v>
      </c>
      <c r="AF384" s="38">
        <f t="shared" si="764"/>
        <v>21293.984526815664</v>
      </c>
      <c r="AG384" s="38">
        <f t="shared" si="764"/>
        <v>212933.60286815662</v>
      </c>
      <c r="AH384" s="38">
        <f t="shared" si="764"/>
        <v>2129329.7862815666</v>
      </c>
      <c r="AI384" s="38">
        <f t="shared" si="764"/>
        <v>21293291.620415661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1</v>
      </c>
      <c r="O385" s="38">
        <f t="shared" si="545"/>
        <v>1</v>
      </c>
      <c r="P385" s="369">
        <f t="shared" si="546"/>
        <v>40.799999999999997</v>
      </c>
      <c r="Q385" s="38">
        <f t="shared" si="547"/>
        <v>285012.57286502921</v>
      </c>
      <c r="R385" s="371">
        <f t="shared" ref="R385:Z385" si="765">$P385*$O385+MAX(R$24*1000/(MAX(MIN(FLOOR(R$24*1000/$U$1,1),$E385))*$L$1)*$R$1,$Q385-$P385*$O385)</f>
        <v>285012.57286502921</v>
      </c>
      <c r="S385" s="371">
        <f t="shared" si="765"/>
        <v>285012.57286502921</v>
      </c>
      <c r="T385" s="371">
        <f t="shared" si="765"/>
        <v>285012.57286502921</v>
      </c>
      <c r="U385" s="371">
        <f t="shared" si="765"/>
        <v>285012.57286502921</v>
      </c>
      <c r="V385" s="371">
        <f t="shared" si="765"/>
        <v>2505133.8502136078</v>
      </c>
      <c r="W385" s="371">
        <f t="shared" si="765"/>
        <v>25050971.302136075</v>
      </c>
      <c r="X385" s="371">
        <f t="shared" si="765"/>
        <v>250509345.82136077</v>
      </c>
      <c r="Y385" s="371">
        <f t="shared" si="765"/>
        <v>2505093091.013608</v>
      </c>
      <c r="Z385" s="371">
        <f t="shared" si="765"/>
        <v>25050930542.936073</v>
      </c>
      <c r="AA385" s="38">
        <f t="shared" ref="AA385:AI385" si="766">$D385*R385/3600</f>
        <v>242.26068693527483</v>
      </c>
      <c r="AB385" s="38">
        <f t="shared" si="766"/>
        <v>242.26068693527483</v>
      </c>
      <c r="AC385" s="38">
        <f t="shared" si="766"/>
        <v>242.26068693527483</v>
      </c>
      <c r="AD385" s="38">
        <f t="shared" si="766"/>
        <v>242.26068693527483</v>
      </c>
      <c r="AE385" s="38">
        <f t="shared" si="766"/>
        <v>2129.3637726815664</v>
      </c>
      <c r="AF385" s="38">
        <f t="shared" si="766"/>
        <v>21293.325606815666</v>
      </c>
      <c r="AG385" s="38">
        <f t="shared" si="766"/>
        <v>212932.94394815667</v>
      </c>
      <c r="AH385" s="38">
        <f t="shared" si="766"/>
        <v>2129329.1273615668</v>
      </c>
      <c r="AI385" s="38">
        <f t="shared" si="766"/>
        <v>21293290.961495664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5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U994"/>
  <sheetViews>
    <sheetView workbookViewId="0">
      <selection activeCell="L8" sqref="L8:M8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972</v>
      </c>
      <c r="B1" s="38">
        <f>B2</f>
        <v>151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429942.9011805093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66.805643100471315</v>
      </c>
      <c r="C6" s="38">
        <f t="shared" si="1"/>
        <v>66.805643100471315</v>
      </c>
      <c r="D6" s="38">
        <f t="shared" si="1"/>
        <v>66.805643100471315</v>
      </c>
      <c r="E6" s="38">
        <f t="shared" si="1"/>
        <v>66.805643100471315</v>
      </c>
      <c r="F6" s="38">
        <f t="shared" si="1"/>
        <v>66.805643100471315</v>
      </c>
      <c r="G6" s="38">
        <f t="shared" si="1"/>
        <v>66.805643100471315</v>
      </c>
      <c r="H6" s="38">
        <f t="shared" si="1"/>
        <v>135.41719627745118</v>
      </c>
      <c r="I6" s="38">
        <f t="shared" si="1"/>
        <v>1353.9980107745116</v>
      </c>
      <c r="J6" s="38">
        <f t="shared" si="1"/>
        <v>13539.806155745118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6680.5643100471316</v>
      </c>
      <c r="C7" s="38">
        <f t="shared" si="2"/>
        <v>668.0564310047132</v>
      </c>
      <c r="D7" s="38">
        <f t="shared" si="2"/>
        <v>66.805643100471315</v>
      </c>
      <c r="E7" s="38">
        <f t="shared" si="2"/>
        <v>6.6805643100471306</v>
      </c>
      <c r="F7" s="38">
        <f t="shared" si="2"/>
        <v>0.66805643100471312</v>
      </c>
      <c r="G7" s="38">
        <f t="shared" si="2"/>
        <v>6.680564310047131E-2</v>
      </c>
      <c r="H7" s="38">
        <f t="shared" si="2"/>
        <v>1.354171962774512E-2</v>
      </c>
      <c r="I7" s="38">
        <f t="shared" si="2"/>
        <v>1.3539980107745117E-2</v>
      </c>
      <c r="J7" s="38">
        <f t="shared" si="2"/>
        <v>1.3539806155745118E-2</v>
      </c>
      <c r="L7" s="368" t="s">
        <v>995</v>
      </c>
      <c r="M7" s="89">
        <f>M6/AVERAGE(5.982,7.234,5.236,5.152,4.943)</f>
        <v>429942.9011805093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66.8056431004713</v>
      </c>
      <c r="F8" s="38">
        <f t="shared" si="3"/>
        <v>6.6805643100471306</v>
      </c>
      <c r="G8" s="38">
        <f t="shared" si="3"/>
        <v>0.66805643100471312</v>
      </c>
      <c r="H8" s="38">
        <f t="shared" si="3"/>
        <v>0.13541719627745119</v>
      </c>
      <c r="I8" s="38">
        <f t="shared" si="3"/>
        <v>0.13539980107745117</v>
      </c>
      <c r="J8" s="7">
        <f t="shared" si="3"/>
        <v>0.13539806155745118</v>
      </c>
      <c r="L8" s="368" t="s">
        <v>996</v>
      </c>
      <c r="M8" s="368">
        <f>M6/M7</f>
        <v>5.7094000000000005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299</v>
      </c>
      <c r="C9" s="38">
        <f t="shared" si="4"/>
        <v>299</v>
      </c>
      <c r="D9" s="38">
        <f t="shared" si="4"/>
        <v>299</v>
      </c>
      <c r="E9" s="38">
        <f t="shared" si="4"/>
        <v>299</v>
      </c>
      <c r="F9" s="38">
        <f t="shared" si="4"/>
        <v>299</v>
      </c>
      <c r="G9" s="38">
        <f t="shared" si="4"/>
        <v>299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hpc6id.32xlarge</v>
      </c>
      <c r="C10" s="242" t="str">
        <f t="shared" si="5"/>
        <v>hpc6id.32xlarge</v>
      </c>
      <c r="D10" s="242" t="str">
        <f t="shared" si="5"/>
        <v>hpc6id.32xlarge</v>
      </c>
      <c r="E10" s="242" t="str">
        <f t="shared" si="5"/>
        <v>hpc6id.32xlarge</v>
      </c>
      <c r="F10" s="242" t="str">
        <f t="shared" si="5"/>
        <v>hpc6id.32xlarge</v>
      </c>
      <c r="G10" s="242" t="str">
        <f t="shared" si="5"/>
        <v>hpc6id.32xlarge</v>
      </c>
      <c r="H10" s="242" t="str">
        <f t="shared" si="5"/>
        <v>hpc6a.48xlarge</v>
      </c>
      <c r="I10" s="242" t="str">
        <f t="shared" si="5"/>
        <v>hpc6a.48xlarge</v>
      </c>
      <c r="J10" s="242" t="str">
        <f t="shared" si="5"/>
        <v>hpc6a.48xlarge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5.7</v>
      </c>
      <c r="C12" s="375">
        <f t="shared" si="6"/>
        <v>5.7</v>
      </c>
      <c r="D12" s="375">
        <f t="shared" si="6"/>
        <v>5.7</v>
      </c>
      <c r="E12" s="375">
        <f t="shared" si="6"/>
        <v>5.7</v>
      </c>
      <c r="F12" s="375">
        <f t="shared" si="6"/>
        <v>5.7</v>
      </c>
      <c r="G12" s="375">
        <f t="shared" si="6"/>
        <v>5.7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64</v>
      </c>
      <c r="C13" s="38">
        <f t="shared" si="7"/>
        <v>64</v>
      </c>
      <c r="D13" s="38">
        <f t="shared" si="7"/>
        <v>64</v>
      </c>
      <c r="E13" s="38">
        <f t="shared" si="7"/>
        <v>64</v>
      </c>
      <c r="F13" s="38">
        <f t="shared" si="7"/>
        <v>64</v>
      </c>
      <c r="G13" s="38">
        <f t="shared" si="7"/>
        <v>64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8.9062500000000003E-2</v>
      </c>
      <c r="C14" s="376">
        <f t="shared" si="8"/>
        <v>8.9062500000000003E-2</v>
      </c>
      <c r="D14" s="376">
        <f t="shared" si="8"/>
        <v>8.9062500000000003E-2</v>
      </c>
      <c r="E14" s="376">
        <f t="shared" si="8"/>
        <v>8.9062500000000003E-2</v>
      </c>
      <c r="F14" s="376">
        <f t="shared" si="8"/>
        <v>8.9062500000000003E-2</v>
      </c>
      <c r="G14" s="376">
        <f t="shared" si="8"/>
        <v>8.9062500000000003E-2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200</v>
      </c>
      <c r="C16" s="38">
        <f t="shared" si="9"/>
        <v>200</v>
      </c>
      <c r="D16" s="38">
        <f t="shared" si="9"/>
        <v>200</v>
      </c>
      <c r="E16" s="38">
        <f t="shared" si="9"/>
        <v>200</v>
      </c>
      <c r="F16" s="38">
        <f t="shared" si="9"/>
        <v>200</v>
      </c>
      <c r="G16" s="38">
        <f t="shared" si="9"/>
        <v>200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2.8500000000000001E-2</v>
      </c>
      <c r="C17" s="376">
        <f t="shared" si="10"/>
        <v>2.8500000000000001E-2</v>
      </c>
      <c r="D17" s="376">
        <f t="shared" si="10"/>
        <v>2.8500000000000001E-2</v>
      </c>
      <c r="E17" s="376">
        <f t="shared" si="10"/>
        <v>2.8500000000000001E-2</v>
      </c>
      <c r="F17" s="376">
        <f t="shared" si="10"/>
        <v>2.8500000000000001E-2</v>
      </c>
      <c r="G17" s="376">
        <f t="shared" si="10"/>
        <v>2.8500000000000001E-2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/>
      <c r="M17" s="376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4 x 3800 NVMe SSD</v>
      </c>
      <c r="C19" s="38" t="str">
        <f t="shared" si="11"/>
        <v>4 x 3800 NVMe SSD</v>
      </c>
      <c r="D19" s="38" t="str">
        <f t="shared" si="11"/>
        <v>4 x 3800 NVMe SSD</v>
      </c>
      <c r="E19" s="38" t="str">
        <f t="shared" si="11"/>
        <v>4 x 3800 NVMe SSD</v>
      </c>
      <c r="F19" s="38" t="str">
        <f t="shared" si="11"/>
        <v>4 x 3800 NVMe SSD</v>
      </c>
      <c r="G19" s="38" t="str">
        <f t="shared" si="11"/>
        <v>4 x 3800 NVMe SSD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1024</v>
      </c>
      <c r="C20" s="38">
        <f t="shared" si="12"/>
        <v>1024</v>
      </c>
      <c r="D20" s="38">
        <f t="shared" si="12"/>
        <v>1024</v>
      </c>
      <c r="E20" s="38">
        <f t="shared" si="12"/>
        <v>1024</v>
      </c>
      <c r="F20" s="38">
        <f t="shared" si="12"/>
        <v>1024</v>
      </c>
      <c r="G20" s="38">
        <f t="shared" si="12"/>
        <v>1024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7</v>
      </c>
      <c r="C21" s="38">
        <f t="shared" si="13"/>
        <v>7</v>
      </c>
      <c r="D21" s="38">
        <f t="shared" si="13"/>
        <v>7</v>
      </c>
      <c r="E21" s="38">
        <f t="shared" si="13"/>
        <v>7</v>
      </c>
      <c r="F21" s="38">
        <f t="shared" si="13"/>
        <v>7</v>
      </c>
      <c r="G21" s="38">
        <f t="shared" si="13"/>
        <v>7</v>
      </c>
      <c r="H21" s="38">
        <f t="shared" si="13"/>
        <v>2</v>
      </c>
      <c r="I21" s="38">
        <f t="shared" si="13"/>
        <v>2</v>
      </c>
      <c r="J21" s="38">
        <f t="shared" si="13"/>
        <v>2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2</v>
      </c>
      <c r="P25" s="369">
        <f t="shared" ref="P25:P279" si="21">IF(N25,$B$2*8/K25,100000000000)</f>
        <v>12.08</v>
      </c>
      <c r="Q25" s="38">
        <f t="shared" ref="Q25:Q279" si="22">P25*$R$1</f>
        <v>84386.075495332188</v>
      </c>
      <c r="R25" s="371">
        <f t="shared" ref="R25:Z25" si="23">$P25*$O25+MAX(R$24*1000/(MAX(MIN(FLOOR(R$24*1000/$U$1,1),$E25))*$L$1)*$R$1,$Q25-$P25*$O25)</f>
        <v>84386.075495332188</v>
      </c>
      <c r="S25" s="371">
        <f t="shared" si="23"/>
        <v>84386.075495332188</v>
      </c>
      <c r="T25" s="371">
        <f t="shared" si="23"/>
        <v>84386.075495332188</v>
      </c>
      <c r="U25" s="371">
        <f t="shared" si="23"/>
        <v>84386.075495332188</v>
      </c>
      <c r="V25" s="371">
        <f t="shared" si="23"/>
        <v>84386.075495332188</v>
      </c>
      <c r="W25" s="371">
        <f t="shared" si="23"/>
        <v>84386.075495332188</v>
      </c>
      <c r="X25" s="371">
        <f t="shared" si="23"/>
        <v>169271.49534681399</v>
      </c>
      <c r="Y25" s="371">
        <f t="shared" si="23"/>
        <v>1692497.5134681396</v>
      </c>
      <c r="Z25" s="371">
        <f t="shared" si="23"/>
        <v>16924757.694681399</v>
      </c>
      <c r="AA25" s="38">
        <f t="shared" ref="AA25:AI25" si="24">$D25*R25/3600</f>
        <v>67.508860396265746</v>
      </c>
      <c r="AB25" s="38">
        <f t="shared" si="24"/>
        <v>67.508860396265746</v>
      </c>
      <c r="AC25" s="38">
        <f t="shared" si="24"/>
        <v>67.508860396265746</v>
      </c>
      <c r="AD25" s="38">
        <f t="shared" si="24"/>
        <v>67.508860396265746</v>
      </c>
      <c r="AE25" s="38">
        <f t="shared" si="24"/>
        <v>67.508860396265746</v>
      </c>
      <c r="AF25" s="38">
        <f t="shared" si="24"/>
        <v>67.508860396265746</v>
      </c>
      <c r="AG25" s="38">
        <f t="shared" si="24"/>
        <v>135.41719627745118</v>
      </c>
      <c r="AH25" s="38">
        <f t="shared" si="24"/>
        <v>1353.9980107745116</v>
      </c>
      <c r="AI25" s="38">
        <f t="shared" si="24"/>
        <v>13539.806155745118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0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0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0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0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0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0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0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0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2</v>
      </c>
      <c r="P34" s="369">
        <f t="shared" si="21"/>
        <v>24.16</v>
      </c>
      <c r="Q34" s="38">
        <f t="shared" si="22"/>
        <v>168772.15099066438</v>
      </c>
      <c r="R34" s="371">
        <f t="shared" ref="R34:Z34" si="41">$P34*$O34+MAX(R$24*1000/(MAX(MIN(FLOOR(R$24*1000/$U$1,1),$E34))*$L$1)*$R$1,$Q34-$P34*$O34)</f>
        <v>168772.15099066438</v>
      </c>
      <c r="S34" s="371">
        <f t="shared" si="41"/>
        <v>168772.15099066438</v>
      </c>
      <c r="T34" s="371">
        <f t="shared" si="41"/>
        <v>168772.15099066438</v>
      </c>
      <c r="U34" s="371">
        <f t="shared" si="41"/>
        <v>168772.15099066438</v>
      </c>
      <c r="V34" s="371">
        <f t="shared" si="41"/>
        <v>168772.15099066438</v>
      </c>
      <c r="W34" s="371">
        <f t="shared" si="41"/>
        <v>168772.15099066438</v>
      </c>
      <c r="X34" s="371">
        <f t="shared" si="41"/>
        <v>168772.15099066438</v>
      </c>
      <c r="Y34" s="371">
        <f t="shared" si="41"/>
        <v>846284.99673406978</v>
      </c>
      <c r="Z34" s="371">
        <f t="shared" si="41"/>
        <v>8462415.0873406995</v>
      </c>
      <c r="AA34" s="38">
        <f t="shared" ref="AA34:AI34" si="42">$D34*R34/3600</f>
        <v>344.29518802095532</v>
      </c>
      <c r="AB34" s="38">
        <f t="shared" si="42"/>
        <v>344.29518802095532</v>
      </c>
      <c r="AC34" s="38">
        <f t="shared" si="42"/>
        <v>344.29518802095532</v>
      </c>
      <c r="AD34" s="38">
        <f t="shared" si="42"/>
        <v>344.29518802095532</v>
      </c>
      <c r="AE34" s="38">
        <f t="shared" si="42"/>
        <v>344.29518802095532</v>
      </c>
      <c r="AF34" s="38">
        <f t="shared" si="42"/>
        <v>344.29518802095532</v>
      </c>
      <c r="AG34" s="38">
        <f t="shared" si="42"/>
        <v>344.29518802095532</v>
      </c>
      <c r="AH34" s="38">
        <f t="shared" si="42"/>
        <v>1726.4213933375024</v>
      </c>
      <c r="AI34" s="38">
        <f t="shared" si="42"/>
        <v>17263.326778175029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2</v>
      </c>
      <c r="P35" s="369">
        <f t="shared" si="21"/>
        <v>24.16</v>
      </c>
      <c r="Q35" s="38">
        <f t="shared" si="22"/>
        <v>168772.15099066438</v>
      </c>
      <c r="R35" s="371">
        <f t="shared" ref="R35:Z35" si="43">$P35*$O35+MAX(R$24*1000/(MAX(MIN(FLOOR(R$24*1000/$U$1,1),$E35))*$L$1)*$R$1,$Q35-$P35*$O35)</f>
        <v>168772.15099066438</v>
      </c>
      <c r="S35" s="371">
        <f t="shared" si="43"/>
        <v>168772.15099066438</v>
      </c>
      <c r="T35" s="371">
        <f t="shared" si="43"/>
        <v>168772.15099066438</v>
      </c>
      <c r="U35" s="371">
        <f t="shared" si="43"/>
        <v>168772.15099066438</v>
      </c>
      <c r="V35" s="371">
        <f t="shared" si="43"/>
        <v>168772.15099066438</v>
      </c>
      <c r="W35" s="371">
        <f t="shared" si="43"/>
        <v>168772.15099066438</v>
      </c>
      <c r="X35" s="371">
        <f t="shared" si="43"/>
        <v>168772.15099066438</v>
      </c>
      <c r="Y35" s="371">
        <f t="shared" si="43"/>
        <v>846284.99673406978</v>
      </c>
      <c r="Z35" s="371">
        <f t="shared" si="43"/>
        <v>8462415.0873406995</v>
      </c>
      <c r="AA35" s="38">
        <f t="shared" ref="AA35:AI35" si="44">$D35*R35/3600</f>
        <v>344.29518802095532</v>
      </c>
      <c r="AB35" s="38">
        <f t="shared" si="44"/>
        <v>344.29518802095532</v>
      </c>
      <c r="AC35" s="38">
        <f t="shared" si="44"/>
        <v>344.29518802095532</v>
      </c>
      <c r="AD35" s="38">
        <f t="shared" si="44"/>
        <v>344.29518802095532</v>
      </c>
      <c r="AE35" s="38">
        <f t="shared" si="44"/>
        <v>344.29518802095532</v>
      </c>
      <c r="AF35" s="38">
        <f t="shared" si="44"/>
        <v>344.29518802095532</v>
      </c>
      <c r="AG35" s="38">
        <f t="shared" si="44"/>
        <v>344.29518802095532</v>
      </c>
      <c r="AH35" s="38">
        <f t="shared" si="44"/>
        <v>1726.4213933375024</v>
      </c>
      <c r="AI35" s="38">
        <f t="shared" si="44"/>
        <v>17263.326778175029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1</v>
      </c>
      <c r="P36" s="369">
        <f t="shared" si="21"/>
        <v>24.16</v>
      </c>
      <c r="Q36" s="38">
        <f t="shared" si="22"/>
        <v>168772.15099066438</v>
      </c>
      <c r="R36" s="371">
        <f t="shared" ref="R36:Z36" si="45">$P36*$O36+MAX(R$24*1000/(MAX(MIN(FLOOR(R$24*1000/$U$1,1),$E36))*$L$1)*$R$1,$Q36-$P36*$O36)</f>
        <v>168772.15099066438</v>
      </c>
      <c r="S36" s="371">
        <f t="shared" si="45"/>
        <v>168772.15099066438</v>
      </c>
      <c r="T36" s="371">
        <f t="shared" si="45"/>
        <v>168772.15099066438</v>
      </c>
      <c r="U36" s="371">
        <f t="shared" si="45"/>
        <v>168772.15099066438</v>
      </c>
      <c r="V36" s="371">
        <f t="shared" si="45"/>
        <v>168772.15099066438</v>
      </c>
      <c r="W36" s="371">
        <f t="shared" si="45"/>
        <v>168772.15099066438</v>
      </c>
      <c r="X36" s="371">
        <f t="shared" si="45"/>
        <v>168772.15099066438</v>
      </c>
      <c r="Y36" s="371">
        <f t="shared" si="45"/>
        <v>1269379.1751011049</v>
      </c>
      <c r="Z36" s="371">
        <f t="shared" si="45"/>
        <v>12693574.31101105</v>
      </c>
      <c r="AA36" s="38">
        <f t="shared" ref="AA36:AI36" si="46">$D36*R36/3600</f>
        <v>229.53012534730357</v>
      </c>
      <c r="AB36" s="38">
        <f t="shared" si="46"/>
        <v>229.53012534730357</v>
      </c>
      <c r="AC36" s="38">
        <f t="shared" si="46"/>
        <v>229.53012534730357</v>
      </c>
      <c r="AD36" s="38">
        <f t="shared" si="46"/>
        <v>229.53012534730357</v>
      </c>
      <c r="AE36" s="38">
        <f t="shared" si="46"/>
        <v>229.53012534730357</v>
      </c>
      <c r="AF36" s="38">
        <f t="shared" si="46"/>
        <v>229.53012534730357</v>
      </c>
      <c r="AG36" s="38">
        <f t="shared" si="46"/>
        <v>229.53012534730357</v>
      </c>
      <c r="AH36" s="38">
        <f t="shared" si="46"/>
        <v>1726.3556781375025</v>
      </c>
      <c r="AI36" s="38">
        <f t="shared" si="46"/>
        <v>17263.261062975027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1</v>
      </c>
      <c r="P37" s="369">
        <f t="shared" si="21"/>
        <v>32.213333333333331</v>
      </c>
      <c r="Q37" s="38">
        <f t="shared" si="22"/>
        <v>225029.53465421914</v>
      </c>
      <c r="R37" s="371">
        <f t="shared" ref="R37:Z37" si="47">$P37*$O37+MAX(R$24*1000/(MAX(MIN(FLOOR(R$24*1000/$U$1,1),$E37))*$L$1)*$R$1,$Q37-$P37*$O37)</f>
        <v>225029.53465421914</v>
      </c>
      <c r="S37" s="371">
        <f t="shared" si="47"/>
        <v>225029.53465421914</v>
      </c>
      <c r="T37" s="371">
        <f t="shared" si="47"/>
        <v>225029.53465421914</v>
      </c>
      <c r="U37" s="371">
        <f t="shared" si="47"/>
        <v>225029.53465421914</v>
      </c>
      <c r="V37" s="371">
        <f t="shared" si="47"/>
        <v>225029.53465421914</v>
      </c>
      <c r="W37" s="371">
        <f t="shared" si="47"/>
        <v>225029.53465421914</v>
      </c>
      <c r="X37" s="371">
        <f t="shared" si="47"/>
        <v>225029.53465421914</v>
      </c>
      <c r="Y37" s="371">
        <f t="shared" si="47"/>
        <v>1692505.566801473</v>
      </c>
      <c r="Z37" s="371">
        <f t="shared" si="47"/>
        <v>16924765.748014733</v>
      </c>
      <c r="AA37" s="38">
        <f t="shared" ref="AA37:AI37" si="48">$D37*R37/3600</f>
        <v>229.53012534730354</v>
      </c>
      <c r="AB37" s="38">
        <f t="shared" si="48"/>
        <v>229.53012534730354</v>
      </c>
      <c r="AC37" s="38">
        <f t="shared" si="48"/>
        <v>229.53012534730354</v>
      </c>
      <c r="AD37" s="38">
        <f t="shared" si="48"/>
        <v>229.53012534730354</v>
      </c>
      <c r="AE37" s="38">
        <f t="shared" si="48"/>
        <v>229.53012534730354</v>
      </c>
      <c r="AF37" s="38">
        <f t="shared" si="48"/>
        <v>229.53012534730354</v>
      </c>
      <c r="AG37" s="38">
        <f t="shared" si="48"/>
        <v>229.53012534730354</v>
      </c>
      <c r="AH37" s="38">
        <f t="shared" si="48"/>
        <v>1726.3556781375025</v>
      </c>
      <c r="AI37" s="38">
        <f t="shared" si="48"/>
        <v>17263.261062975031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0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0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0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0</v>
      </c>
      <c r="O41" s="38">
        <f t="shared" si="20"/>
        <v>0</v>
      </c>
      <c r="P41" s="369">
        <f t="shared" si="21"/>
        <v>100000000000</v>
      </c>
      <c r="Q41" s="38">
        <f t="shared" si="22"/>
        <v>698560227610365.75</v>
      </c>
      <c r="R41" s="371">
        <f t="shared" ref="R41:Z41" si="56">$P41*$O41+MAX(R$24*1000/(MAX(MIN(FLOOR(R$24*1000/$U$1,1),$E41))*$L$1)*$R$1,$Q41-$P41*$O41)</f>
        <v>698560227610365.75</v>
      </c>
      <c r="S41" s="371">
        <f t="shared" si="56"/>
        <v>698560227610365.75</v>
      </c>
      <c r="T41" s="371">
        <f t="shared" si="56"/>
        <v>698560227610365.75</v>
      </c>
      <c r="U41" s="371">
        <f t="shared" si="56"/>
        <v>698560227610365.75</v>
      </c>
      <c r="V41" s="371">
        <f t="shared" si="56"/>
        <v>698560227610365.75</v>
      </c>
      <c r="W41" s="371">
        <f t="shared" si="56"/>
        <v>698560227610365.75</v>
      </c>
      <c r="X41" s="371">
        <f t="shared" si="56"/>
        <v>698560227610365.75</v>
      </c>
      <c r="Y41" s="371">
        <f t="shared" si="56"/>
        <v>698560227610365.75</v>
      </c>
      <c r="Z41" s="371">
        <f t="shared" si="56"/>
        <v>698560227610365.75</v>
      </c>
      <c r="AA41" s="38">
        <f t="shared" ref="AA41:AI41" si="57">$D41*R41/3600</f>
        <v>476883782048.67633</v>
      </c>
      <c r="AB41" s="38">
        <f t="shared" si="57"/>
        <v>476883782048.67633</v>
      </c>
      <c r="AC41" s="38">
        <f t="shared" si="57"/>
        <v>476883782048.67633</v>
      </c>
      <c r="AD41" s="38">
        <f t="shared" si="57"/>
        <v>476883782048.67633</v>
      </c>
      <c r="AE41" s="38">
        <f t="shared" si="57"/>
        <v>476883782048.67633</v>
      </c>
      <c r="AF41" s="38">
        <f t="shared" si="57"/>
        <v>476883782048.67633</v>
      </c>
      <c r="AG41" s="38">
        <f t="shared" si="57"/>
        <v>476883782048.67633</v>
      </c>
      <c r="AH41" s="38">
        <f t="shared" si="57"/>
        <v>476883782048.67633</v>
      </c>
      <c r="AI41" s="38">
        <f t="shared" si="57"/>
        <v>476883782048.67633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0</v>
      </c>
      <c r="O42" s="38">
        <f t="shared" si="20"/>
        <v>0</v>
      </c>
      <c r="P42" s="369">
        <f t="shared" si="21"/>
        <v>100000000000</v>
      </c>
      <c r="Q42" s="38">
        <f t="shared" si="22"/>
        <v>698560227610365.75</v>
      </c>
      <c r="R42" s="371">
        <f t="shared" ref="R42:Z42" si="58">$P42*$O42+MAX(R$24*1000/(MAX(MIN(FLOOR(R$24*1000/$U$1,1),$E42))*$L$1)*$R$1,$Q42-$P42*$O42)</f>
        <v>698560227610365.75</v>
      </c>
      <c r="S42" s="371">
        <f t="shared" si="58"/>
        <v>698560227610365.75</v>
      </c>
      <c r="T42" s="371">
        <f t="shared" si="58"/>
        <v>698560227610365.75</v>
      </c>
      <c r="U42" s="371">
        <f t="shared" si="58"/>
        <v>698560227610365.75</v>
      </c>
      <c r="V42" s="371">
        <f t="shared" si="58"/>
        <v>698560227610365.75</v>
      </c>
      <c r="W42" s="371">
        <f t="shared" si="58"/>
        <v>698560227610365.75</v>
      </c>
      <c r="X42" s="371">
        <f t="shared" si="58"/>
        <v>698560227610365.75</v>
      </c>
      <c r="Y42" s="371">
        <f t="shared" si="58"/>
        <v>698560227610365.75</v>
      </c>
      <c r="Z42" s="371">
        <f t="shared" si="58"/>
        <v>698560227610365.75</v>
      </c>
      <c r="AA42" s="38">
        <f t="shared" ref="AA42:AI42" si="59">$D42*R42/3600</f>
        <v>476883782048.67633</v>
      </c>
      <c r="AB42" s="38">
        <f t="shared" si="59"/>
        <v>476883782048.67633</v>
      </c>
      <c r="AC42" s="38">
        <f t="shared" si="59"/>
        <v>476883782048.67633</v>
      </c>
      <c r="AD42" s="38">
        <f t="shared" si="59"/>
        <v>476883782048.67633</v>
      </c>
      <c r="AE42" s="38">
        <f t="shared" si="59"/>
        <v>476883782048.67633</v>
      </c>
      <c r="AF42" s="38">
        <f t="shared" si="59"/>
        <v>476883782048.67633</v>
      </c>
      <c r="AG42" s="38">
        <f t="shared" si="59"/>
        <v>476883782048.67633</v>
      </c>
      <c r="AH42" s="38">
        <f t="shared" si="59"/>
        <v>476883782048.67633</v>
      </c>
      <c r="AI42" s="38">
        <f t="shared" si="59"/>
        <v>476883782048.67633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0</v>
      </c>
      <c r="O43" s="38">
        <f t="shared" si="20"/>
        <v>0</v>
      </c>
      <c r="P43" s="369">
        <f t="shared" si="21"/>
        <v>100000000000</v>
      </c>
      <c r="Q43" s="38">
        <f t="shared" si="22"/>
        <v>698560227610365.75</v>
      </c>
      <c r="R43" s="371">
        <f t="shared" ref="R43:Z43" si="60">$P43*$O43+MAX(R$24*1000/(MAX(MIN(FLOOR(R$24*1000/$U$1,1),$E43))*$L$1)*$R$1,$Q43-$P43*$O43)</f>
        <v>698560227610365.75</v>
      </c>
      <c r="S43" s="371">
        <f t="shared" si="60"/>
        <v>698560227610365.75</v>
      </c>
      <c r="T43" s="371">
        <f t="shared" si="60"/>
        <v>698560227610365.75</v>
      </c>
      <c r="U43" s="371">
        <f t="shared" si="60"/>
        <v>698560227610365.75</v>
      </c>
      <c r="V43" s="371">
        <f t="shared" si="60"/>
        <v>698560227610365.75</v>
      </c>
      <c r="W43" s="371">
        <f t="shared" si="60"/>
        <v>698560227610365.75</v>
      </c>
      <c r="X43" s="371">
        <f t="shared" si="60"/>
        <v>698560227610365.75</v>
      </c>
      <c r="Y43" s="371">
        <f t="shared" si="60"/>
        <v>698560227610365.75</v>
      </c>
      <c r="Z43" s="371">
        <f t="shared" si="60"/>
        <v>698560227610365.75</v>
      </c>
      <c r="AA43" s="38">
        <f t="shared" ref="AA43:AI43" si="61">$D43*R43/3600</f>
        <v>357662836536.5072</v>
      </c>
      <c r="AB43" s="38">
        <f t="shared" si="61"/>
        <v>357662836536.5072</v>
      </c>
      <c r="AC43" s="38">
        <f t="shared" si="61"/>
        <v>357662836536.5072</v>
      </c>
      <c r="AD43" s="38">
        <f t="shared" si="61"/>
        <v>357662836536.5072</v>
      </c>
      <c r="AE43" s="38">
        <f t="shared" si="61"/>
        <v>357662836536.5072</v>
      </c>
      <c r="AF43" s="38">
        <f t="shared" si="61"/>
        <v>357662836536.5072</v>
      </c>
      <c r="AG43" s="38">
        <f t="shared" si="61"/>
        <v>357662836536.5072</v>
      </c>
      <c r="AH43" s="38">
        <f t="shared" si="61"/>
        <v>357662836536.5072</v>
      </c>
      <c r="AI43" s="38">
        <f t="shared" si="61"/>
        <v>357662836536.5072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0</v>
      </c>
      <c r="O44" s="38">
        <f t="shared" si="20"/>
        <v>0</v>
      </c>
      <c r="P44" s="369">
        <f t="shared" si="21"/>
        <v>100000000000</v>
      </c>
      <c r="Q44" s="38">
        <f t="shared" si="22"/>
        <v>698560227610365.75</v>
      </c>
      <c r="R44" s="371">
        <f t="shared" ref="R44:Z44" si="62">$P44*$O44+MAX(R$24*1000/(MAX(MIN(FLOOR(R$24*1000/$U$1,1),$E44))*$L$1)*$R$1,$Q44-$P44*$O44)</f>
        <v>698560227610365.75</v>
      </c>
      <c r="S44" s="371">
        <f t="shared" si="62"/>
        <v>698560227610365.75</v>
      </c>
      <c r="T44" s="371">
        <f t="shared" si="62"/>
        <v>698560227610365.75</v>
      </c>
      <c r="U44" s="371">
        <f t="shared" si="62"/>
        <v>698560227610365.75</v>
      </c>
      <c r="V44" s="371">
        <f t="shared" si="62"/>
        <v>698560227610365.75</v>
      </c>
      <c r="W44" s="371">
        <f t="shared" si="62"/>
        <v>698560227610365.75</v>
      </c>
      <c r="X44" s="371">
        <f t="shared" si="62"/>
        <v>698560227610365.75</v>
      </c>
      <c r="Y44" s="371">
        <f t="shared" si="62"/>
        <v>698560227610365.75</v>
      </c>
      <c r="Z44" s="371">
        <f t="shared" si="62"/>
        <v>698560227610365.75</v>
      </c>
      <c r="AA44" s="38">
        <f t="shared" ref="AA44:AI44" si="63">$D44*R44/3600</f>
        <v>238441891024.33817</v>
      </c>
      <c r="AB44" s="38">
        <f t="shared" si="63"/>
        <v>238441891024.33817</v>
      </c>
      <c r="AC44" s="38">
        <f t="shared" si="63"/>
        <v>238441891024.33817</v>
      </c>
      <c r="AD44" s="38">
        <f t="shared" si="63"/>
        <v>238441891024.33817</v>
      </c>
      <c r="AE44" s="38">
        <f t="shared" si="63"/>
        <v>238441891024.33817</v>
      </c>
      <c r="AF44" s="38">
        <f t="shared" si="63"/>
        <v>238441891024.33817</v>
      </c>
      <c r="AG44" s="38">
        <f t="shared" si="63"/>
        <v>238441891024.33817</v>
      </c>
      <c r="AH44" s="38">
        <f t="shared" si="63"/>
        <v>238441891024.33817</v>
      </c>
      <c r="AI44" s="38">
        <f t="shared" si="63"/>
        <v>238441891024.33817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1</v>
      </c>
      <c r="P45" s="369">
        <f t="shared" si="21"/>
        <v>60.4</v>
      </c>
      <c r="Q45" s="38">
        <f t="shared" si="22"/>
        <v>421930.37747666088</v>
      </c>
      <c r="R45" s="371">
        <f t="shared" ref="R45:Z45" si="64">$P45*$O45+MAX(R$24*1000/(MAX(MIN(FLOOR(R$24*1000/$U$1,1),$E45))*$L$1)*$R$1,$Q45-$P45*$O45)</f>
        <v>421930.37747666088</v>
      </c>
      <c r="S45" s="371">
        <f t="shared" si="64"/>
        <v>421930.37747666088</v>
      </c>
      <c r="T45" s="371">
        <f t="shared" si="64"/>
        <v>421930.37747666088</v>
      </c>
      <c r="U45" s="371">
        <f t="shared" si="64"/>
        <v>421930.37747666088</v>
      </c>
      <c r="V45" s="371">
        <f t="shared" si="64"/>
        <v>421930.37747666088</v>
      </c>
      <c r="W45" s="371">
        <f t="shared" si="64"/>
        <v>421930.37747666088</v>
      </c>
      <c r="X45" s="371">
        <f t="shared" si="64"/>
        <v>421930.37747666088</v>
      </c>
      <c r="Y45" s="371">
        <f t="shared" si="64"/>
        <v>1692533.7534681396</v>
      </c>
      <c r="Z45" s="371">
        <f t="shared" si="64"/>
        <v>16924793.934681397</v>
      </c>
      <c r="AA45" s="38">
        <f t="shared" ref="AA45:AI45" si="65">$D45*R45/3600</f>
        <v>433.18185420937181</v>
      </c>
      <c r="AB45" s="38">
        <f t="shared" si="65"/>
        <v>433.18185420937181</v>
      </c>
      <c r="AC45" s="38">
        <f t="shared" si="65"/>
        <v>433.18185420937181</v>
      </c>
      <c r="AD45" s="38">
        <f t="shared" si="65"/>
        <v>433.18185420937181</v>
      </c>
      <c r="AE45" s="38">
        <f t="shared" si="65"/>
        <v>433.18185420937181</v>
      </c>
      <c r="AF45" s="38">
        <f t="shared" si="65"/>
        <v>433.18185420937181</v>
      </c>
      <c r="AG45" s="38">
        <f t="shared" si="65"/>
        <v>433.18185420937181</v>
      </c>
      <c r="AH45" s="38">
        <f t="shared" si="65"/>
        <v>1737.6679868939568</v>
      </c>
      <c r="AI45" s="38">
        <f t="shared" si="65"/>
        <v>17376.121772939568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1</v>
      </c>
      <c r="P46" s="369">
        <f t="shared" si="21"/>
        <v>48.32</v>
      </c>
      <c r="Q46" s="38">
        <f t="shared" si="22"/>
        <v>337544.30198132875</v>
      </c>
      <c r="R46" s="371">
        <f t="shared" ref="R46:Z46" si="66">$P46*$O46+MAX(R$24*1000/(MAX(MIN(FLOOR(R$24*1000/$U$1,1),$E46))*$L$1)*$R$1,$Q46-$P46*$O46)</f>
        <v>337544.30198132875</v>
      </c>
      <c r="S46" s="371">
        <f t="shared" si="66"/>
        <v>337544.30198132875</v>
      </c>
      <c r="T46" s="371">
        <f t="shared" si="66"/>
        <v>337544.30198132875</v>
      </c>
      <c r="U46" s="371">
        <f t="shared" si="66"/>
        <v>337544.30198132875</v>
      </c>
      <c r="V46" s="371">
        <f t="shared" si="66"/>
        <v>337544.30198132875</v>
      </c>
      <c r="W46" s="371">
        <f t="shared" si="66"/>
        <v>337544.30198132875</v>
      </c>
      <c r="X46" s="371">
        <f t="shared" si="66"/>
        <v>337544.30198132875</v>
      </c>
      <c r="Y46" s="371">
        <f t="shared" si="66"/>
        <v>2538758.3502022098</v>
      </c>
      <c r="Z46" s="371">
        <f t="shared" si="66"/>
        <v>25387148.6220221</v>
      </c>
      <c r="AA46" s="38">
        <f t="shared" ref="AA46:AI46" si="67">$D46*R46/3600</f>
        <v>231.03032224499833</v>
      </c>
      <c r="AB46" s="38">
        <f t="shared" si="67"/>
        <v>231.03032224499833</v>
      </c>
      <c r="AC46" s="38">
        <f t="shared" si="67"/>
        <v>231.03032224499833</v>
      </c>
      <c r="AD46" s="38">
        <f t="shared" si="67"/>
        <v>231.03032224499833</v>
      </c>
      <c r="AE46" s="38">
        <f t="shared" si="67"/>
        <v>231.03032224499833</v>
      </c>
      <c r="AF46" s="38">
        <f t="shared" si="67"/>
        <v>231.03032224499833</v>
      </c>
      <c r="AG46" s="38">
        <f t="shared" si="67"/>
        <v>231.03032224499833</v>
      </c>
      <c r="AH46" s="38">
        <f t="shared" si="67"/>
        <v>1737.6390485828458</v>
      </c>
      <c r="AI46" s="38">
        <f t="shared" si="67"/>
        <v>17376.09283462846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0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1</v>
      </c>
      <c r="P48" s="369">
        <f t="shared" si="21"/>
        <v>48.32</v>
      </c>
      <c r="Q48" s="38">
        <f t="shared" si="22"/>
        <v>337544.30198132875</v>
      </c>
      <c r="R48" s="371">
        <f t="shared" ref="R48:Z48" si="70">$P48*$O48+MAX(R$24*1000/(MAX(MIN(FLOOR(R$24*1000/$U$1,1),$E48))*$L$1)*$R$1,$Q48-$P48*$O48)</f>
        <v>337544.30198132875</v>
      </c>
      <c r="S48" s="371">
        <f t="shared" si="70"/>
        <v>337544.30198132875</v>
      </c>
      <c r="T48" s="371">
        <f t="shared" si="70"/>
        <v>337544.30198132875</v>
      </c>
      <c r="U48" s="371">
        <f t="shared" si="70"/>
        <v>337544.30198132875</v>
      </c>
      <c r="V48" s="371">
        <f t="shared" si="70"/>
        <v>337544.30198132875</v>
      </c>
      <c r="W48" s="371">
        <f t="shared" si="70"/>
        <v>337544.30198132875</v>
      </c>
      <c r="X48" s="371">
        <f t="shared" si="70"/>
        <v>337544.30198132875</v>
      </c>
      <c r="Y48" s="371">
        <f t="shared" si="70"/>
        <v>2538758.3502022098</v>
      </c>
      <c r="Z48" s="371">
        <f t="shared" si="70"/>
        <v>25387148.6220221</v>
      </c>
      <c r="AA48" s="38">
        <f t="shared" ref="AA48:AI48" si="71">$D48*R48/3600</f>
        <v>231.03032224499833</v>
      </c>
      <c r="AB48" s="38">
        <f t="shared" si="71"/>
        <v>231.03032224499833</v>
      </c>
      <c r="AC48" s="38">
        <f t="shared" si="71"/>
        <v>231.03032224499833</v>
      </c>
      <c r="AD48" s="38">
        <f t="shared" si="71"/>
        <v>231.03032224499833</v>
      </c>
      <c r="AE48" s="38">
        <f t="shared" si="71"/>
        <v>231.03032224499833</v>
      </c>
      <c r="AF48" s="38">
        <f t="shared" si="71"/>
        <v>231.03032224499833</v>
      </c>
      <c r="AG48" s="38">
        <f t="shared" si="71"/>
        <v>231.03032224499833</v>
      </c>
      <c r="AH48" s="38">
        <f t="shared" si="71"/>
        <v>1737.6390485828458</v>
      </c>
      <c r="AI48" s="38">
        <f t="shared" si="71"/>
        <v>17376.09283462846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1</v>
      </c>
      <c r="P49" s="369">
        <f t="shared" si="21"/>
        <v>60.4</v>
      </c>
      <c r="Q49" s="38">
        <f t="shared" si="22"/>
        <v>421930.37747666088</v>
      </c>
      <c r="R49" s="371">
        <f t="shared" ref="R49:Z49" si="72">$P49*$O49+MAX(R$24*1000/(MAX(MIN(FLOOR(R$24*1000/$U$1,1),$E49))*$L$1)*$R$1,$Q49-$P49*$O49)</f>
        <v>421930.37747666088</v>
      </c>
      <c r="S49" s="371">
        <f t="shared" si="72"/>
        <v>421930.37747666088</v>
      </c>
      <c r="T49" s="371">
        <f t="shared" si="72"/>
        <v>421930.37747666088</v>
      </c>
      <c r="U49" s="371">
        <f t="shared" si="72"/>
        <v>421930.37747666088</v>
      </c>
      <c r="V49" s="371">
        <f t="shared" si="72"/>
        <v>421930.37747666088</v>
      </c>
      <c r="W49" s="371">
        <f t="shared" si="72"/>
        <v>421930.37747666088</v>
      </c>
      <c r="X49" s="371">
        <f t="shared" si="72"/>
        <v>421930.37747666088</v>
      </c>
      <c r="Y49" s="371">
        <f t="shared" si="72"/>
        <v>3385007.1069362792</v>
      </c>
      <c r="Z49" s="371">
        <f t="shared" si="72"/>
        <v>33849527.469362795</v>
      </c>
      <c r="AA49" s="38">
        <f t="shared" ref="AA49:AI49" si="73">$D49*R49/3600</f>
        <v>216.5909271046859</v>
      </c>
      <c r="AB49" s="38">
        <f t="shared" si="73"/>
        <v>216.5909271046859</v>
      </c>
      <c r="AC49" s="38">
        <f t="shared" si="73"/>
        <v>216.5909271046859</v>
      </c>
      <c r="AD49" s="38">
        <f t="shared" si="73"/>
        <v>216.5909271046859</v>
      </c>
      <c r="AE49" s="38">
        <f t="shared" si="73"/>
        <v>216.5909271046859</v>
      </c>
      <c r="AF49" s="38">
        <f t="shared" si="73"/>
        <v>216.5909271046859</v>
      </c>
      <c r="AG49" s="38">
        <f t="shared" si="73"/>
        <v>216.5909271046859</v>
      </c>
      <c r="AH49" s="38">
        <f t="shared" si="73"/>
        <v>1737.6369815606233</v>
      </c>
      <c r="AI49" s="38">
        <f t="shared" si="73"/>
        <v>17376.090767606234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0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0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0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0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1</v>
      </c>
      <c r="P54" s="369">
        <f t="shared" si="21"/>
        <v>53.68888888888889</v>
      </c>
      <c r="Q54" s="38">
        <f t="shared" si="22"/>
        <v>375049.22442369862</v>
      </c>
      <c r="R54" s="371">
        <f t="shared" ref="R54:Z54" si="82">$P54*$O54+MAX(R$24*1000/(MAX(MIN(FLOOR(R$24*1000/$U$1,1),$E54))*$L$1)*$R$1,$Q54-$P54*$O54)</f>
        <v>375049.22442369862</v>
      </c>
      <c r="S54" s="371">
        <f t="shared" si="82"/>
        <v>375049.22442369862</v>
      </c>
      <c r="T54" s="371">
        <f t="shared" si="82"/>
        <v>375049.22442369862</v>
      </c>
      <c r="U54" s="371">
        <f t="shared" si="82"/>
        <v>375049.22442369862</v>
      </c>
      <c r="V54" s="371">
        <f t="shared" si="82"/>
        <v>375049.22442369862</v>
      </c>
      <c r="W54" s="371">
        <f t="shared" si="82"/>
        <v>375049.22442369862</v>
      </c>
      <c r="X54" s="371">
        <f t="shared" si="82"/>
        <v>375049.22442369862</v>
      </c>
      <c r="Y54" s="371">
        <f t="shared" si="82"/>
        <v>3385000.3958251681</v>
      </c>
      <c r="Z54" s="371">
        <f t="shared" si="82"/>
        <v>33849520.758251689</v>
      </c>
      <c r="AA54" s="38">
        <f t="shared" ref="AA54:AI54" si="83">$D54*R54/3600</f>
        <v>204.02677808649204</v>
      </c>
      <c r="AB54" s="38">
        <f t="shared" si="83"/>
        <v>204.02677808649204</v>
      </c>
      <c r="AC54" s="38">
        <f t="shared" si="83"/>
        <v>204.02677808649204</v>
      </c>
      <c r="AD54" s="38">
        <f t="shared" si="83"/>
        <v>204.02677808649204</v>
      </c>
      <c r="AE54" s="38">
        <f t="shared" si="83"/>
        <v>204.02677808649204</v>
      </c>
      <c r="AF54" s="38">
        <f t="shared" si="83"/>
        <v>204.02677808649204</v>
      </c>
      <c r="AG54" s="38">
        <f t="shared" si="83"/>
        <v>204.02677808649204</v>
      </c>
      <c r="AH54" s="38">
        <f t="shared" si="83"/>
        <v>1841.4402153288916</v>
      </c>
      <c r="AI54" s="38">
        <f t="shared" si="83"/>
        <v>18414.139292488919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1</v>
      </c>
      <c r="P55" s="369">
        <f t="shared" si="21"/>
        <v>40.266666666666666</v>
      </c>
      <c r="Q55" s="38">
        <f t="shared" si="22"/>
        <v>281286.91831777396</v>
      </c>
      <c r="R55" s="371">
        <f t="shared" ref="R55:Z55" si="84">$P55*$O55+MAX(R$24*1000/(MAX(MIN(FLOOR(R$24*1000/$U$1,1),$E55))*$L$1)*$R$1,$Q55-$P55*$O55)</f>
        <v>281286.91831777396</v>
      </c>
      <c r="S55" s="371">
        <f t="shared" si="84"/>
        <v>281286.91831777396</v>
      </c>
      <c r="T55" s="371">
        <f t="shared" si="84"/>
        <v>281286.91831777396</v>
      </c>
      <c r="U55" s="371">
        <f t="shared" si="84"/>
        <v>281286.91831777396</v>
      </c>
      <c r="V55" s="371">
        <f t="shared" si="84"/>
        <v>281286.91831777396</v>
      </c>
      <c r="W55" s="371">
        <f t="shared" si="84"/>
        <v>281286.91831777396</v>
      </c>
      <c r="X55" s="371">
        <f t="shared" si="84"/>
        <v>281286.91831777396</v>
      </c>
      <c r="Y55" s="371">
        <f t="shared" si="84"/>
        <v>2538750.2968688766</v>
      </c>
      <c r="Z55" s="371">
        <f t="shared" si="84"/>
        <v>25387140.568688765</v>
      </c>
      <c r="AA55" s="38">
        <f t="shared" ref="AA55:AI55" si="85">$D55*R55/3600</f>
        <v>204.02677808649207</v>
      </c>
      <c r="AB55" s="38">
        <f t="shared" si="85"/>
        <v>204.02677808649207</v>
      </c>
      <c r="AC55" s="38">
        <f t="shared" si="85"/>
        <v>204.02677808649207</v>
      </c>
      <c r="AD55" s="38">
        <f t="shared" si="85"/>
        <v>204.02677808649207</v>
      </c>
      <c r="AE55" s="38">
        <f t="shared" si="85"/>
        <v>204.02677808649207</v>
      </c>
      <c r="AF55" s="38">
        <f t="shared" si="85"/>
        <v>204.02677808649207</v>
      </c>
      <c r="AG55" s="38">
        <f t="shared" si="85"/>
        <v>204.02677808649207</v>
      </c>
      <c r="AH55" s="38">
        <f t="shared" si="85"/>
        <v>1841.440215328892</v>
      </c>
      <c r="AI55" s="38">
        <f t="shared" si="85"/>
        <v>18414.139292488919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1</v>
      </c>
      <c r="P56" s="369">
        <f t="shared" si="21"/>
        <v>40.266666666666666</v>
      </c>
      <c r="Q56" s="38">
        <f t="shared" si="22"/>
        <v>281286.91831777396</v>
      </c>
      <c r="R56" s="371">
        <f t="shared" ref="R56:Z56" si="86">$P56*$O56+MAX(R$24*1000/(MAX(MIN(FLOOR(R$24*1000/$U$1,1),$E56))*$L$1)*$R$1,$Q56-$P56*$O56)</f>
        <v>281286.91831777396</v>
      </c>
      <c r="S56" s="371">
        <f t="shared" si="86"/>
        <v>281286.91831777396</v>
      </c>
      <c r="T56" s="371">
        <f t="shared" si="86"/>
        <v>281286.91831777396</v>
      </c>
      <c r="U56" s="371">
        <f t="shared" si="86"/>
        <v>281286.91831777396</v>
      </c>
      <c r="V56" s="371">
        <f t="shared" si="86"/>
        <v>281286.91831777396</v>
      </c>
      <c r="W56" s="371">
        <f t="shared" si="86"/>
        <v>281286.91831777396</v>
      </c>
      <c r="X56" s="371">
        <f t="shared" si="86"/>
        <v>281286.91831777396</v>
      </c>
      <c r="Y56" s="371">
        <f t="shared" si="86"/>
        <v>2538750.2968688766</v>
      </c>
      <c r="Z56" s="371">
        <f t="shared" si="86"/>
        <v>25387140.568688765</v>
      </c>
      <c r="AA56" s="38">
        <f t="shared" ref="AA56:AI56" si="87">$D56*R56/3600</f>
        <v>204.02677808649207</v>
      </c>
      <c r="AB56" s="38">
        <f t="shared" si="87"/>
        <v>204.02677808649207</v>
      </c>
      <c r="AC56" s="38">
        <f t="shared" si="87"/>
        <v>204.02677808649207</v>
      </c>
      <c r="AD56" s="38">
        <f t="shared" si="87"/>
        <v>204.02677808649207</v>
      </c>
      <c r="AE56" s="38">
        <f t="shared" si="87"/>
        <v>204.02677808649207</v>
      </c>
      <c r="AF56" s="38">
        <f t="shared" si="87"/>
        <v>204.02677808649207</v>
      </c>
      <c r="AG56" s="38">
        <f t="shared" si="87"/>
        <v>204.02677808649207</v>
      </c>
      <c r="AH56" s="38">
        <f t="shared" si="87"/>
        <v>1841.440215328892</v>
      </c>
      <c r="AI56" s="38">
        <f t="shared" si="87"/>
        <v>18414.139292488919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0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0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1</v>
      </c>
      <c r="P59" s="369">
        <f t="shared" si="21"/>
        <v>24.16</v>
      </c>
      <c r="Q59" s="38">
        <f t="shared" si="22"/>
        <v>168772.15099066438</v>
      </c>
      <c r="R59" s="371">
        <f t="shared" ref="R59:Z59" si="92">$P59*$O59+MAX(R$24*1000/(MAX(MIN(FLOOR(R$24*1000/$U$1,1),$E59))*$L$1)*$R$1,$Q59-$P59*$O59)</f>
        <v>168772.15099066438</v>
      </c>
      <c r="S59" s="371">
        <f t="shared" si="92"/>
        <v>168772.15099066438</v>
      </c>
      <c r="T59" s="371">
        <f t="shared" si="92"/>
        <v>168772.15099066438</v>
      </c>
      <c r="U59" s="371">
        <f t="shared" si="92"/>
        <v>168772.15099066438</v>
      </c>
      <c r="V59" s="371">
        <f t="shared" si="92"/>
        <v>168772.15099066438</v>
      </c>
      <c r="W59" s="371">
        <f t="shared" si="92"/>
        <v>168772.15099066438</v>
      </c>
      <c r="X59" s="371">
        <f t="shared" si="92"/>
        <v>168772.15099066438</v>
      </c>
      <c r="Y59" s="371">
        <f t="shared" si="92"/>
        <v>1269379.1751011049</v>
      </c>
      <c r="Z59" s="371">
        <f t="shared" si="92"/>
        <v>12693574.31101105</v>
      </c>
      <c r="AA59" s="38">
        <f t="shared" ref="AA59:AI59" si="93">$D59*R59/3600</f>
        <v>255.03347260811509</v>
      </c>
      <c r="AB59" s="38">
        <f t="shared" si="93"/>
        <v>255.03347260811509</v>
      </c>
      <c r="AC59" s="38">
        <f t="shared" si="93"/>
        <v>255.03347260811509</v>
      </c>
      <c r="AD59" s="38">
        <f t="shared" si="93"/>
        <v>255.03347260811509</v>
      </c>
      <c r="AE59" s="38">
        <f t="shared" si="93"/>
        <v>255.03347260811509</v>
      </c>
      <c r="AF59" s="38">
        <f t="shared" si="93"/>
        <v>255.03347260811509</v>
      </c>
      <c r="AG59" s="38">
        <f t="shared" si="93"/>
        <v>255.03347260811509</v>
      </c>
      <c r="AH59" s="38">
        <f t="shared" si="93"/>
        <v>1918.1729757083365</v>
      </c>
      <c r="AI59" s="38">
        <f t="shared" si="93"/>
        <v>19181.401181083365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1</v>
      </c>
      <c r="P60" s="369">
        <f t="shared" si="21"/>
        <v>24.16</v>
      </c>
      <c r="Q60" s="38">
        <f t="shared" si="22"/>
        <v>168772.15099066438</v>
      </c>
      <c r="R60" s="371">
        <f t="shared" ref="R60:Z60" si="94">$P60*$O60+MAX(R$24*1000/(MAX(MIN(FLOOR(R$24*1000/$U$1,1),$E60))*$L$1)*$R$1,$Q60-$P60*$O60)</f>
        <v>168772.15099066438</v>
      </c>
      <c r="S60" s="371">
        <f t="shared" si="94"/>
        <v>168772.15099066438</v>
      </c>
      <c r="T60" s="371">
        <f t="shared" si="94"/>
        <v>168772.15099066438</v>
      </c>
      <c r="U60" s="371">
        <f t="shared" si="94"/>
        <v>168772.15099066438</v>
      </c>
      <c r="V60" s="371">
        <f t="shared" si="94"/>
        <v>168772.15099066438</v>
      </c>
      <c r="W60" s="371">
        <f t="shared" si="94"/>
        <v>168772.15099066438</v>
      </c>
      <c r="X60" s="371">
        <f t="shared" si="94"/>
        <v>168772.15099066438</v>
      </c>
      <c r="Y60" s="371">
        <f t="shared" si="94"/>
        <v>1269379.1751011049</v>
      </c>
      <c r="Z60" s="371">
        <f t="shared" si="94"/>
        <v>12693574.31101105</v>
      </c>
      <c r="AA60" s="38">
        <f t="shared" ref="AA60:AI60" si="95">$D60*R60/3600</f>
        <v>255.03347260811509</v>
      </c>
      <c r="AB60" s="38">
        <f t="shared" si="95"/>
        <v>255.03347260811509</v>
      </c>
      <c r="AC60" s="38">
        <f t="shared" si="95"/>
        <v>255.03347260811509</v>
      </c>
      <c r="AD60" s="38">
        <f t="shared" si="95"/>
        <v>255.03347260811509</v>
      </c>
      <c r="AE60" s="38">
        <f t="shared" si="95"/>
        <v>255.03347260811509</v>
      </c>
      <c r="AF60" s="38">
        <f t="shared" si="95"/>
        <v>255.03347260811509</v>
      </c>
      <c r="AG60" s="38">
        <f t="shared" si="95"/>
        <v>255.03347260811509</v>
      </c>
      <c r="AH60" s="38">
        <f t="shared" si="95"/>
        <v>1918.1729757083365</v>
      </c>
      <c r="AI60" s="38">
        <f t="shared" si="95"/>
        <v>19181.401181083365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1</v>
      </c>
      <c r="P61" s="369">
        <f t="shared" si="21"/>
        <v>48.32</v>
      </c>
      <c r="Q61" s="38">
        <f t="shared" si="22"/>
        <v>337544.30198132875</v>
      </c>
      <c r="R61" s="371">
        <f t="shared" ref="R61:Z61" si="96">$P61*$O61+MAX(R$24*1000/(MAX(MIN(FLOOR(R$24*1000/$U$1,1),$E61))*$L$1)*$R$1,$Q61-$P61*$O61)</f>
        <v>337544.30198132875</v>
      </c>
      <c r="S61" s="371">
        <f t="shared" si="96"/>
        <v>337544.30198132875</v>
      </c>
      <c r="T61" s="371">
        <f t="shared" si="96"/>
        <v>337544.30198132875</v>
      </c>
      <c r="U61" s="371">
        <f t="shared" si="96"/>
        <v>337544.30198132875</v>
      </c>
      <c r="V61" s="371">
        <f t="shared" si="96"/>
        <v>337544.30198132875</v>
      </c>
      <c r="W61" s="371">
        <f t="shared" si="96"/>
        <v>337544.30198132875</v>
      </c>
      <c r="X61" s="371">
        <f t="shared" si="96"/>
        <v>337544.30198132875</v>
      </c>
      <c r="Y61" s="371">
        <f t="shared" si="96"/>
        <v>1692521.6734681397</v>
      </c>
      <c r="Z61" s="371">
        <f t="shared" si="96"/>
        <v>16924781.854681399</v>
      </c>
      <c r="AA61" s="38">
        <f t="shared" ref="AA61:AI61" si="97">$D61*R61/3600</f>
        <v>382.55020891217265</v>
      </c>
      <c r="AB61" s="38">
        <f t="shared" si="97"/>
        <v>382.55020891217265</v>
      </c>
      <c r="AC61" s="38">
        <f t="shared" si="97"/>
        <v>382.55020891217265</v>
      </c>
      <c r="AD61" s="38">
        <f t="shared" si="97"/>
        <v>382.55020891217265</v>
      </c>
      <c r="AE61" s="38">
        <f t="shared" si="97"/>
        <v>382.55020891217265</v>
      </c>
      <c r="AF61" s="38">
        <f t="shared" si="97"/>
        <v>382.55020891217265</v>
      </c>
      <c r="AG61" s="38">
        <f t="shared" si="97"/>
        <v>382.55020891217265</v>
      </c>
      <c r="AH61" s="38">
        <f t="shared" si="97"/>
        <v>1918.1912299305584</v>
      </c>
      <c r="AI61" s="38">
        <f t="shared" si="97"/>
        <v>19181.419435305586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1</v>
      </c>
      <c r="P62" s="369">
        <f t="shared" si="21"/>
        <v>32.213333333333331</v>
      </c>
      <c r="Q62" s="38">
        <f t="shared" si="22"/>
        <v>225029.53465421914</v>
      </c>
      <c r="R62" s="371">
        <f t="shared" ref="R62:Z62" si="98">$P62*$O62+MAX(R$24*1000/(MAX(MIN(FLOOR(R$24*1000/$U$1,1),$E62))*$L$1)*$R$1,$Q62-$P62*$O62)</f>
        <v>225029.53465421914</v>
      </c>
      <c r="S62" s="371">
        <f t="shared" si="98"/>
        <v>225029.53465421914</v>
      </c>
      <c r="T62" s="371">
        <f t="shared" si="98"/>
        <v>225029.53465421914</v>
      </c>
      <c r="U62" s="371">
        <f t="shared" si="98"/>
        <v>225029.53465421914</v>
      </c>
      <c r="V62" s="371">
        <f t="shared" si="98"/>
        <v>225029.53465421914</v>
      </c>
      <c r="W62" s="371">
        <f t="shared" si="98"/>
        <v>225029.53465421914</v>
      </c>
      <c r="X62" s="371">
        <f t="shared" si="98"/>
        <v>225029.53465421914</v>
      </c>
      <c r="Y62" s="371">
        <f t="shared" si="98"/>
        <v>1692505.566801473</v>
      </c>
      <c r="Z62" s="371">
        <f t="shared" si="98"/>
        <v>16924765.748014733</v>
      </c>
      <c r="AA62" s="38">
        <f t="shared" ref="AA62:AI62" si="99">$D62*R62/3600</f>
        <v>255.03347260811503</v>
      </c>
      <c r="AB62" s="38">
        <f t="shared" si="99"/>
        <v>255.03347260811503</v>
      </c>
      <c r="AC62" s="38">
        <f t="shared" si="99"/>
        <v>255.03347260811503</v>
      </c>
      <c r="AD62" s="38">
        <f t="shared" si="99"/>
        <v>255.03347260811503</v>
      </c>
      <c r="AE62" s="38">
        <f t="shared" si="99"/>
        <v>255.03347260811503</v>
      </c>
      <c r="AF62" s="38">
        <f t="shared" si="99"/>
        <v>255.03347260811503</v>
      </c>
      <c r="AG62" s="38">
        <f t="shared" si="99"/>
        <v>255.03347260811503</v>
      </c>
      <c r="AH62" s="38">
        <f t="shared" si="99"/>
        <v>1918.1729757083363</v>
      </c>
      <c r="AI62" s="38">
        <f t="shared" si="99"/>
        <v>19181.401181083362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1</v>
      </c>
      <c r="P63" s="369">
        <f t="shared" si="21"/>
        <v>48.32</v>
      </c>
      <c r="Q63" s="38">
        <f t="shared" si="22"/>
        <v>337544.30198132875</v>
      </c>
      <c r="R63" s="371">
        <f t="shared" ref="R63:Z63" si="100">$P63*$O63+MAX(R$24*1000/(MAX(MIN(FLOOR(R$24*1000/$U$1,1),$E63))*$L$1)*$R$1,$Q63-$P63*$O63)</f>
        <v>337544.30198132875</v>
      </c>
      <c r="S63" s="371">
        <f t="shared" si="100"/>
        <v>337544.30198132875</v>
      </c>
      <c r="T63" s="371">
        <f t="shared" si="100"/>
        <v>337544.30198132875</v>
      </c>
      <c r="U63" s="371">
        <f t="shared" si="100"/>
        <v>337544.30198132875</v>
      </c>
      <c r="V63" s="371">
        <f t="shared" si="100"/>
        <v>337544.30198132875</v>
      </c>
      <c r="W63" s="371">
        <f t="shared" si="100"/>
        <v>337544.30198132875</v>
      </c>
      <c r="X63" s="371">
        <f t="shared" si="100"/>
        <v>337544.30198132875</v>
      </c>
      <c r="Y63" s="371">
        <f t="shared" si="100"/>
        <v>1692521.6734681397</v>
      </c>
      <c r="Z63" s="371">
        <f t="shared" si="100"/>
        <v>16924781.854681399</v>
      </c>
      <c r="AA63" s="38">
        <f t="shared" ref="AA63:AI63" si="101">$D63*R63/3600</f>
        <v>382.55020891217265</v>
      </c>
      <c r="AB63" s="38">
        <f t="shared" si="101"/>
        <v>382.55020891217265</v>
      </c>
      <c r="AC63" s="38">
        <f t="shared" si="101"/>
        <v>382.55020891217265</v>
      </c>
      <c r="AD63" s="38">
        <f t="shared" si="101"/>
        <v>382.55020891217265</v>
      </c>
      <c r="AE63" s="38">
        <f t="shared" si="101"/>
        <v>382.55020891217265</v>
      </c>
      <c r="AF63" s="38">
        <f t="shared" si="101"/>
        <v>382.55020891217265</v>
      </c>
      <c r="AG63" s="38">
        <f t="shared" si="101"/>
        <v>382.55020891217265</v>
      </c>
      <c r="AH63" s="38">
        <f t="shared" si="101"/>
        <v>1918.1912299305584</v>
      </c>
      <c r="AI63" s="38">
        <f t="shared" si="101"/>
        <v>19181.419435305586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1</v>
      </c>
      <c r="P64" s="369">
        <f t="shared" si="21"/>
        <v>48.32</v>
      </c>
      <c r="Q64" s="38">
        <f t="shared" si="22"/>
        <v>337544.30198132875</v>
      </c>
      <c r="R64" s="371">
        <f t="shared" ref="R64:Z64" si="102">$P64*$O64+MAX(R$24*1000/(MAX(MIN(FLOOR(R$24*1000/$U$1,1),$E64))*$L$1)*$R$1,$Q64-$P64*$O64)</f>
        <v>337544.30198132875</v>
      </c>
      <c r="S64" s="371">
        <f t="shared" si="102"/>
        <v>337544.30198132875</v>
      </c>
      <c r="T64" s="371">
        <f t="shared" si="102"/>
        <v>337544.30198132875</v>
      </c>
      <c r="U64" s="371">
        <f t="shared" si="102"/>
        <v>337544.30198132875</v>
      </c>
      <c r="V64" s="371">
        <f t="shared" si="102"/>
        <v>337544.30198132875</v>
      </c>
      <c r="W64" s="371">
        <f t="shared" si="102"/>
        <v>337544.30198132875</v>
      </c>
      <c r="X64" s="371">
        <f t="shared" si="102"/>
        <v>337544.30198132875</v>
      </c>
      <c r="Y64" s="371">
        <f t="shared" si="102"/>
        <v>2256679.4579575197</v>
      </c>
      <c r="Z64" s="371">
        <f t="shared" si="102"/>
        <v>22566359.699575197</v>
      </c>
      <c r="AA64" s="38">
        <f t="shared" ref="AA64:AI64" si="103">$D64*R64/3600</f>
        <v>286.91265668412944</v>
      </c>
      <c r="AB64" s="38">
        <f t="shared" si="103"/>
        <v>286.91265668412944</v>
      </c>
      <c r="AC64" s="38">
        <f t="shared" si="103"/>
        <v>286.91265668412944</v>
      </c>
      <c r="AD64" s="38">
        <f t="shared" si="103"/>
        <v>286.91265668412944</v>
      </c>
      <c r="AE64" s="38">
        <f t="shared" si="103"/>
        <v>286.91265668412944</v>
      </c>
      <c r="AF64" s="38">
        <f t="shared" si="103"/>
        <v>286.91265668412944</v>
      </c>
      <c r="AG64" s="38">
        <f t="shared" si="103"/>
        <v>286.91265668412944</v>
      </c>
      <c r="AH64" s="38">
        <f t="shared" si="103"/>
        <v>1918.1775392638917</v>
      </c>
      <c r="AI64" s="38">
        <f t="shared" si="103"/>
        <v>19181.40574463892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0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0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0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0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0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0</v>
      </c>
      <c r="O70" s="38">
        <f t="shared" si="20"/>
        <v>0</v>
      </c>
      <c r="P70" s="369">
        <f t="shared" si="21"/>
        <v>100000000000</v>
      </c>
      <c r="Q70" s="38">
        <f t="shared" si="22"/>
        <v>698560227610365.75</v>
      </c>
      <c r="R70" s="371">
        <f t="shared" ref="R70:Z70" si="114">$P70*$O70+MAX(R$24*1000/(MAX(MIN(FLOOR(R$24*1000/$U$1,1),$E70))*$L$1)*$R$1,$Q70-$P70*$O70)</f>
        <v>698560227610365.75</v>
      </c>
      <c r="S70" s="371">
        <f t="shared" si="114"/>
        <v>698560227610365.75</v>
      </c>
      <c r="T70" s="371">
        <f t="shared" si="114"/>
        <v>698560227610365.75</v>
      </c>
      <c r="U70" s="371">
        <f t="shared" si="114"/>
        <v>698560227610365.75</v>
      </c>
      <c r="V70" s="371">
        <f t="shared" si="114"/>
        <v>698560227610365.75</v>
      </c>
      <c r="W70" s="371">
        <f t="shared" si="114"/>
        <v>698560227610365.75</v>
      </c>
      <c r="X70" s="371">
        <f t="shared" si="114"/>
        <v>698560227610365.75</v>
      </c>
      <c r="Y70" s="371">
        <f t="shared" si="114"/>
        <v>698560227610365.75</v>
      </c>
      <c r="Z70" s="371">
        <f t="shared" si="114"/>
        <v>698560227610365.75</v>
      </c>
      <c r="AA70" s="38">
        <f t="shared" ref="AA70:AI70" si="115">$D70*R70/3600</f>
        <v>534010485106.5907</v>
      </c>
      <c r="AB70" s="38">
        <f t="shared" si="115"/>
        <v>534010485106.5907</v>
      </c>
      <c r="AC70" s="38">
        <f t="shared" si="115"/>
        <v>534010485106.5907</v>
      </c>
      <c r="AD70" s="38">
        <f t="shared" si="115"/>
        <v>534010485106.5907</v>
      </c>
      <c r="AE70" s="38">
        <f t="shared" si="115"/>
        <v>534010485106.5907</v>
      </c>
      <c r="AF70" s="38">
        <f t="shared" si="115"/>
        <v>534010485106.5907</v>
      </c>
      <c r="AG70" s="38">
        <f t="shared" si="115"/>
        <v>534010485106.5907</v>
      </c>
      <c r="AH70" s="38">
        <f t="shared" si="115"/>
        <v>534010485106.5907</v>
      </c>
      <c r="AI70" s="38">
        <f t="shared" si="115"/>
        <v>534010485106.5907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1</v>
      </c>
      <c r="P71" s="369">
        <f t="shared" si="21"/>
        <v>100.66666666666667</v>
      </c>
      <c r="Q71" s="38">
        <f t="shared" si="22"/>
        <v>703217.29579443485</v>
      </c>
      <c r="R71" s="371">
        <f t="shared" ref="R71:Z71" si="116">$P71*$O71+MAX(R$24*1000/(MAX(MIN(FLOOR(R$24*1000/$U$1,1),$E71))*$L$1)*$R$1,$Q71-$P71*$O71)</f>
        <v>703217.29579443485</v>
      </c>
      <c r="S71" s="371">
        <f t="shared" si="116"/>
        <v>703217.29579443485</v>
      </c>
      <c r="T71" s="371">
        <f t="shared" si="116"/>
        <v>703217.29579443485</v>
      </c>
      <c r="U71" s="371">
        <f t="shared" si="116"/>
        <v>703217.29579443485</v>
      </c>
      <c r="V71" s="371">
        <f t="shared" si="116"/>
        <v>703217.29579443485</v>
      </c>
      <c r="W71" s="371">
        <f t="shared" si="116"/>
        <v>703217.29579443485</v>
      </c>
      <c r="X71" s="371">
        <f t="shared" si="116"/>
        <v>703217.29579443485</v>
      </c>
      <c r="Y71" s="371">
        <f t="shared" si="116"/>
        <v>2538810.6968688765</v>
      </c>
      <c r="Z71" s="371">
        <f t="shared" si="116"/>
        <v>25387200.968688767</v>
      </c>
      <c r="AA71" s="38">
        <f t="shared" ref="AA71:AI71" si="117">$D71*R71/3600</f>
        <v>537.57055500730132</v>
      </c>
      <c r="AB71" s="38">
        <f t="shared" si="117"/>
        <v>537.57055500730132</v>
      </c>
      <c r="AC71" s="38">
        <f t="shared" si="117"/>
        <v>537.57055500730132</v>
      </c>
      <c r="AD71" s="38">
        <f t="shared" si="117"/>
        <v>537.57055500730132</v>
      </c>
      <c r="AE71" s="38">
        <f t="shared" si="117"/>
        <v>537.57055500730132</v>
      </c>
      <c r="AF71" s="38">
        <f t="shared" si="117"/>
        <v>537.57055500730132</v>
      </c>
      <c r="AG71" s="38">
        <f t="shared" si="117"/>
        <v>537.57055500730132</v>
      </c>
      <c r="AH71" s="38">
        <f t="shared" si="117"/>
        <v>1940.779732717541</v>
      </c>
      <c r="AI71" s="38">
        <f t="shared" si="117"/>
        <v>19407.104740508745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0</v>
      </c>
      <c r="O72" s="38">
        <f t="shared" si="20"/>
        <v>0</v>
      </c>
      <c r="P72" s="369">
        <f t="shared" si="21"/>
        <v>100000000000</v>
      </c>
      <c r="Q72" s="38">
        <f t="shared" si="22"/>
        <v>698560227610365.75</v>
      </c>
      <c r="R72" s="371">
        <f t="shared" ref="R72:Z72" si="118">$P72*$O72+MAX(R$24*1000/(MAX(MIN(FLOOR(R$24*1000/$U$1,1),$E72))*$L$1)*$R$1,$Q72-$P72*$O72)</f>
        <v>698560227610365.75</v>
      </c>
      <c r="S72" s="371">
        <f t="shared" si="118"/>
        <v>698560227610365.75</v>
      </c>
      <c r="T72" s="371">
        <f t="shared" si="118"/>
        <v>698560227610365.75</v>
      </c>
      <c r="U72" s="371">
        <f t="shared" si="118"/>
        <v>698560227610365.75</v>
      </c>
      <c r="V72" s="371">
        <f t="shared" si="118"/>
        <v>698560227610365.75</v>
      </c>
      <c r="W72" s="371">
        <f t="shared" si="118"/>
        <v>698560227610365.75</v>
      </c>
      <c r="X72" s="371">
        <f t="shared" si="118"/>
        <v>698560227610365.75</v>
      </c>
      <c r="Y72" s="371">
        <f t="shared" si="118"/>
        <v>698560227610365.75</v>
      </c>
      <c r="Z72" s="371">
        <f t="shared" si="118"/>
        <v>698560227610365.75</v>
      </c>
      <c r="AA72" s="38">
        <f t="shared" ref="AA72:AI72" si="119">$D72*R72/3600</f>
        <v>267005242553.29535</v>
      </c>
      <c r="AB72" s="38">
        <f t="shared" si="119"/>
        <v>267005242553.29535</v>
      </c>
      <c r="AC72" s="38">
        <f t="shared" si="119"/>
        <v>267005242553.29535</v>
      </c>
      <c r="AD72" s="38">
        <f t="shared" si="119"/>
        <v>267005242553.29535</v>
      </c>
      <c r="AE72" s="38">
        <f t="shared" si="119"/>
        <v>267005242553.29535</v>
      </c>
      <c r="AF72" s="38">
        <f t="shared" si="119"/>
        <v>267005242553.29535</v>
      </c>
      <c r="AG72" s="38">
        <f t="shared" si="119"/>
        <v>267005242553.29535</v>
      </c>
      <c r="AH72" s="38">
        <f t="shared" si="119"/>
        <v>267005242553.29535</v>
      </c>
      <c r="AI72" s="38">
        <f t="shared" si="119"/>
        <v>267005242553.29535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0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0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2</v>
      </c>
      <c r="P75" s="369">
        <f t="shared" si="21"/>
        <v>60.4</v>
      </c>
      <c r="Q75" s="38">
        <f t="shared" si="22"/>
        <v>421930.37747666088</v>
      </c>
      <c r="R75" s="371">
        <f t="shared" ref="R75:Z75" si="124">$P75*$O75+MAX(R$24*1000/(MAX(MIN(FLOOR(R$24*1000/$U$1,1),$E75))*$L$1)*$R$1,$Q75-$P75*$O75)</f>
        <v>421930.37747666088</v>
      </c>
      <c r="S75" s="371">
        <f t="shared" si="124"/>
        <v>421930.37747666088</v>
      </c>
      <c r="T75" s="371">
        <f t="shared" si="124"/>
        <v>421930.37747666088</v>
      </c>
      <c r="U75" s="371">
        <f t="shared" si="124"/>
        <v>421930.37747666088</v>
      </c>
      <c r="V75" s="371">
        <f t="shared" si="124"/>
        <v>421930.37747666088</v>
      </c>
      <c r="W75" s="371">
        <f t="shared" si="124"/>
        <v>421930.37747666088</v>
      </c>
      <c r="X75" s="371">
        <f t="shared" si="124"/>
        <v>421930.37747666088</v>
      </c>
      <c r="Y75" s="371">
        <f t="shared" si="124"/>
        <v>1692594.1534681397</v>
      </c>
      <c r="Z75" s="371">
        <f t="shared" si="124"/>
        <v>16924854.334681399</v>
      </c>
      <c r="AA75" s="38">
        <f t="shared" ref="AA75:AI75" si="125">$D75*R75/3600</f>
        <v>483.81349950657113</v>
      </c>
      <c r="AB75" s="38">
        <f t="shared" si="125"/>
        <v>483.81349950657113</v>
      </c>
      <c r="AC75" s="38">
        <f t="shared" si="125"/>
        <v>483.81349950657113</v>
      </c>
      <c r="AD75" s="38">
        <f t="shared" si="125"/>
        <v>483.81349950657113</v>
      </c>
      <c r="AE75" s="38">
        <f t="shared" si="125"/>
        <v>483.81349950657113</v>
      </c>
      <c r="AF75" s="38">
        <f t="shared" si="125"/>
        <v>483.81349950657113</v>
      </c>
      <c r="AG75" s="38">
        <f t="shared" si="125"/>
        <v>483.81349950657113</v>
      </c>
      <c r="AH75" s="38">
        <f t="shared" si="125"/>
        <v>1940.8412959768002</v>
      </c>
      <c r="AI75" s="38">
        <f t="shared" si="125"/>
        <v>19407.166303768005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1</v>
      </c>
      <c r="P76" s="369">
        <f t="shared" si="21"/>
        <v>60.4</v>
      </c>
      <c r="Q76" s="38">
        <f t="shared" si="22"/>
        <v>421930.37747666088</v>
      </c>
      <c r="R76" s="371">
        <f t="shared" ref="R76:Z76" si="126">$P76*$O76+MAX(R$24*1000/(MAX(MIN(FLOOR(R$24*1000/$U$1,1),$E76))*$L$1)*$R$1,$Q76-$P76*$O76)</f>
        <v>421930.37747666088</v>
      </c>
      <c r="S76" s="371">
        <f t="shared" si="126"/>
        <v>421930.37747666088</v>
      </c>
      <c r="T76" s="371">
        <f t="shared" si="126"/>
        <v>421930.37747666088</v>
      </c>
      <c r="U76" s="371">
        <f t="shared" si="126"/>
        <v>421930.37747666088</v>
      </c>
      <c r="V76" s="371">
        <f t="shared" si="126"/>
        <v>421930.37747666088</v>
      </c>
      <c r="W76" s="371">
        <f t="shared" si="126"/>
        <v>421930.37747666088</v>
      </c>
      <c r="X76" s="371">
        <f t="shared" si="126"/>
        <v>421930.37747666088</v>
      </c>
      <c r="Y76" s="371">
        <f t="shared" si="126"/>
        <v>1692533.7534681396</v>
      </c>
      <c r="Z76" s="371">
        <f t="shared" si="126"/>
        <v>16924793.934681397</v>
      </c>
      <c r="AA76" s="38">
        <f t="shared" ref="AA76:AI76" si="127">$D76*R76/3600</f>
        <v>483.81349950657113</v>
      </c>
      <c r="AB76" s="38">
        <f t="shared" si="127"/>
        <v>483.81349950657113</v>
      </c>
      <c r="AC76" s="38">
        <f t="shared" si="127"/>
        <v>483.81349950657113</v>
      </c>
      <c r="AD76" s="38">
        <f t="shared" si="127"/>
        <v>483.81349950657113</v>
      </c>
      <c r="AE76" s="38">
        <f t="shared" si="127"/>
        <v>483.81349950657113</v>
      </c>
      <c r="AF76" s="38">
        <f t="shared" si="127"/>
        <v>483.81349950657113</v>
      </c>
      <c r="AG76" s="38">
        <f t="shared" si="127"/>
        <v>483.81349950657113</v>
      </c>
      <c r="AH76" s="38">
        <f t="shared" si="127"/>
        <v>1940.7720373101333</v>
      </c>
      <c r="AI76" s="38">
        <f t="shared" si="127"/>
        <v>19407.097045101338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0</v>
      </c>
      <c r="O77" s="38">
        <f t="shared" si="20"/>
        <v>0</v>
      </c>
      <c r="P77" s="369">
        <f t="shared" si="21"/>
        <v>100000000000</v>
      </c>
      <c r="Q77" s="38">
        <f t="shared" si="22"/>
        <v>698560227610365.75</v>
      </c>
      <c r="R77" s="371">
        <f t="shared" ref="R77:Z77" si="128">$P77*$O77+MAX(R$24*1000/(MAX(MIN(FLOOR(R$24*1000/$U$1,1),$E77))*$L$1)*$R$1,$Q77-$P77*$O77)</f>
        <v>698560227610365.75</v>
      </c>
      <c r="S77" s="371">
        <f t="shared" si="128"/>
        <v>698560227610365.75</v>
      </c>
      <c r="T77" s="371">
        <f t="shared" si="128"/>
        <v>698560227610365.75</v>
      </c>
      <c r="U77" s="371">
        <f t="shared" si="128"/>
        <v>698560227610365.75</v>
      </c>
      <c r="V77" s="371">
        <f t="shared" si="128"/>
        <v>698560227610365.75</v>
      </c>
      <c r="W77" s="371">
        <f t="shared" si="128"/>
        <v>698560227610365.75</v>
      </c>
      <c r="X77" s="371">
        <f t="shared" si="128"/>
        <v>698560227610365.75</v>
      </c>
      <c r="Y77" s="371">
        <f t="shared" si="128"/>
        <v>698560227610365.75</v>
      </c>
      <c r="Z77" s="371">
        <f t="shared" si="128"/>
        <v>698560227610365.75</v>
      </c>
      <c r="AA77" s="38">
        <f t="shared" ref="AA77:AI77" si="129">$D77*R77/3600</f>
        <v>400507863829.94305</v>
      </c>
      <c r="AB77" s="38">
        <f t="shared" si="129"/>
        <v>400507863829.94305</v>
      </c>
      <c r="AC77" s="38">
        <f t="shared" si="129"/>
        <v>400507863829.94305</v>
      </c>
      <c r="AD77" s="38">
        <f t="shared" si="129"/>
        <v>400507863829.94305</v>
      </c>
      <c r="AE77" s="38">
        <f t="shared" si="129"/>
        <v>400507863829.94305</v>
      </c>
      <c r="AF77" s="38">
        <f t="shared" si="129"/>
        <v>400507863829.94305</v>
      </c>
      <c r="AG77" s="38">
        <f t="shared" si="129"/>
        <v>400507863829.94305</v>
      </c>
      <c r="AH77" s="38">
        <f t="shared" si="129"/>
        <v>400507863829.94305</v>
      </c>
      <c r="AI77" s="38">
        <f t="shared" si="129"/>
        <v>400507863829.94305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1</v>
      </c>
      <c r="P78" s="369">
        <f t="shared" si="21"/>
        <v>120.8</v>
      </c>
      <c r="Q78" s="38">
        <f t="shared" si="22"/>
        <v>843860.75495332177</v>
      </c>
      <c r="R78" s="371">
        <f t="shared" ref="R78:Z78" si="130">$P78*$O78+MAX(R$24*1000/(MAX(MIN(FLOOR(R$24*1000/$U$1,1),$E78))*$L$1)*$R$1,$Q78-$P78*$O78)</f>
        <v>843860.75495332177</v>
      </c>
      <c r="S78" s="371">
        <f t="shared" si="130"/>
        <v>843860.75495332177</v>
      </c>
      <c r="T78" s="371">
        <f t="shared" si="130"/>
        <v>843860.75495332177</v>
      </c>
      <c r="U78" s="371">
        <f t="shared" si="130"/>
        <v>843860.75495332177</v>
      </c>
      <c r="V78" s="371">
        <f t="shared" si="130"/>
        <v>843860.75495332177</v>
      </c>
      <c r="W78" s="371">
        <f t="shared" si="130"/>
        <v>843860.75495332177</v>
      </c>
      <c r="X78" s="371">
        <f t="shared" si="130"/>
        <v>843860.75495332177</v>
      </c>
      <c r="Y78" s="371">
        <f t="shared" si="130"/>
        <v>3385067.5069362791</v>
      </c>
      <c r="Z78" s="371">
        <f t="shared" si="130"/>
        <v>33849587.869362794</v>
      </c>
      <c r="AA78" s="38">
        <f t="shared" ref="AA78:AI78" si="131">$D78*R78/3600</f>
        <v>483.81349950657113</v>
      </c>
      <c r="AB78" s="38">
        <f t="shared" si="131"/>
        <v>483.81349950657113</v>
      </c>
      <c r="AC78" s="38">
        <f t="shared" si="131"/>
        <v>483.81349950657113</v>
      </c>
      <c r="AD78" s="38">
        <f t="shared" si="131"/>
        <v>483.81349950657113</v>
      </c>
      <c r="AE78" s="38">
        <f t="shared" si="131"/>
        <v>483.81349950657113</v>
      </c>
      <c r="AF78" s="38">
        <f t="shared" si="131"/>
        <v>483.81349950657113</v>
      </c>
      <c r="AG78" s="38">
        <f t="shared" si="131"/>
        <v>483.81349950657113</v>
      </c>
      <c r="AH78" s="38">
        <f t="shared" si="131"/>
        <v>1940.7720373101333</v>
      </c>
      <c r="AI78" s="38">
        <f t="shared" si="131"/>
        <v>19407.097045101338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5</v>
      </c>
      <c r="P79" s="369">
        <f t="shared" si="21"/>
        <v>24.16</v>
      </c>
      <c r="Q79" s="38">
        <f t="shared" si="22"/>
        <v>168772.15099066438</v>
      </c>
      <c r="R79" s="371">
        <f t="shared" ref="R79:Z79" si="132">$P79*$O79+MAX(R$24*1000/(MAX(MIN(FLOOR(R$24*1000/$U$1,1),$E79))*$L$1)*$R$1,$Q79-$P79*$O79)</f>
        <v>168772.15099066438</v>
      </c>
      <c r="S79" s="371">
        <f t="shared" si="132"/>
        <v>168772.15099066438</v>
      </c>
      <c r="T79" s="371">
        <f t="shared" si="132"/>
        <v>168772.15099066438</v>
      </c>
      <c r="U79" s="371">
        <f t="shared" si="132"/>
        <v>168772.15099066438</v>
      </c>
      <c r="V79" s="371">
        <f t="shared" si="132"/>
        <v>168772.15099066438</v>
      </c>
      <c r="W79" s="371">
        <f t="shared" si="132"/>
        <v>168772.15099066438</v>
      </c>
      <c r="X79" s="371">
        <f t="shared" si="132"/>
        <v>168772.15099066438</v>
      </c>
      <c r="Y79" s="371">
        <f t="shared" si="132"/>
        <v>846357.47673406987</v>
      </c>
      <c r="Z79" s="371">
        <f t="shared" si="132"/>
        <v>8462487.5673407</v>
      </c>
      <c r="AA79" s="38">
        <f t="shared" ref="AA79:AI79" si="133">$D79*R79/3600</f>
        <v>388.85103588249069</v>
      </c>
      <c r="AB79" s="38">
        <f t="shared" si="133"/>
        <v>388.85103588249069</v>
      </c>
      <c r="AC79" s="38">
        <f t="shared" si="133"/>
        <v>388.85103588249069</v>
      </c>
      <c r="AD79" s="38">
        <f t="shared" si="133"/>
        <v>388.85103588249069</v>
      </c>
      <c r="AE79" s="38">
        <f t="shared" si="133"/>
        <v>388.85103588249069</v>
      </c>
      <c r="AF79" s="38">
        <f t="shared" si="133"/>
        <v>388.85103588249069</v>
      </c>
      <c r="AG79" s="38">
        <f t="shared" si="133"/>
        <v>388.85103588249069</v>
      </c>
      <c r="AH79" s="38">
        <f t="shared" si="133"/>
        <v>1950.0076263952969</v>
      </c>
      <c r="AI79" s="38">
        <f t="shared" si="133"/>
        <v>19497.57135515297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5</v>
      </c>
      <c r="P80" s="369">
        <f t="shared" si="21"/>
        <v>24.16</v>
      </c>
      <c r="Q80" s="38">
        <f t="shared" si="22"/>
        <v>168772.15099066438</v>
      </c>
      <c r="R80" s="371">
        <f t="shared" ref="R80:Z80" si="134">$P80*$O80+MAX(R$24*1000/(MAX(MIN(FLOOR(R$24*1000/$U$1,1),$E80))*$L$1)*$R$1,$Q80-$P80*$O80)</f>
        <v>168772.15099066438</v>
      </c>
      <c r="S80" s="371">
        <f t="shared" si="134"/>
        <v>168772.15099066438</v>
      </c>
      <c r="T80" s="371">
        <f t="shared" si="134"/>
        <v>168772.15099066438</v>
      </c>
      <c r="U80" s="371">
        <f t="shared" si="134"/>
        <v>168772.15099066438</v>
      </c>
      <c r="V80" s="371">
        <f t="shared" si="134"/>
        <v>168772.15099066438</v>
      </c>
      <c r="W80" s="371">
        <f t="shared" si="134"/>
        <v>168772.15099066438</v>
      </c>
      <c r="X80" s="371">
        <f t="shared" si="134"/>
        <v>168772.15099066438</v>
      </c>
      <c r="Y80" s="371">
        <f t="shared" si="134"/>
        <v>846357.47673406987</v>
      </c>
      <c r="Z80" s="371">
        <f t="shared" si="134"/>
        <v>8462487.5673407</v>
      </c>
      <c r="AA80" s="38">
        <f t="shared" ref="AA80:AI80" si="135">$D80*R80/3600</f>
        <v>388.85103588249069</v>
      </c>
      <c r="AB80" s="38">
        <f t="shared" si="135"/>
        <v>388.85103588249069</v>
      </c>
      <c r="AC80" s="38">
        <f t="shared" si="135"/>
        <v>388.85103588249069</v>
      </c>
      <c r="AD80" s="38">
        <f t="shared" si="135"/>
        <v>388.85103588249069</v>
      </c>
      <c r="AE80" s="38">
        <f t="shared" si="135"/>
        <v>388.85103588249069</v>
      </c>
      <c r="AF80" s="38">
        <f t="shared" si="135"/>
        <v>388.85103588249069</v>
      </c>
      <c r="AG80" s="38">
        <f t="shared" si="135"/>
        <v>388.85103588249069</v>
      </c>
      <c r="AH80" s="38">
        <f t="shared" si="135"/>
        <v>1950.0076263952969</v>
      </c>
      <c r="AI80" s="38">
        <f t="shared" si="135"/>
        <v>19497.57135515297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2</v>
      </c>
      <c r="P81" s="369">
        <f t="shared" si="21"/>
        <v>32.213333333333331</v>
      </c>
      <c r="Q81" s="38">
        <f t="shared" si="22"/>
        <v>225029.53465421914</v>
      </c>
      <c r="R81" s="371">
        <f t="shared" ref="R81:Z81" si="136">$P81*$O81+MAX(R$24*1000/(MAX(MIN(FLOOR(R$24*1000/$U$1,1),$E81))*$L$1)*$R$1,$Q81-$P81*$O81)</f>
        <v>225029.53465421914</v>
      </c>
      <c r="S81" s="371">
        <f t="shared" si="136"/>
        <v>225029.53465421914</v>
      </c>
      <c r="T81" s="371">
        <f t="shared" si="136"/>
        <v>225029.53465421914</v>
      </c>
      <c r="U81" s="371">
        <f t="shared" si="136"/>
        <v>225029.53465421914</v>
      </c>
      <c r="V81" s="371">
        <f t="shared" si="136"/>
        <v>225029.53465421914</v>
      </c>
      <c r="W81" s="371">
        <f t="shared" si="136"/>
        <v>225029.53465421914</v>
      </c>
      <c r="X81" s="371">
        <f t="shared" si="136"/>
        <v>225029.53465421914</v>
      </c>
      <c r="Y81" s="371">
        <f t="shared" si="136"/>
        <v>1692537.7801348064</v>
      </c>
      <c r="Z81" s="371">
        <f t="shared" si="136"/>
        <v>16924797.961348064</v>
      </c>
      <c r="AA81" s="38">
        <f t="shared" ref="AA81:AI81" si="137">$D81*R81/3600</f>
        <v>259.23402392166042</v>
      </c>
      <c r="AB81" s="38">
        <f t="shared" si="137"/>
        <v>259.23402392166042</v>
      </c>
      <c r="AC81" s="38">
        <f t="shared" si="137"/>
        <v>259.23402392166042</v>
      </c>
      <c r="AD81" s="38">
        <f t="shared" si="137"/>
        <v>259.23402392166042</v>
      </c>
      <c r="AE81" s="38">
        <f t="shared" si="137"/>
        <v>259.23402392166042</v>
      </c>
      <c r="AF81" s="38">
        <f t="shared" si="137"/>
        <v>259.23402392166042</v>
      </c>
      <c r="AG81" s="38">
        <f t="shared" si="137"/>
        <v>259.23402392166042</v>
      </c>
      <c r="AH81" s="38">
        <f t="shared" si="137"/>
        <v>1949.8035227152968</v>
      </c>
      <c r="AI81" s="38">
        <f t="shared" si="137"/>
        <v>19497.36725147297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1</v>
      </c>
      <c r="P82" s="369">
        <f t="shared" si="21"/>
        <v>64.426666666666662</v>
      </c>
      <c r="Q82" s="38">
        <f t="shared" si="22"/>
        <v>450059.06930843828</v>
      </c>
      <c r="R82" s="371">
        <f t="shared" ref="R82:Z82" si="138">$P82*$O82+MAX(R$24*1000/(MAX(MIN(FLOOR(R$24*1000/$U$1,1),$E82))*$L$1)*$R$1,$Q82-$P82*$O82)</f>
        <v>450059.06930843828</v>
      </c>
      <c r="S82" s="371">
        <f t="shared" si="138"/>
        <v>450059.06930843828</v>
      </c>
      <c r="T82" s="371">
        <f t="shared" si="138"/>
        <v>450059.06930843828</v>
      </c>
      <c r="U82" s="371">
        <f t="shared" si="138"/>
        <v>450059.06930843828</v>
      </c>
      <c r="V82" s="371">
        <f t="shared" si="138"/>
        <v>450059.06930843828</v>
      </c>
      <c r="W82" s="371">
        <f t="shared" si="138"/>
        <v>450059.06930843828</v>
      </c>
      <c r="X82" s="371">
        <f t="shared" si="138"/>
        <v>450059.06930843828</v>
      </c>
      <c r="Y82" s="371">
        <f t="shared" si="138"/>
        <v>3385011.1336029461</v>
      </c>
      <c r="Z82" s="371">
        <f t="shared" si="138"/>
        <v>33849531.496029466</v>
      </c>
      <c r="AA82" s="38">
        <f t="shared" ref="AA82:AI82" si="139">$D82*R82/3600</f>
        <v>259.23402392166042</v>
      </c>
      <c r="AB82" s="38">
        <f t="shared" si="139"/>
        <v>259.23402392166042</v>
      </c>
      <c r="AC82" s="38">
        <f t="shared" si="139"/>
        <v>259.23402392166042</v>
      </c>
      <c r="AD82" s="38">
        <f t="shared" si="139"/>
        <v>259.23402392166042</v>
      </c>
      <c r="AE82" s="38">
        <f t="shared" si="139"/>
        <v>259.23402392166042</v>
      </c>
      <c r="AF82" s="38">
        <f t="shared" si="139"/>
        <v>259.23402392166042</v>
      </c>
      <c r="AG82" s="38">
        <f t="shared" si="139"/>
        <v>259.23402392166042</v>
      </c>
      <c r="AH82" s="38">
        <f t="shared" si="139"/>
        <v>1949.766412955297</v>
      </c>
      <c r="AI82" s="38">
        <f t="shared" si="139"/>
        <v>19497.330141712973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0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3</v>
      </c>
      <c r="P84" s="369">
        <f t="shared" si="21"/>
        <v>24.16</v>
      </c>
      <c r="Q84" s="38">
        <f t="shared" si="22"/>
        <v>168772.15099066438</v>
      </c>
      <c r="R84" s="371">
        <f t="shared" ref="R84:Z84" si="142">$P84*$O84+MAX(R$24*1000/(MAX(MIN(FLOOR(R$24*1000/$U$1,1),$E84))*$L$1)*$R$1,$Q84-$P84*$O84)</f>
        <v>168772.15099066438</v>
      </c>
      <c r="S84" s="371">
        <f t="shared" si="142"/>
        <v>168772.15099066438</v>
      </c>
      <c r="T84" s="371">
        <f t="shared" si="142"/>
        <v>168772.15099066438</v>
      </c>
      <c r="U84" s="371">
        <f t="shared" si="142"/>
        <v>168772.15099066438</v>
      </c>
      <c r="V84" s="371">
        <f t="shared" si="142"/>
        <v>168772.15099066438</v>
      </c>
      <c r="W84" s="371">
        <f t="shared" si="142"/>
        <v>168772.15099066438</v>
      </c>
      <c r="X84" s="371">
        <f t="shared" si="142"/>
        <v>168772.15099066438</v>
      </c>
      <c r="Y84" s="371">
        <f t="shared" si="142"/>
        <v>1269427.495101105</v>
      </c>
      <c r="Z84" s="371">
        <f t="shared" si="142"/>
        <v>12693622.63101105</v>
      </c>
      <c r="AA84" s="38">
        <f t="shared" ref="AA84:AI84" si="143">$D84*R84/3600</f>
        <v>259.23402392166048</v>
      </c>
      <c r="AB84" s="38">
        <f t="shared" si="143"/>
        <v>259.23402392166048</v>
      </c>
      <c r="AC84" s="38">
        <f t="shared" si="143"/>
        <v>259.23402392166048</v>
      </c>
      <c r="AD84" s="38">
        <f t="shared" si="143"/>
        <v>259.23402392166048</v>
      </c>
      <c r="AE84" s="38">
        <f t="shared" si="143"/>
        <v>259.23402392166048</v>
      </c>
      <c r="AF84" s="38">
        <f t="shared" si="143"/>
        <v>259.23402392166048</v>
      </c>
      <c r="AG84" s="38">
        <f t="shared" si="143"/>
        <v>259.23402392166048</v>
      </c>
      <c r="AH84" s="38">
        <f t="shared" si="143"/>
        <v>1949.8406324752973</v>
      </c>
      <c r="AI84" s="38">
        <f t="shared" si="143"/>
        <v>19497.404361232973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1</v>
      </c>
      <c r="P85" s="369">
        <f t="shared" si="21"/>
        <v>48.32</v>
      </c>
      <c r="Q85" s="38">
        <f t="shared" si="22"/>
        <v>337544.30198132875</v>
      </c>
      <c r="R85" s="371">
        <f t="shared" ref="R85:Z85" si="144">$P85*$O85+MAX(R$24*1000/(MAX(MIN(FLOOR(R$24*1000/$U$1,1),$E85))*$L$1)*$R$1,$Q85-$P85*$O85)</f>
        <v>337544.30198132875</v>
      </c>
      <c r="S85" s="371">
        <f t="shared" si="144"/>
        <v>337544.30198132875</v>
      </c>
      <c r="T85" s="371">
        <f t="shared" si="144"/>
        <v>337544.30198132875</v>
      </c>
      <c r="U85" s="371">
        <f t="shared" si="144"/>
        <v>337544.30198132875</v>
      </c>
      <c r="V85" s="371">
        <f t="shared" si="144"/>
        <v>337544.30198132875</v>
      </c>
      <c r="W85" s="371">
        <f t="shared" si="144"/>
        <v>337544.30198132875</v>
      </c>
      <c r="X85" s="371">
        <f t="shared" si="144"/>
        <v>337544.30198132875</v>
      </c>
      <c r="Y85" s="371">
        <f t="shared" si="144"/>
        <v>2538758.3502022098</v>
      </c>
      <c r="Z85" s="371">
        <f t="shared" si="144"/>
        <v>25387148.6220221</v>
      </c>
      <c r="AA85" s="38">
        <f t="shared" ref="AA85:AI85" si="145">$D85*R85/3600</f>
        <v>259.23402392166048</v>
      </c>
      <c r="AB85" s="38">
        <f t="shared" si="145"/>
        <v>259.23402392166048</v>
      </c>
      <c r="AC85" s="38">
        <f t="shared" si="145"/>
        <v>259.23402392166048</v>
      </c>
      <c r="AD85" s="38">
        <f t="shared" si="145"/>
        <v>259.23402392166048</v>
      </c>
      <c r="AE85" s="38">
        <f t="shared" si="145"/>
        <v>259.23402392166048</v>
      </c>
      <c r="AF85" s="38">
        <f t="shared" si="145"/>
        <v>259.23402392166048</v>
      </c>
      <c r="AG85" s="38">
        <f t="shared" si="145"/>
        <v>259.23402392166048</v>
      </c>
      <c r="AH85" s="38">
        <f t="shared" si="145"/>
        <v>1949.7664129552973</v>
      </c>
      <c r="AI85" s="38">
        <f t="shared" si="145"/>
        <v>19497.330141712973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0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0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0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0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0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1</v>
      </c>
      <c r="P91" s="369">
        <f t="shared" si="21"/>
        <v>48.32</v>
      </c>
      <c r="Q91" s="38">
        <f t="shared" si="22"/>
        <v>337544.30198132875</v>
      </c>
      <c r="R91" s="371">
        <f t="shared" ref="R91:Z91" si="157">$P91*$O91+MAX(R$24*1000/(MAX(MIN(FLOOR(R$24*1000/$U$1,1),$E91))*$L$1)*$R$1,$Q91-$P91*$O91)</f>
        <v>337544.30198132875</v>
      </c>
      <c r="S91" s="371">
        <f t="shared" si="157"/>
        <v>337544.30198132875</v>
      </c>
      <c r="T91" s="371">
        <f t="shared" si="157"/>
        <v>337544.30198132875</v>
      </c>
      <c r="U91" s="371">
        <f t="shared" si="157"/>
        <v>337544.30198132875</v>
      </c>
      <c r="V91" s="371">
        <f t="shared" si="157"/>
        <v>337544.30198132875</v>
      </c>
      <c r="W91" s="371">
        <f t="shared" si="157"/>
        <v>337544.30198132875</v>
      </c>
      <c r="X91" s="371">
        <f t="shared" si="157"/>
        <v>337544.30198132875</v>
      </c>
      <c r="Y91" s="371">
        <f t="shared" si="157"/>
        <v>2538758.3502022098</v>
      </c>
      <c r="Z91" s="371">
        <f t="shared" si="157"/>
        <v>25387148.6220221</v>
      </c>
      <c r="AA91" s="38">
        <f t="shared" ref="AA91:AI91" si="158">$D91*R91/3600</f>
        <v>271.23559910321882</v>
      </c>
      <c r="AB91" s="38">
        <f t="shared" si="158"/>
        <v>271.23559910321882</v>
      </c>
      <c r="AC91" s="38">
        <f t="shared" si="158"/>
        <v>271.23559910321882</v>
      </c>
      <c r="AD91" s="38">
        <f t="shared" si="158"/>
        <v>271.23559910321882</v>
      </c>
      <c r="AE91" s="38">
        <f t="shared" si="158"/>
        <v>271.23559910321882</v>
      </c>
      <c r="AF91" s="38">
        <f t="shared" si="158"/>
        <v>271.23559910321882</v>
      </c>
      <c r="AG91" s="38">
        <f t="shared" si="158"/>
        <v>271.23559910321882</v>
      </c>
      <c r="AH91" s="38">
        <f t="shared" si="158"/>
        <v>2040.0333765180421</v>
      </c>
      <c r="AI91" s="38">
        <f t="shared" si="158"/>
        <v>20399.984314940422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1</v>
      </c>
      <c r="P92" s="369">
        <f t="shared" si="21"/>
        <v>48.32</v>
      </c>
      <c r="Q92" s="38">
        <f t="shared" si="22"/>
        <v>337544.30198132875</v>
      </c>
      <c r="R92" s="371">
        <f t="shared" ref="R92:Z92" si="159">$P92*$O92+MAX(R$24*1000/(MAX(MIN(FLOOR(R$24*1000/$U$1,1),$E92))*$L$1)*$R$1,$Q92-$P92*$O92)</f>
        <v>337544.30198132875</v>
      </c>
      <c r="S92" s="371">
        <f t="shared" si="159"/>
        <v>337544.30198132875</v>
      </c>
      <c r="T92" s="371">
        <f t="shared" si="159"/>
        <v>337544.30198132875</v>
      </c>
      <c r="U92" s="371">
        <f t="shared" si="159"/>
        <v>337544.30198132875</v>
      </c>
      <c r="V92" s="371">
        <f t="shared" si="159"/>
        <v>337544.30198132875</v>
      </c>
      <c r="W92" s="371">
        <f t="shared" si="159"/>
        <v>337544.30198132875</v>
      </c>
      <c r="X92" s="371">
        <f t="shared" si="159"/>
        <v>337544.30198132875</v>
      </c>
      <c r="Y92" s="371">
        <f t="shared" si="159"/>
        <v>2538758.3502022098</v>
      </c>
      <c r="Z92" s="371">
        <f t="shared" si="159"/>
        <v>25387148.6220221</v>
      </c>
      <c r="AA92" s="38">
        <f t="shared" ref="AA92:AI92" si="160">$D92*R92/3600</f>
        <v>271.23559910321882</v>
      </c>
      <c r="AB92" s="38">
        <f t="shared" si="160"/>
        <v>271.23559910321882</v>
      </c>
      <c r="AC92" s="38">
        <f t="shared" si="160"/>
        <v>271.23559910321882</v>
      </c>
      <c r="AD92" s="38">
        <f t="shared" si="160"/>
        <v>271.23559910321882</v>
      </c>
      <c r="AE92" s="38">
        <f t="shared" si="160"/>
        <v>271.23559910321882</v>
      </c>
      <c r="AF92" s="38">
        <f t="shared" si="160"/>
        <v>271.23559910321882</v>
      </c>
      <c r="AG92" s="38">
        <f t="shared" si="160"/>
        <v>271.23559910321882</v>
      </c>
      <c r="AH92" s="38">
        <f t="shared" si="160"/>
        <v>2040.0333765180421</v>
      </c>
      <c r="AI92" s="38">
        <f t="shared" si="160"/>
        <v>20399.984314940422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1</v>
      </c>
      <c r="P93" s="369">
        <f t="shared" si="21"/>
        <v>60.4</v>
      </c>
      <c r="Q93" s="38">
        <f t="shared" si="22"/>
        <v>421930.37747666088</v>
      </c>
      <c r="R93" s="371">
        <f t="shared" ref="R93:Z93" si="161">$P93*$O93+MAX(R$24*1000/(MAX(MIN(FLOOR(R$24*1000/$U$1,1),$E93))*$L$1)*$R$1,$Q93-$P93*$O93)</f>
        <v>421930.37747666088</v>
      </c>
      <c r="S93" s="371">
        <f t="shared" si="161"/>
        <v>421930.37747666088</v>
      </c>
      <c r="T93" s="371">
        <f t="shared" si="161"/>
        <v>421930.37747666088</v>
      </c>
      <c r="U93" s="371">
        <f t="shared" si="161"/>
        <v>421930.37747666088</v>
      </c>
      <c r="V93" s="371">
        <f t="shared" si="161"/>
        <v>421930.37747666088</v>
      </c>
      <c r="W93" s="371">
        <f t="shared" si="161"/>
        <v>421930.37747666088</v>
      </c>
      <c r="X93" s="371">
        <f t="shared" si="161"/>
        <v>421930.37747666088</v>
      </c>
      <c r="Y93" s="371">
        <f t="shared" si="161"/>
        <v>3385007.1069362792</v>
      </c>
      <c r="Z93" s="371">
        <f t="shared" si="161"/>
        <v>33849527.469362795</v>
      </c>
      <c r="AA93" s="38">
        <f t="shared" ref="AA93:AI93" si="162">$D93*R93/3600</f>
        <v>254.28337415926762</v>
      </c>
      <c r="AB93" s="38">
        <f t="shared" si="162"/>
        <v>254.28337415926762</v>
      </c>
      <c r="AC93" s="38">
        <f t="shared" si="162"/>
        <v>254.28337415926762</v>
      </c>
      <c r="AD93" s="38">
        <f t="shared" si="162"/>
        <v>254.28337415926762</v>
      </c>
      <c r="AE93" s="38">
        <f t="shared" si="162"/>
        <v>254.28337415926762</v>
      </c>
      <c r="AF93" s="38">
        <f t="shared" si="162"/>
        <v>254.28337415926762</v>
      </c>
      <c r="AG93" s="38">
        <f t="shared" si="162"/>
        <v>254.28337415926762</v>
      </c>
      <c r="AH93" s="38">
        <f t="shared" si="162"/>
        <v>2040.0309497802643</v>
      </c>
      <c r="AI93" s="38">
        <f t="shared" si="162"/>
        <v>20399.981888202645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0</v>
      </c>
      <c r="O94" s="38">
        <f t="shared" si="20"/>
        <v>0</v>
      </c>
      <c r="P94" s="369">
        <f t="shared" si="21"/>
        <v>100000000000</v>
      </c>
      <c r="Q94" s="38">
        <f t="shared" si="22"/>
        <v>698560227610365.75</v>
      </c>
      <c r="R94" s="371">
        <f t="shared" ref="R94:Z94" si="163">$P94*$O94+MAX(R$24*1000/(MAX(MIN(FLOOR(R$24*1000/$U$1,1),$E94))*$L$1)*$R$1,$Q94-$P94*$O94)</f>
        <v>698560227610365.75</v>
      </c>
      <c r="S94" s="371">
        <f t="shared" si="163"/>
        <v>698560227610365.75</v>
      </c>
      <c r="T94" s="371">
        <f t="shared" si="163"/>
        <v>698560227610365.75</v>
      </c>
      <c r="U94" s="371">
        <f t="shared" si="163"/>
        <v>698560227610365.75</v>
      </c>
      <c r="V94" s="371">
        <f t="shared" si="163"/>
        <v>698560227610365.75</v>
      </c>
      <c r="W94" s="371">
        <f t="shared" si="163"/>
        <v>698560227610365.75</v>
      </c>
      <c r="X94" s="371">
        <f t="shared" si="163"/>
        <v>698560227610365.75</v>
      </c>
      <c r="Y94" s="371">
        <f t="shared" si="163"/>
        <v>698560227610365.75</v>
      </c>
      <c r="Z94" s="371">
        <f t="shared" si="163"/>
        <v>698560227610365.75</v>
      </c>
      <c r="AA94" s="38">
        <f t="shared" ref="AA94:AI94" si="164">$D94*R94/3600</f>
        <v>280665975893.23138</v>
      </c>
      <c r="AB94" s="38">
        <f t="shared" si="164"/>
        <v>280665975893.23138</v>
      </c>
      <c r="AC94" s="38">
        <f t="shared" si="164"/>
        <v>280665975893.23138</v>
      </c>
      <c r="AD94" s="38">
        <f t="shared" si="164"/>
        <v>280665975893.23138</v>
      </c>
      <c r="AE94" s="38">
        <f t="shared" si="164"/>
        <v>280665975893.23138</v>
      </c>
      <c r="AF94" s="38">
        <f t="shared" si="164"/>
        <v>280665975893.23138</v>
      </c>
      <c r="AG94" s="38">
        <f t="shared" si="164"/>
        <v>280665975893.23138</v>
      </c>
      <c r="AH94" s="38">
        <f t="shared" si="164"/>
        <v>280665975893.23138</v>
      </c>
      <c r="AI94" s="38">
        <f t="shared" si="164"/>
        <v>280665975893.23138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0</v>
      </c>
      <c r="O95" s="38">
        <f t="shared" si="20"/>
        <v>0</v>
      </c>
      <c r="P95" s="369">
        <f t="shared" si="21"/>
        <v>100000000000</v>
      </c>
      <c r="Q95" s="38">
        <f t="shared" si="22"/>
        <v>698560227610365.75</v>
      </c>
      <c r="R95" s="371">
        <f t="shared" ref="R95:Z95" si="165">$P95*$O95+MAX(R$24*1000/(MAX(MIN(FLOOR(R$24*1000/$U$1,1),$E95))*$L$1)*$R$1,$Q95-$P95*$O95)</f>
        <v>698560227610365.75</v>
      </c>
      <c r="S95" s="371">
        <f t="shared" si="165"/>
        <v>698560227610365.75</v>
      </c>
      <c r="T95" s="371">
        <f t="shared" si="165"/>
        <v>698560227610365.75</v>
      </c>
      <c r="U95" s="371">
        <f t="shared" si="165"/>
        <v>698560227610365.75</v>
      </c>
      <c r="V95" s="371">
        <f t="shared" si="165"/>
        <v>698560227610365.75</v>
      </c>
      <c r="W95" s="371">
        <f t="shared" si="165"/>
        <v>698560227610365.75</v>
      </c>
      <c r="X95" s="371">
        <f t="shared" si="165"/>
        <v>698560227610365.75</v>
      </c>
      <c r="Y95" s="371">
        <f t="shared" si="165"/>
        <v>698560227610365.75</v>
      </c>
      <c r="Z95" s="371">
        <f t="shared" si="165"/>
        <v>698560227610365.75</v>
      </c>
      <c r="AA95" s="38">
        <f t="shared" ref="AA95:AI95" si="166">$D95*R95/3600</f>
        <v>140332987946.61569</v>
      </c>
      <c r="AB95" s="38">
        <f t="shared" si="166"/>
        <v>140332987946.61569</v>
      </c>
      <c r="AC95" s="38">
        <f t="shared" si="166"/>
        <v>140332987946.61569</v>
      </c>
      <c r="AD95" s="38">
        <f t="shared" si="166"/>
        <v>140332987946.61569</v>
      </c>
      <c r="AE95" s="38">
        <f t="shared" si="166"/>
        <v>140332987946.61569</v>
      </c>
      <c r="AF95" s="38">
        <f t="shared" si="166"/>
        <v>140332987946.61569</v>
      </c>
      <c r="AG95" s="38">
        <f t="shared" si="166"/>
        <v>140332987946.61569</v>
      </c>
      <c r="AH95" s="38">
        <f t="shared" si="166"/>
        <v>140332987946.61569</v>
      </c>
      <c r="AI95" s="38">
        <f t="shared" si="166"/>
        <v>140332987946.61569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2</v>
      </c>
      <c r="P96" s="369">
        <f t="shared" si="21"/>
        <v>32.213333333333331</v>
      </c>
      <c r="Q96" s="38">
        <f t="shared" si="22"/>
        <v>225029.53465421914</v>
      </c>
      <c r="R96" s="371">
        <f t="shared" ref="R96:Z96" si="167">$P96*$O96+MAX(R$24*1000/(MAX(MIN(FLOOR(R$24*1000/$U$1,1),$E96))*$L$1)*$R$1,$Q96-$P96*$O96)</f>
        <v>225029.53465421914</v>
      </c>
      <c r="S96" s="371">
        <f t="shared" si="167"/>
        <v>225029.53465421914</v>
      </c>
      <c r="T96" s="371">
        <f t="shared" si="167"/>
        <v>225029.53465421914</v>
      </c>
      <c r="U96" s="371">
        <f t="shared" si="167"/>
        <v>225029.53465421914</v>
      </c>
      <c r="V96" s="371">
        <f t="shared" si="167"/>
        <v>225029.53465421914</v>
      </c>
      <c r="W96" s="371">
        <f t="shared" si="167"/>
        <v>225029.53465421914</v>
      </c>
      <c r="X96" s="371">
        <f t="shared" si="167"/>
        <v>225029.53465421914</v>
      </c>
      <c r="Y96" s="371">
        <f t="shared" si="167"/>
        <v>1692537.7801348064</v>
      </c>
      <c r="Z96" s="371">
        <f t="shared" si="167"/>
        <v>16924797.961348064</v>
      </c>
      <c r="AA96" s="38">
        <f t="shared" ref="AA96:AI96" si="168">$D96*R96/3600</f>
        <v>288.03780435740049</v>
      </c>
      <c r="AB96" s="38">
        <f t="shared" si="168"/>
        <v>288.03780435740049</v>
      </c>
      <c r="AC96" s="38">
        <f t="shared" si="168"/>
        <v>288.03780435740049</v>
      </c>
      <c r="AD96" s="38">
        <f t="shared" si="168"/>
        <v>288.03780435740049</v>
      </c>
      <c r="AE96" s="38">
        <f t="shared" si="168"/>
        <v>288.03780435740049</v>
      </c>
      <c r="AF96" s="38">
        <f t="shared" si="168"/>
        <v>288.03780435740049</v>
      </c>
      <c r="AG96" s="38">
        <f t="shared" si="168"/>
        <v>288.03780435740049</v>
      </c>
      <c r="AH96" s="38">
        <f t="shared" si="168"/>
        <v>2166.448358572552</v>
      </c>
      <c r="AI96" s="38">
        <f t="shared" si="168"/>
        <v>21663.74139052552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1</v>
      </c>
      <c r="P97" s="369">
        <f t="shared" si="21"/>
        <v>48.32</v>
      </c>
      <c r="Q97" s="38">
        <f t="shared" si="22"/>
        <v>337544.30198132875</v>
      </c>
      <c r="R97" s="371">
        <f t="shared" ref="R97:Z97" si="169">$P97*$O97+MAX(R$24*1000/(MAX(MIN(FLOOR(R$24*1000/$U$1,1),$E97))*$L$1)*$R$1,$Q97-$P97*$O97)</f>
        <v>337544.30198132875</v>
      </c>
      <c r="S97" s="371">
        <f t="shared" si="169"/>
        <v>337544.30198132875</v>
      </c>
      <c r="T97" s="371">
        <f t="shared" si="169"/>
        <v>337544.30198132875</v>
      </c>
      <c r="U97" s="371">
        <f t="shared" si="169"/>
        <v>337544.30198132875</v>
      </c>
      <c r="V97" s="371">
        <f t="shared" si="169"/>
        <v>337544.30198132875</v>
      </c>
      <c r="W97" s="371">
        <f t="shared" si="169"/>
        <v>337544.30198132875</v>
      </c>
      <c r="X97" s="371">
        <f t="shared" si="169"/>
        <v>337544.30198132875</v>
      </c>
      <c r="Y97" s="371">
        <f t="shared" si="169"/>
        <v>1692521.6734681397</v>
      </c>
      <c r="Z97" s="371">
        <f t="shared" si="169"/>
        <v>16924781.854681399</v>
      </c>
      <c r="AA97" s="38">
        <f t="shared" ref="AA97:AI97" si="170">$D97*R97/3600</f>
        <v>432.05670653610076</v>
      </c>
      <c r="AB97" s="38">
        <f t="shared" si="170"/>
        <v>432.05670653610076</v>
      </c>
      <c r="AC97" s="38">
        <f t="shared" si="170"/>
        <v>432.05670653610076</v>
      </c>
      <c r="AD97" s="38">
        <f t="shared" si="170"/>
        <v>432.05670653610076</v>
      </c>
      <c r="AE97" s="38">
        <f t="shared" si="170"/>
        <v>432.05670653610076</v>
      </c>
      <c r="AF97" s="38">
        <f t="shared" si="170"/>
        <v>432.05670653610076</v>
      </c>
      <c r="AG97" s="38">
        <f t="shared" si="170"/>
        <v>432.05670653610076</v>
      </c>
      <c r="AH97" s="38">
        <f t="shared" si="170"/>
        <v>2166.4277420392186</v>
      </c>
      <c r="AI97" s="38">
        <f t="shared" si="170"/>
        <v>21663.720773992191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2</v>
      </c>
      <c r="P98" s="369">
        <f t="shared" si="21"/>
        <v>48.32</v>
      </c>
      <c r="Q98" s="38">
        <f t="shared" si="22"/>
        <v>337544.30198132875</v>
      </c>
      <c r="R98" s="371">
        <f t="shared" ref="R98:Z98" si="171">$P98*$O98+MAX(R$24*1000/(MAX(MIN(FLOOR(R$24*1000/$U$1,1),$E98))*$L$1)*$R$1,$Q98-$P98*$O98)</f>
        <v>337544.30198132875</v>
      </c>
      <c r="S98" s="371">
        <f t="shared" si="171"/>
        <v>337544.30198132875</v>
      </c>
      <c r="T98" s="371">
        <f t="shared" si="171"/>
        <v>337544.30198132875</v>
      </c>
      <c r="U98" s="371">
        <f t="shared" si="171"/>
        <v>337544.30198132875</v>
      </c>
      <c r="V98" s="371">
        <f t="shared" si="171"/>
        <v>337544.30198132875</v>
      </c>
      <c r="W98" s="371">
        <f t="shared" si="171"/>
        <v>337544.30198132875</v>
      </c>
      <c r="X98" s="371">
        <f t="shared" si="171"/>
        <v>337544.30198132875</v>
      </c>
      <c r="Y98" s="371">
        <f t="shared" si="171"/>
        <v>1692569.9934681396</v>
      </c>
      <c r="Z98" s="371">
        <f t="shared" si="171"/>
        <v>16924830.174681399</v>
      </c>
      <c r="AA98" s="38">
        <f t="shared" ref="AA98:AI98" si="172">$D98*R98/3600</f>
        <v>432.05670653610076</v>
      </c>
      <c r="AB98" s="38">
        <f t="shared" si="172"/>
        <v>432.05670653610076</v>
      </c>
      <c r="AC98" s="38">
        <f t="shared" si="172"/>
        <v>432.05670653610076</v>
      </c>
      <c r="AD98" s="38">
        <f t="shared" si="172"/>
        <v>432.05670653610076</v>
      </c>
      <c r="AE98" s="38">
        <f t="shared" si="172"/>
        <v>432.05670653610076</v>
      </c>
      <c r="AF98" s="38">
        <f t="shared" si="172"/>
        <v>432.05670653610076</v>
      </c>
      <c r="AG98" s="38">
        <f t="shared" si="172"/>
        <v>432.05670653610076</v>
      </c>
      <c r="AH98" s="38">
        <f t="shared" si="172"/>
        <v>2166.4895916392188</v>
      </c>
      <c r="AI98" s="38">
        <f t="shared" si="172"/>
        <v>21663.782623592189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1</v>
      </c>
      <c r="P99" s="369">
        <f t="shared" si="21"/>
        <v>48.32</v>
      </c>
      <c r="Q99" s="38">
        <f t="shared" si="22"/>
        <v>337544.30198132875</v>
      </c>
      <c r="R99" s="371">
        <f t="shared" ref="R99:Z99" si="173">$P99*$O99+MAX(R$24*1000/(MAX(MIN(FLOOR(R$24*1000/$U$1,1),$E99))*$L$1)*$R$1,$Q99-$P99*$O99)</f>
        <v>337544.30198132875</v>
      </c>
      <c r="S99" s="371">
        <f t="shared" si="173"/>
        <v>337544.30198132875</v>
      </c>
      <c r="T99" s="371">
        <f t="shared" si="173"/>
        <v>337544.30198132875</v>
      </c>
      <c r="U99" s="371">
        <f t="shared" si="173"/>
        <v>337544.30198132875</v>
      </c>
      <c r="V99" s="371">
        <f t="shared" si="173"/>
        <v>337544.30198132875</v>
      </c>
      <c r="W99" s="371">
        <f t="shared" si="173"/>
        <v>337544.30198132875</v>
      </c>
      <c r="X99" s="371">
        <f t="shared" si="173"/>
        <v>337544.30198132875</v>
      </c>
      <c r="Y99" s="371">
        <f t="shared" si="173"/>
        <v>1692521.6734681397</v>
      </c>
      <c r="Z99" s="371">
        <f t="shared" si="173"/>
        <v>16924781.854681399</v>
      </c>
      <c r="AA99" s="38">
        <f t="shared" ref="AA99:AI99" si="174">$D99*R99/3600</f>
        <v>432.05670653610076</v>
      </c>
      <c r="AB99" s="38">
        <f t="shared" si="174"/>
        <v>432.05670653610076</v>
      </c>
      <c r="AC99" s="38">
        <f t="shared" si="174"/>
        <v>432.05670653610076</v>
      </c>
      <c r="AD99" s="38">
        <f t="shared" si="174"/>
        <v>432.05670653610076</v>
      </c>
      <c r="AE99" s="38">
        <f t="shared" si="174"/>
        <v>432.05670653610076</v>
      </c>
      <c r="AF99" s="38">
        <f t="shared" si="174"/>
        <v>432.05670653610076</v>
      </c>
      <c r="AG99" s="38">
        <f t="shared" si="174"/>
        <v>432.05670653610076</v>
      </c>
      <c r="AH99" s="38">
        <f t="shared" si="174"/>
        <v>2166.4277420392186</v>
      </c>
      <c r="AI99" s="38">
        <f t="shared" si="174"/>
        <v>21663.720773992191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2</v>
      </c>
      <c r="P100" s="369">
        <f t="shared" si="21"/>
        <v>48.32</v>
      </c>
      <c r="Q100" s="38">
        <f t="shared" si="22"/>
        <v>337544.30198132875</v>
      </c>
      <c r="R100" s="371">
        <f t="shared" ref="R100:Z100" si="175">$P100*$O100+MAX(R$24*1000/(MAX(MIN(FLOOR(R$24*1000/$U$1,1),$E100))*$L$1)*$R$1,$Q100-$P100*$O100)</f>
        <v>337544.30198132875</v>
      </c>
      <c r="S100" s="371">
        <f t="shared" si="175"/>
        <v>337544.30198132875</v>
      </c>
      <c r="T100" s="371">
        <f t="shared" si="175"/>
        <v>337544.30198132875</v>
      </c>
      <c r="U100" s="371">
        <f t="shared" si="175"/>
        <v>337544.30198132875</v>
      </c>
      <c r="V100" s="371">
        <f t="shared" si="175"/>
        <v>337544.30198132875</v>
      </c>
      <c r="W100" s="371">
        <f t="shared" si="175"/>
        <v>337544.30198132875</v>
      </c>
      <c r="X100" s="371">
        <f t="shared" si="175"/>
        <v>337544.30198132875</v>
      </c>
      <c r="Y100" s="371">
        <f t="shared" si="175"/>
        <v>1692569.9934681396</v>
      </c>
      <c r="Z100" s="371">
        <f t="shared" si="175"/>
        <v>16924830.174681399</v>
      </c>
      <c r="AA100" s="38">
        <f t="shared" ref="AA100:AI100" si="176">$D100*R100/3600</f>
        <v>432.05670653610076</v>
      </c>
      <c r="AB100" s="38">
        <f t="shared" si="176"/>
        <v>432.05670653610076</v>
      </c>
      <c r="AC100" s="38">
        <f t="shared" si="176"/>
        <v>432.05670653610076</v>
      </c>
      <c r="AD100" s="38">
        <f t="shared" si="176"/>
        <v>432.05670653610076</v>
      </c>
      <c r="AE100" s="38">
        <f t="shared" si="176"/>
        <v>432.05670653610076</v>
      </c>
      <c r="AF100" s="38">
        <f t="shared" si="176"/>
        <v>432.05670653610076</v>
      </c>
      <c r="AG100" s="38">
        <f t="shared" si="176"/>
        <v>432.05670653610076</v>
      </c>
      <c r="AH100" s="38">
        <f t="shared" si="176"/>
        <v>2166.4895916392188</v>
      </c>
      <c r="AI100" s="38">
        <f t="shared" si="176"/>
        <v>21663.782623592189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1</v>
      </c>
      <c r="P101" s="369">
        <f t="shared" si="21"/>
        <v>120.8</v>
      </c>
      <c r="Q101" s="38">
        <f t="shared" si="22"/>
        <v>843860.75495332177</v>
      </c>
      <c r="R101" s="371">
        <f t="shared" ref="R101:Z101" si="177">$P101*$O101+MAX(R$24*1000/(MAX(MIN(FLOOR(R$24*1000/$U$1,1),$E101))*$L$1)*$R$1,$Q101-$P101*$O101)</f>
        <v>843860.75495332177</v>
      </c>
      <c r="S101" s="371">
        <f t="shared" si="177"/>
        <v>843860.75495332177</v>
      </c>
      <c r="T101" s="371">
        <f t="shared" si="177"/>
        <v>843860.75495332177</v>
      </c>
      <c r="U101" s="371">
        <f t="shared" si="177"/>
        <v>843860.75495332177</v>
      </c>
      <c r="V101" s="371">
        <f t="shared" si="177"/>
        <v>843860.75495332177</v>
      </c>
      <c r="W101" s="371">
        <f t="shared" si="177"/>
        <v>843860.75495332177</v>
      </c>
      <c r="X101" s="371">
        <f t="shared" si="177"/>
        <v>843860.75495332177</v>
      </c>
      <c r="Y101" s="371">
        <f t="shared" si="177"/>
        <v>3385067.5069362791</v>
      </c>
      <c r="Z101" s="371">
        <f t="shared" si="177"/>
        <v>33849587.869362794</v>
      </c>
      <c r="AA101" s="38">
        <f t="shared" ref="AA101:AI101" si="178">$D101*R101/3600</f>
        <v>540.07088317012585</v>
      </c>
      <c r="AB101" s="38">
        <f t="shared" si="178"/>
        <v>540.07088317012585</v>
      </c>
      <c r="AC101" s="38">
        <f t="shared" si="178"/>
        <v>540.07088317012585</v>
      </c>
      <c r="AD101" s="38">
        <f t="shared" si="178"/>
        <v>540.07088317012585</v>
      </c>
      <c r="AE101" s="38">
        <f t="shared" si="178"/>
        <v>540.07088317012585</v>
      </c>
      <c r="AF101" s="38">
        <f t="shared" si="178"/>
        <v>540.07088317012585</v>
      </c>
      <c r="AG101" s="38">
        <f t="shared" si="178"/>
        <v>540.07088317012585</v>
      </c>
      <c r="AH101" s="38">
        <f t="shared" si="178"/>
        <v>2166.4432044392183</v>
      </c>
      <c r="AI101" s="38">
        <f t="shared" si="178"/>
        <v>21663.736236392186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1</v>
      </c>
      <c r="P102" s="369">
        <f t="shared" si="21"/>
        <v>64.426666666666662</v>
      </c>
      <c r="Q102" s="38">
        <f t="shared" si="22"/>
        <v>450059.06930843828</v>
      </c>
      <c r="R102" s="371">
        <f t="shared" ref="R102:Z102" si="179">$P102*$O102+MAX(R$24*1000/(MAX(MIN(FLOOR(R$24*1000/$U$1,1),$E102))*$L$1)*$R$1,$Q102-$P102*$O102)</f>
        <v>450059.06930843828</v>
      </c>
      <c r="S102" s="371">
        <f t="shared" si="179"/>
        <v>450059.06930843828</v>
      </c>
      <c r="T102" s="371">
        <f t="shared" si="179"/>
        <v>450059.06930843828</v>
      </c>
      <c r="U102" s="371">
        <f t="shared" si="179"/>
        <v>450059.06930843828</v>
      </c>
      <c r="V102" s="371">
        <f t="shared" si="179"/>
        <v>450059.06930843828</v>
      </c>
      <c r="W102" s="371">
        <f t="shared" si="179"/>
        <v>450059.06930843828</v>
      </c>
      <c r="X102" s="371">
        <f t="shared" si="179"/>
        <v>450059.06930843828</v>
      </c>
      <c r="Y102" s="371">
        <f t="shared" si="179"/>
        <v>3385011.1336029461</v>
      </c>
      <c r="Z102" s="371">
        <f t="shared" si="179"/>
        <v>33849531.496029466</v>
      </c>
      <c r="AA102" s="38">
        <f t="shared" ref="AA102:AI102" si="180">$D102*R102/3600</f>
        <v>288.03780435740049</v>
      </c>
      <c r="AB102" s="38">
        <f t="shared" si="180"/>
        <v>288.03780435740049</v>
      </c>
      <c r="AC102" s="38">
        <f t="shared" si="180"/>
        <v>288.03780435740049</v>
      </c>
      <c r="AD102" s="38">
        <f t="shared" si="180"/>
        <v>288.03780435740049</v>
      </c>
      <c r="AE102" s="38">
        <f t="shared" si="180"/>
        <v>288.03780435740049</v>
      </c>
      <c r="AF102" s="38">
        <f t="shared" si="180"/>
        <v>288.03780435740049</v>
      </c>
      <c r="AG102" s="38">
        <f t="shared" si="180"/>
        <v>288.03780435740049</v>
      </c>
      <c r="AH102" s="38">
        <f t="shared" si="180"/>
        <v>2166.4071255058852</v>
      </c>
      <c r="AI102" s="38">
        <f t="shared" si="180"/>
        <v>21663.700157458858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0</v>
      </c>
      <c r="O103" s="38">
        <f t="shared" si="20"/>
        <v>0</v>
      </c>
      <c r="P103" s="369">
        <f t="shared" si="21"/>
        <v>100000000000</v>
      </c>
      <c r="Q103" s="38">
        <f t="shared" si="22"/>
        <v>698560227610365.75</v>
      </c>
      <c r="R103" s="371">
        <f t="shared" ref="R103:Z103" si="181">$P103*$O103+MAX(R$24*1000/(MAX(MIN(FLOOR(R$24*1000/$U$1,1),$E103))*$L$1)*$R$1,$Q103-$P103*$O103)</f>
        <v>698560227610365.75</v>
      </c>
      <c r="S103" s="371">
        <f t="shared" si="181"/>
        <v>698560227610365.75</v>
      </c>
      <c r="T103" s="371">
        <f t="shared" si="181"/>
        <v>698560227610365.75</v>
      </c>
      <c r="U103" s="371">
        <f t="shared" si="181"/>
        <v>698560227610365.75</v>
      </c>
      <c r="V103" s="371">
        <f t="shared" si="181"/>
        <v>698560227610365.75</v>
      </c>
      <c r="W103" s="371">
        <f t="shared" si="181"/>
        <v>698560227610365.75</v>
      </c>
      <c r="X103" s="371">
        <f t="shared" si="181"/>
        <v>698560227610365.75</v>
      </c>
      <c r="Y103" s="371">
        <f t="shared" si="181"/>
        <v>698560227610365.75</v>
      </c>
      <c r="Z103" s="371">
        <f t="shared" si="181"/>
        <v>698560227610365.75</v>
      </c>
      <c r="AA103" s="38">
        <f t="shared" ref="AA103:AI103" si="182">$D103*R103/3600</f>
        <v>447078545670.63403</v>
      </c>
      <c r="AB103" s="38">
        <f t="shared" si="182"/>
        <v>447078545670.63403</v>
      </c>
      <c r="AC103" s="38">
        <f t="shared" si="182"/>
        <v>447078545670.63403</v>
      </c>
      <c r="AD103" s="38">
        <f t="shared" si="182"/>
        <v>447078545670.63403</v>
      </c>
      <c r="AE103" s="38">
        <f t="shared" si="182"/>
        <v>447078545670.63403</v>
      </c>
      <c r="AF103" s="38">
        <f t="shared" si="182"/>
        <v>447078545670.63403</v>
      </c>
      <c r="AG103" s="38">
        <f t="shared" si="182"/>
        <v>447078545670.63403</v>
      </c>
      <c r="AH103" s="38">
        <f t="shared" si="182"/>
        <v>447078545670.63403</v>
      </c>
      <c r="AI103" s="38">
        <f t="shared" si="182"/>
        <v>447078545670.63403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3</v>
      </c>
      <c r="P104" s="369">
        <f t="shared" si="21"/>
        <v>24.16</v>
      </c>
      <c r="Q104" s="38">
        <f t="shared" si="22"/>
        <v>168772.15099066438</v>
      </c>
      <c r="R104" s="371">
        <f t="shared" ref="R104:Z104" si="183">$P104*$O104+MAX(R$24*1000/(MAX(MIN(FLOOR(R$24*1000/$U$1,1),$E104))*$L$1)*$R$1,$Q104-$P104*$O104)</f>
        <v>168772.15099066438</v>
      </c>
      <c r="S104" s="371">
        <f t="shared" si="183"/>
        <v>168772.15099066438</v>
      </c>
      <c r="T104" s="371">
        <f t="shared" si="183"/>
        <v>168772.15099066438</v>
      </c>
      <c r="U104" s="371">
        <f t="shared" si="183"/>
        <v>168772.15099066438</v>
      </c>
      <c r="V104" s="371">
        <f t="shared" si="183"/>
        <v>168772.15099066438</v>
      </c>
      <c r="W104" s="371">
        <f t="shared" si="183"/>
        <v>168772.15099066438</v>
      </c>
      <c r="X104" s="371">
        <f t="shared" si="183"/>
        <v>168772.15099066438</v>
      </c>
      <c r="Y104" s="371">
        <f t="shared" si="183"/>
        <v>1269427.495101105</v>
      </c>
      <c r="Z104" s="371">
        <f t="shared" si="183"/>
        <v>12693622.63101105</v>
      </c>
      <c r="AA104" s="38">
        <f t="shared" ref="AA104:AI104" si="184">$D104*R104/3600</f>
        <v>288.03780435740055</v>
      </c>
      <c r="AB104" s="38">
        <f t="shared" si="184"/>
        <v>288.03780435740055</v>
      </c>
      <c r="AC104" s="38">
        <f t="shared" si="184"/>
        <v>288.03780435740055</v>
      </c>
      <c r="AD104" s="38">
        <f t="shared" si="184"/>
        <v>288.03780435740055</v>
      </c>
      <c r="AE104" s="38">
        <f t="shared" si="184"/>
        <v>288.03780435740055</v>
      </c>
      <c r="AF104" s="38">
        <f t="shared" si="184"/>
        <v>288.03780435740055</v>
      </c>
      <c r="AG104" s="38">
        <f t="shared" si="184"/>
        <v>288.03780435740055</v>
      </c>
      <c r="AH104" s="38">
        <f t="shared" si="184"/>
        <v>2166.4895916392193</v>
      </c>
      <c r="AI104" s="38">
        <f t="shared" si="184"/>
        <v>21663.782623592193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3</v>
      </c>
      <c r="P105" s="369">
        <f t="shared" si="21"/>
        <v>24.16</v>
      </c>
      <c r="Q105" s="38">
        <f t="shared" si="22"/>
        <v>168772.15099066438</v>
      </c>
      <c r="R105" s="371">
        <f t="shared" ref="R105:Z105" si="185">$P105*$O105+MAX(R$24*1000/(MAX(MIN(FLOOR(R$24*1000/$U$1,1),$E105))*$L$1)*$R$1,$Q105-$P105*$O105)</f>
        <v>168772.15099066438</v>
      </c>
      <c r="S105" s="371">
        <f t="shared" si="185"/>
        <v>168772.15099066438</v>
      </c>
      <c r="T105" s="371">
        <f t="shared" si="185"/>
        <v>168772.15099066438</v>
      </c>
      <c r="U105" s="371">
        <f t="shared" si="185"/>
        <v>168772.15099066438</v>
      </c>
      <c r="V105" s="371">
        <f t="shared" si="185"/>
        <v>168772.15099066438</v>
      </c>
      <c r="W105" s="371">
        <f t="shared" si="185"/>
        <v>168772.15099066438</v>
      </c>
      <c r="X105" s="371">
        <f t="shared" si="185"/>
        <v>168772.15099066438</v>
      </c>
      <c r="Y105" s="371">
        <f t="shared" si="185"/>
        <v>1269427.495101105</v>
      </c>
      <c r="Z105" s="371">
        <f t="shared" si="185"/>
        <v>12693622.63101105</v>
      </c>
      <c r="AA105" s="38">
        <f t="shared" ref="AA105:AI105" si="186">$D105*R105/3600</f>
        <v>288.03780435740055</v>
      </c>
      <c r="AB105" s="38">
        <f t="shared" si="186"/>
        <v>288.03780435740055</v>
      </c>
      <c r="AC105" s="38">
        <f t="shared" si="186"/>
        <v>288.03780435740055</v>
      </c>
      <c r="AD105" s="38">
        <f t="shared" si="186"/>
        <v>288.03780435740055</v>
      </c>
      <c r="AE105" s="38">
        <f t="shared" si="186"/>
        <v>288.03780435740055</v>
      </c>
      <c r="AF105" s="38">
        <f t="shared" si="186"/>
        <v>288.03780435740055</v>
      </c>
      <c r="AG105" s="38">
        <f t="shared" si="186"/>
        <v>288.03780435740055</v>
      </c>
      <c r="AH105" s="38">
        <f t="shared" si="186"/>
        <v>2166.4895916392193</v>
      </c>
      <c r="AI105" s="38">
        <f t="shared" si="186"/>
        <v>21663.782623592193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1</v>
      </c>
      <c r="P106" s="369">
        <f t="shared" si="21"/>
        <v>48.32</v>
      </c>
      <c r="Q106" s="38">
        <f t="shared" si="22"/>
        <v>337544.30198132875</v>
      </c>
      <c r="R106" s="371">
        <f t="shared" ref="R106:Z106" si="187">$P106*$O106+MAX(R$24*1000/(MAX(MIN(FLOOR(R$24*1000/$U$1,1),$E106))*$L$1)*$R$1,$Q106-$P106*$O106)</f>
        <v>337544.30198132875</v>
      </c>
      <c r="S106" s="371">
        <f t="shared" si="187"/>
        <v>337544.30198132875</v>
      </c>
      <c r="T106" s="371">
        <f t="shared" si="187"/>
        <v>337544.30198132875</v>
      </c>
      <c r="U106" s="371">
        <f t="shared" si="187"/>
        <v>337544.30198132875</v>
      </c>
      <c r="V106" s="371">
        <f t="shared" si="187"/>
        <v>337544.30198132875</v>
      </c>
      <c r="W106" s="371">
        <f t="shared" si="187"/>
        <v>337544.30198132875</v>
      </c>
      <c r="X106" s="371">
        <f t="shared" si="187"/>
        <v>337544.30198132875</v>
      </c>
      <c r="Y106" s="371">
        <f t="shared" si="187"/>
        <v>2256679.4579575197</v>
      </c>
      <c r="Z106" s="371">
        <f t="shared" si="187"/>
        <v>22566359.699575197</v>
      </c>
      <c r="AA106" s="38">
        <f t="shared" ref="AA106:AI106" si="188">$D106*R106/3600</f>
        <v>324.04252990207556</v>
      </c>
      <c r="AB106" s="38">
        <f t="shared" si="188"/>
        <v>324.04252990207556</v>
      </c>
      <c r="AC106" s="38">
        <f t="shared" si="188"/>
        <v>324.04252990207556</v>
      </c>
      <c r="AD106" s="38">
        <f t="shared" si="188"/>
        <v>324.04252990207556</v>
      </c>
      <c r="AE106" s="38">
        <f t="shared" si="188"/>
        <v>324.04252990207556</v>
      </c>
      <c r="AF106" s="38">
        <f t="shared" si="188"/>
        <v>324.04252990207556</v>
      </c>
      <c r="AG106" s="38">
        <f t="shared" si="188"/>
        <v>324.04252990207556</v>
      </c>
      <c r="AH106" s="38">
        <f t="shared" si="188"/>
        <v>2166.4122796392189</v>
      </c>
      <c r="AI106" s="38">
        <f t="shared" si="188"/>
        <v>21663.705311592188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1</v>
      </c>
      <c r="P107" s="369">
        <f t="shared" si="21"/>
        <v>48.32</v>
      </c>
      <c r="Q107" s="38">
        <f t="shared" si="22"/>
        <v>337544.30198132875</v>
      </c>
      <c r="R107" s="371">
        <f t="shared" ref="R107:Z107" si="189">$P107*$O107+MAX(R$24*1000/(MAX(MIN(FLOOR(R$24*1000/$U$1,1),$E107))*$L$1)*$R$1,$Q107-$P107*$O107)</f>
        <v>337544.30198132875</v>
      </c>
      <c r="S107" s="371">
        <f t="shared" si="189"/>
        <v>337544.30198132875</v>
      </c>
      <c r="T107" s="371">
        <f t="shared" si="189"/>
        <v>337544.30198132875</v>
      </c>
      <c r="U107" s="371">
        <f t="shared" si="189"/>
        <v>337544.30198132875</v>
      </c>
      <c r="V107" s="371">
        <f t="shared" si="189"/>
        <v>337544.30198132875</v>
      </c>
      <c r="W107" s="371">
        <f t="shared" si="189"/>
        <v>337544.30198132875</v>
      </c>
      <c r="X107" s="371">
        <f t="shared" si="189"/>
        <v>337544.30198132875</v>
      </c>
      <c r="Y107" s="371">
        <f t="shared" si="189"/>
        <v>2538758.3502022098</v>
      </c>
      <c r="Z107" s="371">
        <f t="shared" si="189"/>
        <v>25387148.6220221</v>
      </c>
      <c r="AA107" s="38">
        <f t="shared" ref="AA107:AI107" si="190">$D107*R107/3600</f>
        <v>288.03780435740055</v>
      </c>
      <c r="AB107" s="38">
        <f t="shared" si="190"/>
        <v>288.03780435740055</v>
      </c>
      <c r="AC107" s="38">
        <f t="shared" si="190"/>
        <v>288.03780435740055</v>
      </c>
      <c r="AD107" s="38">
        <f t="shared" si="190"/>
        <v>288.03780435740055</v>
      </c>
      <c r="AE107" s="38">
        <f t="shared" si="190"/>
        <v>288.03780435740055</v>
      </c>
      <c r="AF107" s="38">
        <f t="shared" si="190"/>
        <v>288.03780435740055</v>
      </c>
      <c r="AG107" s="38">
        <f t="shared" si="190"/>
        <v>288.03780435740055</v>
      </c>
      <c r="AH107" s="38">
        <f t="shared" si="190"/>
        <v>2166.4071255058857</v>
      </c>
      <c r="AI107" s="38">
        <f t="shared" si="190"/>
        <v>21663.700157458861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1</v>
      </c>
      <c r="P108" s="369">
        <f t="shared" si="21"/>
        <v>60.4</v>
      </c>
      <c r="Q108" s="38">
        <f t="shared" si="22"/>
        <v>421930.37747666088</v>
      </c>
      <c r="R108" s="371">
        <f t="shared" ref="R108:Z108" si="191">$P108*$O108+MAX(R$24*1000/(MAX(MIN(FLOOR(R$24*1000/$U$1,1),$E108))*$L$1)*$R$1,$Q108-$P108*$O108)</f>
        <v>421930.37747666088</v>
      </c>
      <c r="S108" s="371">
        <f t="shared" si="191"/>
        <v>421930.37747666088</v>
      </c>
      <c r="T108" s="371">
        <f t="shared" si="191"/>
        <v>421930.37747666088</v>
      </c>
      <c r="U108" s="371">
        <f t="shared" si="191"/>
        <v>421930.37747666088</v>
      </c>
      <c r="V108" s="371">
        <f t="shared" si="191"/>
        <v>421930.37747666088</v>
      </c>
      <c r="W108" s="371">
        <f t="shared" si="191"/>
        <v>421930.37747666088</v>
      </c>
      <c r="X108" s="371">
        <f t="shared" si="191"/>
        <v>421930.37747666088</v>
      </c>
      <c r="Y108" s="371">
        <f t="shared" si="191"/>
        <v>2538770.4302022099</v>
      </c>
      <c r="Z108" s="371">
        <f t="shared" si="191"/>
        <v>25387160.702022098</v>
      </c>
      <c r="AA108" s="38">
        <f t="shared" ref="AA108:AI108" si="192">$D108*R108/3600</f>
        <v>360.04725544675068</v>
      </c>
      <c r="AB108" s="38">
        <f t="shared" si="192"/>
        <v>360.04725544675068</v>
      </c>
      <c r="AC108" s="38">
        <f t="shared" si="192"/>
        <v>360.04725544675068</v>
      </c>
      <c r="AD108" s="38">
        <f t="shared" si="192"/>
        <v>360.04725544675068</v>
      </c>
      <c r="AE108" s="38">
        <f t="shared" si="192"/>
        <v>360.04725544675068</v>
      </c>
      <c r="AF108" s="38">
        <f t="shared" si="192"/>
        <v>360.04725544675068</v>
      </c>
      <c r="AG108" s="38">
        <f t="shared" si="192"/>
        <v>360.04725544675068</v>
      </c>
      <c r="AH108" s="38">
        <f t="shared" si="192"/>
        <v>2166.4174337725526</v>
      </c>
      <c r="AI108" s="38">
        <f t="shared" si="192"/>
        <v>21663.710465725522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0</v>
      </c>
      <c r="O109" s="38">
        <f t="shared" si="20"/>
        <v>0</v>
      </c>
      <c r="P109" s="369">
        <f t="shared" si="21"/>
        <v>100000000000</v>
      </c>
      <c r="Q109" s="38">
        <f t="shared" si="22"/>
        <v>698560227610365.75</v>
      </c>
      <c r="R109" s="371">
        <f t="shared" ref="R109:Z109" si="193">$P109*$O109+MAX(R$24*1000/(MAX(MIN(FLOOR(R$24*1000/$U$1,1),$E109))*$L$1)*$R$1,$Q109-$P109*$O109)</f>
        <v>698560227610365.75</v>
      </c>
      <c r="S109" s="371">
        <f t="shared" si="193"/>
        <v>698560227610365.75</v>
      </c>
      <c r="T109" s="371">
        <f t="shared" si="193"/>
        <v>698560227610365.75</v>
      </c>
      <c r="U109" s="371">
        <f t="shared" si="193"/>
        <v>698560227610365.75</v>
      </c>
      <c r="V109" s="371">
        <f t="shared" si="193"/>
        <v>698560227610365.75</v>
      </c>
      <c r="W109" s="371">
        <f t="shared" si="193"/>
        <v>698560227610365.75</v>
      </c>
      <c r="X109" s="371">
        <f t="shared" si="193"/>
        <v>698560227610365.75</v>
      </c>
      <c r="Y109" s="371">
        <f t="shared" si="193"/>
        <v>698560227610365.75</v>
      </c>
      <c r="Z109" s="371">
        <f t="shared" si="193"/>
        <v>698560227610365.75</v>
      </c>
      <c r="AA109" s="38">
        <f t="shared" ref="AA109:AI109" si="194">$D109*R109/3600</f>
        <v>335308909252.97559</v>
      </c>
      <c r="AB109" s="38">
        <f t="shared" si="194"/>
        <v>335308909252.97559</v>
      </c>
      <c r="AC109" s="38">
        <f t="shared" si="194"/>
        <v>335308909252.97559</v>
      </c>
      <c r="AD109" s="38">
        <f t="shared" si="194"/>
        <v>335308909252.97559</v>
      </c>
      <c r="AE109" s="38">
        <f t="shared" si="194"/>
        <v>335308909252.97559</v>
      </c>
      <c r="AF109" s="38">
        <f t="shared" si="194"/>
        <v>335308909252.97559</v>
      </c>
      <c r="AG109" s="38">
        <f t="shared" si="194"/>
        <v>335308909252.97559</v>
      </c>
      <c r="AH109" s="38">
        <f t="shared" si="194"/>
        <v>335308909252.97559</v>
      </c>
      <c r="AI109" s="38">
        <f t="shared" si="194"/>
        <v>335308909252.97559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0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0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0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0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0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1</v>
      </c>
      <c r="P115" s="369">
        <f t="shared" si="21"/>
        <v>12.08</v>
      </c>
      <c r="Q115" s="38">
        <f t="shared" si="22"/>
        <v>84386.075495332188</v>
      </c>
      <c r="R115" s="371">
        <f t="shared" ref="R115:Z115" si="205">$P115*$O115+MAX(R$24*1000/(MAX(MIN(FLOOR(R$24*1000/$U$1,1),$E115))*$L$1)*$R$1,$Q115-$P115*$O115)</f>
        <v>84386.075495332188</v>
      </c>
      <c r="S115" s="371">
        <f t="shared" si="205"/>
        <v>84386.075495332188</v>
      </c>
      <c r="T115" s="371">
        <f t="shared" si="205"/>
        <v>84386.075495332188</v>
      </c>
      <c r="U115" s="371">
        <f t="shared" si="205"/>
        <v>84386.075495332188</v>
      </c>
      <c r="V115" s="371">
        <f t="shared" si="205"/>
        <v>84386.075495332188</v>
      </c>
      <c r="W115" s="371">
        <f t="shared" si="205"/>
        <v>84386.075495332188</v>
      </c>
      <c r="X115" s="371">
        <f t="shared" si="205"/>
        <v>169259.41534681397</v>
      </c>
      <c r="Y115" s="371">
        <f t="shared" si="205"/>
        <v>1692485.4334681397</v>
      </c>
      <c r="Z115" s="371">
        <f t="shared" si="205"/>
        <v>16924745.614681397</v>
      </c>
      <c r="AA115" s="38">
        <f t="shared" ref="AA115:AI115" si="206">$D115*R115/3600</f>
        <v>110.66296178151758</v>
      </c>
      <c r="AB115" s="38">
        <f t="shared" si="206"/>
        <v>110.66296178151758</v>
      </c>
      <c r="AC115" s="38">
        <f t="shared" si="206"/>
        <v>110.66296178151758</v>
      </c>
      <c r="AD115" s="38">
        <f t="shared" si="206"/>
        <v>110.66296178151758</v>
      </c>
      <c r="AE115" s="38">
        <f t="shared" si="206"/>
        <v>110.66296178151758</v>
      </c>
      <c r="AF115" s="38">
        <f t="shared" si="206"/>
        <v>110.66296178151758</v>
      </c>
      <c r="AG115" s="38">
        <f t="shared" si="206"/>
        <v>221.96491662564131</v>
      </c>
      <c r="AH115" s="38">
        <f t="shared" si="206"/>
        <v>2219.5065920564134</v>
      </c>
      <c r="AI115" s="38">
        <f t="shared" si="206"/>
        <v>22194.923346364132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1</v>
      </c>
      <c r="P116" s="369">
        <f t="shared" si="21"/>
        <v>60.4</v>
      </c>
      <c r="Q116" s="38">
        <f t="shared" si="22"/>
        <v>421930.37747666088</v>
      </c>
      <c r="R116" s="371">
        <f t="shared" ref="R116:Z116" si="207">$P116*$O116+MAX(R$24*1000/(MAX(MIN(FLOOR(R$24*1000/$U$1,1),$E116))*$L$1)*$R$1,$Q116-$P116*$O116)</f>
        <v>421930.37747666088</v>
      </c>
      <c r="S116" s="371">
        <f t="shared" si="207"/>
        <v>421930.37747666088</v>
      </c>
      <c r="T116" s="371">
        <f t="shared" si="207"/>
        <v>421930.37747666088</v>
      </c>
      <c r="U116" s="371">
        <f t="shared" si="207"/>
        <v>421930.37747666088</v>
      </c>
      <c r="V116" s="371">
        <f t="shared" si="207"/>
        <v>421930.37747666088</v>
      </c>
      <c r="W116" s="371">
        <f t="shared" si="207"/>
        <v>421930.37747666088</v>
      </c>
      <c r="X116" s="371">
        <f t="shared" si="207"/>
        <v>421930.37747666088</v>
      </c>
      <c r="Y116" s="371">
        <f t="shared" si="207"/>
        <v>2538770.4302022099</v>
      </c>
      <c r="Z116" s="371">
        <f t="shared" si="207"/>
        <v>25387160.702022098</v>
      </c>
      <c r="AA116" s="38">
        <f t="shared" ref="AA116:AI116" si="208">$D116*R116/3600</f>
        <v>375.0492244236986</v>
      </c>
      <c r="AB116" s="38">
        <f t="shared" si="208"/>
        <v>375.0492244236986</v>
      </c>
      <c r="AC116" s="38">
        <f t="shared" si="208"/>
        <v>375.0492244236986</v>
      </c>
      <c r="AD116" s="38">
        <f t="shared" si="208"/>
        <v>375.0492244236986</v>
      </c>
      <c r="AE116" s="38">
        <f t="shared" si="208"/>
        <v>375.0492244236986</v>
      </c>
      <c r="AF116" s="38">
        <f t="shared" si="208"/>
        <v>375.0492244236986</v>
      </c>
      <c r="AG116" s="38">
        <f t="shared" si="208"/>
        <v>375.0492244236986</v>
      </c>
      <c r="AH116" s="38">
        <f t="shared" si="208"/>
        <v>2256.6848268464087</v>
      </c>
      <c r="AI116" s="38">
        <f t="shared" si="208"/>
        <v>22566.365068464089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1</v>
      </c>
      <c r="P117" s="369">
        <f t="shared" si="21"/>
        <v>120.8</v>
      </c>
      <c r="Q117" s="38">
        <f t="shared" si="22"/>
        <v>843860.75495332177</v>
      </c>
      <c r="R117" s="371">
        <f t="shared" ref="R117:Z117" si="209">$P117*$O117+MAX(R$24*1000/(MAX(MIN(FLOOR(R$24*1000/$U$1,1),$E117))*$L$1)*$R$1,$Q117-$P117*$O117)</f>
        <v>843860.75495332177</v>
      </c>
      <c r="S117" s="371">
        <f t="shared" si="209"/>
        <v>843860.75495332177</v>
      </c>
      <c r="T117" s="371">
        <f t="shared" si="209"/>
        <v>843860.75495332177</v>
      </c>
      <c r="U117" s="371">
        <f t="shared" si="209"/>
        <v>843860.75495332177</v>
      </c>
      <c r="V117" s="371">
        <f t="shared" si="209"/>
        <v>843860.75495332177</v>
      </c>
      <c r="W117" s="371">
        <f t="shared" si="209"/>
        <v>843860.75495332177</v>
      </c>
      <c r="X117" s="371">
        <f t="shared" si="209"/>
        <v>843860.75495332177</v>
      </c>
      <c r="Y117" s="371">
        <f t="shared" si="209"/>
        <v>4062056.8483235356</v>
      </c>
      <c r="Z117" s="371">
        <f t="shared" si="209"/>
        <v>40619481.283235356</v>
      </c>
      <c r="AA117" s="38">
        <f t="shared" ref="AA117:AI117" si="210">$D117*R117/3600</f>
        <v>468.81153052962321</v>
      </c>
      <c r="AB117" s="38">
        <f t="shared" si="210"/>
        <v>468.81153052962321</v>
      </c>
      <c r="AC117" s="38">
        <f t="shared" si="210"/>
        <v>468.81153052962321</v>
      </c>
      <c r="AD117" s="38">
        <f t="shared" si="210"/>
        <v>468.81153052962321</v>
      </c>
      <c r="AE117" s="38">
        <f t="shared" si="210"/>
        <v>468.81153052962321</v>
      </c>
      <c r="AF117" s="38">
        <f t="shared" si="210"/>
        <v>468.81153052962321</v>
      </c>
      <c r="AG117" s="38">
        <f t="shared" si="210"/>
        <v>468.81153052962321</v>
      </c>
      <c r="AH117" s="38">
        <f t="shared" si="210"/>
        <v>2256.698249068631</v>
      </c>
      <c r="AI117" s="38">
        <f t="shared" si="210"/>
        <v>22566.378490686307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0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1</v>
      </c>
      <c r="P119" s="369">
        <f t="shared" si="21"/>
        <v>24.16</v>
      </c>
      <c r="Q119" s="38">
        <f t="shared" si="22"/>
        <v>168772.15099066438</v>
      </c>
      <c r="R119" s="371">
        <f t="shared" ref="R119:Z119" si="214">$P119*$O119+MAX(R$24*1000/(MAX(MIN(FLOOR(R$24*1000/$U$1,1),$E119))*$L$1)*$R$1,$Q119-$P119*$O119)</f>
        <v>168772.15099066438</v>
      </c>
      <c r="S119" s="371">
        <f t="shared" si="214"/>
        <v>168772.15099066438</v>
      </c>
      <c r="T119" s="371">
        <f t="shared" si="214"/>
        <v>168772.15099066438</v>
      </c>
      <c r="U119" s="371">
        <f t="shared" si="214"/>
        <v>168772.15099066438</v>
      </c>
      <c r="V119" s="371">
        <f t="shared" si="214"/>
        <v>168772.15099066438</v>
      </c>
      <c r="W119" s="371">
        <f t="shared" si="214"/>
        <v>168772.15099066438</v>
      </c>
      <c r="X119" s="371">
        <f t="shared" si="214"/>
        <v>168772.15099066438</v>
      </c>
      <c r="Y119" s="371">
        <f t="shared" si="214"/>
        <v>1269379.1751011049</v>
      </c>
      <c r="Z119" s="371">
        <f t="shared" si="214"/>
        <v>12693574.31101105</v>
      </c>
      <c r="AA119" s="38">
        <f t="shared" ref="AA119:AI119" si="215">$D119*R119/3600</f>
        <v>302.43969457527055</v>
      </c>
      <c r="AB119" s="38">
        <f t="shared" si="215"/>
        <v>302.43969457527055</v>
      </c>
      <c r="AC119" s="38">
        <f t="shared" si="215"/>
        <v>302.43969457527055</v>
      </c>
      <c r="AD119" s="38">
        <f t="shared" si="215"/>
        <v>302.43969457527055</v>
      </c>
      <c r="AE119" s="38">
        <f t="shared" si="215"/>
        <v>302.43969457527055</v>
      </c>
      <c r="AF119" s="38">
        <f t="shared" si="215"/>
        <v>302.43969457527055</v>
      </c>
      <c r="AG119" s="38">
        <f t="shared" si="215"/>
        <v>302.43969457527055</v>
      </c>
      <c r="AH119" s="38">
        <f t="shared" si="215"/>
        <v>2274.7274817811799</v>
      </c>
      <c r="AI119" s="38">
        <f t="shared" si="215"/>
        <v>22746.885165331802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1</v>
      </c>
      <c r="P120" s="369">
        <f t="shared" si="21"/>
        <v>24.16</v>
      </c>
      <c r="Q120" s="38">
        <f t="shared" si="22"/>
        <v>168772.15099066438</v>
      </c>
      <c r="R120" s="371">
        <f t="shared" ref="R120:Z120" si="216">$P120*$O120+MAX(R$24*1000/(MAX(MIN(FLOOR(R$24*1000/$U$1,1),$E120))*$L$1)*$R$1,$Q120-$P120*$O120)</f>
        <v>168772.15099066438</v>
      </c>
      <c r="S120" s="371">
        <f t="shared" si="216"/>
        <v>168772.15099066438</v>
      </c>
      <c r="T120" s="371">
        <f t="shared" si="216"/>
        <v>168772.15099066438</v>
      </c>
      <c r="U120" s="371">
        <f t="shared" si="216"/>
        <v>168772.15099066438</v>
      </c>
      <c r="V120" s="371">
        <f t="shared" si="216"/>
        <v>168772.15099066438</v>
      </c>
      <c r="W120" s="371">
        <f t="shared" si="216"/>
        <v>168772.15099066438</v>
      </c>
      <c r="X120" s="371">
        <f t="shared" si="216"/>
        <v>168772.15099066438</v>
      </c>
      <c r="Y120" s="371">
        <f t="shared" si="216"/>
        <v>1269379.1751011049</v>
      </c>
      <c r="Z120" s="371">
        <f t="shared" si="216"/>
        <v>12693574.31101105</v>
      </c>
      <c r="AA120" s="38">
        <f t="shared" ref="AA120:AI120" si="217">$D120*R120/3600</f>
        <v>302.43969457527055</v>
      </c>
      <c r="AB120" s="38">
        <f t="shared" si="217"/>
        <v>302.43969457527055</v>
      </c>
      <c r="AC120" s="38">
        <f t="shared" si="217"/>
        <v>302.43969457527055</v>
      </c>
      <c r="AD120" s="38">
        <f t="shared" si="217"/>
        <v>302.43969457527055</v>
      </c>
      <c r="AE120" s="38">
        <f t="shared" si="217"/>
        <v>302.43969457527055</v>
      </c>
      <c r="AF120" s="38">
        <f t="shared" si="217"/>
        <v>302.43969457527055</v>
      </c>
      <c r="AG120" s="38">
        <f t="shared" si="217"/>
        <v>302.43969457527055</v>
      </c>
      <c r="AH120" s="38">
        <f t="shared" si="217"/>
        <v>2274.7274817811799</v>
      </c>
      <c r="AI120" s="38">
        <f t="shared" si="217"/>
        <v>22746.885165331802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1</v>
      </c>
      <c r="P121" s="369">
        <f t="shared" si="21"/>
        <v>32.213333333333331</v>
      </c>
      <c r="Q121" s="38">
        <f t="shared" si="22"/>
        <v>225029.53465421914</v>
      </c>
      <c r="R121" s="371">
        <f t="shared" ref="R121:Z121" si="218">$P121*$O121+MAX(R$24*1000/(MAX(MIN(FLOOR(R$24*1000/$U$1,1),$E121))*$L$1)*$R$1,$Q121-$P121*$O121)</f>
        <v>225029.53465421914</v>
      </c>
      <c r="S121" s="371">
        <f t="shared" si="218"/>
        <v>225029.53465421914</v>
      </c>
      <c r="T121" s="371">
        <f t="shared" si="218"/>
        <v>225029.53465421914</v>
      </c>
      <c r="U121" s="371">
        <f t="shared" si="218"/>
        <v>225029.53465421914</v>
      </c>
      <c r="V121" s="371">
        <f t="shared" si="218"/>
        <v>225029.53465421914</v>
      </c>
      <c r="W121" s="371">
        <f t="shared" si="218"/>
        <v>225029.53465421914</v>
      </c>
      <c r="X121" s="371">
        <f t="shared" si="218"/>
        <v>225029.53465421914</v>
      </c>
      <c r="Y121" s="371">
        <f t="shared" si="218"/>
        <v>1692505.566801473</v>
      </c>
      <c r="Z121" s="371">
        <f t="shared" si="218"/>
        <v>16924765.748014733</v>
      </c>
      <c r="AA121" s="38">
        <f t="shared" ref="AA121:AI121" si="219">$D121*R121/3600</f>
        <v>302.43969457527055</v>
      </c>
      <c r="AB121" s="38">
        <f t="shared" si="219"/>
        <v>302.43969457527055</v>
      </c>
      <c r="AC121" s="38">
        <f t="shared" si="219"/>
        <v>302.43969457527055</v>
      </c>
      <c r="AD121" s="38">
        <f t="shared" si="219"/>
        <v>302.43969457527055</v>
      </c>
      <c r="AE121" s="38">
        <f t="shared" si="219"/>
        <v>302.43969457527055</v>
      </c>
      <c r="AF121" s="38">
        <f t="shared" si="219"/>
        <v>302.43969457527055</v>
      </c>
      <c r="AG121" s="38">
        <f t="shared" si="219"/>
        <v>302.43969457527055</v>
      </c>
      <c r="AH121" s="38">
        <f t="shared" si="219"/>
        <v>2274.7274817811799</v>
      </c>
      <c r="AI121" s="38">
        <f t="shared" si="219"/>
        <v>22746.885165331802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3</v>
      </c>
      <c r="P122" s="369">
        <f t="shared" si="21"/>
        <v>48.32</v>
      </c>
      <c r="Q122" s="38">
        <f t="shared" si="22"/>
        <v>337544.30198132875</v>
      </c>
      <c r="R122" s="371">
        <f t="shared" ref="R122:Z122" si="220">$P122*$O122+MAX(R$24*1000/(MAX(MIN(FLOOR(R$24*1000/$U$1,1),$E122))*$L$1)*$R$1,$Q122-$P122*$O122)</f>
        <v>337544.30198132875</v>
      </c>
      <c r="S122" s="371">
        <f t="shared" si="220"/>
        <v>337544.30198132875</v>
      </c>
      <c r="T122" s="371">
        <f t="shared" si="220"/>
        <v>337544.30198132875</v>
      </c>
      <c r="U122" s="371">
        <f t="shared" si="220"/>
        <v>337544.30198132875</v>
      </c>
      <c r="V122" s="371">
        <f t="shared" si="220"/>
        <v>337544.30198132875</v>
      </c>
      <c r="W122" s="371">
        <f t="shared" si="220"/>
        <v>337544.30198132875</v>
      </c>
      <c r="X122" s="371">
        <f t="shared" si="220"/>
        <v>337544.30198132875</v>
      </c>
      <c r="Y122" s="371">
        <f t="shared" si="220"/>
        <v>2538854.9902022099</v>
      </c>
      <c r="Z122" s="371">
        <f t="shared" si="220"/>
        <v>25387245.2620221</v>
      </c>
      <c r="AA122" s="38">
        <f t="shared" ref="AA122:AI122" si="221">$D122*R122/3600</f>
        <v>302.43969457527055</v>
      </c>
      <c r="AB122" s="38">
        <f t="shared" si="221"/>
        <v>302.43969457527055</v>
      </c>
      <c r="AC122" s="38">
        <f t="shared" si="221"/>
        <v>302.43969457527055</v>
      </c>
      <c r="AD122" s="38">
        <f t="shared" si="221"/>
        <v>302.43969457527055</v>
      </c>
      <c r="AE122" s="38">
        <f t="shared" si="221"/>
        <v>302.43969457527055</v>
      </c>
      <c r="AF122" s="38">
        <f t="shared" si="221"/>
        <v>302.43969457527055</v>
      </c>
      <c r="AG122" s="38">
        <f t="shared" si="221"/>
        <v>302.43969457527055</v>
      </c>
      <c r="AH122" s="38">
        <f t="shared" si="221"/>
        <v>2274.8140712211803</v>
      </c>
      <c r="AI122" s="38">
        <f t="shared" si="221"/>
        <v>22746.971754771803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3</v>
      </c>
      <c r="P123" s="369">
        <f t="shared" si="21"/>
        <v>48.32</v>
      </c>
      <c r="Q123" s="38">
        <f t="shared" si="22"/>
        <v>337544.30198132875</v>
      </c>
      <c r="R123" s="371">
        <f t="shared" ref="R123:Z123" si="222">$P123*$O123+MAX(R$24*1000/(MAX(MIN(FLOOR(R$24*1000/$U$1,1),$E123))*$L$1)*$R$1,$Q123-$P123*$O123)</f>
        <v>337544.30198132875</v>
      </c>
      <c r="S123" s="371">
        <f t="shared" si="222"/>
        <v>337544.30198132875</v>
      </c>
      <c r="T123" s="371">
        <f t="shared" si="222"/>
        <v>337544.30198132875</v>
      </c>
      <c r="U123" s="371">
        <f t="shared" si="222"/>
        <v>337544.30198132875</v>
      </c>
      <c r="V123" s="371">
        <f t="shared" si="222"/>
        <v>337544.30198132875</v>
      </c>
      <c r="W123" s="371">
        <f t="shared" si="222"/>
        <v>337544.30198132875</v>
      </c>
      <c r="X123" s="371">
        <f t="shared" si="222"/>
        <v>337544.30198132875</v>
      </c>
      <c r="Y123" s="371">
        <f t="shared" si="222"/>
        <v>2538854.9902022099</v>
      </c>
      <c r="Z123" s="371">
        <f t="shared" si="222"/>
        <v>25387245.2620221</v>
      </c>
      <c r="AA123" s="38">
        <f t="shared" ref="AA123:AI123" si="223">$D123*R123/3600</f>
        <v>302.43969457527055</v>
      </c>
      <c r="AB123" s="38">
        <f t="shared" si="223"/>
        <v>302.43969457527055</v>
      </c>
      <c r="AC123" s="38">
        <f t="shared" si="223"/>
        <v>302.43969457527055</v>
      </c>
      <c r="AD123" s="38">
        <f t="shared" si="223"/>
        <v>302.43969457527055</v>
      </c>
      <c r="AE123" s="38">
        <f t="shared" si="223"/>
        <v>302.43969457527055</v>
      </c>
      <c r="AF123" s="38">
        <f t="shared" si="223"/>
        <v>302.43969457527055</v>
      </c>
      <c r="AG123" s="38">
        <f t="shared" si="223"/>
        <v>302.43969457527055</v>
      </c>
      <c r="AH123" s="38">
        <f t="shared" si="223"/>
        <v>2274.8140712211803</v>
      </c>
      <c r="AI123" s="38">
        <f t="shared" si="223"/>
        <v>22746.971754771803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0</v>
      </c>
      <c r="O124" s="38">
        <f t="shared" si="20"/>
        <v>0</v>
      </c>
      <c r="P124" s="369">
        <f t="shared" si="21"/>
        <v>100000000000</v>
      </c>
      <c r="Q124" s="38">
        <f t="shared" si="22"/>
        <v>698560227610365.75</v>
      </c>
      <c r="R124" s="371">
        <f t="shared" ref="R124:Z124" si="224">$P124*$O124+MAX(R$24*1000/(MAX(MIN(FLOOR(R$24*1000/$U$1,1),$E124))*$L$1)*$R$1,$Q124-$P124*$O124)</f>
        <v>698560227610365.75</v>
      </c>
      <c r="S124" s="371">
        <f t="shared" si="224"/>
        <v>698560227610365.75</v>
      </c>
      <c r="T124" s="371">
        <f t="shared" si="224"/>
        <v>698560227610365.75</v>
      </c>
      <c r="U124" s="371">
        <f t="shared" si="224"/>
        <v>698560227610365.75</v>
      </c>
      <c r="V124" s="371">
        <f t="shared" si="224"/>
        <v>698560227610365.75</v>
      </c>
      <c r="W124" s="371">
        <f t="shared" si="224"/>
        <v>698560227610365.75</v>
      </c>
      <c r="X124" s="371">
        <f t="shared" si="224"/>
        <v>698560227610365.75</v>
      </c>
      <c r="Y124" s="371">
        <f t="shared" si="224"/>
        <v>698560227610365.75</v>
      </c>
      <c r="Z124" s="371">
        <f t="shared" si="224"/>
        <v>698560227610365.75</v>
      </c>
      <c r="AA124" s="38">
        <f t="shared" ref="AA124:AI124" si="225">$D124*R124/3600</f>
        <v>625909963938.88782</v>
      </c>
      <c r="AB124" s="38">
        <f t="shared" si="225"/>
        <v>625909963938.88782</v>
      </c>
      <c r="AC124" s="38">
        <f t="shared" si="225"/>
        <v>625909963938.88782</v>
      </c>
      <c r="AD124" s="38">
        <f t="shared" si="225"/>
        <v>625909963938.88782</v>
      </c>
      <c r="AE124" s="38">
        <f t="shared" si="225"/>
        <v>625909963938.88782</v>
      </c>
      <c r="AF124" s="38">
        <f t="shared" si="225"/>
        <v>625909963938.88782</v>
      </c>
      <c r="AG124" s="38">
        <f t="shared" si="225"/>
        <v>625909963938.88782</v>
      </c>
      <c r="AH124" s="38">
        <f t="shared" si="225"/>
        <v>625909963938.88782</v>
      </c>
      <c r="AI124" s="38">
        <f t="shared" si="225"/>
        <v>625909963938.88782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0</v>
      </c>
      <c r="O125" s="38">
        <f t="shared" si="20"/>
        <v>0</v>
      </c>
      <c r="P125" s="369">
        <f t="shared" si="21"/>
        <v>100000000000</v>
      </c>
      <c r="Q125" s="38">
        <f t="shared" si="22"/>
        <v>698560227610365.75</v>
      </c>
      <c r="R125" s="371">
        <f t="shared" ref="R125:Z125" si="226">$P125*$O125+MAX(R$24*1000/(MAX(MIN(FLOOR(R$24*1000/$U$1,1),$E125))*$L$1)*$R$1,$Q125-$P125*$O125)</f>
        <v>698560227610365.75</v>
      </c>
      <c r="S125" s="371">
        <f t="shared" si="226"/>
        <v>698560227610365.75</v>
      </c>
      <c r="T125" s="371">
        <f t="shared" si="226"/>
        <v>698560227610365.75</v>
      </c>
      <c r="U125" s="371">
        <f t="shared" si="226"/>
        <v>698560227610365.75</v>
      </c>
      <c r="V125" s="371">
        <f t="shared" si="226"/>
        <v>698560227610365.75</v>
      </c>
      <c r="W125" s="371">
        <f t="shared" si="226"/>
        <v>698560227610365.75</v>
      </c>
      <c r="X125" s="371">
        <f t="shared" si="226"/>
        <v>698560227610365.75</v>
      </c>
      <c r="Y125" s="371">
        <f t="shared" si="226"/>
        <v>698560227610365.75</v>
      </c>
      <c r="Z125" s="371">
        <f t="shared" si="226"/>
        <v>698560227610365.75</v>
      </c>
      <c r="AA125" s="38">
        <f t="shared" ref="AA125:AI125" si="227">$D125*R125/3600</f>
        <v>469432472954.16577</v>
      </c>
      <c r="AB125" s="38">
        <f t="shared" si="227"/>
        <v>469432472954.16577</v>
      </c>
      <c r="AC125" s="38">
        <f t="shared" si="227"/>
        <v>469432472954.16577</v>
      </c>
      <c r="AD125" s="38">
        <f t="shared" si="227"/>
        <v>469432472954.16577</v>
      </c>
      <c r="AE125" s="38">
        <f t="shared" si="227"/>
        <v>469432472954.16577</v>
      </c>
      <c r="AF125" s="38">
        <f t="shared" si="227"/>
        <v>469432472954.16577</v>
      </c>
      <c r="AG125" s="38">
        <f t="shared" si="227"/>
        <v>469432472954.16577</v>
      </c>
      <c r="AH125" s="38">
        <f t="shared" si="227"/>
        <v>469432472954.16577</v>
      </c>
      <c r="AI125" s="38">
        <f t="shared" si="227"/>
        <v>469432472954.16577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2</v>
      </c>
      <c r="P126" s="369">
        <f t="shared" si="21"/>
        <v>60.4</v>
      </c>
      <c r="Q126" s="38">
        <f t="shared" si="22"/>
        <v>421930.37747666088</v>
      </c>
      <c r="R126" s="371">
        <f t="shared" ref="R126:Z126" si="228">$P126*$O126+MAX(R$24*1000/(MAX(MIN(FLOOR(R$24*1000/$U$1,1),$E126))*$L$1)*$R$1,$Q126-$P126*$O126)</f>
        <v>421930.37747666088</v>
      </c>
      <c r="S126" s="371">
        <f t="shared" si="228"/>
        <v>421930.37747666088</v>
      </c>
      <c r="T126" s="371">
        <f t="shared" si="228"/>
        <v>421930.37747666088</v>
      </c>
      <c r="U126" s="371">
        <f t="shared" si="228"/>
        <v>421930.37747666088</v>
      </c>
      <c r="V126" s="371">
        <f t="shared" si="228"/>
        <v>421930.37747666088</v>
      </c>
      <c r="W126" s="371">
        <f t="shared" si="228"/>
        <v>421930.37747666088</v>
      </c>
      <c r="X126" s="371">
        <f t="shared" si="228"/>
        <v>421930.37747666088</v>
      </c>
      <c r="Y126" s="371">
        <f t="shared" si="228"/>
        <v>3385067.5069362791</v>
      </c>
      <c r="Z126" s="371">
        <f t="shared" si="228"/>
        <v>33849587.869362794</v>
      </c>
      <c r="AA126" s="38">
        <f t="shared" ref="AA126:AI126" si="229">$D126*R126/3600</f>
        <v>283.53721366431614</v>
      </c>
      <c r="AB126" s="38">
        <f t="shared" si="229"/>
        <v>283.53721366431614</v>
      </c>
      <c r="AC126" s="38">
        <f t="shared" si="229"/>
        <v>283.53721366431614</v>
      </c>
      <c r="AD126" s="38">
        <f t="shared" si="229"/>
        <v>283.53721366431614</v>
      </c>
      <c r="AE126" s="38">
        <f t="shared" si="229"/>
        <v>283.53721366431614</v>
      </c>
      <c r="AF126" s="38">
        <f t="shared" si="229"/>
        <v>283.53721366431614</v>
      </c>
      <c r="AG126" s="38">
        <f t="shared" si="229"/>
        <v>283.53721366431614</v>
      </c>
      <c r="AH126" s="38">
        <f t="shared" si="229"/>
        <v>2274.7653646611793</v>
      </c>
      <c r="AI126" s="38">
        <f t="shared" si="229"/>
        <v>22746.923048211796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0</v>
      </c>
      <c r="O127" s="38">
        <f t="shared" si="20"/>
        <v>0</v>
      </c>
      <c r="P127" s="369">
        <f t="shared" si="21"/>
        <v>100000000000</v>
      </c>
      <c r="Q127" s="38">
        <f t="shared" si="22"/>
        <v>698560227610365.75</v>
      </c>
      <c r="R127" s="371">
        <f t="shared" ref="R127:Z127" si="230">$P127*$O127+MAX(R$24*1000/(MAX(MIN(FLOOR(R$24*1000/$U$1,1),$E127))*$L$1)*$R$1,$Q127-$P127*$O127)</f>
        <v>698560227610365.75</v>
      </c>
      <c r="S127" s="371">
        <f t="shared" si="230"/>
        <v>698560227610365.75</v>
      </c>
      <c r="T127" s="371">
        <f t="shared" si="230"/>
        <v>698560227610365.75</v>
      </c>
      <c r="U127" s="371">
        <f t="shared" si="230"/>
        <v>698560227610365.75</v>
      </c>
      <c r="V127" s="371">
        <f t="shared" si="230"/>
        <v>698560227610365.75</v>
      </c>
      <c r="W127" s="371">
        <f t="shared" si="230"/>
        <v>698560227610365.75</v>
      </c>
      <c r="X127" s="371">
        <f t="shared" si="230"/>
        <v>698560227610365.75</v>
      </c>
      <c r="Y127" s="371">
        <f t="shared" si="230"/>
        <v>698560227610365.75</v>
      </c>
      <c r="Z127" s="371">
        <f t="shared" si="230"/>
        <v>698560227610365.75</v>
      </c>
      <c r="AA127" s="38">
        <f t="shared" ref="AA127:AI127" si="231">$D127*R127/3600</f>
        <v>312954981969.44391</v>
      </c>
      <c r="AB127" s="38">
        <f t="shared" si="231"/>
        <v>312954981969.44391</v>
      </c>
      <c r="AC127" s="38">
        <f t="shared" si="231"/>
        <v>312954981969.44391</v>
      </c>
      <c r="AD127" s="38">
        <f t="shared" si="231"/>
        <v>312954981969.44391</v>
      </c>
      <c r="AE127" s="38">
        <f t="shared" si="231"/>
        <v>312954981969.44391</v>
      </c>
      <c r="AF127" s="38">
        <f t="shared" si="231"/>
        <v>312954981969.44391</v>
      </c>
      <c r="AG127" s="38">
        <f t="shared" si="231"/>
        <v>312954981969.44391</v>
      </c>
      <c r="AH127" s="38">
        <f t="shared" si="231"/>
        <v>312954981969.44391</v>
      </c>
      <c r="AI127" s="38">
        <f t="shared" si="231"/>
        <v>312954981969.44391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1</v>
      </c>
      <c r="P128" s="369">
        <f t="shared" si="21"/>
        <v>100.66666666666667</v>
      </c>
      <c r="Q128" s="38">
        <f t="shared" si="22"/>
        <v>703217.29579443485</v>
      </c>
      <c r="R128" s="371">
        <f t="shared" ref="R128:Z128" si="232">$P128*$O128+MAX(R$24*1000/(MAX(MIN(FLOOR(R$24*1000/$U$1,1),$E128))*$L$1)*$R$1,$Q128-$P128*$O128)</f>
        <v>703217.29579443485</v>
      </c>
      <c r="S128" s="371">
        <f t="shared" si="232"/>
        <v>703217.29579443485</v>
      </c>
      <c r="T128" s="371">
        <f t="shared" si="232"/>
        <v>703217.29579443485</v>
      </c>
      <c r="U128" s="371">
        <f t="shared" si="232"/>
        <v>703217.29579443485</v>
      </c>
      <c r="V128" s="371">
        <f t="shared" si="232"/>
        <v>703217.29579443485</v>
      </c>
      <c r="W128" s="371">
        <f t="shared" si="232"/>
        <v>703217.29579443485</v>
      </c>
      <c r="X128" s="371">
        <f t="shared" si="232"/>
        <v>703217.29579443485</v>
      </c>
      <c r="Y128" s="371">
        <f t="shared" si="232"/>
        <v>5077520.7270710869</v>
      </c>
      <c r="Z128" s="371">
        <f t="shared" si="232"/>
        <v>50774301.270710863</v>
      </c>
      <c r="AA128" s="38">
        <f t="shared" ref="AA128:AI128" si="233">$D128*R128/3600</f>
        <v>315.0413485159068</v>
      </c>
      <c r="AB128" s="38">
        <f t="shared" si="233"/>
        <v>315.0413485159068</v>
      </c>
      <c r="AC128" s="38">
        <f t="shared" si="233"/>
        <v>315.0413485159068</v>
      </c>
      <c r="AD128" s="38">
        <f t="shared" si="233"/>
        <v>315.0413485159068</v>
      </c>
      <c r="AE128" s="38">
        <f t="shared" si="233"/>
        <v>315.0413485159068</v>
      </c>
      <c r="AF128" s="38">
        <f t="shared" si="233"/>
        <v>315.0413485159068</v>
      </c>
      <c r="AG128" s="38">
        <f t="shared" si="233"/>
        <v>315.0413485159068</v>
      </c>
      <c r="AH128" s="38">
        <f t="shared" si="233"/>
        <v>2274.7292857278471</v>
      </c>
      <c r="AI128" s="38">
        <f t="shared" si="233"/>
        <v>22746.886969278468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0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0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2</v>
      </c>
      <c r="P131" s="369">
        <f t="shared" si="21"/>
        <v>60.4</v>
      </c>
      <c r="Q131" s="38">
        <f t="shared" si="22"/>
        <v>421930.37747666088</v>
      </c>
      <c r="R131" s="371">
        <f t="shared" ref="R131:Z131" si="238">$P131*$O131+MAX(R$24*1000/(MAX(MIN(FLOOR(R$24*1000/$U$1,1),$E131))*$L$1)*$R$1,$Q131-$P131*$O131)</f>
        <v>421930.37747666088</v>
      </c>
      <c r="S131" s="371">
        <f t="shared" si="238"/>
        <v>421930.37747666088</v>
      </c>
      <c r="T131" s="371">
        <f t="shared" si="238"/>
        <v>421930.37747666088</v>
      </c>
      <c r="U131" s="371">
        <f t="shared" si="238"/>
        <v>421930.37747666088</v>
      </c>
      <c r="V131" s="371">
        <f t="shared" si="238"/>
        <v>421930.37747666088</v>
      </c>
      <c r="W131" s="371">
        <f t="shared" si="238"/>
        <v>421930.37747666088</v>
      </c>
      <c r="X131" s="371">
        <f t="shared" si="238"/>
        <v>421930.37747666088</v>
      </c>
      <c r="Y131" s="371">
        <f t="shared" si="238"/>
        <v>1692594.1534681397</v>
      </c>
      <c r="Z131" s="371">
        <f t="shared" si="238"/>
        <v>16924854.334681399</v>
      </c>
      <c r="AA131" s="38">
        <f t="shared" ref="AA131:AI131" si="239">$D131*R131/3600</f>
        <v>579.45105173461434</v>
      </c>
      <c r="AB131" s="38">
        <f t="shared" si="239"/>
        <v>579.45105173461434</v>
      </c>
      <c r="AC131" s="38">
        <f t="shared" si="239"/>
        <v>579.45105173461434</v>
      </c>
      <c r="AD131" s="38">
        <f t="shared" si="239"/>
        <v>579.45105173461434</v>
      </c>
      <c r="AE131" s="38">
        <f t="shared" si="239"/>
        <v>579.45105173461434</v>
      </c>
      <c r="AF131" s="38">
        <f t="shared" si="239"/>
        <v>579.45105173461434</v>
      </c>
      <c r="AG131" s="38">
        <f t="shared" si="239"/>
        <v>579.45105173461434</v>
      </c>
      <c r="AH131" s="38">
        <f t="shared" si="239"/>
        <v>2324.4959707629118</v>
      </c>
      <c r="AI131" s="38">
        <f t="shared" si="239"/>
        <v>23243.466619629122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1</v>
      </c>
      <c r="P132" s="369">
        <f t="shared" si="21"/>
        <v>100.66666666666667</v>
      </c>
      <c r="Q132" s="38">
        <f t="shared" si="22"/>
        <v>703217.29579443485</v>
      </c>
      <c r="R132" s="371">
        <f t="shared" ref="R132:Z132" si="240">$P132*$O132+MAX(R$24*1000/(MAX(MIN(FLOOR(R$24*1000/$U$1,1),$E132))*$L$1)*$R$1,$Q132-$P132*$O132)</f>
        <v>703217.29579443485</v>
      </c>
      <c r="S132" s="371">
        <f t="shared" si="240"/>
        <v>703217.29579443485</v>
      </c>
      <c r="T132" s="371">
        <f t="shared" si="240"/>
        <v>703217.29579443485</v>
      </c>
      <c r="U132" s="371">
        <f t="shared" si="240"/>
        <v>703217.29579443485</v>
      </c>
      <c r="V132" s="371">
        <f t="shared" si="240"/>
        <v>703217.29579443485</v>
      </c>
      <c r="W132" s="371">
        <f t="shared" si="240"/>
        <v>703217.29579443485</v>
      </c>
      <c r="X132" s="371">
        <f t="shared" si="240"/>
        <v>703217.29579443485</v>
      </c>
      <c r="Y132" s="371">
        <f t="shared" si="240"/>
        <v>2538810.6968688765</v>
      </c>
      <c r="Z132" s="371">
        <f t="shared" si="240"/>
        <v>25387200.968688767</v>
      </c>
      <c r="AA132" s="38">
        <f t="shared" ref="AA132:AI132" si="241">$D132*R132/3600</f>
        <v>643.83450192734927</v>
      </c>
      <c r="AB132" s="38">
        <f t="shared" si="241"/>
        <v>643.83450192734927</v>
      </c>
      <c r="AC132" s="38">
        <f t="shared" si="241"/>
        <v>643.83450192734927</v>
      </c>
      <c r="AD132" s="38">
        <f t="shared" si="241"/>
        <v>643.83450192734927</v>
      </c>
      <c r="AE132" s="38">
        <f t="shared" si="241"/>
        <v>643.83450192734927</v>
      </c>
      <c r="AF132" s="38">
        <f t="shared" si="241"/>
        <v>643.83450192734927</v>
      </c>
      <c r="AG132" s="38">
        <f t="shared" si="241"/>
        <v>643.83450192734927</v>
      </c>
      <c r="AH132" s="38">
        <f t="shared" si="241"/>
        <v>2324.4222380221713</v>
      </c>
      <c r="AI132" s="38">
        <f t="shared" si="241"/>
        <v>23243.392886888381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1</v>
      </c>
      <c r="P133" s="369">
        <f t="shared" si="21"/>
        <v>120.8</v>
      </c>
      <c r="Q133" s="38">
        <f t="shared" si="22"/>
        <v>843860.75495332177</v>
      </c>
      <c r="R133" s="371">
        <f t="shared" ref="R133:Z133" si="242">$P133*$O133+MAX(R$24*1000/(MAX(MIN(FLOOR(R$24*1000/$U$1,1),$E133))*$L$1)*$R$1,$Q133-$P133*$O133)</f>
        <v>843860.75495332177</v>
      </c>
      <c r="S133" s="371">
        <f t="shared" si="242"/>
        <v>843860.75495332177</v>
      </c>
      <c r="T133" s="371">
        <f t="shared" si="242"/>
        <v>843860.75495332177</v>
      </c>
      <c r="U133" s="371">
        <f t="shared" si="242"/>
        <v>843860.75495332177</v>
      </c>
      <c r="V133" s="371">
        <f t="shared" si="242"/>
        <v>843860.75495332177</v>
      </c>
      <c r="W133" s="371">
        <f t="shared" si="242"/>
        <v>843860.75495332177</v>
      </c>
      <c r="X133" s="371">
        <f t="shared" si="242"/>
        <v>843860.75495332177</v>
      </c>
      <c r="Y133" s="371">
        <f t="shared" si="242"/>
        <v>3385067.5069362791</v>
      </c>
      <c r="Z133" s="371">
        <f t="shared" si="242"/>
        <v>33849587.869362794</v>
      </c>
      <c r="AA133" s="38">
        <f t="shared" ref="AA133:AI133" si="243">$D133*R133/3600</f>
        <v>579.45105173461434</v>
      </c>
      <c r="AB133" s="38">
        <f t="shared" si="243"/>
        <v>579.45105173461434</v>
      </c>
      <c r="AC133" s="38">
        <f t="shared" si="243"/>
        <v>579.45105173461434</v>
      </c>
      <c r="AD133" s="38">
        <f t="shared" si="243"/>
        <v>579.45105173461434</v>
      </c>
      <c r="AE133" s="38">
        <f t="shared" si="243"/>
        <v>579.45105173461434</v>
      </c>
      <c r="AF133" s="38">
        <f t="shared" si="243"/>
        <v>579.45105173461434</v>
      </c>
      <c r="AG133" s="38">
        <f t="shared" si="243"/>
        <v>579.45105173461434</v>
      </c>
      <c r="AH133" s="38">
        <f t="shared" si="243"/>
        <v>2324.4130214295783</v>
      </c>
      <c r="AI133" s="38">
        <f t="shared" si="243"/>
        <v>23243.383670295781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0</v>
      </c>
      <c r="O134" s="38">
        <f t="shared" si="20"/>
        <v>0</v>
      </c>
      <c r="P134" s="369">
        <f t="shared" si="21"/>
        <v>100000000000</v>
      </c>
      <c r="Q134" s="38">
        <f t="shared" si="22"/>
        <v>698560227610365.75</v>
      </c>
      <c r="R134" s="371">
        <f t="shared" ref="R134:Z134" si="244">$P134*$O134+MAX(R$24*1000/(MAX(MIN(FLOOR(R$24*1000/$U$1,1),$E134))*$L$1)*$R$1,$Q134-$P134*$O134)</f>
        <v>698560227610365.75</v>
      </c>
      <c r="S134" s="371">
        <f t="shared" si="244"/>
        <v>698560227610365.75</v>
      </c>
      <c r="T134" s="371">
        <f t="shared" si="244"/>
        <v>698560227610365.75</v>
      </c>
      <c r="U134" s="371">
        <f t="shared" si="244"/>
        <v>698560227610365.75</v>
      </c>
      <c r="V134" s="371">
        <f t="shared" si="244"/>
        <v>698560227610365.75</v>
      </c>
      <c r="W134" s="371">
        <f t="shared" si="244"/>
        <v>698560227610365.75</v>
      </c>
      <c r="X134" s="371">
        <f t="shared" si="244"/>
        <v>698560227610365.75</v>
      </c>
      <c r="Y134" s="371">
        <f t="shared" si="244"/>
        <v>698560227610365.75</v>
      </c>
      <c r="Z134" s="371">
        <f t="shared" si="244"/>
        <v>698560227610365.75</v>
      </c>
      <c r="AA134" s="38">
        <f t="shared" ref="AA134:AI134" si="245">$D134*R134/3600</f>
        <v>319785348639.41187</v>
      </c>
      <c r="AB134" s="38">
        <f t="shared" si="245"/>
        <v>319785348639.41187</v>
      </c>
      <c r="AC134" s="38">
        <f t="shared" si="245"/>
        <v>319785348639.41187</v>
      </c>
      <c r="AD134" s="38">
        <f t="shared" si="245"/>
        <v>319785348639.41187</v>
      </c>
      <c r="AE134" s="38">
        <f t="shared" si="245"/>
        <v>319785348639.41187</v>
      </c>
      <c r="AF134" s="38">
        <f t="shared" si="245"/>
        <v>319785348639.41187</v>
      </c>
      <c r="AG134" s="38">
        <f t="shared" si="245"/>
        <v>319785348639.41187</v>
      </c>
      <c r="AH134" s="38">
        <f t="shared" si="245"/>
        <v>319785348639.41187</v>
      </c>
      <c r="AI134" s="38">
        <f t="shared" si="245"/>
        <v>319785348639.41187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0</v>
      </c>
      <c r="O135" s="38">
        <f t="shared" si="20"/>
        <v>0</v>
      </c>
      <c r="P135" s="369">
        <f t="shared" si="21"/>
        <v>100000000000</v>
      </c>
      <c r="Q135" s="38">
        <f t="shared" si="22"/>
        <v>698560227610365.75</v>
      </c>
      <c r="R135" s="371">
        <f t="shared" ref="R135:Z135" si="246">$P135*$O135+MAX(R$24*1000/(MAX(MIN(FLOOR(R$24*1000/$U$1,1),$E135))*$L$1)*$R$1,$Q135-$P135*$O135)</f>
        <v>698560227610365.75</v>
      </c>
      <c r="S135" s="371">
        <f t="shared" si="246"/>
        <v>698560227610365.75</v>
      </c>
      <c r="T135" s="371">
        <f t="shared" si="246"/>
        <v>698560227610365.75</v>
      </c>
      <c r="U135" s="371">
        <f t="shared" si="246"/>
        <v>698560227610365.75</v>
      </c>
      <c r="V135" s="371">
        <f t="shared" si="246"/>
        <v>698560227610365.75</v>
      </c>
      <c r="W135" s="371">
        <f t="shared" si="246"/>
        <v>698560227610365.75</v>
      </c>
      <c r="X135" s="371">
        <f t="shared" si="246"/>
        <v>698560227610365.75</v>
      </c>
      <c r="Y135" s="371">
        <f t="shared" si="246"/>
        <v>698560227610365.75</v>
      </c>
      <c r="Z135" s="371">
        <f t="shared" si="246"/>
        <v>698560227610365.75</v>
      </c>
      <c r="AA135" s="38">
        <f t="shared" ref="AA135:AI135" si="247">$D135*R135/3600</f>
        <v>159892674319.70593</v>
      </c>
      <c r="AB135" s="38">
        <f t="shared" si="247"/>
        <v>159892674319.70593</v>
      </c>
      <c r="AC135" s="38">
        <f t="shared" si="247"/>
        <v>159892674319.70593</v>
      </c>
      <c r="AD135" s="38">
        <f t="shared" si="247"/>
        <v>159892674319.70593</v>
      </c>
      <c r="AE135" s="38">
        <f t="shared" si="247"/>
        <v>159892674319.70593</v>
      </c>
      <c r="AF135" s="38">
        <f t="shared" si="247"/>
        <v>159892674319.70593</v>
      </c>
      <c r="AG135" s="38">
        <f t="shared" si="247"/>
        <v>159892674319.70593</v>
      </c>
      <c r="AH135" s="38">
        <f t="shared" si="247"/>
        <v>159892674319.70593</v>
      </c>
      <c r="AI135" s="38">
        <f t="shared" si="247"/>
        <v>159892674319.70593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2</v>
      </c>
      <c r="P136" s="369">
        <f t="shared" si="21"/>
        <v>53.68888888888889</v>
      </c>
      <c r="Q136" s="38">
        <f t="shared" si="22"/>
        <v>375049.22442369862</v>
      </c>
      <c r="R136" s="371">
        <f t="shared" ref="R136:Z136" si="248">$P136*$O136+MAX(R$24*1000/(MAX(MIN(FLOOR(R$24*1000/$U$1,1),$E136))*$L$1)*$R$1,$Q136-$P136*$O136)</f>
        <v>375049.22442369862</v>
      </c>
      <c r="S136" s="371">
        <f t="shared" si="248"/>
        <v>375049.22442369862</v>
      </c>
      <c r="T136" s="371">
        <f t="shared" si="248"/>
        <v>375049.22442369862</v>
      </c>
      <c r="U136" s="371">
        <f t="shared" si="248"/>
        <v>375049.22442369862</v>
      </c>
      <c r="V136" s="371">
        <f t="shared" si="248"/>
        <v>375049.22442369862</v>
      </c>
      <c r="W136" s="371">
        <f t="shared" si="248"/>
        <v>375049.22442369862</v>
      </c>
      <c r="X136" s="371">
        <f t="shared" si="248"/>
        <v>375049.22442369862</v>
      </c>
      <c r="Y136" s="371">
        <f t="shared" si="248"/>
        <v>3385054.0847140569</v>
      </c>
      <c r="Z136" s="371">
        <f t="shared" si="248"/>
        <v>33849574.447140574</v>
      </c>
      <c r="AA136" s="38">
        <f t="shared" ref="AA136:AI136" si="249">$D136*R136/3600</f>
        <v>267.78514623852078</v>
      </c>
      <c r="AB136" s="38">
        <f t="shared" si="249"/>
        <v>267.78514623852078</v>
      </c>
      <c r="AC136" s="38">
        <f t="shared" si="249"/>
        <v>267.78514623852078</v>
      </c>
      <c r="AD136" s="38">
        <f t="shared" si="249"/>
        <v>267.78514623852078</v>
      </c>
      <c r="AE136" s="38">
        <f t="shared" si="249"/>
        <v>267.78514623852078</v>
      </c>
      <c r="AF136" s="38">
        <f t="shared" si="249"/>
        <v>267.78514623852078</v>
      </c>
      <c r="AG136" s="38">
        <f t="shared" si="249"/>
        <v>267.78514623852078</v>
      </c>
      <c r="AH136" s="38">
        <f t="shared" si="249"/>
        <v>2416.9286164858363</v>
      </c>
      <c r="AI136" s="38">
        <f t="shared" si="249"/>
        <v>24168.596155258369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3</v>
      </c>
      <c r="P137" s="369">
        <f t="shared" si="21"/>
        <v>40.266666666666666</v>
      </c>
      <c r="Q137" s="38">
        <f t="shared" si="22"/>
        <v>281286.91831777396</v>
      </c>
      <c r="R137" s="371">
        <f t="shared" ref="R137:Z137" si="250">$P137*$O137+MAX(R$24*1000/(MAX(MIN(FLOOR(R$24*1000/$U$1,1),$E137))*$L$1)*$R$1,$Q137-$P137*$O137)</f>
        <v>281286.91831777396</v>
      </c>
      <c r="S137" s="371">
        <f t="shared" si="250"/>
        <v>281286.91831777396</v>
      </c>
      <c r="T137" s="371">
        <f t="shared" si="250"/>
        <v>281286.91831777396</v>
      </c>
      <c r="U137" s="371">
        <f t="shared" si="250"/>
        <v>281286.91831777396</v>
      </c>
      <c r="V137" s="371">
        <f t="shared" si="250"/>
        <v>281286.91831777396</v>
      </c>
      <c r="W137" s="371">
        <f t="shared" si="250"/>
        <v>281286.91831777396</v>
      </c>
      <c r="X137" s="371">
        <f t="shared" si="250"/>
        <v>281286.91831777396</v>
      </c>
      <c r="Y137" s="371">
        <f t="shared" si="250"/>
        <v>2538830.8302022098</v>
      </c>
      <c r="Z137" s="371">
        <f t="shared" si="250"/>
        <v>25387221.1020221</v>
      </c>
      <c r="AA137" s="38">
        <f t="shared" ref="AA137:AI137" si="251">$D137*R137/3600</f>
        <v>267.78514623852084</v>
      </c>
      <c r="AB137" s="38">
        <f t="shared" si="251"/>
        <v>267.78514623852084</v>
      </c>
      <c r="AC137" s="38">
        <f t="shared" si="251"/>
        <v>267.78514623852084</v>
      </c>
      <c r="AD137" s="38">
        <f t="shared" si="251"/>
        <v>267.78514623852084</v>
      </c>
      <c r="AE137" s="38">
        <f t="shared" si="251"/>
        <v>267.78514623852084</v>
      </c>
      <c r="AF137" s="38">
        <f t="shared" si="251"/>
        <v>267.78514623852084</v>
      </c>
      <c r="AG137" s="38">
        <f t="shared" si="251"/>
        <v>267.78514623852084</v>
      </c>
      <c r="AH137" s="38">
        <f t="shared" si="251"/>
        <v>2416.9669503525038</v>
      </c>
      <c r="AI137" s="38">
        <f t="shared" si="251"/>
        <v>24168.634489125037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3</v>
      </c>
      <c r="P138" s="369">
        <f t="shared" si="21"/>
        <v>40.266666666666666</v>
      </c>
      <c r="Q138" s="38">
        <f t="shared" si="22"/>
        <v>281286.91831777396</v>
      </c>
      <c r="R138" s="371">
        <f t="shared" ref="R138:Z138" si="252">$P138*$O138+MAX(R$24*1000/(MAX(MIN(FLOOR(R$24*1000/$U$1,1),$E138))*$L$1)*$R$1,$Q138-$P138*$O138)</f>
        <v>281286.91831777396</v>
      </c>
      <c r="S138" s="371">
        <f t="shared" si="252"/>
        <v>281286.91831777396</v>
      </c>
      <c r="T138" s="371">
        <f t="shared" si="252"/>
        <v>281286.91831777396</v>
      </c>
      <c r="U138" s="371">
        <f t="shared" si="252"/>
        <v>281286.91831777396</v>
      </c>
      <c r="V138" s="371">
        <f t="shared" si="252"/>
        <v>281286.91831777396</v>
      </c>
      <c r="W138" s="371">
        <f t="shared" si="252"/>
        <v>281286.91831777396</v>
      </c>
      <c r="X138" s="371">
        <f t="shared" si="252"/>
        <v>281286.91831777396</v>
      </c>
      <c r="Y138" s="371">
        <f t="shared" si="252"/>
        <v>2538830.8302022098</v>
      </c>
      <c r="Z138" s="371">
        <f t="shared" si="252"/>
        <v>25387221.1020221</v>
      </c>
      <c r="AA138" s="38">
        <f t="shared" ref="AA138:AI138" si="253">$D138*R138/3600</f>
        <v>267.78514623852084</v>
      </c>
      <c r="AB138" s="38">
        <f t="shared" si="253"/>
        <v>267.78514623852084</v>
      </c>
      <c r="AC138" s="38">
        <f t="shared" si="253"/>
        <v>267.78514623852084</v>
      </c>
      <c r="AD138" s="38">
        <f t="shared" si="253"/>
        <v>267.78514623852084</v>
      </c>
      <c r="AE138" s="38">
        <f t="shared" si="253"/>
        <v>267.78514623852084</v>
      </c>
      <c r="AF138" s="38">
        <f t="shared" si="253"/>
        <v>267.78514623852084</v>
      </c>
      <c r="AG138" s="38">
        <f t="shared" si="253"/>
        <v>267.78514623852084</v>
      </c>
      <c r="AH138" s="38">
        <f t="shared" si="253"/>
        <v>2416.9669503525038</v>
      </c>
      <c r="AI138" s="38">
        <f t="shared" si="253"/>
        <v>24168.634489125037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1</v>
      </c>
      <c r="P139" s="369">
        <f t="shared" si="21"/>
        <v>80.533333333333331</v>
      </c>
      <c r="Q139" s="38">
        <f t="shared" si="22"/>
        <v>562573.83663554792</v>
      </c>
      <c r="R139" s="371">
        <f t="shared" ref="R139:Z139" si="254">$P139*$O139+MAX(R$24*1000/(MAX(MIN(FLOOR(R$24*1000/$U$1,1),$E139))*$L$1)*$R$1,$Q139-$P139*$O139)</f>
        <v>562573.83663554792</v>
      </c>
      <c r="S139" s="371">
        <f t="shared" si="254"/>
        <v>562573.83663554792</v>
      </c>
      <c r="T139" s="371">
        <f t="shared" si="254"/>
        <v>562573.83663554792</v>
      </c>
      <c r="U139" s="371">
        <f t="shared" si="254"/>
        <v>562573.83663554792</v>
      </c>
      <c r="V139" s="371">
        <f t="shared" si="254"/>
        <v>562573.83663554792</v>
      </c>
      <c r="W139" s="371">
        <f t="shared" si="254"/>
        <v>562573.83663554792</v>
      </c>
      <c r="X139" s="371">
        <f t="shared" si="254"/>
        <v>562573.83663554792</v>
      </c>
      <c r="Y139" s="371">
        <f t="shared" si="254"/>
        <v>5077500.5937377531</v>
      </c>
      <c r="Z139" s="371">
        <f t="shared" si="254"/>
        <v>50774281.13737753</v>
      </c>
      <c r="AA139" s="38">
        <f t="shared" ref="AA139:AI139" si="255">$D139*R139/3600</f>
        <v>267.78514623852084</v>
      </c>
      <c r="AB139" s="38">
        <f t="shared" si="255"/>
        <v>267.78514623852084</v>
      </c>
      <c r="AC139" s="38">
        <f t="shared" si="255"/>
        <v>267.78514623852084</v>
      </c>
      <c r="AD139" s="38">
        <f t="shared" si="255"/>
        <v>267.78514623852084</v>
      </c>
      <c r="AE139" s="38">
        <f t="shared" si="255"/>
        <v>267.78514623852084</v>
      </c>
      <c r="AF139" s="38">
        <f t="shared" si="255"/>
        <v>267.78514623852084</v>
      </c>
      <c r="AG139" s="38">
        <f t="shared" si="255"/>
        <v>267.78514623852084</v>
      </c>
      <c r="AH139" s="38">
        <f t="shared" si="255"/>
        <v>2416.8902826191706</v>
      </c>
      <c r="AI139" s="38">
        <f t="shared" si="255"/>
        <v>24168.557821391703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0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0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1</v>
      </c>
      <c r="P142" s="369">
        <f t="shared" si="21"/>
        <v>12.08</v>
      </c>
      <c r="Q142" s="38">
        <f t="shared" si="22"/>
        <v>84386.075495332188</v>
      </c>
      <c r="R142" s="371">
        <f t="shared" ref="R142:Z142" si="260">$P142*$O142+MAX(R$24*1000/(MAX(MIN(FLOOR(R$24*1000/$U$1,1),$E142))*$L$1)*$R$1,$Q142-$P142*$O142)</f>
        <v>84386.075495332188</v>
      </c>
      <c r="S142" s="371">
        <f t="shared" si="260"/>
        <v>84386.075495332188</v>
      </c>
      <c r="T142" s="371">
        <f t="shared" si="260"/>
        <v>84386.075495332188</v>
      </c>
      <c r="U142" s="371">
        <f t="shared" si="260"/>
        <v>84386.075495332188</v>
      </c>
      <c r="V142" s="371">
        <f t="shared" si="260"/>
        <v>84386.075495332188</v>
      </c>
      <c r="W142" s="371">
        <f t="shared" si="260"/>
        <v>84386.075495332188</v>
      </c>
      <c r="X142" s="371">
        <f t="shared" si="260"/>
        <v>225675.19379575198</v>
      </c>
      <c r="Y142" s="371">
        <f t="shared" si="260"/>
        <v>2256643.2179575199</v>
      </c>
      <c r="Z142" s="371">
        <f t="shared" si="260"/>
        <v>22566323.459575195</v>
      </c>
      <c r="AA142" s="38">
        <f t="shared" ref="AA142:AI142" si="261">$D142*R142/3600</f>
        <v>91.136961534958758</v>
      </c>
      <c r="AB142" s="38">
        <f t="shared" si="261"/>
        <v>91.136961534958758</v>
      </c>
      <c r="AC142" s="38">
        <f t="shared" si="261"/>
        <v>91.136961534958758</v>
      </c>
      <c r="AD142" s="38">
        <f t="shared" si="261"/>
        <v>91.136961534958758</v>
      </c>
      <c r="AE142" s="38">
        <f t="shared" si="261"/>
        <v>91.136961534958758</v>
      </c>
      <c r="AF142" s="38">
        <f t="shared" si="261"/>
        <v>91.136961534958758</v>
      </c>
      <c r="AG142" s="38">
        <f t="shared" si="261"/>
        <v>243.72920929941213</v>
      </c>
      <c r="AH142" s="38">
        <f t="shared" si="261"/>
        <v>2437.1746753941211</v>
      </c>
      <c r="AI142" s="38">
        <f t="shared" si="261"/>
        <v>24371.629336341211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1</v>
      </c>
      <c r="P143" s="369">
        <f t="shared" si="21"/>
        <v>12.08</v>
      </c>
      <c r="Q143" s="38">
        <f t="shared" si="22"/>
        <v>84386.075495332188</v>
      </c>
      <c r="R143" s="371">
        <f t="shared" ref="R143:Z143" si="262">$P143*$O143+MAX(R$24*1000/(MAX(MIN(FLOOR(R$24*1000/$U$1,1),$E143))*$L$1)*$R$1,$Q143-$P143*$O143)</f>
        <v>84386.075495332188</v>
      </c>
      <c r="S143" s="371">
        <f t="shared" si="262"/>
        <v>84386.075495332188</v>
      </c>
      <c r="T143" s="371">
        <f t="shared" si="262"/>
        <v>84386.075495332188</v>
      </c>
      <c r="U143" s="371">
        <f t="shared" si="262"/>
        <v>84386.075495332188</v>
      </c>
      <c r="V143" s="371">
        <f t="shared" si="262"/>
        <v>84386.075495332188</v>
      </c>
      <c r="W143" s="371">
        <f t="shared" si="262"/>
        <v>84386.075495332188</v>
      </c>
      <c r="X143" s="371">
        <f t="shared" si="262"/>
        <v>225675.19379575198</v>
      </c>
      <c r="Y143" s="371">
        <f t="shared" si="262"/>
        <v>2256643.2179575199</v>
      </c>
      <c r="Z143" s="371">
        <f t="shared" si="262"/>
        <v>22566323.459575195</v>
      </c>
      <c r="AA143" s="38">
        <f t="shared" ref="AA143:AI143" si="263">$D143*R143/3600</f>
        <v>91.136961534958758</v>
      </c>
      <c r="AB143" s="38">
        <f t="shared" si="263"/>
        <v>91.136961534958758</v>
      </c>
      <c r="AC143" s="38">
        <f t="shared" si="263"/>
        <v>91.136961534958758</v>
      </c>
      <c r="AD143" s="38">
        <f t="shared" si="263"/>
        <v>91.136961534958758</v>
      </c>
      <c r="AE143" s="38">
        <f t="shared" si="263"/>
        <v>91.136961534958758</v>
      </c>
      <c r="AF143" s="38">
        <f t="shared" si="263"/>
        <v>91.136961534958758</v>
      </c>
      <c r="AG143" s="38">
        <f t="shared" si="263"/>
        <v>243.72920929941213</v>
      </c>
      <c r="AH143" s="38">
        <f t="shared" si="263"/>
        <v>2437.1746753941211</v>
      </c>
      <c r="AI143" s="38">
        <f t="shared" si="263"/>
        <v>24371.629336341211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0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1</v>
      </c>
      <c r="P145" s="369">
        <f t="shared" si="21"/>
        <v>48.32</v>
      </c>
      <c r="Q145" s="38">
        <f t="shared" si="22"/>
        <v>337544.30198132875</v>
      </c>
      <c r="R145" s="371">
        <f t="shared" ref="R145:Z145" si="266">$P145*$O145+MAX(R$24*1000/(MAX(MIN(FLOOR(R$24*1000/$U$1,1),$E145))*$L$1)*$R$1,$Q145-$P145*$O145)</f>
        <v>337544.30198132875</v>
      </c>
      <c r="S145" s="371">
        <f t="shared" si="266"/>
        <v>337544.30198132875</v>
      </c>
      <c r="T145" s="371">
        <f t="shared" si="266"/>
        <v>337544.30198132875</v>
      </c>
      <c r="U145" s="371">
        <f t="shared" si="266"/>
        <v>337544.30198132875</v>
      </c>
      <c r="V145" s="371">
        <f t="shared" si="266"/>
        <v>337544.30198132875</v>
      </c>
      <c r="W145" s="371">
        <f t="shared" si="266"/>
        <v>337544.30198132875</v>
      </c>
      <c r="X145" s="371">
        <f t="shared" si="266"/>
        <v>337544.30198132875</v>
      </c>
      <c r="Y145" s="371">
        <f t="shared" si="266"/>
        <v>2538758.3502022098</v>
      </c>
      <c r="Z145" s="371">
        <f t="shared" si="266"/>
        <v>25387148.6220221</v>
      </c>
      <c r="AA145" s="38">
        <f t="shared" ref="AA145:AI145" si="267">$D145*R145/3600</f>
        <v>325.16767757534672</v>
      </c>
      <c r="AB145" s="38">
        <f t="shared" si="267"/>
        <v>325.16767757534672</v>
      </c>
      <c r="AC145" s="38">
        <f t="shared" si="267"/>
        <v>325.16767757534672</v>
      </c>
      <c r="AD145" s="38">
        <f t="shared" si="267"/>
        <v>325.16767757534672</v>
      </c>
      <c r="AE145" s="38">
        <f t="shared" si="267"/>
        <v>325.16767757534672</v>
      </c>
      <c r="AF145" s="38">
        <f t="shared" si="267"/>
        <v>325.16767757534672</v>
      </c>
      <c r="AG145" s="38">
        <f t="shared" si="267"/>
        <v>325.16767757534672</v>
      </c>
      <c r="AH145" s="38">
        <f t="shared" si="267"/>
        <v>2445.6705440281285</v>
      </c>
      <c r="AI145" s="38">
        <f t="shared" si="267"/>
        <v>24456.286505881289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0</v>
      </c>
      <c r="O146" s="38">
        <f t="shared" si="20"/>
        <v>0</v>
      </c>
      <c r="P146" s="369">
        <f t="shared" si="21"/>
        <v>100000000000</v>
      </c>
      <c r="Q146" s="38">
        <f t="shared" si="22"/>
        <v>698560227610365.75</v>
      </c>
      <c r="R146" s="371">
        <f t="shared" ref="R146:Z146" si="268">$P146*$O146+MAX(R$24*1000/(MAX(MIN(FLOOR(R$24*1000/$U$1,1),$E146))*$L$1)*$R$1,$Q146-$P146*$O146)</f>
        <v>698560227610365.75</v>
      </c>
      <c r="S146" s="371">
        <f t="shared" si="268"/>
        <v>698560227610365.75</v>
      </c>
      <c r="T146" s="371">
        <f t="shared" si="268"/>
        <v>698560227610365.75</v>
      </c>
      <c r="U146" s="371">
        <f t="shared" si="268"/>
        <v>698560227610365.75</v>
      </c>
      <c r="V146" s="371">
        <f t="shared" si="268"/>
        <v>698560227610365.75</v>
      </c>
      <c r="W146" s="371">
        <f t="shared" si="268"/>
        <v>698560227610365.75</v>
      </c>
      <c r="X146" s="371">
        <f t="shared" si="268"/>
        <v>698560227610365.75</v>
      </c>
      <c r="Y146" s="371">
        <f t="shared" si="268"/>
        <v>698560227610365.75</v>
      </c>
      <c r="Z146" s="371">
        <f t="shared" si="268"/>
        <v>698560227610365.75</v>
      </c>
      <c r="AA146" s="38">
        <f t="shared" ref="AA146:AI146" si="269">$D146*R146/3600</f>
        <v>336473176298.99286</v>
      </c>
      <c r="AB146" s="38">
        <f t="shared" si="269"/>
        <v>336473176298.99286</v>
      </c>
      <c r="AC146" s="38">
        <f t="shared" si="269"/>
        <v>336473176298.99286</v>
      </c>
      <c r="AD146" s="38">
        <f t="shared" si="269"/>
        <v>336473176298.99286</v>
      </c>
      <c r="AE146" s="38">
        <f t="shared" si="269"/>
        <v>336473176298.99286</v>
      </c>
      <c r="AF146" s="38">
        <f t="shared" si="269"/>
        <v>336473176298.99286</v>
      </c>
      <c r="AG146" s="38">
        <f t="shared" si="269"/>
        <v>336473176298.99286</v>
      </c>
      <c r="AH146" s="38">
        <f t="shared" si="269"/>
        <v>336473176298.99286</v>
      </c>
      <c r="AI146" s="38">
        <f t="shared" si="269"/>
        <v>336473176298.99286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0</v>
      </c>
      <c r="O147" s="38">
        <f t="shared" si="20"/>
        <v>0</v>
      </c>
      <c r="P147" s="369">
        <f t="shared" si="21"/>
        <v>100000000000</v>
      </c>
      <c r="Q147" s="38">
        <f t="shared" si="22"/>
        <v>698560227610365.75</v>
      </c>
      <c r="R147" s="371">
        <f t="shared" ref="R147:Z147" si="270">$P147*$O147+MAX(R$24*1000/(MAX(MIN(FLOOR(R$24*1000/$U$1,1),$E147))*$L$1)*$R$1,$Q147-$P147*$O147)</f>
        <v>698560227610365.75</v>
      </c>
      <c r="S147" s="371">
        <f t="shared" si="270"/>
        <v>698560227610365.75</v>
      </c>
      <c r="T147" s="371">
        <f t="shared" si="270"/>
        <v>698560227610365.75</v>
      </c>
      <c r="U147" s="371">
        <f t="shared" si="270"/>
        <v>698560227610365.75</v>
      </c>
      <c r="V147" s="371">
        <f t="shared" si="270"/>
        <v>698560227610365.75</v>
      </c>
      <c r="W147" s="371">
        <f t="shared" si="270"/>
        <v>698560227610365.75</v>
      </c>
      <c r="X147" s="371">
        <f t="shared" si="270"/>
        <v>698560227610365.75</v>
      </c>
      <c r="Y147" s="371">
        <f t="shared" si="270"/>
        <v>698560227610365.75</v>
      </c>
      <c r="Z147" s="371">
        <f t="shared" si="270"/>
        <v>698560227610365.75</v>
      </c>
      <c r="AA147" s="38">
        <f t="shared" ref="AA147:AI147" si="271">$D147*R147/3600</f>
        <v>168236588149.49643</v>
      </c>
      <c r="AB147" s="38">
        <f t="shared" si="271"/>
        <v>168236588149.49643</v>
      </c>
      <c r="AC147" s="38">
        <f t="shared" si="271"/>
        <v>168236588149.49643</v>
      </c>
      <c r="AD147" s="38">
        <f t="shared" si="271"/>
        <v>168236588149.49643</v>
      </c>
      <c r="AE147" s="38">
        <f t="shared" si="271"/>
        <v>168236588149.49643</v>
      </c>
      <c r="AF147" s="38">
        <f t="shared" si="271"/>
        <v>168236588149.49643</v>
      </c>
      <c r="AG147" s="38">
        <f t="shared" si="271"/>
        <v>168236588149.49643</v>
      </c>
      <c r="AH147" s="38">
        <f t="shared" si="271"/>
        <v>168236588149.49643</v>
      </c>
      <c r="AI147" s="38">
        <f t="shared" si="271"/>
        <v>168236588149.49643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2</v>
      </c>
      <c r="P148" s="369">
        <f t="shared" si="21"/>
        <v>48.32</v>
      </c>
      <c r="Q148" s="38">
        <f t="shared" si="22"/>
        <v>337544.30198132875</v>
      </c>
      <c r="R148" s="371">
        <f t="shared" ref="R148:Z148" si="272">$P148*$O148+MAX(R$24*1000/(MAX(MIN(FLOOR(R$24*1000/$U$1,1),$E148))*$L$1)*$R$1,$Q148-$P148*$O148)</f>
        <v>337544.30198132875</v>
      </c>
      <c r="S148" s="371">
        <f t="shared" si="272"/>
        <v>337544.30198132875</v>
      </c>
      <c r="T148" s="371">
        <f t="shared" si="272"/>
        <v>337544.30198132875</v>
      </c>
      <c r="U148" s="371">
        <f t="shared" si="272"/>
        <v>337544.30198132875</v>
      </c>
      <c r="V148" s="371">
        <f t="shared" si="272"/>
        <v>337544.30198132875</v>
      </c>
      <c r="W148" s="371">
        <f t="shared" si="272"/>
        <v>337544.30198132875</v>
      </c>
      <c r="X148" s="371">
        <f t="shared" si="272"/>
        <v>337544.30198132875</v>
      </c>
      <c r="Y148" s="371">
        <f t="shared" si="272"/>
        <v>1692569.9934681396</v>
      </c>
      <c r="Z148" s="371">
        <f t="shared" si="272"/>
        <v>16924830.174681399</v>
      </c>
      <c r="AA148" s="38">
        <f t="shared" ref="AA148:AI148" si="273">$D148*R148/3600</f>
        <v>508.5667483185353</v>
      </c>
      <c r="AB148" s="38">
        <f t="shared" si="273"/>
        <v>508.5667483185353</v>
      </c>
      <c r="AC148" s="38">
        <f t="shared" si="273"/>
        <v>508.5667483185353</v>
      </c>
      <c r="AD148" s="38">
        <f t="shared" si="273"/>
        <v>508.5667483185353</v>
      </c>
      <c r="AE148" s="38">
        <f t="shared" si="273"/>
        <v>508.5667483185353</v>
      </c>
      <c r="AF148" s="38">
        <f t="shared" si="273"/>
        <v>508.5667483185353</v>
      </c>
      <c r="AG148" s="38">
        <f t="shared" si="273"/>
        <v>508.5667483185353</v>
      </c>
      <c r="AH148" s="38">
        <f t="shared" si="273"/>
        <v>2550.1387901586636</v>
      </c>
      <c r="AI148" s="38">
        <f t="shared" si="273"/>
        <v>25500.077463186644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5</v>
      </c>
      <c r="P149" s="369">
        <f t="shared" si="21"/>
        <v>60.4</v>
      </c>
      <c r="Q149" s="38">
        <f t="shared" si="22"/>
        <v>421930.37747666088</v>
      </c>
      <c r="R149" s="371">
        <f t="shared" ref="R149:Z149" si="274">$P149*$O149+MAX(R$24*1000/(MAX(MIN(FLOOR(R$24*1000/$U$1,1),$E149))*$L$1)*$R$1,$Q149-$P149*$O149)</f>
        <v>421930.37747666088</v>
      </c>
      <c r="S149" s="371">
        <f t="shared" si="274"/>
        <v>421930.37747666088</v>
      </c>
      <c r="T149" s="371">
        <f t="shared" si="274"/>
        <v>421930.37747666088</v>
      </c>
      <c r="U149" s="371">
        <f t="shared" si="274"/>
        <v>421930.37747666088</v>
      </c>
      <c r="V149" s="371">
        <f t="shared" si="274"/>
        <v>421930.37747666088</v>
      </c>
      <c r="W149" s="371">
        <f t="shared" si="274"/>
        <v>421930.37747666088</v>
      </c>
      <c r="X149" s="371">
        <f t="shared" si="274"/>
        <v>421930.37747666088</v>
      </c>
      <c r="Y149" s="371">
        <f t="shared" si="274"/>
        <v>1692775.3534681397</v>
      </c>
      <c r="Z149" s="371">
        <f t="shared" si="274"/>
        <v>16925035.534681398</v>
      </c>
      <c r="AA149" s="38">
        <f t="shared" ref="AA149:AI149" si="275">$D149*R149/3600</f>
        <v>635.70843539816906</v>
      </c>
      <c r="AB149" s="38">
        <f t="shared" si="275"/>
        <v>635.70843539816906</v>
      </c>
      <c r="AC149" s="38">
        <f t="shared" si="275"/>
        <v>635.70843539816906</v>
      </c>
      <c r="AD149" s="38">
        <f t="shared" si="275"/>
        <v>635.70843539816906</v>
      </c>
      <c r="AE149" s="38">
        <f t="shared" si="275"/>
        <v>635.70843539816906</v>
      </c>
      <c r="AF149" s="38">
        <f t="shared" si="275"/>
        <v>635.70843539816906</v>
      </c>
      <c r="AG149" s="38">
        <f t="shared" si="275"/>
        <v>635.70843539816906</v>
      </c>
      <c r="AH149" s="38">
        <f t="shared" si="275"/>
        <v>2550.4481992253304</v>
      </c>
      <c r="AI149" s="38">
        <f t="shared" si="275"/>
        <v>25500.386872253312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2</v>
      </c>
      <c r="P150" s="369">
        <f t="shared" si="21"/>
        <v>48.32</v>
      </c>
      <c r="Q150" s="38">
        <f t="shared" si="22"/>
        <v>337544.30198132875</v>
      </c>
      <c r="R150" s="371">
        <f t="shared" ref="R150:Z150" si="276">$P150*$O150+MAX(R$24*1000/(MAX(MIN(FLOOR(R$24*1000/$U$1,1),$E150))*$L$1)*$R$1,$Q150-$P150*$O150)</f>
        <v>337544.30198132875</v>
      </c>
      <c r="S150" s="371">
        <f t="shared" si="276"/>
        <v>337544.30198132875</v>
      </c>
      <c r="T150" s="371">
        <f t="shared" si="276"/>
        <v>337544.30198132875</v>
      </c>
      <c r="U150" s="371">
        <f t="shared" si="276"/>
        <v>337544.30198132875</v>
      </c>
      <c r="V150" s="371">
        <f t="shared" si="276"/>
        <v>337544.30198132875</v>
      </c>
      <c r="W150" s="371">
        <f t="shared" si="276"/>
        <v>337544.30198132875</v>
      </c>
      <c r="X150" s="371">
        <f t="shared" si="276"/>
        <v>337544.30198132875</v>
      </c>
      <c r="Y150" s="371">
        <f t="shared" si="276"/>
        <v>1692569.9934681396</v>
      </c>
      <c r="Z150" s="371">
        <f t="shared" si="276"/>
        <v>16924830.174681399</v>
      </c>
      <c r="AA150" s="38">
        <f t="shared" ref="AA150:AI150" si="277">$D150*R150/3600</f>
        <v>508.5667483185353</v>
      </c>
      <c r="AB150" s="38">
        <f t="shared" si="277"/>
        <v>508.5667483185353</v>
      </c>
      <c r="AC150" s="38">
        <f t="shared" si="277"/>
        <v>508.5667483185353</v>
      </c>
      <c r="AD150" s="38">
        <f t="shared" si="277"/>
        <v>508.5667483185353</v>
      </c>
      <c r="AE150" s="38">
        <f t="shared" si="277"/>
        <v>508.5667483185353</v>
      </c>
      <c r="AF150" s="38">
        <f t="shared" si="277"/>
        <v>508.5667483185353</v>
      </c>
      <c r="AG150" s="38">
        <f t="shared" si="277"/>
        <v>508.5667483185353</v>
      </c>
      <c r="AH150" s="38">
        <f t="shared" si="277"/>
        <v>2550.1387901586636</v>
      </c>
      <c r="AI150" s="38">
        <f t="shared" si="277"/>
        <v>25500.077463186644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1</v>
      </c>
      <c r="P151" s="369">
        <f t="shared" si="21"/>
        <v>60.4</v>
      </c>
      <c r="Q151" s="38">
        <f t="shared" si="22"/>
        <v>421930.37747666088</v>
      </c>
      <c r="R151" s="371">
        <f t="shared" ref="R151:Z151" si="278">$P151*$O151+MAX(R$24*1000/(MAX(MIN(FLOOR(R$24*1000/$U$1,1),$E151))*$L$1)*$R$1,$Q151-$P151*$O151)</f>
        <v>421930.37747666088</v>
      </c>
      <c r="S151" s="371">
        <f t="shared" si="278"/>
        <v>421930.37747666088</v>
      </c>
      <c r="T151" s="371">
        <f t="shared" si="278"/>
        <v>421930.37747666088</v>
      </c>
      <c r="U151" s="371">
        <f t="shared" si="278"/>
        <v>421930.37747666088</v>
      </c>
      <c r="V151" s="371">
        <f t="shared" si="278"/>
        <v>421930.37747666088</v>
      </c>
      <c r="W151" s="371">
        <f t="shared" si="278"/>
        <v>421930.37747666088</v>
      </c>
      <c r="X151" s="371">
        <f t="shared" si="278"/>
        <v>421930.37747666088</v>
      </c>
      <c r="Y151" s="371">
        <f t="shared" si="278"/>
        <v>2538770.4302022099</v>
      </c>
      <c r="Z151" s="371">
        <f t="shared" si="278"/>
        <v>25387160.702022098</v>
      </c>
      <c r="AA151" s="38">
        <f t="shared" ref="AA151:AI151" si="279">$D151*R151/3600</f>
        <v>423.80562359877939</v>
      </c>
      <c r="AB151" s="38">
        <f t="shared" si="279"/>
        <v>423.80562359877939</v>
      </c>
      <c r="AC151" s="38">
        <f t="shared" si="279"/>
        <v>423.80562359877939</v>
      </c>
      <c r="AD151" s="38">
        <f t="shared" si="279"/>
        <v>423.80562359877939</v>
      </c>
      <c r="AE151" s="38">
        <f t="shared" si="279"/>
        <v>423.80562359877939</v>
      </c>
      <c r="AF151" s="38">
        <f t="shared" si="279"/>
        <v>423.80562359877939</v>
      </c>
      <c r="AG151" s="38">
        <f t="shared" si="279"/>
        <v>423.80562359877939</v>
      </c>
      <c r="AH151" s="38">
        <f t="shared" si="279"/>
        <v>2550.0538543364423</v>
      </c>
      <c r="AI151" s="38">
        <f t="shared" si="279"/>
        <v>25499.992527364418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3</v>
      </c>
      <c r="P152" s="369">
        <f t="shared" si="21"/>
        <v>100.66666666666667</v>
      </c>
      <c r="Q152" s="38">
        <f t="shared" si="22"/>
        <v>703217.29579443485</v>
      </c>
      <c r="R152" s="371">
        <f t="shared" ref="R152:Z152" si="280">$P152*$O152+MAX(R$24*1000/(MAX(MIN(FLOOR(R$24*1000/$U$1,1),$E152))*$L$1)*$R$1,$Q152-$P152*$O152)</f>
        <v>703217.29579443485</v>
      </c>
      <c r="S152" s="371">
        <f t="shared" si="280"/>
        <v>703217.29579443485</v>
      </c>
      <c r="T152" s="371">
        <f t="shared" si="280"/>
        <v>703217.29579443485</v>
      </c>
      <c r="U152" s="371">
        <f t="shared" si="280"/>
        <v>703217.29579443485</v>
      </c>
      <c r="V152" s="371">
        <f t="shared" si="280"/>
        <v>703217.29579443485</v>
      </c>
      <c r="W152" s="371">
        <f t="shared" si="280"/>
        <v>703217.29579443485</v>
      </c>
      <c r="X152" s="371">
        <f t="shared" si="280"/>
        <v>703217.29579443485</v>
      </c>
      <c r="Y152" s="371">
        <f t="shared" si="280"/>
        <v>2539012.0302022099</v>
      </c>
      <c r="Z152" s="371">
        <f t="shared" si="280"/>
        <v>25387402.302022099</v>
      </c>
      <c r="AA152" s="38">
        <f t="shared" ref="AA152:AI152" si="281">$D152*R152/3600</f>
        <v>706.34270599796571</v>
      </c>
      <c r="AB152" s="38">
        <f t="shared" si="281"/>
        <v>706.34270599796571</v>
      </c>
      <c r="AC152" s="38">
        <f t="shared" si="281"/>
        <v>706.34270599796571</v>
      </c>
      <c r="AD152" s="38">
        <f t="shared" si="281"/>
        <v>706.34270599796571</v>
      </c>
      <c r="AE152" s="38">
        <f t="shared" si="281"/>
        <v>706.34270599796571</v>
      </c>
      <c r="AF152" s="38">
        <f t="shared" si="281"/>
        <v>706.34270599796571</v>
      </c>
      <c r="AG152" s="38">
        <f t="shared" si="281"/>
        <v>706.34270599796571</v>
      </c>
      <c r="AH152" s="38">
        <f t="shared" si="281"/>
        <v>2550.2965281142197</v>
      </c>
      <c r="AI152" s="38">
        <f t="shared" si="281"/>
        <v>25500.235201142197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2</v>
      </c>
      <c r="P153" s="369">
        <f t="shared" si="21"/>
        <v>120.8</v>
      </c>
      <c r="Q153" s="38">
        <f t="shared" si="22"/>
        <v>843860.75495332177</v>
      </c>
      <c r="R153" s="371">
        <f t="shared" ref="R153:Z153" si="282">$P153*$O153+MAX(R$24*1000/(MAX(MIN(FLOOR(R$24*1000/$U$1,1),$E153))*$L$1)*$R$1,$Q153-$P153*$O153)</f>
        <v>843860.75495332177</v>
      </c>
      <c r="S153" s="371">
        <f t="shared" si="282"/>
        <v>843860.75495332177</v>
      </c>
      <c r="T153" s="371">
        <f t="shared" si="282"/>
        <v>843860.75495332177</v>
      </c>
      <c r="U153" s="371">
        <f t="shared" si="282"/>
        <v>843860.75495332177</v>
      </c>
      <c r="V153" s="371">
        <f t="shared" si="282"/>
        <v>843860.75495332177</v>
      </c>
      <c r="W153" s="371">
        <f t="shared" si="282"/>
        <v>843860.75495332177</v>
      </c>
      <c r="X153" s="371">
        <f t="shared" si="282"/>
        <v>843860.75495332177</v>
      </c>
      <c r="Y153" s="371">
        <f t="shared" si="282"/>
        <v>3385188.3069362794</v>
      </c>
      <c r="Z153" s="371">
        <f t="shared" si="282"/>
        <v>33849708.669362798</v>
      </c>
      <c r="AA153" s="38">
        <f t="shared" ref="AA153:AI153" si="283">$D153*R153/3600</f>
        <v>635.70843539816906</v>
      </c>
      <c r="AB153" s="38">
        <f t="shared" si="283"/>
        <v>635.70843539816906</v>
      </c>
      <c r="AC153" s="38">
        <f t="shared" si="283"/>
        <v>635.70843539816906</v>
      </c>
      <c r="AD153" s="38">
        <f t="shared" si="283"/>
        <v>635.70843539816906</v>
      </c>
      <c r="AE153" s="38">
        <f t="shared" si="283"/>
        <v>635.70843539816906</v>
      </c>
      <c r="AF153" s="38">
        <f t="shared" si="283"/>
        <v>635.70843539816906</v>
      </c>
      <c r="AG153" s="38">
        <f t="shared" si="283"/>
        <v>635.70843539816906</v>
      </c>
      <c r="AH153" s="38">
        <f t="shared" si="283"/>
        <v>2550.1751912253308</v>
      </c>
      <c r="AI153" s="38">
        <f t="shared" si="283"/>
        <v>25500.113864253308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1</v>
      </c>
      <c r="P154" s="369">
        <f t="shared" si="21"/>
        <v>120.8</v>
      </c>
      <c r="Q154" s="38">
        <f t="shared" si="22"/>
        <v>843860.75495332177</v>
      </c>
      <c r="R154" s="371">
        <f t="shared" ref="R154:Z154" si="284">$P154*$O154+MAX(R$24*1000/(MAX(MIN(FLOOR(R$24*1000/$U$1,1),$E154))*$L$1)*$R$1,$Q154-$P154*$O154)</f>
        <v>843860.75495332177</v>
      </c>
      <c r="S154" s="371">
        <f t="shared" si="284"/>
        <v>843860.75495332177</v>
      </c>
      <c r="T154" s="371">
        <f t="shared" si="284"/>
        <v>843860.75495332177</v>
      </c>
      <c r="U154" s="371">
        <f t="shared" si="284"/>
        <v>843860.75495332177</v>
      </c>
      <c r="V154" s="371">
        <f t="shared" si="284"/>
        <v>843860.75495332177</v>
      </c>
      <c r="W154" s="371">
        <f t="shared" si="284"/>
        <v>843860.75495332177</v>
      </c>
      <c r="X154" s="371">
        <f t="shared" si="284"/>
        <v>843860.75495332177</v>
      </c>
      <c r="Y154" s="371">
        <f t="shared" si="284"/>
        <v>3385067.5069362791</v>
      </c>
      <c r="Z154" s="371">
        <f t="shared" si="284"/>
        <v>33849587.869362794</v>
      </c>
      <c r="AA154" s="38">
        <f t="shared" ref="AA154:AI154" si="285">$D154*R154/3600</f>
        <v>635.70843539816906</v>
      </c>
      <c r="AB154" s="38">
        <f t="shared" si="285"/>
        <v>635.70843539816906</v>
      </c>
      <c r="AC154" s="38">
        <f t="shared" si="285"/>
        <v>635.70843539816906</v>
      </c>
      <c r="AD154" s="38">
        <f t="shared" si="285"/>
        <v>635.70843539816906</v>
      </c>
      <c r="AE154" s="38">
        <f t="shared" si="285"/>
        <v>635.70843539816906</v>
      </c>
      <c r="AF154" s="38">
        <f t="shared" si="285"/>
        <v>635.70843539816906</v>
      </c>
      <c r="AG154" s="38">
        <f t="shared" si="285"/>
        <v>635.70843539816906</v>
      </c>
      <c r="AH154" s="38">
        <f t="shared" si="285"/>
        <v>2550.0841885586638</v>
      </c>
      <c r="AI154" s="38">
        <f t="shared" si="285"/>
        <v>25500.02286158664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0</v>
      </c>
      <c r="O155" s="38">
        <f t="shared" si="20"/>
        <v>0</v>
      </c>
      <c r="P155" s="369">
        <f t="shared" si="21"/>
        <v>100000000000</v>
      </c>
      <c r="Q155" s="38">
        <f t="shared" si="22"/>
        <v>698560227610365.75</v>
      </c>
      <c r="R155" s="371">
        <f t="shared" ref="R155:Z155" si="286">$P155*$O155+MAX(R$24*1000/(MAX(MIN(FLOOR(R$24*1000/$U$1,1),$E155))*$L$1)*$R$1,$Q155-$P155*$O155)</f>
        <v>698560227610365.75</v>
      </c>
      <c r="S155" s="371">
        <f t="shared" si="286"/>
        <v>698560227610365.75</v>
      </c>
      <c r="T155" s="371">
        <f t="shared" si="286"/>
        <v>698560227610365.75</v>
      </c>
      <c r="U155" s="371">
        <f t="shared" si="286"/>
        <v>698560227610365.75</v>
      </c>
      <c r="V155" s="371">
        <f t="shared" si="286"/>
        <v>698560227610365.75</v>
      </c>
      <c r="W155" s="371">
        <f t="shared" si="286"/>
        <v>698560227610365.75</v>
      </c>
      <c r="X155" s="371">
        <f t="shared" si="286"/>
        <v>698560227610365.75</v>
      </c>
      <c r="Y155" s="371">
        <f t="shared" si="286"/>
        <v>698560227610365.75</v>
      </c>
      <c r="Z155" s="371">
        <f t="shared" si="286"/>
        <v>698560227610365.75</v>
      </c>
      <c r="AA155" s="38">
        <f t="shared" ref="AA155:AI155" si="287">$D155*R155/3600</f>
        <v>350832469866.53925</v>
      </c>
      <c r="AB155" s="38">
        <f t="shared" si="287"/>
        <v>350832469866.53925</v>
      </c>
      <c r="AC155" s="38">
        <f t="shared" si="287"/>
        <v>350832469866.53925</v>
      </c>
      <c r="AD155" s="38">
        <f t="shared" si="287"/>
        <v>350832469866.53925</v>
      </c>
      <c r="AE155" s="38">
        <f t="shared" si="287"/>
        <v>350832469866.53925</v>
      </c>
      <c r="AF155" s="38">
        <f t="shared" si="287"/>
        <v>350832469866.53925</v>
      </c>
      <c r="AG155" s="38">
        <f t="shared" si="287"/>
        <v>350832469866.53925</v>
      </c>
      <c r="AH155" s="38">
        <f t="shared" si="287"/>
        <v>350832469866.53925</v>
      </c>
      <c r="AI155" s="38">
        <f t="shared" si="287"/>
        <v>350832469866.53925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1</v>
      </c>
      <c r="P156" s="369">
        <f t="shared" si="21"/>
        <v>120.8</v>
      </c>
      <c r="Q156" s="38">
        <f t="shared" si="22"/>
        <v>843860.75495332177</v>
      </c>
      <c r="R156" s="371">
        <f t="shared" ref="R156:Z156" si="288">$P156*$O156+MAX(R$24*1000/(MAX(MIN(FLOOR(R$24*1000/$U$1,1),$E156))*$L$1)*$R$1,$Q156-$P156*$O156)</f>
        <v>843860.75495332177</v>
      </c>
      <c r="S156" s="371">
        <f t="shared" si="288"/>
        <v>843860.75495332177</v>
      </c>
      <c r="T156" s="371">
        <f t="shared" si="288"/>
        <v>843860.75495332177</v>
      </c>
      <c r="U156" s="371">
        <f t="shared" si="288"/>
        <v>843860.75495332177</v>
      </c>
      <c r="V156" s="371">
        <f t="shared" si="288"/>
        <v>843860.75495332177</v>
      </c>
      <c r="W156" s="371">
        <f t="shared" si="288"/>
        <v>843860.75495332177</v>
      </c>
      <c r="X156" s="371">
        <f t="shared" si="288"/>
        <v>843860.75495332177</v>
      </c>
      <c r="Y156" s="371">
        <f t="shared" si="288"/>
        <v>5077540.8604044197</v>
      </c>
      <c r="Z156" s="371">
        <f t="shared" si="288"/>
        <v>50774321.404044196</v>
      </c>
      <c r="AA156" s="38">
        <f t="shared" ref="AA156:AI156" si="289">$D156*R156/3600</f>
        <v>423.80562359877939</v>
      </c>
      <c r="AB156" s="38">
        <f t="shared" si="289"/>
        <v>423.80562359877939</v>
      </c>
      <c r="AC156" s="38">
        <f t="shared" si="289"/>
        <v>423.80562359877939</v>
      </c>
      <c r="AD156" s="38">
        <f t="shared" si="289"/>
        <v>423.80562359877939</v>
      </c>
      <c r="AE156" s="38">
        <f t="shared" si="289"/>
        <v>423.80562359877939</v>
      </c>
      <c r="AF156" s="38">
        <f t="shared" si="289"/>
        <v>423.80562359877939</v>
      </c>
      <c r="AG156" s="38">
        <f t="shared" si="289"/>
        <v>423.80562359877939</v>
      </c>
      <c r="AH156" s="38">
        <f t="shared" si="289"/>
        <v>2550.0538543364423</v>
      </c>
      <c r="AI156" s="38">
        <f t="shared" si="289"/>
        <v>25499.992527364418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0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0</v>
      </c>
      <c r="O158" s="38">
        <f t="shared" si="20"/>
        <v>0</v>
      </c>
      <c r="P158" s="369">
        <f t="shared" si="21"/>
        <v>100000000000</v>
      </c>
      <c r="Q158" s="38">
        <f t="shared" si="22"/>
        <v>698560227610365.75</v>
      </c>
      <c r="R158" s="371">
        <f t="shared" ref="R158:Z158" si="292">$P158*$O158+MAX(R$24*1000/(MAX(MIN(FLOOR(R$24*1000/$U$1,1),$E158))*$L$1)*$R$1,$Q158-$P158*$O158)</f>
        <v>698560227610365.75</v>
      </c>
      <c r="S158" s="371">
        <f t="shared" si="292"/>
        <v>698560227610365.75</v>
      </c>
      <c r="T158" s="371">
        <f t="shared" si="292"/>
        <v>698560227610365.75</v>
      </c>
      <c r="U158" s="371">
        <f t="shared" si="292"/>
        <v>698560227610365.75</v>
      </c>
      <c r="V158" s="371">
        <f t="shared" si="292"/>
        <v>698560227610365.75</v>
      </c>
      <c r="W158" s="371">
        <f t="shared" si="292"/>
        <v>698560227610365.75</v>
      </c>
      <c r="X158" s="371">
        <f t="shared" si="292"/>
        <v>698560227610365.75</v>
      </c>
      <c r="Y158" s="371">
        <f t="shared" si="292"/>
        <v>698560227610365.75</v>
      </c>
      <c r="Z158" s="371">
        <f t="shared" si="292"/>
        <v>698560227610365.75</v>
      </c>
      <c r="AA158" s="38">
        <f t="shared" ref="AA158:AI158" si="293">$D158*R158/3600</f>
        <v>175416234933.26962</v>
      </c>
      <c r="AB158" s="38">
        <f t="shared" si="293"/>
        <v>175416234933.26962</v>
      </c>
      <c r="AC158" s="38">
        <f t="shared" si="293"/>
        <v>175416234933.26962</v>
      </c>
      <c r="AD158" s="38">
        <f t="shared" si="293"/>
        <v>175416234933.26962</v>
      </c>
      <c r="AE158" s="38">
        <f t="shared" si="293"/>
        <v>175416234933.26962</v>
      </c>
      <c r="AF158" s="38">
        <f t="shared" si="293"/>
        <v>175416234933.26962</v>
      </c>
      <c r="AG158" s="38">
        <f t="shared" si="293"/>
        <v>175416234933.26962</v>
      </c>
      <c r="AH158" s="38">
        <f t="shared" si="293"/>
        <v>175416234933.26962</v>
      </c>
      <c r="AI158" s="38">
        <f t="shared" si="293"/>
        <v>175416234933.26962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0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10</v>
      </c>
      <c r="P160" s="369">
        <f t="shared" si="21"/>
        <v>24.16</v>
      </c>
      <c r="Q160" s="38">
        <f t="shared" si="22"/>
        <v>168772.15099066438</v>
      </c>
      <c r="R160" s="371">
        <f t="shared" ref="R160:Z160" si="296">$P160*$O160+MAX(R$24*1000/(MAX(MIN(FLOOR(R$24*1000/$U$1,1),$E160))*$L$1)*$R$1,$Q160-$P160*$O160)</f>
        <v>168772.15099066438</v>
      </c>
      <c r="S160" s="371">
        <f t="shared" si="296"/>
        <v>168772.15099066438</v>
      </c>
      <c r="T160" s="371">
        <f t="shared" si="296"/>
        <v>168772.15099066438</v>
      </c>
      <c r="U160" s="371">
        <f t="shared" si="296"/>
        <v>168772.15099066438</v>
      </c>
      <c r="V160" s="371">
        <f t="shared" si="296"/>
        <v>168772.15099066438</v>
      </c>
      <c r="W160" s="371">
        <f t="shared" si="296"/>
        <v>168772.15099066438</v>
      </c>
      <c r="X160" s="371">
        <f t="shared" si="296"/>
        <v>168772.15099066438</v>
      </c>
      <c r="Y160" s="371">
        <f t="shared" si="296"/>
        <v>846478.2767340698</v>
      </c>
      <c r="Z160" s="371">
        <f t="shared" si="296"/>
        <v>8462608.3673406988</v>
      </c>
      <c r="AA160" s="38">
        <f t="shared" ref="AA160:AI160" si="297">$D160*R160/3600</f>
        <v>510.36698459576905</v>
      </c>
      <c r="AB160" s="38">
        <f t="shared" si="297"/>
        <v>510.36698459576905</v>
      </c>
      <c r="AC160" s="38">
        <f t="shared" si="297"/>
        <v>510.36698459576905</v>
      </c>
      <c r="AD160" s="38">
        <f t="shared" si="297"/>
        <v>510.36698459576905</v>
      </c>
      <c r="AE160" s="38">
        <f t="shared" si="297"/>
        <v>510.36698459576905</v>
      </c>
      <c r="AF160" s="38">
        <f t="shared" si="297"/>
        <v>510.36698459576905</v>
      </c>
      <c r="AG160" s="38">
        <f t="shared" si="297"/>
        <v>510.36698459576905</v>
      </c>
      <c r="AH160" s="38">
        <f t="shared" si="297"/>
        <v>2559.7503088438275</v>
      </c>
      <c r="AI160" s="38">
        <f t="shared" si="297"/>
        <v>25590.927702838275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10</v>
      </c>
      <c r="P161" s="369">
        <f t="shared" si="21"/>
        <v>24.16</v>
      </c>
      <c r="Q161" s="38">
        <f t="shared" si="22"/>
        <v>168772.15099066438</v>
      </c>
      <c r="R161" s="371">
        <f t="shared" ref="R161:Z161" si="298">$P161*$O161+MAX(R$24*1000/(MAX(MIN(FLOOR(R$24*1000/$U$1,1),$E161))*$L$1)*$R$1,$Q161-$P161*$O161)</f>
        <v>168772.15099066438</v>
      </c>
      <c r="S161" s="371">
        <f t="shared" si="298"/>
        <v>168772.15099066438</v>
      </c>
      <c r="T161" s="371">
        <f t="shared" si="298"/>
        <v>168772.15099066438</v>
      </c>
      <c r="U161" s="371">
        <f t="shared" si="298"/>
        <v>168772.15099066438</v>
      </c>
      <c r="V161" s="371">
        <f t="shared" si="298"/>
        <v>168772.15099066438</v>
      </c>
      <c r="W161" s="371">
        <f t="shared" si="298"/>
        <v>168772.15099066438</v>
      </c>
      <c r="X161" s="371">
        <f t="shared" si="298"/>
        <v>168772.15099066438</v>
      </c>
      <c r="Y161" s="371">
        <f t="shared" si="298"/>
        <v>846478.2767340698</v>
      </c>
      <c r="Z161" s="371">
        <f t="shared" si="298"/>
        <v>8462608.3673406988</v>
      </c>
      <c r="AA161" s="38">
        <f t="shared" ref="AA161:AI161" si="299">$D161*R161/3600</f>
        <v>510.36698459576905</v>
      </c>
      <c r="AB161" s="38">
        <f t="shared" si="299"/>
        <v>510.36698459576905</v>
      </c>
      <c r="AC161" s="38">
        <f t="shared" si="299"/>
        <v>510.36698459576905</v>
      </c>
      <c r="AD161" s="38">
        <f t="shared" si="299"/>
        <v>510.36698459576905</v>
      </c>
      <c r="AE161" s="38">
        <f t="shared" si="299"/>
        <v>510.36698459576905</v>
      </c>
      <c r="AF161" s="38">
        <f t="shared" si="299"/>
        <v>510.36698459576905</v>
      </c>
      <c r="AG161" s="38">
        <f t="shared" si="299"/>
        <v>510.36698459576905</v>
      </c>
      <c r="AH161" s="38">
        <f t="shared" si="299"/>
        <v>2559.7503088438275</v>
      </c>
      <c r="AI161" s="38">
        <f t="shared" si="299"/>
        <v>25590.927702838275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7</v>
      </c>
      <c r="P162" s="369">
        <f t="shared" si="21"/>
        <v>24.16</v>
      </c>
      <c r="Q162" s="38">
        <f t="shared" si="22"/>
        <v>168772.15099066438</v>
      </c>
      <c r="R162" s="371">
        <f t="shared" ref="R162:Z162" si="300">$P162*$O162+MAX(R$24*1000/(MAX(MIN(FLOOR(R$24*1000/$U$1,1),$E162))*$L$1)*$R$1,$Q162-$P162*$O162)</f>
        <v>168772.15099066438</v>
      </c>
      <c r="S162" s="371">
        <f t="shared" si="300"/>
        <v>168772.15099066438</v>
      </c>
      <c r="T162" s="371">
        <f t="shared" si="300"/>
        <v>168772.15099066438</v>
      </c>
      <c r="U162" s="371">
        <f t="shared" si="300"/>
        <v>168772.15099066438</v>
      </c>
      <c r="V162" s="371">
        <f t="shared" si="300"/>
        <v>168772.15099066438</v>
      </c>
      <c r="W162" s="371">
        <f t="shared" si="300"/>
        <v>168772.15099066438</v>
      </c>
      <c r="X162" s="371">
        <f t="shared" si="300"/>
        <v>168772.15099066438</v>
      </c>
      <c r="Y162" s="371">
        <f t="shared" si="300"/>
        <v>1269524.1351011051</v>
      </c>
      <c r="Z162" s="371">
        <f t="shared" si="300"/>
        <v>12693719.271011049</v>
      </c>
      <c r="AA162" s="38">
        <f t="shared" ref="AA162:AI162" si="301">$D162*R162/3600</f>
        <v>340.24465639717943</v>
      </c>
      <c r="AB162" s="38">
        <f t="shared" si="301"/>
        <v>340.24465639717943</v>
      </c>
      <c r="AC162" s="38">
        <f t="shared" si="301"/>
        <v>340.24465639717943</v>
      </c>
      <c r="AD162" s="38">
        <f t="shared" si="301"/>
        <v>340.24465639717943</v>
      </c>
      <c r="AE162" s="38">
        <f t="shared" si="301"/>
        <v>340.24465639717943</v>
      </c>
      <c r="AF162" s="38">
        <f t="shared" si="301"/>
        <v>340.24465639717943</v>
      </c>
      <c r="AG162" s="38">
        <f t="shared" si="301"/>
        <v>340.24465639717943</v>
      </c>
      <c r="AH162" s="38">
        <f t="shared" si="301"/>
        <v>2559.3606563638282</v>
      </c>
      <c r="AI162" s="38">
        <f t="shared" si="301"/>
        <v>25590.538050358275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1</v>
      </c>
      <c r="P163" s="369">
        <f t="shared" si="21"/>
        <v>6.04</v>
      </c>
      <c r="Q163" s="38">
        <f t="shared" si="22"/>
        <v>42193.037747666094</v>
      </c>
      <c r="R163" s="371">
        <f t="shared" ref="R163:Z163" si="302">$P163*$O163+MAX(R$24*1000/(MAX(MIN(FLOOR(R$24*1000/$U$1,1),$E163))*$L$1)*$R$1,$Q163-$P163*$O163)</f>
        <v>42193.037747666094</v>
      </c>
      <c r="S163" s="371">
        <f t="shared" si="302"/>
        <v>42193.037747666094</v>
      </c>
      <c r="T163" s="371">
        <f t="shared" si="302"/>
        <v>42193.037747666094</v>
      </c>
      <c r="U163" s="371">
        <f t="shared" si="302"/>
        <v>42193.037747666094</v>
      </c>
      <c r="V163" s="371">
        <f t="shared" si="302"/>
        <v>42193.037747666094</v>
      </c>
      <c r="W163" s="371">
        <f t="shared" si="302"/>
        <v>42193.037747666094</v>
      </c>
      <c r="X163" s="371">
        <f t="shared" si="302"/>
        <v>126941.54151011049</v>
      </c>
      <c r="Y163" s="371">
        <f t="shared" si="302"/>
        <v>1269361.055101105</v>
      </c>
      <c r="Z163" s="371">
        <f t="shared" si="302"/>
        <v>12693556.191011049</v>
      </c>
      <c r="AA163" s="38">
        <f t="shared" ref="AA163:AI163" si="303">$D163*R163/3600</f>
        <v>85.061164099294857</v>
      </c>
      <c r="AB163" s="38">
        <f t="shared" si="303"/>
        <v>85.061164099294857</v>
      </c>
      <c r="AC163" s="38">
        <f t="shared" si="303"/>
        <v>85.061164099294857</v>
      </c>
      <c r="AD163" s="38">
        <f t="shared" si="303"/>
        <v>85.061164099294857</v>
      </c>
      <c r="AE163" s="38">
        <f t="shared" si="303"/>
        <v>85.061164099294857</v>
      </c>
      <c r="AF163" s="38">
        <f t="shared" si="303"/>
        <v>85.061164099294857</v>
      </c>
      <c r="AG163" s="38">
        <f t="shared" si="303"/>
        <v>255.91414768438275</v>
      </c>
      <c r="AH163" s="38">
        <f t="shared" si="303"/>
        <v>2559.0318870838278</v>
      </c>
      <c r="AI163" s="38">
        <f t="shared" si="303"/>
        <v>25590.209281078274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1</v>
      </c>
      <c r="P164" s="369">
        <f t="shared" si="21"/>
        <v>6.04</v>
      </c>
      <c r="Q164" s="38">
        <f t="shared" si="22"/>
        <v>42193.037747666094</v>
      </c>
      <c r="R164" s="371">
        <f t="shared" ref="R164:Z164" si="304">$P164*$O164+MAX(R$24*1000/(MAX(MIN(FLOOR(R$24*1000/$U$1,1),$E164))*$L$1)*$R$1,$Q164-$P164*$O164)</f>
        <v>42193.037747666094</v>
      </c>
      <c r="S164" s="371">
        <f t="shared" si="304"/>
        <v>42193.037747666094</v>
      </c>
      <c r="T164" s="371">
        <f t="shared" si="304"/>
        <v>42193.037747666094</v>
      </c>
      <c r="U164" s="371">
        <f t="shared" si="304"/>
        <v>42193.037747666094</v>
      </c>
      <c r="V164" s="371">
        <f t="shared" si="304"/>
        <v>42193.037747666094</v>
      </c>
      <c r="W164" s="371">
        <f t="shared" si="304"/>
        <v>42193.037747666094</v>
      </c>
      <c r="X164" s="371">
        <f t="shared" si="304"/>
        <v>126941.54151011049</v>
      </c>
      <c r="Y164" s="371">
        <f t="shared" si="304"/>
        <v>1269361.055101105</v>
      </c>
      <c r="Z164" s="371">
        <f t="shared" si="304"/>
        <v>12693556.191011049</v>
      </c>
      <c r="AA164" s="38">
        <f t="shared" ref="AA164:AI164" si="305">$D164*R164/3600</f>
        <v>85.061164099294857</v>
      </c>
      <c r="AB164" s="38">
        <f t="shared" si="305"/>
        <v>85.061164099294857</v>
      </c>
      <c r="AC164" s="38">
        <f t="shared" si="305"/>
        <v>85.061164099294857</v>
      </c>
      <c r="AD164" s="38">
        <f t="shared" si="305"/>
        <v>85.061164099294857</v>
      </c>
      <c r="AE164" s="38">
        <f t="shared" si="305"/>
        <v>85.061164099294857</v>
      </c>
      <c r="AF164" s="38">
        <f t="shared" si="305"/>
        <v>85.061164099294857</v>
      </c>
      <c r="AG164" s="38">
        <f t="shared" si="305"/>
        <v>255.91414768438275</v>
      </c>
      <c r="AH164" s="38">
        <f t="shared" si="305"/>
        <v>2559.0318870838278</v>
      </c>
      <c r="AI164" s="38">
        <f t="shared" si="305"/>
        <v>25590.209281078274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5</v>
      </c>
      <c r="P165" s="369">
        <f t="shared" si="21"/>
        <v>32.213333333333331</v>
      </c>
      <c r="Q165" s="38">
        <f t="shared" si="22"/>
        <v>225029.53465421914</v>
      </c>
      <c r="R165" s="371">
        <f t="shared" ref="R165:Z165" si="306">$P165*$O165+MAX(R$24*1000/(MAX(MIN(FLOOR(R$24*1000/$U$1,1),$E165))*$L$1)*$R$1,$Q165-$P165*$O165)</f>
        <v>225029.53465421914</v>
      </c>
      <c r="S165" s="371">
        <f t="shared" si="306"/>
        <v>225029.53465421914</v>
      </c>
      <c r="T165" s="371">
        <f t="shared" si="306"/>
        <v>225029.53465421914</v>
      </c>
      <c r="U165" s="371">
        <f t="shared" si="306"/>
        <v>225029.53465421914</v>
      </c>
      <c r="V165" s="371">
        <f t="shared" si="306"/>
        <v>225029.53465421914</v>
      </c>
      <c r="W165" s="371">
        <f t="shared" si="306"/>
        <v>225029.53465421914</v>
      </c>
      <c r="X165" s="371">
        <f t="shared" si="306"/>
        <v>225029.53465421914</v>
      </c>
      <c r="Y165" s="371">
        <f t="shared" si="306"/>
        <v>1692634.4201348063</v>
      </c>
      <c r="Z165" s="371">
        <f t="shared" si="306"/>
        <v>16924894.601348065</v>
      </c>
      <c r="AA165" s="38">
        <f t="shared" ref="AA165:AI165" si="307">$D165*R165/3600</f>
        <v>340.24465639717937</v>
      </c>
      <c r="AB165" s="38">
        <f t="shared" si="307"/>
        <v>340.24465639717937</v>
      </c>
      <c r="AC165" s="38">
        <f t="shared" si="307"/>
        <v>340.24465639717937</v>
      </c>
      <c r="AD165" s="38">
        <f t="shared" si="307"/>
        <v>340.24465639717937</v>
      </c>
      <c r="AE165" s="38">
        <f t="shared" si="307"/>
        <v>340.24465639717937</v>
      </c>
      <c r="AF165" s="38">
        <f t="shared" si="307"/>
        <v>340.24465639717937</v>
      </c>
      <c r="AG165" s="38">
        <f t="shared" si="307"/>
        <v>340.24465639717937</v>
      </c>
      <c r="AH165" s="38">
        <f t="shared" si="307"/>
        <v>2559.2632432438272</v>
      </c>
      <c r="AI165" s="38">
        <f t="shared" si="307"/>
        <v>25590.440637238273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1</v>
      </c>
      <c r="P166" s="369">
        <f t="shared" si="21"/>
        <v>8.0533333333333328</v>
      </c>
      <c r="Q166" s="38">
        <f t="shared" si="22"/>
        <v>56257.383663554785</v>
      </c>
      <c r="R166" s="371">
        <f t="shared" ref="R166:Z166" si="308">$P166*$O166+MAX(R$24*1000/(MAX(MIN(FLOOR(R$24*1000/$U$1,1),$E166))*$L$1)*$R$1,$Q166-$P166*$O166)</f>
        <v>56257.383663554785</v>
      </c>
      <c r="S166" s="371">
        <f t="shared" si="308"/>
        <v>56257.383663554785</v>
      </c>
      <c r="T166" s="371">
        <f t="shared" si="308"/>
        <v>56257.383663554785</v>
      </c>
      <c r="U166" s="371">
        <f t="shared" si="308"/>
        <v>56257.383663554785</v>
      </c>
      <c r="V166" s="371">
        <f t="shared" si="308"/>
        <v>56257.383663554785</v>
      </c>
      <c r="W166" s="371">
        <f t="shared" si="308"/>
        <v>56257.383663554785</v>
      </c>
      <c r="X166" s="371">
        <f t="shared" si="308"/>
        <v>169255.38868014733</v>
      </c>
      <c r="Y166" s="371">
        <f t="shared" si="308"/>
        <v>1692481.4068014729</v>
      </c>
      <c r="Z166" s="371">
        <f t="shared" si="308"/>
        <v>16924741.588014733</v>
      </c>
      <c r="AA166" s="38">
        <f t="shared" ref="AA166:AI166" si="309">$D166*R166/3600</f>
        <v>85.061164099294842</v>
      </c>
      <c r="AB166" s="38">
        <f t="shared" si="309"/>
        <v>85.061164099294842</v>
      </c>
      <c r="AC166" s="38">
        <f t="shared" si="309"/>
        <v>85.061164099294842</v>
      </c>
      <c r="AD166" s="38">
        <f t="shared" si="309"/>
        <v>85.061164099294842</v>
      </c>
      <c r="AE166" s="38">
        <f t="shared" si="309"/>
        <v>85.061164099294842</v>
      </c>
      <c r="AF166" s="38">
        <f t="shared" si="309"/>
        <v>85.061164099294842</v>
      </c>
      <c r="AG166" s="38">
        <f t="shared" si="309"/>
        <v>255.91414768438275</v>
      </c>
      <c r="AH166" s="38">
        <f t="shared" si="309"/>
        <v>2559.0318870838273</v>
      </c>
      <c r="AI166" s="38">
        <f t="shared" si="309"/>
        <v>25590.209281078274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3</v>
      </c>
      <c r="P167" s="369">
        <f t="shared" si="21"/>
        <v>48.32</v>
      </c>
      <c r="Q167" s="38">
        <f t="shared" si="22"/>
        <v>337544.30198132875</v>
      </c>
      <c r="R167" s="371">
        <f t="shared" ref="R167:Z167" si="310">$P167*$O167+MAX(R$24*1000/(MAX(MIN(FLOOR(R$24*1000/$U$1,1),$E167))*$L$1)*$R$1,$Q167-$P167*$O167)</f>
        <v>337544.30198132875</v>
      </c>
      <c r="S167" s="371">
        <f t="shared" si="310"/>
        <v>337544.30198132875</v>
      </c>
      <c r="T167" s="371">
        <f t="shared" si="310"/>
        <v>337544.30198132875</v>
      </c>
      <c r="U167" s="371">
        <f t="shared" si="310"/>
        <v>337544.30198132875</v>
      </c>
      <c r="V167" s="371">
        <f t="shared" si="310"/>
        <v>337544.30198132875</v>
      </c>
      <c r="W167" s="371">
        <f t="shared" si="310"/>
        <v>337544.30198132875</v>
      </c>
      <c r="X167" s="371">
        <f t="shared" si="310"/>
        <v>337544.30198132875</v>
      </c>
      <c r="Y167" s="371">
        <f t="shared" si="310"/>
        <v>2538854.9902022099</v>
      </c>
      <c r="Z167" s="371">
        <f t="shared" si="310"/>
        <v>25387245.2620221</v>
      </c>
      <c r="AA167" s="38">
        <f t="shared" ref="AA167:AI167" si="311">$D167*R167/3600</f>
        <v>340.24465639717943</v>
      </c>
      <c r="AB167" s="38">
        <f t="shared" si="311"/>
        <v>340.24465639717943</v>
      </c>
      <c r="AC167" s="38">
        <f t="shared" si="311"/>
        <v>340.24465639717943</v>
      </c>
      <c r="AD167" s="38">
        <f t="shared" si="311"/>
        <v>340.24465639717943</v>
      </c>
      <c r="AE167" s="38">
        <f t="shared" si="311"/>
        <v>340.24465639717943</v>
      </c>
      <c r="AF167" s="38">
        <f t="shared" si="311"/>
        <v>340.24465639717943</v>
      </c>
      <c r="AG167" s="38">
        <f t="shared" si="311"/>
        <v>340.24465639717943</v>
      </c>
      <c r="AH167" s="38">
        <f t="shared" si="311"/>
        <v>2559.1658301238276</v>
      </c>
      <c r="AI167" s="38">
        <f t="shared" si="311"/>
        <v>25590.343224118278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0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2</v>
      </c>
      <c r="P169" s="369">
        <f t="shared" si="21"/>
        <v>64.426666666666662</v>
      </c>
      <c r="Q169" s="38">
        <f t="shared" si="22"/>
        <v>450059.06930843828</v>
      </c>
      <c r="R169" s="371">
        <f t="shared" ref="R169:Z169" si="314">$P169*$O169+MAX(R$24*1000/(MAX(MIN(FLOOR(R$24*1000/$U$1,1),$E169))*$L$1)*$R$1,$Q169-$P169*$O169)</f>
        <v>450059.06930843828</v>
      </c>
      <c r="S169" s="371">
        <f t="shared" si="314"/>
        <v>450059.06930843828</v>
      </c>
      <c r="T169" s="371">
        <f t="shared" si="314"/>
        <v>450059.06930843828</v>
      </c>
      <c r="U169" s="371">
        <f t="shared" si="314"/>
        <v>450059.06930843828</v>
      </c>
      <c r="V169" s="371">
        <f t="shared" si="314"/>
        <v>450059.06930843828</v>
      </c>
      <c r="W169" s="371">
        <f t="shared" si="314"/>
        <v>450059.06930843828</v>
      </c>
      <c r="X169" s="371">
        <f t="shared" si="314"/>
        <v>450059.06930843828</v>
      </c>
      <c r="Y169" s="371">
        <f t="shared" si="314"/>
        <v>3385075.5602696128</v>
      </c>
      <c r="Z169" s="371">
        <f t="shared" si="314"/>
        <v>33849595.922696128</v>
      </c>
      <c r="AA169" s="38">
        <f t="shared" ref="AA169:AI169" si="315">$D169*R169/3600</f>
        <v>340.24465639717937</v>
      </c>
      <c r="AB169" s="38">
        <f t="shared" si="315"/>
        <v>340.24465639717937</v>
      </c>
      <c r="AC169" s="38">
        <f t="shared" si="315"/>
        <v>340.24465639717937</v>
      </c>
      <c r="AD169" s="38">
        <f t="shared" si="315"/>
        <v>340.24465639717937</v>
      </c>
      <c r="AE169" s="38">
        <f t="shared" si="315"/>
        <v>340.24465639717937</v>
      </c>
      <c r="AF169" s="38">
        <f t="shared" si="315"/>
        <v>340.24465639717937</v>
      </c>
      <c r="AG169" s="38">
        <f t="shared" si="315"/>
        <v>340.24465639717937</v>
      </c>
      <c r="AH169" s="38">
        <f t="shared" si="315"/>
        <v>2559.1171235638271</v>
      </c>
      <c r="AI169" s="38">
        <f t="shared" si="315"/>
        <v>25590.294517558275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0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0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1</v>
      </c>
      <c r="P172" s="369">
        <f t="shared" si="21"/>
        <v>96.64</v>
      </c>
      <c r="Q172" s="38">
        <f t="shared" si="22"/>
        <v>675088.60396265751</v>
      </c>
      <c r="R172" s="371">
        <f t="shared" ref="R172:Z172" si="320">$P172*$O172+MAX(R$24*1000/(MAX(MIN(FLOOR(R$24*1000/$U$1,1),$E172))*$L$1)*$R$1,$Q172-$P172*$O172)</f>
        <v>675088.60396265751</v>
      </c>
      <c r="S172" s="371">
        <f t="shared" si="320"/>
        <v>675088.60396265751</v>
      </c>
      <c r="T172" s="371">
        <f t="shared" si="320"/>
        <v>675088.60396265751</v>
      </c>
      <c r="U172" s="371">
        <f t="shared" si="320"/>
        <v>675088.60396265751</v>
      </c>
      <c r="V172" s="371">
        <f t="shared" si="320"/>
        <v>675088.60396265751</v>
      </c>
      <c r="W172" s="371">
        <f t="shared" si="320"/>
        <v>675088.60396265751</v>
      </c>
      <c r="X172" s="371">
        <f t="shared" si="320"/>
        <v>675088.60396265751</v>
      </c>
      <c r="Y172" s="371">
        <f t="shared" si="320"/>
        <v>5077516.7004044196</v>
      </c>
      <c r="Z172" s="371">
        <f t="shared" si="320"/>
        <v>50774297.2440442</v>
      </c>
      <c r="AA172" s="38">
        <f t="shared" ref="AA172:AI172" si="321">$D172*R172/3600</f>
        <v>340.24465639717943</v>
      </c>
      <c r="AB172" s="38">
        <f t="shared" si="321"/>
        <v>340.24465639717943</v>
      </c>
      <c r="AC172" s="38">
        <f t="shared" si="321"/>
        <v>340.24465639717943</v>
      </c>
      <c r="AD172" s="38">
        <f t="shared" si="321"/>
        <v>340.24465639717943</v>
      </c>
      <c r="AE172" s="38">
        <f t="shared" si="321"/>
        <v>340.24465639717943</v>
      </c>
      <c r="AF172" s="38">
        <f t="shared" si="321"/>
        <v>340.24465639717943</v>
      </c>
      <c r="AG172" s="38">
        <f t="shared" si="321"/>
        <v>340.24465639717943</v>
      </c>
      <c r="AH172" s="38">
        <f t="shared" si="321"/>
        <v>2559.0684170038276</v>
      </c>
      <c r="AI172" s="38">
        <f t="shared" si="321"/>
        <v>25590.245810998276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0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0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3</v>
      </c>
      <c r="P175" s="369">
        <f t="shared" si="21"/>
        <v>48.32</v>
      </c>
      <c r="Q175" s="38">
        <f t="shared" si="22"/>
        <v>337544.30198132875</v>
      </c>
      <c r="R175" s="371">
        <f t="shared" ref="R175:Z175" si="327">$P175*$O175+MAX(R$24*1000/(MAX(MIN(FLOOR(R$24*1000/$U$1,1),$E175))*$L$1)*$R$1,$Q175-$P175*$O175)</f>
        <v>337544.30198132875</v>
      </c>
      <c r="S175" s="371">
        <f t="shared" si="327"/>
        <v>337544.30198132875</v>
      </c>
      <c r="T175" s="371">
        <f t="shared" si="327"/>
        <v>337544.30198132875</v>
      </c>
      <c r="U175" s="371">
        <f t="shared" si="327"/>
        <v>337544.30198132875</v>
      </c>
      <c r="V175" s="371">
        <f t="shared" si="327"/>
        <v>337544.30198132875</v>
      </c>
      <c r="W175" s="371">
        <f t="shared" si="327"/>
        <v>337544.30198132875</v>
      </c>
      <c r="X175" s="371">
        <f t="shared" si="327"/>
        <v>337544.30198132875</v>
      </c>
      <c r="Y175" s="371">
        <f t="shared" si="327"/>
        <v>2538854.9902022099</v>
      </c>
      <c r="Z175" s="371">
        <f t="shared" si="327"/>
        <v>25387245.2620221</v>
      </c>
      <c r="AA175" s="38">
        <f t="shared" ref="AA175:AI175" si="328">$D175*R175/3600</f>
        <v>345.64536522888062</v>
      </c>
      <c r="AB175" s="38">
        <f t="shared" si="328"/>
        <v>345.64536522888062</v>
      </c>
      <c r="AC175" s="38">
        <f t="shared" si="328"/>
        <v>345.64536522888062</v>
      </c>
      <c r="AD175" s="38">
        <f t="shared" si="328"/>
        <v>345.64536522888062</v>
      </c>
      <c r="AE175" s="38">
        <f t="shared" si="328"/>
        <v>345.64536522888062</v>
      </c>
      <c r="AF175" s="38">
        <f t="shared" si="328"/>
        <v>345.64536522888062</v>
      </c>
      <c r="AG175" s="38">
        <f t="shared" si="328"/>
        <v>345.64536522888062</v>
      </c>
      <c r="AH175" s="38">
        <f t="shared" si="328"/>
        <v>2599.7875099670628</v>
      </c>
      <c r="AI175" s="38">
        <f t="shared" si="328"/>
        <v>25996.539148310629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3</v>
      </c>
      <c r="P176" s="369">
        <f t="shared" si="21"/>
        <v>48.32</v>
      </c>
      <c r="Q176" s="38">
        <f t="shared" si="22"/>
        <v>337544.30198132875</v>
      </c>
      <c r="R176" s="371">
        <f t="shared" ref="R176:Z176" si="329">$P176*$O176+MAX(R$24*1000/(MAX(MIN(FLOOR(R$24*1000/$U$1,1),$E176))*$L$1)*$R$1,$Q176-$P176*$O176)</f>
        <v>337544.30198132875</v>
      </c>
      <c r="S176" s="371">
        <f t="shared" si="329"/>
        <v>337544.30198132875</v>
      </c>
      <c r="T176" s="371">
        <f t="shared" si="329"/>
        <v>337544.30198132875</v>
      </c>
      <c r="U176" s="371">
        <f t="shared" si="329"/>
        <v>337544.30198132875</v>
      </c>
      <c r="V176" s="371">
        <f t="shared" si="329"/>
        <v>337544.30198132875</v>
      </c>
      <c r="W176" s="371">
        <f t="shared" si="329"/>
        <v>337544.30198132875</v>
      </c>
      <c r="X176" s="371">
        <f t="shared" si="329"/>
        <v>337544.30198132875</v>
      </c>
      <c r="Y176" s="371">
        <f t="shared" si="329"/>
        <v>2538854.9902022099</v>
      </c>
      <c r="Z176" s="371">
        <f t="shared" si="329"/>
        <v>25387245.2620221</v>
      </c>
      <c r="AA176" s="38">
        <f t="shared" ref="AA176:AI176" si="330">$D176*R176/3600</f>
        <v>345.64536522888062</v>
      </c>
      <c r="AB176" s="38">
        <f t="shared" si="330"/>
        <v>345.64536522888062</v>
      </c>
      <c r="AC176" s="38">
        <f t="shared" si="330"/>
        <v>345.64536522888062</v>
      </c>
      <c r="AD176" s="38">
        <f t="shared" si="330"/>
        <v>345.64536522888062</v>
      </c>
      <c r="AE176" s="38">
        <f t="shared" si="330"/>
        <v>345.64536522888062</v>
      </c>
      <c r="AF176" s="38">
        <f t="shared" si="330"/>
        <v>345.64536522888062</v>
      </c>
      <c r="AG176" s="38">
        <f t="shared" si="330"/>
        <v>345.64536522888062</v>
      </c>
      <c r="AH176" s="38">
        <f t="shared" si="330"/>
        <v>2599.7875099670628</v>
      </c>
      <c r="AI176" s="38">
        <f t="shared" si="330"/>
        <v>25996.539148310629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1</v>
      </c>
      <c r="P177" s="369">
        <f t="shared" si="21"/>
        <v>100.66666666666667</v>
      </c>
      <c r="Q177" s="38">
        <f t="shared" si="22"/>
        <v>703217.29579443485</v>
      </c>
      <c r="R177" s="371">
        <f t="shared" ref="R177:Z177" si="331">$P177*$O177+MAX(R$24*1000/(MAX(MIN(FLOOR(R$24*1000/$U$1,1),$E177))*$L$1)*$R$1,$Q177-$P177*$O177)</f>
        <v>703217.29579443485</v>
      </c>
      <c r="S177" s="371">
        <f t="shared" si="331"/>
        <v>703217.29579443485</v>
      </c>
      <c r="T177" s="371">
        <f t="shared" si="331"/>
        <v>703217.29579443485</v>
      </c>
      <c r="U177" s="371">
        <f t="shared" si="331"/>
        <v>703217.29579443485</v>
      </c>
      <c r="V177" s="371">
        <f t="shared" si="331"/>
        <v>703217.29579443485</v>
      </c>
      <c r="W177" s="371">
        <f t="shared" si="331"/>
        <v>703217.29579443485</v>
      </c>
      <c r="X177" s="371">
        <f t="shared" si="331"/>
        <v>703217.29579443485</v>
      </c>
      <c r="Y177" s="371">
        <f t="shared" si="331"/>
        <v>5077520.7270710869</v>
      </c>
      <c r="Z177" s="371">
        <f t="shared" si="331"/>
        <v>50774301.270710863</v>
      </c>
      <c r="AA177" s="38">
        <f t="shared" ref="AA177:AI177" si="332">$D177*R177/3600</f>
        <v>360.04725544675068</v>
      </c>
      <c r="AB177" s="38">
        <f t="shared" si="332"/>
        <v>360.04725544675068</v>
      </c>
      <c r="AC177" s="38">
        <f t="shared" si="332"/>
        <v>360.04725544675068</v>
      </c>
      <c r="AD177" s="38">
        <f t="shared" si="332"/>
        <v>360.04725544675068</v>
      </c>
      <c r="AE177" s="38">
        <f t="shared" si="332"/>
        <v>360.04725544675068</v>
      </c>
      <c r="AF177" s="38">
        <f t="shared" si="332"/>
        <v>360.04725544675068</v>
      </c>
      <c r="AG177" s="38">
        <f t="shared" si="332"/>
        <v>360.04725544675068</v>
      </c>
      <c r="AH177" s="38">
        <f t="shared" si="332"/>
        <v>2599.6906122603964</v>
      </c>
      <c r="AI177" s="38">
        <f t="shared" si="332"/>
        <v>25996.442250603963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0</v>
      </c>
      <c r="O178" s="38">
        <f t="shared" si="20"/>
        <v>0</v>
      </c>
      <c r="P178" s="369">
        <f t="shared" si="21"/>
        <v>100000000000</v>
      </c>
      <c r="Q178" s="38">
        <f t="shared" si="22"/>
        <v>698560227610365.75</v>
      </c>
      <c r="R178" s="371">
        <f t="shared" ref="R178:Z178" si="333">$P178*$O178+MAX(R$24*1000/(MAX(MIN(FLOOR(R$24*1000/$U$1,1),$E178))*$L$1)*$R$1,$Q178-$P178*$O178)</f>
        <v>698560227610365.75</v>
      </c>
      <c r="S178" s="371">
        <f t="shared" si="333"/>
        <v>698560227610365.75</v>
      </c>
      <c r="T178" s="371">
        <f t="shared" si="333"/>
        <v>698560227610365.75</v>
      </c>
      <c r="U178" s="371">
        <f t="shared" si="333"/>
        <v>698560227610365.75</v>
      </c>
      <c r="V178" s="371">
        <f t="shared" si="333"/>
        <v>698560227610365.75</v>
      </c>
      <c r="W178" s="371">
        <f t="shared" si="333"/>
        <v>698560227610365.75</v>
      </c>
      <c r="X178" s="371">
        <f t="shared" si="333"/>
        <v>698560227610365.75</v>
      </c>
      <c r="Y178" s="371">
        <f t="shared" si="333"/>
        <v>698560227610365.75</v>
      </c>
      <c r="Z178" s="371">
        <f t="shared" si="333"/>
        <v>698560227610365.75</v>
      </c>
      <c r="AA178" s="38">
        <f t="shared" ref="AA178:AI178" si="334">$D178*R178/3600</f>
        <v>178831418268.2536</v>
      </c>
      <c r="AB178" s="38">
        <f t="shared" si="334"/>
        <v>178831418268.2536</v>
      </c>
      <c r="AC178" s="38">
        <f t="shared" si="334"/>
        <v>178831418268.2536</v>
      </c>
      <c r="AD178" s="38">
        <f t="shared" si="334"/>
        <v>178831418268.2536</v>
      </c>
      <c r="AE178" s="38">
        <f t="shared" si="334"/>
        <v>178831418268.2536</v>
      </c>
      <c r="AF178" s="38">
        <f t="shared" si="334"/>
        <v>178831418268.2536</v>
      </c>
      <c r="AG178" s="38">
        <f t="shared" si="334"/>
        <v>178831418268.2536</v>
      </c>
      <c r="AH178" s="38">
        <f t="shared" si="334"/>
        <v>178831418268.2536</v>
      </c>
      <c r="AI178" s="38">
        <f t="shared" si="334"/>
        <v>178831418268.2536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0</v>
      </c>
      <c r="O179" s="38">
        <f t="shared" si="20"/>
        <v>0</v>
      </c>
      <c r="P179" s="369">
        <f t="shared" si="21"/>
        <v>100000000000</v>
      </c>
      <c r="Q179" s="38">
        <f t="shared" si="22"/>
        <v>698560227610365.75</v>
      </c>
      <c r="R179" s="371">
        <f t="shared" ref="R179:Z179" si="335">$P179*$O179+MAX(R$24*1000/(MAX(MIN(FLOOR(R$24*1000/$U$1,1),$E179))*$L$1)*$R$1,$Q179-$P179*$O179)</f>
        <v>698560227610365.75</v>
      </c>
      <c r="S179" s="371">
        <f t="shared" si="335"/>
        <v>698560227610365.75</v>
      </c>
      <c r="T179" s="371">
        <f t="shared" si="335"/>
        <v>698560227610365.75</v>
      </c>
      <c r="U179" s="371">
        <f t="shared" si="335"/>
        <v>698560227610365.75</v>
      </c>
      <c r="V179" s="371">
        <f t="shared" si="335"/>
        <v>698560227610365.75</v>
      </c>
      <c r="W179" s="371">
        <f t="shared" si="335"/>
        <v>698560227610365.75</v>
      </c>
      <c r="X179" s="371">
        <f t="shared" si="335"/>
        <v>698560227610365.75</v>
      </c>
      <c r="Y179" s="371">
        <f t="shared" si="335"/>
        <v>698560227610365.75</v>
      </c>
      <c r="Z179" s="371">
        <f t="shared" si="335"/>
        <v>698560227610365.75</v>
      </c>
      <c r="AA179" s="38">
        <f t="shared" ref="AA179:AI179" si="336">$D179*R179/3600</f>
        <v>89415709134.126801</v>
      </c>
      <c r="AB179" s="38">
        <f t="shared" si="336"/>
        <v>89415709134.126801</v>
      </c>
      <c r="AC179" s="38">
        <f t="shared" si="336"/>
        <v>89415709134.126801</v>
      </c>
      <c r="AD179" s="38">
        <f t="shared" si="336"/>
        <v>89415709134.126801</v>
      </c>
      <c r="AE179" s="38">
        <f t="shared" si="336"/>
        <v>89415709134.126801</v>
      </c>
      <c r="AF179" s="38">
        <f t="shared" si="336"/>
        <v>89415709134.126801</v>
      </c>
      <c r="AG179" s="38">
        <f t="shared" si="336"/>
        <v>89415709134.126801</v>
      </c>
      <c r="AH179" s="38">
        <f t="shared" si="336"/>
        <v>89415709134.126801</v>
      </c>
      <c r="AI179" s="38">
        <f t="shared" si="336"/>
        <v>89415709134.126801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2</v>
      </c>
      <c r="P180" s="369">
        <f t="shared" si="21"/>
        <v>60.4</v>
      </c>
      <c r="Q180" s="38">
        <f t="shared" si="22"/>
        <v>421930.37747666088</v>
      </c>
      <c r="R180" s="371">
        <f t="shared" ref="R180:Z180" si="337">$P180*$O180+MAX(R$24*1000/(MAX(MIN(FLOOR(R$24*1000/$U$1,1),$E180))*$L$1)*$R$1,$Q180-$P180*$O180)</f>
        <v>421930.37747666088</v>
      </c>
      <c r="S180" s="371">
        <f t="shared" si="337"/>
        <v>421930.37747666088</v>
      </c>
      <c r="T180" s="371">
        <f t="shared" si="337"/>
        <v>421930.37747666088</v>
      </c>
      <c r="U180" s="371">
        <f t="shared" si="337"/>
        <v>421930.37747666088</v>
      </c>
      <c r="V180" s="371">
        <f t="shared" si="337"/>
        <v>421930.37747666088</v>
      </c>
      <c r="W180" s="371">
        <f t="shared" si="337"/>
        <v>421930.37747666088</v>
      </c>
      <c r="X180" s="371">
        <f t="shared" si="337"/>
        <v>421930.37747666088</v>
      </c>
      <c r="Y180" s="371">
        <f t="shared" si="337"/>
        <v>3385067.5069362791</v>
      </c>
      <c r="Z180" s="371">
        <f t="shared" si="337"/>
        <v>33849587.869362794</v>
      </c>
      <c r="AA180" s="38">
        <f t="shared" ref="AA180:AI180" si="338">$D180*R180/3600</f>
        <v>324.04252990207556</v>
      </c>
      <c r="AB180" s="38">
        <f t="shared" si="338"/>
        <v>324.04252990207556</v>
      </c>
      <c r="AC180" s="38">
        <f t="shared" si="338"/>
        <v>324.04252990207556</v>
      </c>
      <c r="AD180" s="38">
        <f t="shared" si="338"/>
        <v>324.04252990207556</v>
      </c>
      <c r="AE180" s="38">
        <f t="shared" si="338"/>
        <v>324.04252990207556</v>
      </c>
      <c r="AF180" s="38">
        <f t="shared" si="338"/>
        <v>324.04252990207556</v>
      </c>
      <c r="AG180" s="38">
        <f t="shared" si="338"/>
        <v>324.04252990207556</v>
      </c>
      <c r="AH180" s="38">
        <f t="shared" si="338"/>
        <v>2599.7318453270627</v>
      </c>
      <c r="AI180" s="38">
        <f t="shared" si="338"/>
        <v>25996.483483670629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1</v>
      </c>
      <c r="P181" s="369">
        <f t="shared" si="21"/>
        <v>48.32</v>
      </c>
      <c r="Q181" s="38">
        <f t="shared" si="22"/>
        <v>337544.30198132875</v>
      </c>
      <c r="R181" s="371">
        <f t="shared" ref="R181:Z181" si="339">$P181*$O181+MAX(R$24*1000/(MAX(MIN(FLOOR(R$24*1000/$U$1,1),$E181))*$L$1)*$R$1,$Q181-$P181*$O181)</f>
        <v>337544.30198132875</v>
      </c>
      <c r="S181" s="371">
        <f t="shared" si="339"/>
        <v>337544.30198132875</v>
      </c>
      <c r="T181" s="371">
        <f t="shared" si="339"/>
        <v>337544.30198132875</v>
      </c>
      <c r="U181" s="371">
        <f t="shared" si="339"/>
        <v>337544.30198132875</v>
      </c>
      <c r="V181" s="371">
        <f t="shared" si="339"/>
        <v>337544.30198132875</v>
      </c>
      <c r="W181" s="371">
        <f t="shared" si="339"/>
        <v>337544.30198132875</v>
      </c>
      <c r="X181" s="371">
        <f t="shared" si="339"/>
        <v>337544.30198132875</v>
      </c>
      <c r="Y181" s="371">
        <f t="shared" si="339"/>
        <v>2538758.3502022098</v>
      </c>
      <c r="Z181" s="371">
        <f t="shared" si="339"/>
        <v>25387148.6220221</v>
      </c>
      <c r="AA181" s="38">
        <f t="shared" ref="AA181:AI181" si="340">$D181*R181/3600</f>
        <v>351.04607406058193</v>
      </c>
      <c r="AB181" s="38">
        <f t="shared" si="340"/>
        <v>351.04607406058193</v>
      </c>
      <c r="AC181" s="38">
        <f t="shared" si="340"/>
        <v>351.04607406058193</v>
      </c>
      <c r="AD181" s="38">
        <f t="shared" si="340"/>
        <v>351.04607406058193</v>
      </c>
      <c r="AE181" s="38">
        <f t="shared" si="340"/>
        <v>351.04607406058193</v>
      </c>
      <c r="AF181" s="38">
        <f t="shared" si="340"/>
        <v>351.04607406058193</v>
      </c>
      <c r="AG181" s="38">
        <f t="shared" si="340"/>
        <v>351.04607406058193</v>
      </c>
      <c r="AH181" s="38">
        <f t="shared" si="340"/>
        <v>2640.308684210298</v>
      </c>
      <c r="AI181" s="38">
        <f t="shared" si="340"/>
        <v>26402.634566902987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0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0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2</v>
      </c>
      <c r="P184" s="369">
        <f t="shared" si="21"/>
        <v>32.213333333333331</v>
      </c>
      <c r="Q184" s="38">
        <f t="shared" si="22"/>
        <v>225029.53465421914</v>
      </c>
      <c r="R184" s="371">
        <f t="shared" ref="R184:Z184" si="345">$P184*$O184+MAX(R$24*1000/(MAX(MIN(FLOOR(R$24*1000/$U$1,1),$E184))*$L$1)*$R$1,$Q184-$P184*$O184)</f>
        <v>225029.53465421914</v>
      </c>
      <c r="S184" s="371">
        <f t="shared" si="345"/>
        <v>225029.53465421914</v>
      </c>
      <c r="T184" s="371">
        <f t="shared" si="345"/>
        <v>225029.53465421914</v>
      </c>
      <c r="U184" s="371">
        <f t="shared" si="345"/>
        <v>225029.53465421914</v>
      </c>
      <c r="V184" s="371">
        <f t="shared" si="345"/>
        <v>225029.53465421914</v>
      </c>
      <c r="W184" s="371">
        <f t="shared" si="345"/>
        <v>225029.53465421914</v>
      </c>
      <c r="X184" s="371">
        <f t="shared" si="345"/>
        <v>225029.53465421914</v>
      </c>
      <c r="Y184" s="371">
        <f t="shared" si="345"/>
        <v>1692537.7801348064</v>
      </c>
      <c r="Z184" s="371">
        <f t="shared" si="345"/>
        <v>16924797.961348064</v>
      </c>
      <c r="AA184" s="38">
        <f t="shared" ref="AA184:AI184" si="346">$D184*R184/3600</f>
        <v>355.99672382297467</v>
      </c>
      <c r="AB184" s="38">
        <f t="shared" si="346"/>
        <v>355.99672382297467</v>
      </c>
      <c r="AC184" s="38">
        <f t="shared" si="346"/>
        <v>355.99672382297467</v>
      </c>
      <c r="AD184" s="38">
        <f t="shared" si="346"/>
        <v>355.99672382297467</v>
      </c>
      <c r="AE184" s="38">
        <f t="shared" si="346"/>
        <v>355.99672382297467</v>
      </c>
      <c r="AF184" s="38">
        <f t="shared" si="346"/>
        <v>355.99672382297467</v>
      </c>
      <c r="AG184" s="38">
        <f t="shared" si="346"/>
        <v>355.99672382297467</v>
      </c>
      <c r="AH184" s="38">
        <f t="shared" si="346"/>
        <v>2677.5947681732637</v>
      </c>
      <c r="AI184" s="38">
        <f t="shared" si="346"/>
        <v>26775.030374852638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1</v>
      </c>
      <c r="P185" s="369">
        <f t="shared" si="21"/>
        <v>64.426666666666662</v>
      </c>
      <c r="Q185" s="38">
        <f t="shared" si="22"/>
        <v>450059.06930843828</v>
      </c>
      <c r="R185" s="371">
        <f t="shared" ref="R185:Z185" si="347">$P185*$O185+MAX(R$24*1000/(MAX(MIN(FLOOR(R$24*1000/$U$1,1),$E185))*$L$1)*$R$1,$Q185-$P185*$O185)</f>
        <v>450059.06930843828</v>
      </c>
      <c r="S185" s="371">
        <f t="shared" si="347"/>
        <v>450059.06930843828</v>
      </c>
      <c r="T185" s="371">
        <f t="shared" si="347"/>
        <v>450059.06930843828</v>
      </c>
      <c r="U185" s="371">
        <f t="shared" si="347"/>
        <v>450059.06930843828</v>
      </c>
      <c r="V185" s="371">
        <f t="shared" si="347"/>
        <v>450059.06930843828</v>
      </c>
      <c r="W185" s="371">
        <f t="shared" si="347"/>
        <v>450059.06930843828</v>
      </c>
      <c r="X185" s="371">
        <f t="shared" si="347"/>
        <v>450059.06930843828</v>
      </c>
      <c r="Y185" s="371">
        <f t="shared" si="347"/>
        <v>3385011.1336029461</v>
      </c>
      <c r="Z185" s="371">
        <f t="shared" si="347"/>
        <v>33849531.496029466</v>
      </c>
      <c r="AA185" s="38">
        <f t="shared" ref="AA185:AI185" si="348">$D185*R185/3600</f>
        <v>355.99672382297467</v>
      </c>
      <c r="AB185" s="38">
        <f t="shared" si="348"/>
        <v>355.99672382297467</v>
      </c>
      <c r="AC185" s="38">
        <f t="shared" si="348"/>
        <v>355.99672382297467</v>
      </c>
      <c r="AD185" s="38">
        <f t="shared" si="348"/>
        <v>355.99672382297467</v>
      </c>
      <c r="AE185" s="38">
        <f t="shared" si="348"/>
        <v>355.99672382297467</v>
      </c>
      <c r="AF185" s="38">
        <f t="shared" si="348"/>
        <v>355.99672382297467</v>
      </c>
      <c r="AG185" s="38">
        <f t="shared" si="348"/>
        <v>355.99672382297467</v>
      </c>
      <c r="AH185" s="38">
        <f t="shared" si="348"/>
        <v>2677.5438066799302</v>
      </c>
      <c r="AI185" s="38">
        <f t="shared" si="348"/>
        <v>26774.979413359306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3</v>
      </c>
      <c r="P186" s="369">
        <f t="shared" si="21"/>
        <v>24.16</v>
      </c>
      <c r="Q186" s="38">
        <f t="shared" si="22"/>
        <v>168772.15099066438</v>
      </c>
      <c r="R186" s="371">
        <f t="shared" ref="R186:Z186" si="350">$P186*$O186+MAX(R$24*1000/(MAX(MIN(FLOOR(R$24*1000/$U$1,1),$E186))*$L$1)*$R$1,$Q186-$P186*$O186)</f>
        <v>168772.15099066438</v>
      </c>
      <c r="S186" s="371">
        <f t="shared" si="350"/>
        <v>168772.15099066438</v>
      </c>
      <c r="T186" s="371">
        <f t="shared" si="350"/>
        <v>168772.15099066438</v>
      </c>
      <c r="U186" s="371">
        <f t="shared" si="350"/>
        <v>168772.15099066438</v>
      </c>
      <c r="V186" s="371">
        <f t="shared" si="350"/>
        <v>168772.15099066438</v>
      </c>
      <c r="W186" s="371">
        <f t="shared" si="350"/>
        <v>168772.15099066438</v>
      </c>
      <c r="X186" s="371">
        <f t="shared" si="350"/>
        <v>168772.15099066438</v>
      </c>
      <c r="Y186" s="371">
        <f t="shared" si="350"/>
        <v>1269427.495101105</v>
      </c>
      <c r="Z186" s="371">
        <f t="shared" si="350"/>
        <v>12693622.63101105</v>
      </c>
      <c r="AA186" s="38">
        <f t="shared" ref="AA186:AI186" si="351">$D186*R186/3600</f>
        <v>355.99672382297473</v>
      </c>
      <c r="AB186" s="38">
        <f t="shared" si="351"/>
        <v>355.99672382297473</v>
      </c>
      <c r="AC186" s="38">
        <f t="shared" si="351"/>
        <v>355.99672382297473</v>
      </c>
      <c r="AD186" s="38">
        <f t="shared" si="351"/>
        <v>355.99672382297473</v>
      </c>
      <c r="AE186" s="38">
        <f t="shared" si="351"/>
        <v>355.99672382297473</v>
      </c>
      <c r="AF186" s="38">
        <f t="shared" si="351"/>
        <v>355.99672382297473</v>
      </c>
      <c r="AG186" s="38">
        <f t="shared" si="351"/>
        <v>355.99672382297473</v>
      </c>
      <c r="AH186" s="38">
        <f t="shared" si="351"/>
        <v>2677.6457296665976</v>
      </c>
      <c r="AI186" s="38">
        <f t="shared" si="351"/>
        <v>26775.081336345975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3</v>
      </c>
      <c r="P187" s="369">
        <f t="shared" si="21"/>
        <v>24.16</v>
      </c>
      <c r="Q187" s="38">
        <f t="shared" si="22"/>
        <v>168772.15099066438</v>
      </c>
      <c r="R187" s="371">
        <f t="shared" ref="R187:Z187" si="352">$P187*$O187+MAX(R$24*1000/(MAX(MIN(FLOOR(R$24*1000/$U$1,1),$E187))*$L$1)*$R$1,$Q187-$P187*$O187)</f>
        <v>168772.15099066438</v>
      </c>
      <c r="S187" s="371">
        <f t="shared" si="352"/>
        <v>168772.15099066438</v>
      </c>
      <c r="T187" s="371">
        <f t="shared" si="352"/>
        <v>168772.15099066438</v>
      </c>
      <c r="U187" s="371">
        <f t="shared" si="352"/>
        <v>168772.15099066438</v>
      </c>
      <c r="V187" s="371">
        <f t="shared" si="352"/>
        <v>168772.15099066438</v>
      </c>
      <c r="W187" s="371">
        <f t="shared" si="352"/>
        <v>168772.15099066438</v>
      </c>
      <c r="X187" s="371">
        <f t="shared" si="352"/>
        <v>168772.15099066438</v>
      </c>
      <c r="Y187" s="371">
        <f t="shared" si="352"/>
        <v>1269427.495101105</v>
      </c>
      <c r="Z187" s="371">
        <f t="shared" si="352"/>
        <v>12693622.63101105</v>
      </c>
      <c r="AA187" s="38">
        <f t="shared" ref="AA187:AI187" si="353">$D187*R187/3600</f>
        <v>355.99672382297473</v>
      </c>
      <c r="AB187" s="38">
        <f t="shared" si="353"/>
        <v>355.99672382297473</v>
      </c>
      <c r="AC187" s="38">
        <f t="shared" si="353"/>
        <v>355.99672382297473</v>
      </c>
      <c r="AD187" s="38">
        <f t="shared" si="353"/>
        <v>355.99672382297473</v>
      </c>
      <c r="AE187" s="38">
        <f t="shared" si="353"/>
        <v>355.99672382297473</v>
      </c>
      <c r="AF187" s="38">
        <f t="shared" si="353"/>
        <v>355.99672382297473</v>
      </c>
      <c r="AG187" s="38">
        <f t="shared" si="353"/>
        <v>355.99672382297473</v>
      </c>
      <c r="AH187" s="38">
        <f t="shared" si="353"/>
        <v>2677.6457296665976</v>
      </c>
      <c r="AI187" s="38">
        <f t="shared" si="353"/>
        <v>26775.081336345975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1</v>
      </c>
      <c r="P188" s="369">
        <f t="shared" si="21"/>
        <v>48.32</v>
      </c>
      <c r="Q188" s="38">
        <f t="shared" si="22"/>
        <v>337544.30198132875</v>
      </c>
      <c r="R188" s="371">
        <f t="shared" ref="R188:Z188" si="354">$P188*$O188+MAX(R$24*1000/(MAX(MIN(FLOOR(R$24*1000/$U$1,1),$E188))*$L$1)*$R$1,$Q188-$P188*$O188)</f>
        <v>337544.30198132875</v>
      </c>
      <c r="S188" s="371">
        <f t="shared" si="354"/>
        <v>337544.30198132875</v>
      </c>
      <c r="T188" s="371">
        <f t="shared" si="354"/>
        <v>337544.30198132875</v>
      </c>
      <c r="U188" s="371">
        <f t="shared" si="354"/>
        <v>337544.30198132875</v>
      </c>
      <c r="V188" s="371">
        <f t="shared" si="354"/>
        <v>337544.30198132875</v>
      </c>
      <c r="W188" s="371">
        <f t="shared" si="354"/>
        <v>337544.30198132875</v>
      </c>
      <c r="X188" s="371">
        <f t="shared" si="354"/>
        <v>337544.30198132875</v>
      </c>
      <c r="Y188" s="371">
        <f t="shared" si="354"/>
        <v>2538758.3502022098</v>
      </c>
      <c r="Z188" s="371">
        <f t="shared" si="354"/>
        <v>25387148.6220221</v>
      </c>
      <c r="AA188" s="38">
        <f t="shared" ref="AA188:AI188" si="355">$D188*R188/3600</f>
        <v>355.99672382297473</v>
      </c>
      <c r="AB188" s="38">
        <f t="shared" si="355"/>
        <v>355.99672382297473</v>
      </c>
      <c r="AC188" s="38">
        <f t="shared" si="355"/>
        <v>355.99672382297473</v>
      </c>
      <c r="AD188" s="38">
        <f t="shared" si="355"/>
        <v>355.99672382297473</v>
      </c>
      <c r="AE188" s="38">
        <f t="shared" si="355"/>
        <v>355.99672382297473</v>
      </c>
      <c r="AF188" s="38">
        <f t="shared" si="355"/>
        <v>355.99672382297473</v>
      </c>
      <c r="AG188" s="38">
        <f t="shared" si="355"/>
        <v>355.99672382297473</v>
      </c>
      <c r="AH188" s="38">
        <f t="shared" si="355"/>
        <v>2677.5438066799306</v>
      </c>
      <c r="AI188" s="38">
        <f t="shared" si="355"/>
        <v>26774.97941335931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0</v>
      </c>
      <c r="O189" s="38">
        <f t="shared" si="20"/>
        <v>0</v>
      </c>
      <c r="P189" s="369">
        <f t="shared" si="21"/>
        <v>100000000000</v>
      </c>
      <c r="Q189" s="38">
        <f t="shared" si="22"/>
        <v>698560227610365.75</v>
      </c>
      <c r="R189" s="371">
        <f t="shared" ref="R189:Z189" si="356">$P189*$O189+MAX(R$24*1000/(MAX(MIN(FLOOR(R$24*1000/$U$1,1),$E189))*$L$1)*$R$1,$Q189-$P189*$O189)</f>
        <v>698560227610365.75</v>
      </c>
      <c r="S189" s="371">
        <f t="shared" si="356"/>
        <v>698560227610365.75</v>
      </c>
      <c r="T189" s="371">
        <f t="shared" si="356"/>
        <v>698560227610365.75</v>
      </c>
      <c r="U189" s="371">
        <f t="shared" si="356"/>
        <v>698560227610365.75</v>
      </c>
      <c r="V189" s="371">
        <f t="shared" si="356"/>
        <v>698560227610365.75</v>
      </c>
      <c r="W189" s="371">
        <f t="shared" si="356"/>
        <v>698560227610365.75</v>
      </c>
      <c r="X189" s="371">
        <f t="shared" si="356"/>
        <v>698560227610365.75</v>
      </c>
      <c r="Y189" s="371">
        <f t="shared" si="356"/>
        <v>698560227610365.75</v>
      </c>
      <c r="Z189" s="371">
        <f t="shared" si="356"/>
        <v>698560227610365.75</v>
      </c>
      <c r="AA189" s="38">
        <f t="shared" ref="AA189:AI189" si="357">$D189*R189/3600</f>
        <v>368374093359.86627</v>
      </c>
      <c r="AB189" s="38">
        <f t="shared" si="357"/>
        <v>368374093359.86627</v>
      </c>
      <c r="AC189" s="38">
        <f t="shared" si="357"/>
        <v>368374093359.86627</v>
      </c>
      <c r="AD189" s="38">
        <f t="shared" si="357"/>
        <v>368374093359.86627</v>
      </c>
      <c r="AE189" s="38">
        <f t="shared" si="357"/>
        <v>368374093359.86627</v>
      </c>
      <c r="AF189" s="38">
        <f t="shared" si="357"/>
        <v>368374093359.86627</v>
      </c>
      <c r="AG189" s="38">
        <f t="shared" si="357"/>
        <v>368374093359.86627</v>
      </c>
      <c r="AH189" s="38">
        <f t="shared" si="357"/>
        <v>368374093359.86627</v>
      </c>
      <c r="AI189" s="38">
        <f t="shared" si="357"/>
        <v>368374093359.86627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0</v>
      </c>
      <c r="O190" s="38">
        <f t="shared" si="20"/>
        <v>0</v>
      </c>
      <c r="P190" s="369">
        <f t="shared" si="21"/>
        <v>100000000000</v>
      </c>
      <c r="Q190" s="38">
        <f t="shared" si="22"/>
        <v>698560227610365.75</v>
      </c>
      <c r="R190" s="371">
        <f t="shared" ref="R190:Z190" si="358">$P190*$O190+MAX(R$24*1000/(MAX(MIN(FLOOR(R$24*1000/$U$1,1),$E190))*$L$1)*$R$1,$Q190-$P190*$O190)</f>
        <v>698560227610365.75</v>
      </c>
      <c r="S190" s="371">
        <f t="shared" si="358"/>
        <v>698560227610365.75</v>
      </c>
      <c r="T190" s="371">
        <f t="shared" si="358"/>
        <v>698560227610365.75</v>
      </c>
      <c r="U190" s="371">
        <f t="shared" si="358"/>
        <v>698560227610365.75</v>
      </c>
      <c r="V190" s="371">
        <f t="shared" si="358"/>
        <v>698560227610365.75</v>
      </c>
      <c r="W190" s="371">
        <f t="shared" si="358"/>
        <v>698560227610365.75</v>
      </c>
      <c r="X190" s="371">
        <f t="shared" si="358"/>
        <v>698560227610365.75</v>
      </c>
      <c r="Y190" s="371">
        <f t="shared" si="358"/>
        <v>698560227610365.75</v>
      </c>
      <c r="Z190" s="371">
        <f t="shared" si="358"/>
        <v>698560227610365.75</v>
      </c>
      <c r="AA190" s="38">
        <f t="shared" ref="AA190:AI190" si="359">$D190*R190/3600</f>
        <v>184187046679.93314</v>
      </c>
      <c r="AB190" s="38">
        <f t="shared" si="359"/>
        <v>184187046679.93314</v>
      </c>
      <c r="AC190" s="38">
        <f t="shared" si="359"/>
        <v>184187046679.93314</v>
      </c>
      <c r="AD190" s="38">
        <f t="shared" si="359"/>
        <v>184187046679.93314</v>
      </c>
      <c r="AE190" s="38">
        <f t="shared" si="359"/>
        <v>184187046679.93314</v>
      </c>
      <c r="AF190" s="38">
        <f t="shared" si="359"/>
        <v>184187046679.93314</v>
      </c>
      <c r="AG190" s="38">
        <f t="shared" si="359"/>
        <v>184187046679.93314</v>
      </c>
      <c r="AH190" s="38">
        <f t="shared" si="359"/>
        <v>184187046679.93314</v>
      </c>
      <c r="AI190" s="38">
        <f t="shared" si="359"/>
        <v>184187046679.93314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2</v>
      </c>
      <c r="P191" s="369">
        <f t="shared" si="21"/>
        <v>12.08</v>
      </c>
      <c r="Q191" s="38">
        <f t="shared" si="22"/>
        <v>84386.075495332188</v>
      </c>
      <c r="R191" s="371">
        <f t="shared" ref="R191:Z191" si="360">$P191*$O191+MAX(R$24*1000/(MAX(MIN(FLOOR(R$24*1000/$U$1,1),$E191))*$L$1)*$R$1,$Q191-$P191*$O191)</f>
        <v>84386.075495332188</v>
      </c>
      <c r="S191" s="371">
        <f t="shared" si="360"/>
        <v>84386.075495332188</v>
      </c>
      <c r="T191" s="371">
        <f t="shared" si="360"/>
        <v>84386.075495332188</v>
      </c>
      <c r="U191" s="371">
        <f t="shared" si="360"/>
        <v>84386.075495332188</v>
      </c>
      <c r="V191" s="371">
        <f t="shared" si="360"/>
        <v>84386.075495332188</v>
      </c>
      <c r="W191" s="371">
        <f t="shared" si="360"/>
        <v>84386.075495332188</v>
      </c>
      <c r="X191" s="371">
        <f t="shared" si="360"/>
        <v>169271.49534681399</v>
      </c>
      <c r="Y191" s="371">
        <f t="shared" si="360"/>
        <v>1692497.5134681396</v>
      </c>
      <c r="Z191" s="371">
        <f t="shared" si="360"/>
        <v>16924757.694681399</v>
      </c>
      <c r="AA191" s="38">
        <f t="shared" ref="AA191:AI191" si="361">$D191*R191/3600</f>
        <v>133.89257311926042</v>
      </c>
      <c r="AB191" s="38">
        <f t="shared" si="361"/>
        <v>133.89257311926042</v>
      </c>
      <c r="AC191" s="38">
        <f t="shared" si="361"/>
        <v>133.89257311926042</v>
      </c>
      <c r="AD191" s="38">
        <f t="shared" si="361"/>
        <v>133.89257311926042</v>
      </c>
      <c r="AE191" s="38">
        <f t="shared" si="361"/>
        <v>133.89257311926042</v>
      </c>
      <c r="AF191" s="38">
        <f t="shared" si="361"/>
        <v>133.89257311926042</v>
      </c>
      <c r="AG191" s="38">
        <f t="shared" si="361"/>
        <v>268.57743928361151</v>
      </c>
      <c r="AH191" s="38">
        <f t="shared" si="361"/>
        <v>2685.4293880361147</v>
      </c>
      <c r="AI191" s="38">
        <f t="shared" si="361"/>
        <v>26853.948875561149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2</v>
      </c>
      <c r="P192" s="369">
        <f t="shared" si="21"/>
        <v>12.08</v>
      </c>
      <c r="Q192" s="38">
        <f t="shared" si="22"/>
        <v>84386.075495332188</v>
      </c>
      <c r="R192" s="371">
        <f t="shared" ref="R192:Z192" si="362">$P192*$O192+MAX(R$24*1000/(MAX(MIN(FLOOR(R$24*1000/$U$1,1),$E192))*$L$1)*$R$1,$Q192-$P192*$O192)</f>
        <v>84386.075495332188</v>
      </c>
      <c r="S192" s="371">
        <f t="shared" si="362"/>
        <v>84386.075495332188</v>
      </c>
      <c r="T192" s="371">
        <f t="shared" si="362"/>
        <v>84386.075495332188</v>
      </c>
      <c r="U192" s="371">
        <f t="shared" si="362"/>
        <v>84386.075495332188</v>
      </c>
      <c r="V192" s="371">
        <f t="shared" si="362"/>
        <v>84386.075495332188</v>
      </c>
      <c r="W192" s="371">
        <f t="shared" si="362"/>
        <v>84386.075495332188</v>
      </c>
      <c r="X192" s="371">
        <f t="shared" si="362"/>
        <v>169271.49534681399</v>
      </c>
      <c r="Y192" s="371">
        <f t="shared" si="362"/>
        <v>1692497.5134681396</v>
      </c>
      <c r="Z192" s="371">
        <f t="shared" si="362"/>
        <v>16924757.694681399</v>
      </c>
      <c r="AA192" s="38">
        <f t="shared" ref="AA192:AI192" si="363">$D192*R192/3600</f>
        <v>133.89257311926042</v>
      </c>
      <c r="AB192" s="38">
        <f t="shared" si="363"/>
        <v>133.89257311926042</v>
      </c>
      <c r="AC192" s="38">
        <f t="shared" si="363"/>
        <v>133.89257311926042</v>
      </c>
      <c r="AD192" s="38">
        <f t="shared" si="363"/>
        <v>133.89257311926042</v>
      </c>
      <c r="AE192" s="38">
        <f t="shared" si="363"/>
        <v>133.89257311926042</v>
      </c>
      <c r="AF192" s="38">
        <f t="shared" si="363"/>
        <v>133.89257311926042</v>
      </c>
      <c r="AG192" s="38">
        <f t="shared" si="363"/>
        <v>268.57743928361151</v>
      </c>
      <c r="AH192" s="38">
        <f t="shared" si="363"/>
        <v>2685.4293880361147</v>
      </c>
      <c r="AI192" s="38">
        <f t="shared" si="363"/>
        <v>26853.948875561149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1</v>
      </c>
      <c r="P193" s="369">
        <f t="shared" si="21"/>
        <v>16.106666666666666</v>
      </c>
      <c r="Q193" s="38">
        <f t="shared" si="22"/>
        <v>112514.76732710957</v>
      </c>
      <c r="R193" s="371">
        <f t="shared" ref="R193:Z193" si="364">$P193*$O193+MAX(R$24*1000/(MAX(MIN(FLOOR(R$24*1000/$U$1,1),$E193))*$L$1)*$R$1,$Q193-$P193*$O193)</f>
        <v>112514.76732710957</v>
      </c>
      <c r="S193" s="371">
        <f t="shared" si="364"/>
        <v>112514.76732710957</v>
      </c>
      <c r="T193" s="371">
        <f t="shared" si="364"/>
        <v>112514.76732710957</v>
      </c>
      <c r="U193" s="371">
        <f t="shared" si="364"/>
        <v>112514.76732710957</v>
      </c>
      <c r="V193" s="371">
        <f t="shared" si="364"/>
        <v>112514.76732710957</v>
      </c>
      <c r="W193" s="371">
        <f t="shared" si="364"/>
        <v>112514.76732710957</v>
      </c>
      <c r="X193" s="371">
        <f t="shared" si="364"/>
        <v>253887.10968688765</v>
      </c>
      <c r="Y193" s="371">
        <f t="shared" si="364"/>
        <v>2538726.1368688764</v>
      </c>
      <c r="Z193" s="371">
        <f t="shared" si="364"/>
        <v>25387116.408688765</v>
      </c>
      <c r="AA193" s="38">
        <f t="shared" ref="AA193:AI193" si="365">$D193*R193/3600</f>
        <v>119.01562055045368</v>
      </c>
      <c r="AB193" s="38">
        <f t="shared" si="365"/>
        <v>119.01562055045368</v>
      </c>
      <c r="AC193" s="38">
        <f t="shared" si="365"/>
        <v>119.01562055045368</v>
      </c>
      <c r="AD193" s="38">
        <f t="shared" si="365"/>
        <v>119.01562055045368</v>
      </c>
      <c r="AE193" s="38">
        <f t="shared" si="365"/>
        <v>119.01562055045368</v>
      </c>
      <c r="AF193" s="38">
        <f t="shared" si="365"/>
        <v>119.01562055045368</v>
      </c>
      <c r="AG193" s="38">
        <f t="shared" si="365"/>
        <v>268.55614269101892</v>
      </c>
      <c r="AH193" s="38">
        <f t="shared" si="365"/>
        <v>2685.4080914435226</v>
      </c>
      <c r="AI193" s="38">
        <f t="shared" si="365"/>
        <v>26853.92757896856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1</v>
      </c>
      <c r="P194" s="369">
        <f t="shared" si="21"/>
        <v>24.16</v>
      </c>
      <c r="Q194" s="38">
        <f t="shared" si="22"/>
        <v>168772.15099066438</v>
      </c>
      <c r="R194" s="371">
        <f t="shared" ref="R194:Z194" si="366">$P194*$O194+MAX(R$24*1000/(MAX(MIN(FLOOR(R$24*1000/$U$1,1),$E194))*$L$1)*$R$1,$Q194-$P194*$O194)</f>
        <v>168772.15099066438</v>
      </c>
      <c r="S194" s="371">
        <f t="shared" si="366"/>
        <v>168772.15099066438</v>
      </c>
      <c r="T194" s="371">
        <f t="shared" si="366"/>
        <v>168772.15099066438</v>
      </c>
      <c r="U194" s="371">
        <f t="shared" si="366"/>
        <v>168772.15099066438</v>
      </c>
      <c r="V194" s="371">
        <f t="shared" si="366"/>
        <v>168772.15099066438</v>
      </c>
      <c r="W194" s="371">
        <f t="shared" si="366"/>
        <v>168772.15099066438</v>
      </c>
      <c r="X194" s="371">
        <f t="shared" si="366"/>
        <v>338518.83069362794</v>
      </c>
      <c r="Y194" s="371">
        <f t="shared" si="366"/>
        <v>3384970.8669362795</v>
      </c>
      <c r="Z194" s="371">
        <f t="shared" si="366"/>
        <v>33849491.229362793</v>
      </c>
      <c r="AA194" s="38">
        <f t="shared" ref="AA194:AI194" si="367">$D194*R194/3600</f>
        <v>133.89257311926042</v>
      </c>
      <c r="AB194" s="38">
        <f t="shared" si="367"/>
        <v>133.89257311926042</v>
      </c>
      <c r="AC194" s="38">
        <f t="shared" si="367"/>
        <v>133.89257311926042</v>
      </c>
      <c r="AD194" s="38">
        <f t="shared" si="367"/>
        <v>133.89257311926042</v>
      </c>
      <c r="AE194" s="38">
        <f t="shared" si="367"/>
        <v>133.89257311926042</v>
      </c>
      <c r="AF194" s="38">
        <f t="shared" si="367"/>
        <v>133.89257311926042</v>
      </c>
      <c r="AG194" s="38">
        <f t="shared" si="367"/>
        <v>268.55827235027817</v>
      </c>
      <c r="AH194" s="38">
        <f t="shared" si="367"/>
        <v>2685.4102211027816</v>
      </c>
      <c r="AI194" s="38">
        <f t="shared" si="367"/>
        <v>26853.929708627813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0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0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0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7</v>
      </c>
      <c r="P198" s="369">
        <f t="shared" si="21"/>
        <v>24.16</v>
      </c>
      <c r="Q198" s="38">
        <f t="shared" si="22"/>
        <v>168772.15099066438</v>
      </c>
      <c r="R198" s="371">
        <f t="shared" ref="R198:Z198" si="374">$P198*$O198+MAX(R$24*1000/(MAX(MIN(FLOOR(R$24*1000/$U$1,1),$E198))*$L$1)*$R$1,$Q198-$P198*$O198)</f>
        <v>168772.15099066438</v>
      </c>
      <c r="S198" s="371">
        <f t="shared" si="374"/>
        <v>168772.15099066438</v>
      </c>
      <c r="T198" s="371">
        <f t="shared" si="374"/>
        <v>168772.15099066438</v>
      </c>
      <c r="U198" s="371">
        <f t="shared" si="374"/>
        <v>168772.15099066438</v>
      </c>
      <c r="V198" s="371">
        <f t="shared" si="374"/>
        <v>168772.15099066438</v>
      </c>
      <c r="W198" s="371">
        <f t="shared" si="374"/>
        <v>168772.15099066438</v>
      </c>
      <c r="X198" s="371">
        <f t="shared" si="374"/>
        <v>168772.15099066438</v>
      </c>
      <c r="Y198" s="371">
        <f t="shared" si="374"/>
        <v>1269524.1351011051</v>
      </c>
      <c r="Z198" s="371">
        <f t="shared" si="374"/>
        <v>12693719.271011049</v>
      </c>
      <c r="AA198" s="38">
        <f t="shared" ref="AA198:AI198" si="375">$D198*R198/3600</f>
        <v>378.04961821908825</v>
      </c>
      <c r="AB198" s="38">
        <f t="shared" si="375"/>
        <v>378.04961821908825</v>
      </c>
      <c r="AC198" s="38">
        <f t="shared" si="375"/>
        <v>378.04961821908825</v>
      </c>
      <c r="AD198" s="38">
        <f t="shared" si="375"/>
        <v>378.04961821908825</v>
      </c>
      <c r="AE198" s="38">
        <f t="shared" si="375"/>
        <v>378.04961821908825</v>
      </c>
      <c r="AF198" s="38">
        <f t="shared" si="375"/>
        <v>378.04961821908825</v>
      </c>
      <c r="AG198" s="38">
        <f t="shared" si="375"/>
        <v>378.04961821908825</v>
      </c>
      <c r="AH198" s="38">
        <f t="shared" si="375"/>
        <v>2843.734062626475</v>
      </c>
      <c r="AI198" s="38">
        <f t="shared" si="375"/>
        <v>28433.931167064748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7</v>
      </c>
      <c r="P199" s="369">
        <f t="shared" si="21"/>
        <v>24.16</v>
      </c>
      <c r="Q199" s="38">
        <f t="shared" si="22"/>
        <v>168772.15099066438</v>
      </c>
      <c r="R199" s="371">
        <f t="shared" ref="R199:Z199" si="376">$P199*$O199+MAX(R$24*1000/(MAX(MIN(FLOOR(R$24*1000/$U$1,1),$E199))*$L$1)*$R$1,$Q199-$P199*$O199)</f>
        <v>168772.15099066438</v>
      </c>
      <c r="S199" s="371">
        <f t="shared" si="376"/>
        <v>168772.15099066438</v>
      </c>
      <c r="T199" s="371">
        <f t="shared" si="376"/>
        <v>168772.15099066438</v>
      </c>
      <c r="U199" s="371">
        <f t="shared" si="376"/>
        <v>168772.15099066438</v>
      </c>
      <c r="V199" s="371">
        <f t="shared" si="376"/>
        <v>168772.15099066438</v>
      </c>
      <c r="W199" s="371">
        <f t="shared" si="376"/>
        <v>168772.15099066438</v>
      </c>
      <c r="X199" s="371">
        <f t="shared" si="376"/>
        <v>168772.15099066438</v>
      </c>
      <c r="Y199" s="371">
        <f t="shared" si="376"/>
        <v>1269524.1351011051</v>
      </c>
      <c r="Z199" s="371">
        <f t="shared" si="376"/>
        <v>12693719.271011049</v>
      </c>
      <c r="AA199" s="38">
        <f t="shared" ref="AA199:AI199" si="377">$D199*R199/3600</f>
        <v>378.04961821908825</v>
      </c>
      <c r="AB199" s="38">
        <f t="shared" si="377"/>
        <v>378.04961821908825</v>
      </c>
      <c r="AC199" s="38">
        <f t="shared" si="377"/>
        <v>378.04961821908825</v>
      </c>
      <c r="AD199" s="38">
        <f t="shared" si="377"/>
        <v>378.04961821908825</v>
      </c>
      <c r="AE199" s="38">
        <f t="shared" si="377"/>
        <v>378.04961821908825</v>
      </c>
      <c r="AF199" s="38">
        <f t="shared" si="377"/>
        <v>378.04961821908825</v>
      </c>
      <c r="AG199" s="38">
        <f t="shared" si="377"/>
        <v>378.04961821908825</v>
      </c>
      <c r="AH199" s="38">
        <f t="shared" si="377"/>
        <v>2843.734062626475</v>
      </c>
      <c r="AI199" s="38">
        <f t="shared" si="377"/>
        <v>28433.931167064748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5</v>
      </c>
      <c r="P200" s="369">
        <f t="shared" si="21"/>
        <v>48.32</v>
      </c>
      <c r="Q200" s="38">
        <f t="shared" si="22"/>
        <v>337544.30198132875</v>
      </c>
      <c r="R200" s="371">
        <f t="shared" ref="R200:Z200" si="378">$P200*$O200+MAX(R$24*1000/(MAX(MIN(FLOOR(R$24*1000/$U$1,1),$E200))*$L$1)*$R$1,$Q200-$P200*$O200)</f>
        <v>337544.30198132875</v>
      </c>
      <c r="S200" s="371">
        <f t="shared" si="378"/>
        <v>337544.30198132875</v>
      </c>
      <c r="T200" s="371">
        <f t="shared" si="378"/>
        <v>337544.30198132875</v>
      </c>
      <c r="U200" s="371">
        <f t="shared" si="378"/>
        <v>337544.30198132875</v>
      </c>
      <c r="V200" s="371">
        <f t="shared" si="378"/>
        <v>337544.30198132875</v>
      </c>
      <c r="W200" s="371">
        <f t="shared" si="378"/>
        <v>337544.30198132875</v>
      </c>
      <c r="X200" s="371">
        <f t="shared" si="378"/>
        <v>337544.30198132875</v>
      </c>
      <c r="Y200" s="371">
        <f t="shared" si="378"/>
        <v>1692714.9534681397</v>
      </c>
      <c r="Z200" s="371">
        <f t="shared" si="378"/>
        <v>16924975.1346814</v>
      </c>
      <c r="AA200" s="38">
        <f t="shared" ref="AA200:AI200" si="379">$D200*R200/3600</f>
        <v>567.07442732863228</v>
      </c>
      <c r="AB200" s="38">
        <f t="shared" si="379"/>
        <v>567.07442732863228</v>
      </c>
      <c r="AC200" s="38">
        <f t="shared" si="379"/>
        <v>567.07442732863228</v>
      </c>
      <c r="AD200" s="38">
        <f t="shared" si="379"/>
        <v>567.07442732863228</v>
      </c>
      <c r="AE200" s="38">
        <f t="shared" si="379"/>
        <v>567.07442732863228</v>
      </c>
      <c r="AF200" s="38">
        <f t="shared" si="379"/>
        <v>567.07442732863228</v>
      </c>
      <c r="AG200" s="38">
        <f t="shared" si="379"/>
        <v>567.07442732863228</v>
      </c>
      <c r="AH200" s="38">
        <f t="shared" si="379"/>
        <v>2843.7611218264747</v>
      </c>
      <c r="AI200" s="38">
        <f t="shared" si="379"/>
        <v>28433.958226264753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5</v>
      </c>
      <c r="P201" s="369">
        <f t="shared" si="21"/>
        <v>32.213333333333331</v>
      </c>
      <c r="Q201" s="38">
        <f t="shared" si="22"/>
        <v>225029.53465421914</v>
      </c>
      <c r="R201" s="371">
        <f t="shared" ref="R201:Z201" si="380">$P201*$O201+MAX(R$24*1000/(MAX(MIN(FLOOR(R$24*1000/$U$1,1),$E201))*$L$1)*$R$1,$Q201-$P201*$O201)</f>
        <v>225029.53465421914</v>
      </c>
      <c r="S201" s="371">
        <f t="shared" si="380"/>
        <v>225029.53465421914</v>
      </c>
      <c r="T201" s="371">
        <f t="shared" si="380"/>
        <v>225029.53465421914</v>
      </c>
      <c r="U201" s="371">
        <f t="shared" si="380"/>
        <v>225029.53465421914</v>
      </c>
      <c r="V201" s="371">
        <f t="shared" si="380"/>
        <v>225029.53465421914</v>
      </c>
      <c r="W201" s="371">
        <f t="shared" si="380"/>
        <v>225029.53465421914</v>
      </c>
      <c r="X201" s="371">
        <f t="shared" si="380"/>
        <v>225029.53465421914</v>
      </c>
      <c r="Y201" s="371">
        <f t="shared" si="380"/>
        <v>1692634.4201348063</v>
      </c>
      <c r="Z201" s="371">
        <f t="shared" si="380"/>
        <v>16924894.601348065</v>
      </c>
      <c r="AA201" s="38">
        <f t="shared" ref="AA201:AI201" si="381">$D201*R201/3600</f>
        <v>378.04961821908819</v>
      </c>
      <c r="AB201" s="38">
        <f t="shared" si="381"/>
        <v>378.04961821908819</v>
      </c>
      <c r="AC201" s="38">
        <f t="shared" si="381"/>
        <v>378.04961821908819</v>
      </c>
      <c r="AD201" s="38">
        <f t="shared" si="381"/>
        <v>378.04961821908819</v>
      </c>
      <c r="AE201" s="38">
        <f t="shared" si="381"/>
        <v>378.04961821908819</v>
      </c>
      <c r="AF201" s="38">
        <f t="shared" si="381"/>
        <v>378.04961821908819</v>
      </c>
      <c r="AG201" s="38">
        <f t="shared" si="381"/>
        <v>378.04961821908819</v>
      </c>
      <c r="AH201" s="38">
        <f t="shared" si="381"/>
        <v>2843.6258258264743</v>
      </c>
      <c r="AI201" s="38">
        <f t="shared" si="381"/>
        <v>28433.822930264749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5</v>
      </c>
      <c r="P202" s="369">
        <f t="shared" si="21"/>
        <v>48.32</v>
      </c>
      <c r="Q202" s="38">
        <f t="shared" si="22"/>
        <v>337544.30198132875</v>
      </c>
      <c r="R202" s="371">
        <f t="shared" ref="R202:Z202" si="382">$P202*$O202+MAX(R$24*1000/(MAX(MIN(FLOOR(R$24*1000/$U$1,1),$E202))*$L$1)*$R$1,$Q202-$P202*$O202)</f>
        <v>337544.30198132875</v>
      </c>
      <c r="S202" s="371">
        <f t="shared" si="382"/>
        <v>337544.30198132875</v>
      </c>
      <c r="T202" s="371">
        <f t="shared" si="382"/>
        <v>337544.30198132875</v>
      </c>
      <c r="U202" s="371">
        <f t="shared" si="382"/>
        <v>337544.30198132875</v>
      </c>
      <c r="V202" s="371">
        <f t="shared" si="382"/>
        <v>337544.30198132875</v>
      </c>
      <c r="W202" s="371">
        <f t="shared" si="382"/>
        <v>337544.30198132875</v>
      </c>
      <c r="X202" s="371">
        <f t="shared" si="382"/>
        <v>337544.30198132875</v>
      </c>
      <c r="Y202" s="371">
        <f t="shared" si="382"/>
        <v>1692714.9534681397</v>
      </c>
      <c r="Z202" s="371">
        <f t="shared" si="382"/>
        <v>16924975.1346814</v>
      </c>
      <c r="AA202" s="38">
        <f t="shared" ref="AA202:AI202" si="383">$D202*R202/3600</f>
        <v>567.07442732863228</v>
      </c>
      <c r="AB202" s="38">
        <f t="shared" si="383"/>
        <v>567.07442732863228</v>
      </c>
      <c r="AC202" s="38">
        <f t="shared" si="383"/>
        <v>567.07442732863228</v>
      </c>
      <c r="AD202" s="38">
        <f t="shared" si="383"/>
        <v>567.07442732863228</v>
      </c>
      <c r="AE202" s="38">
        <f t="shared" si="383"/>
        <v>567.07442732863228</v>
      </c>
      <c r="AF202" s="38">
        <f t="shared" si="383"/>
        <v>567.07442732863228</v>
      </c>
      <c r="AG202" s="38">
        <f t="shared" si="383"/>
        <v>567.07442732863228</v>
      </c>
      <c r="AH202" s="38">
        <f t="shared" si="383"/>
        <v>2843.7611218264747</v>
      </c>
      <c r="AI202" s="38">
        <f t="shared" si="383"/>
        <v>28433.958226264753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3</v>
      </c>
      <c r="P203" s="369">
        <f t="shared" si="21"/>
        <v>48.32</v>
      </c>
      <c r="Q203" s="38">
        <f t="shared" si="22"/>
        <v>337544.30198132875</v>
      </c>
      <c r="R203" s="371">
        <f t="shared" ref="R203:Z203" si="384">$P203*$O203+MAX(R$24*1000/(MAX(MIN(FLOOR(R$24*1000/$U$1,1),$E203))*$L$1)*$R$1,$Q203-$P203*$O203)</f>
        <v>337544.30198132875</v>
      </c>
      <c r="S203" s="371">
        <f t="shared" si="384"/>
        <v>337544.30198132875</v>
      </c>
      <c r="T203" s="371">
        <f t="shared" si="384"/>
        <v>337544.30198132875</v>
      </c>
      <c r="U203" s="371">
        <f t="shared" si="384"/>
        <v>337544.30198132875</v>
      </c>
      <c r="V203" s="371">
        <f t="shared" si="384"/>
        <v>337544.30198132875</v>
      </c>
      <c r="W203" s="371">
        <f t="shared" si="384"/>
        <v>337544.30198132875</v>
      </c>
      <c r="X203" s="371">
        <f t="shared" si="384"/>
        <v>337544.30198132875</v>
      </c>
      <c r="Y203" s="371">
        <f t="shared" si="384"/>
        <v>2538854.9902022099</v>
      </c>
      <c r="Z203" s="371">
        <f t="shared" si="384"/>
        <v>25387245.2620221</v>
      </c>
      <c r="AA203" s="38">
        <f t="shared" ref="AA203:AI203" si="385">$D203*R203/3600</f>
        <v>378.04961821908825</v>
      </c>
      <c r="AB203" s="38">
        <f t="shared" si="385"/>
        <v>378.04961821908825</v>
      </c>
      <c r="AC203" s="38">
        <f t="shared" si="385"/>
        <v>378.04961821908825</v>
      </c>
      <c r="AD203" s="38">
        <f t="shared" si="385"/>
        <v>378.04961821908825</v>
      </c>
      <c r="AE203" s="38">
        <f t="shared" si="385"/>
        <v>378.04961821908825</v>
      </c>
      <c r="AF203" s="38">
        <f t="shared" si="385"/>
        <v>378.04961821908825</v>
      </c>
      <c r="AG203" s="38">
        <f t="shared" si="385"/>
        <v>378.04961821908825</v>
      </c>
      <c r="AH203" s="38">
        <f t="shared" si="385"/>
        <v>2843.5175890264754</v>
      </c>
      <c r="AI203" s="38">
        <f t="shared" si="385"/>
        <v>28433.714693464754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3</v>
      </c>
      <c r="P204" s="369">
        <f t="shared" si="21"/>
        <v>60.4</v>
      </c>
      <c r="Q204" s="38">
        <f t="shared" si="22"/>
        <v>421930.37747666088</v>
      </c>
      <c r="R204" s="371">
        <f t="shared" ref="R204:Z204" si="386">$P204*$O204+MAX(R$24*1000/(MAX(MIN(FLOOR(R$24*1000/$U$1,1),$E204))*$L$1)*$R$1,$Q204-$P204*$O204)</f>
        <v>421930.37747666088</v>
      </c>
      <c r="S204" s="371">
        <f t="shared" si="386"/>
        <v>421930.37747666088</v>
      </c>
      <c r="T204" s="371">
        <f t="shared" si="386"/>
        <v>421930.37747666088</v>
      </c>
      <c r="U204" s="371">
        <f t="shared" si="386"/>
        <v>421930.37747666088</v>
      </c>
      <c r="V204" s="371">
        <f t="shared" si="386"/>
        <v>421930.37747666088</v>
      </c>
      <c r="W204" s="371">
        <f t="shared" si="386"/>
        <v>421930.37747666088</v>
      </c>
      <c r="X204" s="371">
        <f t="shared" si="386"/>
        <v>421930.37747666088</v>
      </c>
      <c r="Y204" s="371">
        <f t="shared" si="386"/>
        <v>2538891.2302022101</v>
      </c>
      <c r="Z204" s="371">
        <f t="shared" si="386"/>
        <v>25387281.502022099</v>
      </c>
      <c r="AA204" s="38">
        <f t="shared" ref="AA204:AI204" si="387">$D204*R204/3600</f>
        <v>472.56202277386018</v>
      </c>
      <c r="AB204" s="38">
        <f t="shared" si="387"/>
        <v>472.56202277386018</v>
      </c>
      <c r="AC204" s="38">
        <f t="shared" si="387"/>
        <v>472.56202277386018</v>
      </c>
      <c r="AD204" s="38">
        <f t="shared" si="387"/>
        <v>472.56202277386018</v>
      </c>
      <c r="AE204" s="38">
        <f t="shared" si="387"/>
        <v>472.56202277386018</v>
      </c>
      <c r="AF204" s="38">
        <f t="shared" si="387"/>
        <v>472.56202277386018</v>
      </c>
      <c r="AG204" s="38">
        <f t="shared" si="387"/>
        <v>472.56202277386018</v>
      </c>
      <c r="AH204" s="38">
        <f t="shared" si="387"/>
        <v>2843.5581778264755</v>
      </c>
      <c r="AI204" s="38">
        <f t="shared" si="387"/>
        <v>28433.755282264749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2</v>
      </c>
      <c r="P205" s="369">
        <f t="shared" si="21"/>
        <v>120.8</v>
      </c>
      <c r="Q205" s="38">
        <f t="shared" si="22"/>
        <v>843860.75495332177</v>
      </c>
      <c r="R205" s="371">
        <f t="shared" ref="R205:Z205" si="388">$P205*$O205+MAX(R$24*1000/(MAX(MIN(FLOOR(R$24*1000/$U$1,1),$E205))*$L$1)*$R$1,$Q205-$P205*$O205)</f>
        <v>843860.75495332177</v>
      </c>
      <c r="S205" s="371">
        <f t="shared" si="388"/>
        <v>843860.75495332177</v>
      </c>
      <c r="T205" s="371">
        <f t="shared" si="388"/>
        <v>843860.75495332177</v>
      </c>
      <c r="U205" s="371">
        <f t="shared" si="388"/>
        <v>843860.75495332177</v>
      </c>
      <c r="V205" s="371">
        <f t="shared" si="388"/>
        <v>843860.75495332177</v>
      </c>
      <c r="W205" s="371">
        <f t="shared" si="388"/>
        <v>843860.75495332177</v>
      </c>
      <c r="X205" s="371">
        <f t="shared" si="388"/>
        <v>843860.75495332177</v>
      </c>
      <c r="Y205" s="371">
        <f t="shared" si="388"/>
        <v>3385188.3069362794</v>
      </c>
      <c r="Z205" s="371">
        <f t="shared" si="388"/>
        <v>33849708.669362798</v>
      </c>
      <c r="AA205" s="38">
        <f t="shared" ref="AA205:AI205" si="389">$D205*R205/3600</f>
        <v>708.84303416079024</v>
      </c>
      <c r="AB205" s="38">
        <f t="shared" si="389"/>
        <v>708.84303416079024</v>
      </c>
      <c r="AC205" s="38">
        <f t="shared" si="389"/>
        <v>708.84303416079024</v>
      </c>
      <c r="AD205" s="38">
        <f t="shared" si="389"/>
        <v>708.84303416079024</v>
      </c>
      <c r="AE205" s="38">
        <f t="shared" si="389"/>
        <v>708.84303416079024</v>
      </c>
      <c r="AF205" s="38">
        <f t="shared" si="389"/>
        <v>708.84303416079024</v>
      </c>
      <c r="AG205" s="38">
        <f t="shared" si="389"/>
        <v>708.84303416079024</v>
      </c>
      <c r="AH205" s="38">
        <f t="shared" si="389"/>
        <v>2843.558177826475</v>
      </c>
      <c r="AI205" s="38">
        <f t="shared" si="389"/>
        <v>28433.755282264749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2</v>
      </c>
      <c r="P206" s="369">
        <f t="shared" si="21"/>
        <v>64.426666666666662</v>
      </c>
      <c r="Q206" s="38">
        <f t="shared" si="22"/>
        <v>450059.06930843828</v>
      </c>
      <c r="R206" s="371">
        <f t="shared" ref="R206:Z206" si="390">$P206*$O206+MAX(R$24*1000/(MAX(MIN(FLOOR(R$24*1000/$U$1,1),$E206))*$L$1)*$R$1,$Q206-$P206*$O206)</f>
        <v>450059.06930843828</v>
      </c>
      <c r="S206" s="371">
        <f t="shared" si="390"/>
        <v>450059.06930843828</v>
      </c>
      <c r="T206" s="371">
        <f t="shared" si="390"/>
        <v>450059.06930843828</v>
      </c>
      <c r="U206" s="371">
        <f t="shared" si="390"/>
        <v>450059.06930843828</v>
      </c>
      <c r="V206" s="371">
        <f t="shared" si="390"/>
        <v>450059.06930843828</v>
      </c>
      <c r="W206" s="371">
        <f t="shared" si="390"/>
        <v>450059.06930843828</v>
      </c>
      <c r="X206" s="371">
        <f t="shared" si="390"/>
        <v>450059.06930843828</v>
      </c>
      <c r="Y206" s="371">
        <f t="shared" si="390"/>
        <v>3385075.5602696128</v>
      </c>
      <c r="Z206" s="371">
        <f t="shared" si="390"/>
        <v>33849595.922696128</v>
      </c>
      <c r="AA206" s="38">
        <f t="shared" ref="AA206:AI206" si="391">$D206*R206/3600</f>
        <v>378.04961821908819</v>
      </c>
      <c r="AB206" s="38">
        <f t="shared" si="391"/>
        <v>378.04961821908819</v>
      </c>
      <c r="AC206" s="38">
        <f t="shared" si="391"/>
        <v>378.04961821908819</v>
      </c>
      <c r="AD206" s="38">
        <f t="shared" si="391"/>
        <v>378.04961821908819</v>
      </c>
      <c r="AE206" s="38">
        <f t="shared" si="391"/>
        <v>378.04961821908819</v>
      </c>
      <c r="AF206" s="38">
        <f t="shared" si="391"/>
        <v>378.04961821908819</v>
      </c>
      <c r="AG206" s="38">
        <f t="shared" si="391"/>
        <v>378.04961821908819</v>
      </c>
      <c r="AH206" s="38">
        <f t="shared" si="391"/>
        <v>2843.4634706264751</v>
      </c>
      <c r="AI206" s="38">
        <f t="shared" si="391"/>
        <v>28433.660575064747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1</v>
      </c>
      <c r="P207" s="369">
        <f t="shared" si="21"/>
        <v>120.8</v>
      </c>
      <c r="Q207" s="38">
        <f t="shared" si="22"/>
        <v>843860.75495332177</v>
      </c>
      <c r="R207" s="371">
        <f t="shared" ref="R207:Z207" si="392">$P207*$O207+MAX(R$24*1000/(MAX(MIN(FLOOR(R$24*1000/$U$1,1),$E207))*$L$1)*$R$1,$Q207-$P207*$O207)</f>
        <v>843860.75495332177</v>
      </c>
      <c r="S207" s="371">
        <f t="shared" si="392"/>
        <v>843860.75495332177</v>
      </c>
      <c r="T207" s="371">
        <f t="shared" si="392"/>
        <v>843860.75495332177</v>
      </c>
      <c r="U207" s="371">
        <f t="shared" si="392"/>
        <v>843860.75495332177</v>
      </c>
      <c r="V207" s="371">
        <f t="shared" si="392"/>
        <v>843860.75495332177</v>
      </c>
      <c r="W207" s="371">
        <f t="shared" si="392"/>
        <v>843860.75495332177</v>
      </c>
      <c r="X207" s="371">
        <f t="shared" si="392"/>
        <v>843860.75495332177</v>
      </c>
      <c r="Y207" s="371">
        <f t="shared" si="392"/>
        <v>5077540.8604044197</v>
      </c>
      <c r="Z207" s="371">
        <f t="shared" si="392"/>
        <v>50774321.404044196</v>
      </c>
      <c r="AA207" s="38">
        <f t="shared" ref="AA207:AI207" si="393">$D207*R207/3600</f>
        <v>472.56202277386018</v>
      </c>
      <c r="AB207" s="38">
        <f t="shared" si="393"/>
        <v>472.56202277386018</v>
      </c>
      <c r="AC207" s="38">
        <f t="shared" si="393"/>
        <v>472.56202277386018</v>
      </c>
      <c r="AD207" s="38">
        <f t="shared" si="393"/>
        <v>472.56202277386018</v>
      </c>
      <c r="AE207" s="38">
        <f t="shared" si="393"/>
        <v>472.56202277386018</v>
      </c>
      <c r="AF207" s="38">
        <f t="shared" si="393"/>
        <v>472.56202277386018</v>
      </c>
      <c r="AG207" s="38">
        <f t="shared" si="393"/>
        <v>472.56202277386018</v>
      </c>
      <c r="AH207" s="38">
        <f t="shared" si="393"/>
        <v>2843.4228818264746</v>
      </c>
      <c r="AI207" s="38">
        <f t="shared" si="393"/>
        <v>28433.619986264752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1</v>
      </c>
      <c r="P208" s="369">
        <f t="shared" si="21"/>
        <v>96.64</v>
      </c>
      <c r="Q208" s="38">
        <f t="shared" si="22"/>
        <v>675088.60396265751</v>
      </c>
      <c r="R208" s="371">
        <f t="shared" ref="R208:Z208" si="394">$P208*$O208+MAX(R$24*1000/(MAX(MIN(FLOOR(R$24*1000/$U$1,1),$E208))*$L$1)*$R$1,$Q208-$P208*$O208)</f>
        <v>675088.60396265751</v>
      </c>
      <c r="S208" s="371">
        <f t="shared" si="394"/>
        <v>675088.60396265751</v>
      </c>
      <c r="T208" s="371">
        <f t="shared" si="394"/>
        <v>675088.60396265751</v>
      </c>
      <c r="U208" s="371">
        <f t="shared" si="394"/>
        <v>675088.60396265751</v>
      </c>
      <c r="V208" s="371">
        <f t="shared" si="394"/>
        <v>675088.60396265751</v>
      </c>
      <c r="W208" s="371">
        <f t="shared" si="394"/>
        <v>675088.60396265751</v>
      </c>
      <c r="X208" s="371">
        <f t="shared" si="394"/>
        <v>675088.60396265751</v>
      </c>
      <c r="Y208" s="371">
        <f t="shared" si="394"/>
        <v>5077516.7004044196</v>
      </c>
      <c r="Z208" s="371">
        <f t="shared" si="394"/>
        <v>50774297.2440442</v>
      </c>
      <c r="AA208" s="38">
        <f t="shared" ref="AA208:AI208" si="395">$D208*R208/3600</f>
        <v>378.04961821908825</v>
      </c>
      <c r="AB208" s="38">
        <f t="shared" si="395"/>
        <v>378.04961821908825</v>
      </c>
      <c r="AC208" s="38">
        <f t="shared" si="395"/>
        <v>378.04961821908825</v>
      </c>
      <c r="AD208" s="38">
        <f t="shared" si="395"/>
        <v>378.04961821908825</v>
      </c>
      <c r="AE208" s="38">
        <f t="shared" si="395"/>
        <v>378.04961821908825</v>
      </c>
      <c r="AF208" s="38">
        <f t="shared" si="395"/>
        <v>378.04961821908825</v>
      </c>
      <c r="AG208" s="38">
        <f t="shared" si="395"/>
        <v>378.04961821908825</v>
      </c>
      <c r="AH208" s="38">
        <f t="shared" si="395"/>
        <v>2843.4093522264752</v>
      </c>
      <c r="AI208" s="38">
        <f t="shared" si="395"/>
        <v>28433.606456664751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0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0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0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0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5</v>
      </c>
      <c r="P213" s="369">
        <f t="shared" si="21"/>
        <v>60.4</v>
      </c>
      <c r="Q213" s="38">
        <f t="shared" si="22"/>
        <v>421930.37747666088</v>
      </c>
      <c r="R213" s="371">
        <f t="shared" ref="R213:Z213" si="404">$P213*$O213+MAX(R$24*1000/(MAX(MIN(FLOOR(R$24*1000/$U$1,1),$E213))*$L$1)*$R$1,$Q213-$P213*$O213)</f>
        <v>421930.37747666088</v>
      </c>
      <c r="S213" s="371">
        <f t="shared" si="404"/>
        <v>421930.37747666088</v>
      </c>
      <c r="T213" s="371">
        <f t="shared" si="404"/>
        <v>421930.37747666088</v>
      </c>
      <c r="U213" s="371">
        <f t="shared" si="404"/>
        <v>421930.37747666088</v>
      </c>
      <c r="V213" s="371">
        <f t="shared" si="404"/>
        <v>421930.37747666088</v>
      </c>
      <c r="W213" s="371">
        <f t="shared" si="404"/>
        <v>421930.37747666088</v>
      </c>
      <c r="X213" s="371">
        <f t="shared" si="404"/>
        <v>421930.37747666088</v>
      </c>
      <c r="Y213" s="371">
        <f t="shared" si="404"/>
        <v>1692775.3534681397</v>
      </c>
      <c r="Z213" s="371">
        <f t="shared" si="404"/>
        <v>16925035.534681398</v>
      </c>
      <c r="AA213" s="38">
        <f t="shared" ref="AA213:AI213" si="405">$D213*R213/3600</f>
        <v>736.97172599256771</v>
      </c>
      <c r="AB213" s="38">
        <f t="shared" si="405"/>
        <v>736.97172599256771</v>
      </c>
      <c r="AC213" s="38">
        <f t="shared" si="405"/>
        <v>736.97172599256771</v>
      </c>
      <c r="AD213" s="38">
        <f t="shared" si="405"/>
        <v>736.97172599256771</v>
      </c>
      <c r="AE213" s="38">
        <f t="shared" si="405"/>
        <v>736.97172599256771</v>
      </c>
      <c r="AF213" s="38">
        <f t="shared" si="405"/>
        <v>736.97172599256771</v>
      </c>
      <c r="AG213" s="38">
        <f t="shared" si="405"/>
        <v>736.97172599256771</v>
      </c>
      <c r="AH213" s="38">
        <f t="shared" si="405"/>
        <v>2956.7142840576839</v>
      </c>
      <c r="AI213" s="38">
        <f t="shared" si="405"/>
        <v>29562.395400576843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3</v>
      </c>
      <c r="P214" s="369">
        <f t="shared" si="21"/>
        <v>100.66666666666667</v>
      </c>
      <c r="Q214" s="38">
        <f t="shared" si="22"/>
        <v>703217.29579443485</v>
      </c>
      <c r="R214" s="371">
        <f t="shared" ref="R214:Z214" si="406">$P214*$O214+MAX(R$24*1000/(MAX(MIN(FLOOR(R$24*1000/$U$1,1),$E214))*$L$1)*$R$1,$Q214-$P214*$O214)</f>
        <v>703217.29579443485</v>
      </c>
      <c r="S214" s="371">
        <f t="shared" si="406"/>
        <v>703217.29579443485</v>
      </c>
      <c r="T214" s="371">
        <f t="shared" si="406"/>
        <v>703217.29579443485</v>
      </c>
      <c r="U214" s="371">
        <f t="shared" si="406"/>
        <v>703217.29579443485</v>
      </c>
      <c r="V214" s="371">
        <f t="shared" si="406"/>
        <v>703217.29579443485</v>
      </c>
      <c r="W214" s="371">
        <f t="shared" si="406"/>
        <v>703217.29579443485</v>
      </c>
      <c r="X214" s="371">
        <f t="shared" si="406"/>
        <v>703217.29579443485</v>
      </c>
      <c r="Y214" s="371">
        <f t="shared" si="406"/>
        <v>2539012.0302022099</v>
      </c>
      <c r="Z214" s="371">
        <f t="shared" si="406"/>
        <v>25387402.302022099</v>
      </c>
      <c r="AA214" s="38">
        <f t="shared" ref="AA214:AI214" si="407">$D214*R214/3600</f>
        <v>818.85747332507526</v>
      </c>
      <c r="AB214" s="38">
        <f t="shared" si="407"/>
        <v>818.85747332507526</v>
      </c>
      <c r="AC214" s="38">
        <f t="shared" si="407"/>
        <v>818.85747332507526</v>
      </c>
      <c r="AD214" s="38">
        <f t="shared" si="407"/>
        <v>818.85747332507526</v>
      </c>
      <c r="AE214" s="38">
        <f t="shared" si="407"/>
        <v>818.85747332507526</v>
      </c>
      <c r="AF214" s="38">
        <f t="shared" si="407"/>
        <v>818.85747332507526</v>
      </c>
      <c r="AG214" s="38">
        <f t="shared" si="407"/>
        <v>818.85747332507526</v>
      </c>
      <c r="AH214" s="38">
        <f t="shared" si="407"/>
        <v>2956.5384529465737</v>
      </c>
      <c r="AI214" s="38">
        <f t="shared" si="407"/>
        <v>29562.219569465735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2</v>
      </c>
      <c r="P215" s="369">
        <f t="shared" si="21"/>
        <v>120.8</v>
      </c>
      <c r="Q215" s="38">
        <f t="shared" si="22"/>
        <v>843860.75495332177</v>
      </c>
      <c r="R215" s="371">
        <f t="shared" ref="R215:Z215" si="408">$P215*$O215+MAX(R$24*1000/(MAX(MIN(FLOOR(R$24*1000/$U$1,1),$E215))*$L$1)*$R$1,$Q215-$P215*$O215)</f>
        <v>843860.75495332177</v>
      </c>
      <c r="S215" s="371">
        <f t="shared" si="408"/>
        <v>843860.75495332177</v>
      </c>
      <c r="T215" s="371">
        <f t="shared" si="408"/>
        <v>843860.75495332177</v>
      </c>
      <c r="U215" s="371">
        <f t="shared" si="408"/>
        <v>843860.75495332177</v>
      </c>
      <c r="V215" s="371">
        <f t="shared" si="408"/>
        <v>843860.75495332177</v>
      </c>
      <c r="W215" s="371">
        <f t="shared" si="408"/>
        <v>843860.75495332177</v>
      </c>
      <c r="X215" s="371">
        <f t="shared" si="408"/>
        <v>843860.75495332177</v>
      </c>
      <c r="Y215" s="371">
        <f t="shared" si="408"/>
        <v>3385188.3069362794</v>
      </c>
      <c r="Z215" s="371">
        <f t="shared" si="408"/>
        <v>33849708.669362798</v>
      </c>
      <c r="AA215" s="38">
        <f t="shared" ref="AA215:AI215" si="409">$D215*R215/3600</f>
        <v>736.97172599256771</v>
      </c>
      <c r="AB215" s="38">
        <f t="shared" si="409"/>
        <v>736.97172599256771</v>
      </c>
      <c r="AC215" s="38">
        <f t="shared" si="409"/>
        <v>736.97172599256771</v>
      </c>
      <c r="AD215" s="38">
        <f t="shared" si="409"/>
        <v>736.97172599256771</v>
      </c>
      <c r="AE215" s="38">
        <f t="shared" si="409"/>
        <v>736.97172599256771</v>
      </c>
      <c r="AF215" s="38">
        <f t="shared" si="409"/>
        <v>736.97172599256771</v>
      </c>
      <c r="AG215" s="38">
        <f t="shared" si="409"/>
        <v>736.97172599256771</v>
      </c>
      <c r="AH215" s="38">
        <f t="shared" si="409"/>
        <v>2956.3977880576845</v>
      </c>
      <c r="AI215" s="38">
        <f t="shared" si="409"/>
        <v>29562.078904576843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1</v>
      </c>
      <c r="P216" s="369">
        <f t="shared" si="21"/>
        <v>120.8</v>
      </c>
      <c r="Q216" s="38">
        <f t="shared" si="22"/>
        <v>843860.75495332177</v>
      </c>
      <c r="R216" s="371">
        <f t="shared" ref="R216:Z216" si="410">$P216*$O216+MAX(R$24*1000/(MAX(MIN(FLOOR(R$24*1000/$U$1,1),$E216))*$L$1)*$R$1,$Q216-$P216*$O216)</f>
        <v>843860.75495332177</v>
      </c>
      <c r="S216" s="371">
        <f t="shared" si="410"/>
        <v>843860.75495332177</v>
      </c>
      <c r="T216" s="371">
        <f t="shared" si="410"/>
        <v>843860.75495332177</v>
      </c>
      <c r="U216" s="371">
        <f t="shared" si="410"/>
        <v>843860.75495332177</v>
      </c>
      <c r="V216" s="371">
        <f t="shared" si="410"/>
        <v>843860.75495332177</v>
      </c>
      <c r="W216" s="371">
        <f t="shared" si="410"/>
        <v>843860.75495332177</v>
      </c>
      <c r="X216" s="371">
        <f t="shared" si="410"/>
        <v>843860.75495332177</v>
      </c>
      <c r="Y216" s="371">
        <f t="shared" si="410"/>
        <v>5077540.8604044197</v>
      </c>
      <c r="Z216" s="371">
        <f t="shared" si="410"/>
        <v>50774321.404044196</v>
      </c>
      <c r="AA216" s="38">
        <f t="shared" ref="AA216:AI216" si="411">$D216*R216/3600</f>
        <v>491.31448399504512</v>
      </c>
      <c r="AB216" s="38">
        <f t="shared" si="411"/>
        <v>491.31448399504512</v>
      </c>
      <c r="AC216" s="38">
        <f t="shared" si="411"/>
        <v>491.31448399504512</v>
      </c>
      <c r="AD216" s="38">
        <f t="shared" si="411"/>
        <v>491.31448399504512</v>
      </c>
      <c r="AE216" s="38">
        <f t="shared" si="411"/>
        <v>491.31448399504512</v>
      </c>
      <c r="AF216" s="38">
        <f t="shared" si="411"/>
        <v>491.31448399504512</v>
      </c>
      <c r="AG216" s="38">
        <f t="shared" si="411"/>
        <v>491.31448399504512</v>
      </c>
      <c r="AH216" s="38">
        <f t="shared" si="411"/>
        <v>2956.2571231687953</v>
      </c>
      <c r="AI216" s="38">
        <f t="shared" si="411"/>
        <v>29561.938239687956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0</v>
      </c>
      <c r="O217" s="38">
        <f t="shared" si="20"/>
        <v>0</v>
      </c>
      <c r="P217" s="369">
        <f t="shared" si="21"/>
        <v>100000000000</v>
      </c>
      <c r="Q217" s="38">
        <f t="shared" si="22"/>
        <v>698560227610365.75</v>
      </c>
      <c r="R217" s="371">
        <f t="shared" ref="R217:Z217" si="412">$P217*$O217+MAX(R$24*1000/(MAX(MIN(FLOOR(R$24*1000/$U$1,1),$E217))*$L$1)*$R$1,$Q217-$P217*$O217)</f>
        <v>698560227610365.75</v>
      </c>
      <c r="S217" s="371">
        <f t="shared" si="412"/>
        <v>698560227610365.75</v>
      </c>
      <c r="T217" s="371">
        <f t="shared" si="412"/>
        <v>698560227610365.75</v>
      </c>
      <c r="U217" s="371">
        <f t="shared" si="412"/>
        <v>698560227610365.75</v>
      </c>
      <c r="V217" s="371">
        <f t="shared" si="412"/>
        <v>698560227610365.75</v>
      </c>
      <c r="W217" s="371">
        <f t="shared" si="412"/>
        <v>698560227610365.75</v>
      </c>
      <c r="X217" s="371">
        <f t="shared" si="412"/>
        <v>698560227610365.75</v>
      </c>
      <c r="Y217" s="371">
        <f t="shared" si="412"/>
        <v>698560227610365.75</v>
      </c>
      <c r="Z217" s="371">
        <f t="shared" si="412"/>
        <v>698560227610365.75</v>
      </c>
      <c r="AA217" s="38">
        <f t="shared" ref="AA217:AI217" si="413">$D217*R217/3600</f>
        <v>203358644037.68427</v>
      </c>
      <c r="AB217" s="38">
        <f t="shared" si="413"/>
        <v>203358644037.68427</v>
      </c>
      <c r="AC217" s="38">
        <f t="shared" si="413"/>
        <v>203358644037.68427</v>
      </c>
      <c r="AD217" s="38">
        <f t="shared" si="413"/>
        <v>203358644037.68427</v>
      </c>
      <c r="AE217" s="38">
        <f t="shared" si="413"/>
        <v>203358644037.68427</v>
      </c>
      <c r="AF217" s="38">
        <f t="shared" si="413"/>
        <v>203358644037.68427</v>
      </c>
      <c r="AG217" s="38">
        <f t="shared" si="413"/>
        <v>203358644037.68427</v>
      </c>
      <c r="AH217" s="38">
        <f t="shared" si="413"/>
        <v>203358644037.68427</v>
      </c>
      <c r="AI217" s="38">
        <f t="shared" si="413"/>
        <v>203358644037.68427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0</v>
      </c>
      <c r="O218" s="38">
        <f t="shared" si="20"/>
        <v>0</v>
      </c>
      <c r="P218" s="369">
        <f t="shared" si="21"/>
        <v>100000000000</v>
      </c>
      <c r="Q218" s="38">
        <f t="shared" si="22"/>
        <v>698560227610365.75</v>
      </c>
      <c r="R218" s="371">
        <f t="shared" ref="R218:Z218" si="414">$P218*$O218+MAX(R$24*1000/(MAX(MIN(FLOOR(R$24*1000/$U$1,1),$E218))*$L$1)*$R$1,$Q218-$P218*$O218)</f>
        <v>698560227610365.75</v>
      </c>
      <c r="S218" s="371">
        <f t="shared" si="414"/>
        <v>698560227610365.75</v>
      </c>
      <c r="T218" s="371">
        <f t="shared" si="414"/>
        <v>698560227610365.75</v>
      </c>
      <c r="U218" s="371">
        <f t="shared" si="414"/>
        <v>698560227610365.75</v>
      </c>
      <c r="V218" s="371">
        <f t="shared" si="414"/>
        <v>698560227610365.75</v>
      </c>
      <c r="W218" s="371">
        <f t="shared" si="414"/>
        <v>698560227610365.75</v>
      </c>
      <c r="X218" s="371">
        <f t="shared" si="414"/>
        <v>698560227610365.75</v>
      </c>
      <c r="Y218" s="371">
        <f t="shared" si="414"/>
        <v>698560227610365.75</v>
      </c>
      <c r="Z218" s="371">
        <f t="shared" si="414"/>
        <v>698560227610365.75</v>
      </c>
      <c r="AA218" s="38">
        <f t="shared" ref="AA218:AI218" si="415">$D218*R218/3600</f>
        <v>101679322018.84213</v>
      </c>
      <c r="AB218" s="38">
        <f t="shared" si="415"/>
        <v>101679322018.84213</v>
      </c>
      <c r="AC218" s="38">
        <f t="shared" si="415"/>
        <v>101679322018.84213</v>
      </c>
      <c r="AD218" s="38">
        <f t="shared" si="415"/>
        <v>101679322018.84213</v>
      </c>
      <c r="AE218" s="38">
        <f t="shared" si="415"/>
        <v>101679322018.84213</v>
      </c>
      <c r="AF218" s="38">
        <f t="shared" si="415"/>
        <v>101679322018.84213</v>
      </c>
      <c r="AG218" s="38">
        <f t="shared" si="415"/>
        <v>101679322018.84213</v>
      </c>
      <c r="AH218" s="38">
        <f t="shared" si="415"/>
        <v>101679322018.84213</v>
      </c>
      <c r="AI218" s="38">
        <f t="shared" si="415"/>
        <v>101679322018.84213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3</v>
      </c>
      <c r="P219" s="369">
        <f t="shared" si="21"/>
        <v>60.4</v>
      </c>
      <c r="Q219" s="38">
        <f t="shared" si="22"/>
        <v>421930.37747666088</v>
      </c>
      <c r="R219" s="371">
        <f t="shared" ref="R219:Z219" si="416">$P219*$O219+MAX(R$24*1000/(MAX(MIN(FLOOR(R$24*1000/$U$1,1),$E219))*$L$1)*$R$1,$Q219-$P219*$O219)</f>
        <v>421930.37747666088</v>
      </c>
      <c r="S219" s="371">
        <f t="shared" si="416"/>
        <v>421930.37747666088</v>
      </c>
      <c r="T219" s="371">
        <f t="shared" si="416"/>
        <v>421930.37747666088</v>
      </c>
      <c r="U219" s="371">
        <f t="shared" si="416"/>
        <v>421930.37747666088</v>
      </c>
      <c r="V219" s="371">
        <f t="shared" si="416"/>
        <v>421930.37747666088</v>
      </c>
      <c r="W219" s="371">
        <f t="shared" si="416"/>
        <v>421930.37747666088</v>
      </c>
      <c r="X219" s="371">
        <f t="shared" si="416"/>
        <v>421930.37747666088</v>
      </c>
      <c r="Y219" s="371">
        <f t="shared" si="416"/>
        <v>2538891.2302022101</v>
      </c>
      <c r="Z219" s="371">
        <f t="shared" si="416"/>
        <v>25387281.502022099</v>
      </c>
      <c r="AA219" s="38">
        <f t="shared" ref="AA219:AI219" si="417">$D219*R219/3600</f>
        <v>498.81546848351911</v>
      </c>
      <c r="AB219" s="38">
        <f t="shared" si="417"/>
        <v>498.81546848351911</v>
      </c>
      <c r="AC219" s="38">
        <f t="shared" si="417"/>
        <v>498.81546848351911</v>
      </c>
      <c r="AD219" s="38">
        <f t="shared" si="417"/>
        <v>498.81546848351911</v>
      </c>
      <c r="AE219" s="38">
        <f t="shared" si="417"/>
        <v>498.81546848351911</v>
      </c>
      <c r="AF219" s="38">
        <f t="shared" si="417"/>
        <v>498.81546848351911</v>
      </c>
      <c r="AG219" s="38">
        <f t="shared" si="417"/>
        <v>498.81546848351911</v>
      </c>
      <c r="AH219" s="38">
        <f t="shared" si="417"/>
        <v>3001.5336321501686</v>
      </c>
      <c r="AI219" s="38">
        <f t="shared" si="417"/>
        <v>30013.408353501683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1</v>
      </c>
      <c r="P220" s="369">
        <f t="shared" si="21"/>
        <v>120.8</v>
      </c>
      <c r="Q220" s="38">
        <f t="shared" si="22"/>
        <v>843860.75495332177</v>
      </c>
      <c r="R220" s="371">
        <f t="shared" ref="R220:Z220" si="418">$P220*$O220+MAX(R$24*1000/(MAX(MIN(FLOOR(R$24*1000/$U$1,1),$E220))*$L$1)*$R$1,$Q220-$P220*$O220)</f>
        <v>843860.75495332177</v>
      </c>
      <c r="S220" s="371">
        <f t="shared" si="418"/>
        <v>843860.75495332177</v>
      </c>
      <c r="T220" s="371">
        <f t="shared" si="418"/>
        <v>843860.75495332177</v>
      </c>
      <c r="U220" s="371">
        <f t="shared" si="418"/>
        <v>843860.75495332177</v>
      </c>
      <c r="V220" s="371">
        <f t="shared" si="418"/>
        <v>843860.75495332177</v>
      </c>
      <c r="W220" s="371">
        <f t="shared" si="418"/>
        <v>843860.75495332177</v>
      </c>
      <c r="X220" s="371">
        <f t="shared" si="418"/>
        <v>843860.75495332177</v>
      </c>
      <c r="Y220" s="371">
        <f t="shared" si="418"/>
        <v>5077540.8604044197</v>
      </c>
      <c r="Z220" s="371">
        <f t="shared" si="418"/>
        <v>50774321.404044196</v>
      </c>
      <c r="AA220" s="38">
        <f t="shared" ref="AA220:AI220" si="419">$D220*R220/3600</f>
        <v>498.81546848351911</v>
      </c>
      <c r="AB220" s="38">
        <f t="shared" si="419"/>
        <v>498.81546848351911</v>
      </c>
      <c r="AC220" s="38">
        <f t="shared" si="419"/>
        <v>498.81546848351911</v>
      </c>
      <c r="AD220" s="38">
        <f t="shared" si="419"/>
        <v>498.81546848351911</v>
      </c>
      <c r="AE220" s="38">
        <f t="shared" si="419"/>
        <v>498.81546848351911</v>
      </c>
      <c r="AF220" s="38">
        <f t="shared" si="419"/>
        <v>498.81546848351911</v>
      </c>
      <c r="AG220" s="38">
        <f t="shared" si="419"/>
        <v>498.81546848351911</v>
      </c>
      <c r="AH220" s="38">
        <f t="shared" si="419"/>
        <v>3001.3908197057235</v>
      </c>
      <c r="AI220" s="38">
        <f t="shared" si="419"/>
        <v>30013.265541057241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0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0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2</v>
      </c>
      <c r="P223" s="369">
        <f t="shared" si="21"/>
        <v>24.16</v>
      </c>
      <c r="Q223" s="38">
        <f t="shared" si="22"/>
        <v>168772.15099066438</v>
      </c>
      <c r="R223" s="371">
        <f t="shared" ref="R223:Z223" si="424">$P223*$O223+MAX(R$24*1000/(MAX(MIN(FLOOR(R$24*1000/$U$1,1),$E223))*$L$1)*$R$1,$Q223-$P223*$O223)</f>
        <v>168772.15099066438</v>
      </c>
      <c r="S223" s="371">
        <f t="shared" si="424"/>
        <v>168772.15099066438</v>
      </c>
      <c r="T223" s="371">
        <f t="shared" si="424"/>
        <v>168772.15099066438</v>
      </c>
      <c r="U223" s="371">
        <f t="shared" si="424"/>
        <v>168772.15099066438</v>
      </c>
      <c r="V223" s="371">
        <f t="shared" si="424"/>
        <v>168772.15099066438</v>
      </c>
      <c r="W223" s="371">
        <f t="shared" si="424"/>
        <v>168772.15099066438</v>
      </c>
      <c r="X223" s="371">
        <f t="shared" si="424"/>
        <v>169295.65534681399</v>
      </c>
      <c r="Y223" s="371">
        <f t="shared" si="424"/>
        <v>1692521.6734681397</v>
      </c>
      <c r="Z223" s="371">
        <f t="shared" si="424"/>
        <v>16924781.854681399</v>
      </c>
      <c r="AA223" s="38">
        <f t="shared" ref="AA223:AI223" si="425">$D223*R223/3600</f>
        <v>304.28821844014891</v>
      </c>
      <c r="AB223" s="38">
        <f t="shared" si="425"/>
        <v>304.28821844014891</v>
      </c>
      <c r="AC223" s="38">
        <f t="shared" si="425"/>
        <v>304.28821844014891</v>
      </c>
      <c r="AD223" s="38">
        <f t="shared" si="425"/>
        <v>304.28821844014891</v>
      </c>
      <c r="AE223" s="38">
        <f t="shared" si="425"/>
        <v>304.28821844014891</v>
      </c>
      <c r="AF223" s="38">
        <f t="shared" si="425"/>
        <v>304.28821844014891</v>
      </c>
      <c r="AG223" s="38">
        <f t="shared" si="425"/>
        <v>305.23207207324759</v>
      </c>
      <c r="AH223" s="38">
        <f t="shared" si="425"/>
        <v>3051.5366526284756</v>
      </c>
      <c r="AI223" s="38">
        <f t="shared" si="425"/>
        <v>30514.582458180761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5</v>
      </c>
      <c r="P224" s="369">
        <f t="shared" si="21"/>
        <v>12.08</v>
      </c>
      <c r="Q224" s="38">
        <f t="shared" si="22"/>
        <v>84386.075495332188</v>
      </c>
      <c r="R224" s="371">
        <f t="shared" ref="R224:Z224" si="426">$P224*$O224+MAX(R$24*1000/(MAX(MIN(FLOOR(R$24*1000/$U$1,1),$E224))*$L$1)*$R$1,$Q224-$P224*$O224)</f>
        <v>84386.075495332188</v>
      </c>
      <c r="S224" s="371">
        <f t="shared" si="426"/>
        <v>84386.075495332188</v>
      </c>
      <c r="T224" s="371">
        <f t="shared" si="426"/>
        <v>84386.075495332188</v>
      </c>
      <c r="U224" s="371">
        <f t="shared" si="426"/>
        <v>84386.075495332188</v>
      </c>
      <c r="V224" s="371">
        <f t="shared" si="426"/>
        <v>84386.075495332188</v>
      </c>
      <c r="W224" s="371">
        <f t="shared" si="426"/>
        <v>84386.075495332188</v>
      </c>
      <c r="X224" s="371">
        <f t="shared" si="426"/>
        <v>84684.067673406986</v>
      </c>
      <c r="Y224" s="371">
        <f t="shared" si="426"/>
        <v>846297.07673406985</v>
      </c>
      <c r="Z224" s="371">
        <f t="shared" si="426"/>
        <v>8462427.1673406996</v>
      </c>
      <c r="AA224" s="38">
        <f t="shared" ref="AA224:AI224" si="427">$D224*R224/3600</f>
        <v>304.28845284591415</v>
      </c>
      <c r="AB224" s="38">
        <f t="shared" si="427"/>
        <v>304.28845284591415</v>
      </c>
      <c r="AC224" s="38">
        <f t="shared" si="427"/>
        <v>304.28845284591415</v>
      </c>
      <c r="AD224" s="38">
        <f t="shared" si="427"/>
        <v>304.28845284591415</v>
      </c>
      <c r="AE224" s="38">
        <f t="shared" si="427"/>
        <v>304.28845284591415</v>
      </c>
      <c r="AF224" s="38">
        <f t="shared" si="427"/>
        <v>304.28845284591415</v>
      </c>
      <c r="AG224" s="38">
        <f t="shared" si="427"/>
        <v>305.36298532410223</v>
      </c>
      <c r="AH224" s="38">
        <f t="shared" si="427"/>
        <v>3051.6696814710217</v>
      </c>
      <c r="AI224" s="38">
        <f t="shared" si="427"/>
        <v>30514.736642940221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2</v>
      </c>
      <c r="P225" s="369">
        <f t="shared" si="21"/>
        <v>12.08</v>
      </c>
      <c r="Q225" s="38">
        <f t="shared" si="22"/>
        <v>84386.075495332188</v>
      </c>
      <c r="R225" s="371">
        <f t="shared" ref="R225:Z225" si="429">$P225*$O225+MAX(R$24*1000/(MAX(MIN(FLOOR(R$24*1000/$U$1,1),$E225))*$L$1)*$R$1,$Q225-$P225*$O225)</f>
        <v>84386.075495332188</v>
      </c>
      <c r="S225" s="371">
        <f t="shared" si="429"/>
        <v>84386.075495332188</v>
      </c>
      <c r="T225" s="371">
        <f t="shared" si="429"/>
        <v>84386.075495332188</v>
      </c>
      <c r="U225" s="371">
        <f t="shared" si="429"/>
        <v>84386.075495332188</v>
      </c>
      <c r="V225" s="371">
        <f t="shared" si="429"/>
        <v>84386.075495332188</v>
      </c>
      <c r="W225" s="371">
        <f t="shared" si="429"/>
        <v>84386.075495332188</v>
      </c>
      <c r="X225" s="371">
        <f t="shared" si="429"/>
        <v>169271.49534681399</v>
      </c>
      <c r="Y225" s="371">
        <f t="shared" si="429"/>
        <v>1692497.5134681396</v>
      </c>
      <c r="Z225" s="371">
        <f t="shared" si="429"/>
        <v>16924757.694681399</v>
      </c>
      <c r="AA225" s="38">
        <f t="shared" ref="AA225:AI225" si="430">$D225*R225/3600</f>
        <v>153.02008356486903</v>
      </c>
      <c r="AB225" s="38">
        <f t="shared" si="430"/>
        <v>153.02008356486903</v>
      </c>
      <c r="AC225" s="38">
        <f t="shared" si="430"/>
        <v>153.02008356486903</v>
      </c>
      <c r="AD225" s="38">
        <f t="shared" si="430"/>
        <v>153.02008356486903</v>
      </c>
      <c r="AE225" s="38">
        <f t="shared" si="430"/>
        <v>153.02008356486903</v>
      </c>
      <c r="AF225" s="38">
        <f t="shared" si="430"/>
        <v>153.02008356486903</v>
      </c>
      <c r="AG225" s="38">
        <f t="shared" si="430"/>
        <v>306.94564489555603</v>
      </c>
      <c r="AH225" s="38">
        <f t="shared" si="430"/>
        <v>3069.0621577555594</v>
      </c>
      <c r="AI225" s="38">
        <f t="shared" si="430"/>
        <v>30690.227286355599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2</v>
      </c>
      <c r="P226" s="369">
        <f t="shared" si="21"/>
        <v>12.08</v>
      </c>
      <c r="Q226" s="38">
        <f t="shared" si="22"/>
        <v>84386.075495332188</v>
      </c>
      <c r="R226" s="371">
        <f t="shared" ref="R226:Z226" si="431">$P226*$O226+MAX(R$24*1000/(MAX(MIN(FLOOR(R$24*1000/$U$1,1),$E226))*$L$1)*$R$1,$Q226-$P226*$O226)</f>
        <v>84386.075495332188</v>
      </c>
      <c r="S226" s="371">
        <f t="shared" si="431"/>
        <v>84386.075495332188</v>
      </c>
      <c r="T226" s="371">
        <f t="shared" si="431"/>
        <v>84386.075495332188</v>
      </c>
      <c r="U226" s="371">
        <f t="shared" si="431"/>
        <v>84386.075495332188</v>
      </c>
      <c r="V226" s="371">
        <f t="shared" si="431"/>
        <v>84386.075495332188</v>
      </c>
      <c r="W226" s="371">
        <f t="shared" si="431"/>
        <v>84386.075495332188</v>
      </c>
      <c r="X226" s="371">
        <f t="shared" si="431"/>
        <v>169271.49534681399</v>
      </c>
      <c r="Y226" s="371">
        <f t="shared" si="431"/>
        <v>1692497.5134681396</v>
      </c>
      <c r="Z226" s="371">
        <f t="shared" si="431"/>
        <v>16924757.694681399</v>
      </c>
      <c r="AA226" s="38">
        <f t="shared" ref="AA226:AI226" si="432">$D226*R226/3600</f>
        <v>153.02008356486903</v>
      </c>
      <c r="AB226" s="38">
        <f t="shared" si="432"/>
        <v>153.02008356486903</v>
      </c>
      <c r="AC226" s="38">
        <f t="shared" si="432"/>
        <v>153.02008356486903</v>
      </c>
      <c r="AD226" s="38">
        <f t="shared" si="432"/>
        <v>153.02008356486903</v>
      </c>
      <c r="AE226" s="38">
        <f t="shared" si="432"/>
        <v>153.02008356486903</v>
      </c>
      <c r="AF226" s="38">
        <f t="shared" si="432"/>
        <v>153.02008356486903</v>
      </c>
      <c r="AG226" s="38">
        <f t="shared" si="432"/>
        <v>306.94564489555603</v>
      </c>
      <c r="AH226" s="38">
        <f t="shared" si="432"/>
        <v>3069.0621577555594</v>
      </c>
      <c r="AI226" s="38">
        <f t="shared" si="432"/>
        <v>30690.227286355599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1</v>
      </c>
      <c r="P227" s="369">
        <f t="shared" si="21"/>
        <v>24.16</v>
      </c>
      <c r="Q227" s="38">
        <f t="shared" si="22"/>
        <v>168772.15099066438</v>
      </c>
      <c r="R227" s="371">
        <f t="shared" ref="R227:Z227" si="433">$P227*$O227+MAX(R$24*1000/(MAX(MIN(FLOOR(R$24*1000/$U$1,1),$E227))*$L$1)*$R$1,$Q227-$P227*$O227)</f>
        <v>168772.15099066438</v>
      </c>
      <c r="S227" s="371">
        <f t="shared" si="433"/>
        <v>168772.15099066438</v>
      </c>
      <c r="T227" s="371">
        <f t="shared" si="433"/>
        <v>168772.15099066438</v>
      </c>
      <c r="U227" s="371">
        <f t="shared" si="433"/>
        <v>168772.15099066438</v>
      </c>
      <c r="V227" s="371">
        <f t="shared" si="433"/>
        <v>168772.15099066438</v>
      </c>
      <c r="W227" s="371">
        <f t="shared" si="433"/>
        <v>168772.15099066438</v>
      </c>
      <c r="X227" s="371">
        <f t="shared" si="433"/>
        <v>338518.83069362794</v>
      </c>
      <c r="Y227" s="371">
        <f t="shared" si="433"/>
        <v>3384970.8669362795</v>
      </c>
      <c r="Z227" s="371">
        <f t="shared" si="433"/>
        <v>33849491.229362793</v>
      </c>
      <c r="AA227" s="38">
        <f t="shared" ref="AA227:AI227" si="434">$D227*R227/3600</f>
        <v>153.02008356486903</v>
      </c>
      <c r="AB227" s="38">
        <f t="shared" si="434"/>
        <v>153.02008356486903</v>
      </c>
      <c r="AC227" s="38">
        <f t="shared" si="434"/>
        <v>153.02008356486903</v>
      </c>
      <c r="AD227" s="38">
        <f t="shared" si="434"/>
        <v>153.02008356486903</v>
      </c>
      <c r="AE227" s="38">
        <f t="shared" si="434"/>
        <v>153.02008356486903</v>
      </c>
      <c r="AF227" s="38">
        <f t="shared" si="434"/>
        <v>153.02008356486903</v>
      </c>
      <c r="AG227" s="38">
        <f t="shared" si="434"/>
        <v>306.92373982888932</v>
      </c>
      <c r="AH227" s="38">
        <f t="shared" si="434"/>
        <v>3069.0402526888934</v>
      </c>
      <c r="AI227" s="38">
        <f t="shared" si="434"/>
        <v>30690.205381288932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1</v>
      </c>
      <c r="P228" s="369">
        <f t="shared" si="21"/>
        <v>24.16</v>
      </c>
      <c r="Q228" s="38">
        <f t="shared" si="22"/>
        <v>168772.15099066438</v>
      </c>
      <c r="R228" s="371">
        <f t="shared" ref="R228:Z228" si="435">$P228*$O228+MAX(R$24*1000/(MAX(MIN(FLOOR(R$24*1000/$U$1,1),$E228))*$L$1)*$R$1,$Q228-$P228*$O228)</f>
        <v>168772.15099066438</v>
      </c>
      <c r="S228" s="371">
        <f t="shared" si="435"/>
        <v>168772.15099066438</v>
      </c>
      <c r="T228" s="371">
        <f t="shared" si="435"/>
        <v>168772.15099066438</v>
      </c>
      <c r="U228" s="371">
        <f t="shared" si="435"/>
        <v>168772.15099066438</v>
      </c>
      <c r="V228" s="371">
        <f t="shared" si="435"/>
        <v>168772.15099066438</v>
      </c>
      <c r="W228" s="371">
        <f t="shared" si="435"/>
        <v>168772.15099066438</v>
      </c>
      <c r="X228" s="371">
        <f t="shared" si="435"/>
        <v>253895.16302022099</v>
      </c>
      <c r="Y228" s="371">
        <f t="shared" si="435"/>
        <v>2538734.1902022101</v>
      </c>
      <c r="Z228" s="371">
        <f t="shared" si="435"/>
        <v>25387124.4620221</v>
      </c>
      <c r="AA228" s="38">
        <f t="shared" ref="AA228:AI228" si="436">$D228*R228/3600</f>
        <v>204.02677808649207</v>
      </c>
      <c r="AB228" s="38">
        <f t="shared" si="436"/>
        <v>204.02677808649207</v>
      </c>
      <c r="AC228" s="38">
        <f t="shared" si="436"/>
        <v>204.02677808649207</v>
      </c>
      <c r="AD228" s="38">
        <f t="shared" si="436"/>
        <v>204.02677808649207</v>
      </c>
      <c r="AE228" s="38">
        <f t="shared" si="436"/>
        <v>204.02677808649207</v>
      </c>
      <c r="AF228" s="38">
        <f t="shared" si="436"/>
        <v>204.02677808649207</v>
      </c>
      <c r="AG228" s="38">
        <f t="shared" si="436"/>
        <v>306.93104151777828</v>
      </c>
      <c r="AH228" s="38">
        <f t="shared" si="436"/>
        <v>3069.0475543777829</v>
      </c>
      <c r="AI228" s="38">
        <f t="shared" si="436"/>
        <v>30690.212682977828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1</v>
      </c>
      <c r="P229" s="369">
        <f t="shared" si="21"/>
        <v>16.106666666666666</v>
      </c>
      <c r="Q229" s="38">
        <f t="shared" si="22"/>
        <v>112514.76732710957</v>
      </c>
      <c r="R229" s="371">
        <f t="shared" ref="R229:Z229" si="437">$P229*$O229+MAX(R$24*1000/(MAX(MIN(FLOOR(R$24*1000/$U$1,1),$E229))*$L$1)*$R$1,$Q229-$P229*$O229)</f>
        <v>112514.76732710957</v>
      </c>
      <c r="S229" s="371">
        <f t="shared" si="437"/>
        <v>112514.76732710957</v>
      </c>
      <c r="T229" s="371">
        <f t="shared" si="437"/>
        <v>112514.76732710957</v>
      </c>
      <c r="U229" s="371">
        <f t="shared" si="437"/>
        <v>112514.76732710957</v>
      </c>
      <c r="V229" s="371">
        <f t="shared" si="437"/>
        <v>112514.76732710957</v>
      </c>
      <c r="W229" s="371">
        <f t="shared" si="437"/>
        <v>112514.76732710957</v>
      </c>
      <c r="X229" s="371">
        <f t="shared" si="437"/>
        <v>253887.10968688765</v>
      </c>
      <c r="Y229" s="371">
        <f t="shared" si="437"/>
        <v>2538726.1368688764</v>
      </c>
      <c r="Z229" s="371">
        <f t="shared" si="437"/>
        <v>25387116.408688765</v>
      </c>
      <c r="AA229" s="38">
        <f t="shared" ref="AA229:AI229" si="438">$D229*R229/3600</f>
        <v>136.01785205766134</v>
      </c>
      <c r="AB229" s="38">
        <f t="shared" si="438"/>
        <v>136.01785205766134</v>
      </c>
      <c r="AC229" s="38">
        <f t="shared" si="438"/>
        <v>136.01785205766134</v>
      </c>
      <c r="AD229" s="38">
        <f t="shared" si="438"/>
        <v>136.01785205766134</v>
      </c>
      <c r="AE229" s="38">
        <f t="shared" si="438"/>
        <v>136.01785205766134</v>
      </c>
      <c r="AF229" s="38">
        <f t="shared" si="438"/>
        <v>136.01785205766134</v>
      </c>
      <c r="AG229" s="38">
        <f t="shared" si="438"/>
        <v>306.9213059325931</v>
      </c>
      <c r="AH229" s="38">
        <f t="shared" si="438"/>
        <v>3069.0378187925976</v>
      </c>
      <c r="AI229" s="38">
        <f t="shared" si="438"/>
        <v>30690.202947392641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0</v>
      </c>
      <c r="O230" s="38">
        <f t="shared" si="20"/>
        <v>0</v>
      </c>
      <c r="P230" s="369">
        <f t="shared" si="21"/>
        <v>100000000000</v>
      </c>
      <c r="Q230" s="38">
        <f t="shared" si="22"/>
        <v>698560227610365.75</v>
      </c>
      <c r="R230" s="371">
        <f t="shared" ref="R230:Z230" si="439">$P230*$O230+MAX(R$24*1000/(MAX(MIN(FLOOR(R$24*1000/$U$1,1),$E230))*$L$1)*$R$1,$Q230-$P230*$O230)</f>
        <v>698560227610365.75</v>
      </c>
      <c r="S230" s="371">
        <f t="shared" si="439"/>
        <v>698560227610365.75</v>
      </c>
      <c r="T230" s="371">
        <f t="shared" si="439"/>
        <v>698560227610365.75</v>
      </c>
      <c r="U230" s="371">
        <f t="shared" si="439"/>
        <v>698560227610365.75</v>
      </c>
      <c r="V230" s="371">
        <f t="shared" si="439"/>
        <v>698560227610365.75</v>
      </c>
      <c r="W230" s="371">
        <f t="shared" si="439"/>
        <v>698560227610365.75</v>
      </c>
      <c r="X230" s="371">
        <f t="shared" si="439"/>
        <v>698560227610365.75</v>
      </c>
      <c r="Y230" s="371">
        <f t="shared" si="439"/>
        <v>698560227610365.75</v>
      </c>
      <c r="Z230" s="371">
        <f t="shared" si="439"/>
        <v>698560227610365.75</v>
      </c>
      <c r="AA230" s="38">
        <f t="shared" ref="AA230:AI230" si="440">$D230*R230/3600</f>
        <v>422240848688.93225</v>
      </c>
      <c r="AB230" s="38">
        <f t="shared" si="440"/>
        <v>422240848688.93225</v>
      </c>
      <c r="AC230" s="38">
        <f t="shared" si="440"/>
        <v>422240848688.93225</v>
      </c>
      <c r="AD230" s="38">
        <f t="shared" si="440"/>
        <v>422240848688.93225</v>
      </c>
      <c r="AE230" s="38">
        <f t="shared" si="440"/>
        <v>422240848688.93225</v>
      </c>
      <c r="AF230" s="38">
        <f t="shared" si="440"/>
        <v>422240848688.93225</v>
      </c>
      <c r="AG230" s="38">
        <f t="shared" si="440"/>
        <v>422240848688.93225</v>
      </c>
      <c r="AH230" s="38">
        <f t="shared" si="440"/>
        <v>422240848688.93225</v>
      </c>
      <c r="AI230" s="38">
        <f t="shared" si="440"/>
        <v>422240848688.93225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0</v>
      </c>
      <c r="O231" s="38">
        <f t="shared" si="20"/>
        <v>0</v>
      </c>
      <c r="P231" s="369">
        <f t="shared" si="21"/>
        <v>100000000000</v>
      </c>
      <c r="Q231" s="38">
        <f t="shared" si="22"/>
        <v>698560227610365.75</v>
      </c>
      <c r="R231" s="371">
        <f t="shared" ref="R231:Z231" si="441">$P231*$O231+MAX(R$24*1000/(MAX(MIN(FLOOR(R$24*1000/$U$1,1),$E231))*$L$1)*$R$1,$Q231-$P231*$O231)</f>
        <v>698560227610365.75</v>
      </c>
      <c r="S231" s="371">
        <f t="shared" si="441"/>
        <v>698560227610365.75</v>
      </c>
      <c r="T231" s="371">
        <f t="shared" si="441"/>
        <v>698560227610365.75</v>
      </c>
      <c r="U231" s="371">
        <f t="shared" si="441"/>
        <v>698560227610365.75</v>
      </c>
      <c r="V231" s="371">
        <f t="shared" si="441"/>
        <v>698560227610365.75</v>
      </c>
      <c r="W231" s="371">
        <f t="shared" si="441"/>
        <v>698560227610365.75</v>
      </c>
      <c r="X231" s="371">
        <f t="shared" si="441"/>
        <v>698560227610365.75</v>
      </c>
      <c r="Y231" s="371">
        <f t="shared" si="441"/>
        <v>698560227610365.75</v>
      </c>
      <c r="Z231" s="371">
        <f t="shared" si="441"/>
        <v>698560227610365.75</v>
      </c>
      <c r="AA231" s="38">
        <f t="shared" ref="AA231:AI231" si="442">$D231*R231/3600</f>
        <v>422240848688.93225</v>
      </c>
      <c r="AB231" s="38">
        <f t="shared" si="442"/>
        <v>422240848688.93225</v>
      </c>
      <c r="AC231" s="38">
        <f t="shared" si="442"/>
        <v>422240848688.93225</v>
      </c>
      <c r="AD231" s="38">
        <f t="shared" si="442"/>
        <v>422240848688.93225</v>
      </c>
      <c r="AE231" s="38">
        <f t="shared" si="442"/>
        <v>422240848688.93225</v>
      </c>
      <c r="AF231" s="38">
        <f t="shared" si="442"/>
        <v>422240848688.93225</v>
      </c>
      <c r="AG231" s="38">
        <f t="shared" si="442"/>
        <v>422240848688.93225</v>
      </c>
      <c r="AH231" s="38">
        <f t="shared" si="442"/>
        <v>422240848688.93225</v>
      </c>
      <c r="AI231" s="38">
        <f t="shared" si="442"/>
        <v>422240848688.93225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0</v>
      </c>
      <c r="O232" s="38">
        <f t="shared" si="20"/>
        <v>0</v>
      </c>
      <c r="P232" s="369">
        <f t="shared" si="21"/>
        <v>100000000000</v>
      </c>
      <c r="Q232" s="38">
        <f t="shared" si="22"/>
        <v>698560227610365.75</v>
      </c>
      <c r="R232" s="371">
        <f t="shared" ref="R232:Z232" si="443">$P232*$O232+MAX(R$24*1000/(MAX(MIN(FLOOR(R$24*1000/$U$1,1),$E232))*$L$1)*$R$1,$Q232-$P232*$O232)</f>
        <v>698560227610365.75</v>
      </c>
      <c r="S232" s="371">
        <f t="shared" si="443"/>
        <v>698560227610365.75</v>
      </c>
      <c r="T232" s="371">
        <f t="shared" si="443"/>
        <v>698560227610365.75</v>
      </c>
      <c r="U232" s="371">
        <f t="shared" si="443"/>
        <v>698560227610365.75</v>
      </c>
      <c r="V232" s="371">
        <f t="shared" si="443"/>
        <v>698560227610365.75</v>
      </c>
      <c r="W232" s="371">
        <f t="shared" si="443"/>
        <v>698560227610365.75</v>
      </c>
      <c r="X232" s="371">
        <f t="shared" si="443"/>
        <v>698560227610365.75</v>
      </c>
      <c r="Y232" s="371">
        <f t="shared" si="443"/>
        <v>698560227610365.75</v>
      </c>
      <c r="Z232" s="371">
        <f t="shared" si="443"/>
        <v>698560227610365.75</v>
      </c>
      <c r="AA232" s="38">
        <f t="shared" ref="AA232:AI232" si="444">$D232*R232/3600</f>
        <v>211120424344.46613</v>
      </c>
      <c r="AB232" s="38">
        <f t="shared" si="444"/>
        <v>211120424344.46613</v>
      </c>
      <c r="AC232" s="38">
        <f t="shared" si="444"/>
        <v>211120424344.46613</v>
      </c>
      <c r="AD232" s="38">
        <f t="shared" si="444"/>
        <v>211120424344.46613</v>
      </c>
      <c r="AE232" s="38">
        <f t="shared" si="444"/>
        <v>211120424344.46613</v>
      </c>
      <c r="AF232" s="38">
        <f t="shared" si="444"/>
        <v>211120424344.46613</v>
      </c>
      <c r="AG232" s="38">
        <f t="shared" si="444"/>
        <v>211120424344.46613</v>
      </c>
      <c r="AH232" s="38">
        <f t="shared" si="444"/>
        <v>211120424344.46613</v>
      </c>
      <c r="AI232" s="38">
        <f t="shared" si="444"/>
        <v>211120424344.46613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3</v>
      </c>
      <c r="P233" s="369">
        <f t="shared" si="21"/>
        <v>48.32</v>
      </c>
      <c r="Q233" s="38">
        <f t="shared" si="22"/>
        <v>337544.30198132875</v>
      </c>
      <c r="R233" s="371">
        <f t="shared" ref="R233:Z233" si="445">$P233*$O233+MAX(R$24*1000/(MAX(MIN(FLOOR(R$24*1000/$U$1,1),$E233))*$L$1)*$R$1,$Q233-$P233*$O233)</f>
        <v>337544.30198132875</v>
      </c>
      <c r="S233" s="371">
        <f t="shared" si="445"/>
        <v>337544.30198132875</v>
      </c>
      <c r="T233" s="371">
        <f t="shared" si="445"/>
        <v>337544.30198132875</v>
      </c>
      <c r="U233" s="371">
        <f t="shared" si="445"/>
        <v>337544.30198132875</v>
      </c>
      <c r="V233" s="371">
        <f t="shared" si="445"/>
        <v>337544.30198132875</v>
      </c>
      <c r="W233" s="371">
        <f t="shared" si="445"/>
        <v>337544.30198132875</v>
      </c>
      <c r="X233" s="371">
        <f t="shared" si="445"/>
        <v>337544.30198132875</v>
      </c>
      <c r="Y233" s="371">
        <f t="shared" si="445"/>
        <v>2256776.0979575198</v>
      </c>
      <c r="Z233" s="371">
        <f t="shared" si="445"/>
        <v>22566456.339575198</v>
      </c>
      <c r="AA233" s="38">
        <f t="shared" ref="AA233:AI233" si="446">$D233*R233/3600</f>
        <v>468.06143208077583</v>
      </c>
      <c r="AB233" s="38">
        <f t="shared" si="446"/>
        <v>468.06143208077583</v>
      </c>
      <c r="AC233" s="38">
        <f t="shared" si="446"/>
        <v>468.06143208077583</v>
      </c>
      <c r="AD233" s="38">
        <f t="shared" si="446"/>
        <v>468.06143208077583</v>
      </c>
      <c r="AE233" s="38">
        <f t="shared" si="446"/>
        <v>468.06143208077583</v>
      </c>
      <c r="AF233" s="38">
        <f t="shared" si="446"/>
        <v>468.06143208077583</v>
      </c>
      <c r="AG233" s="38">
        <f t="shared" si="446"/>
        <v>468.06143208077583</v>
      </c>
      <c r="AH233" s="38">
        <f t="shared" si="446"/>
        <v>3129.3961891677609</v>
      </c>
      <c r="AI233" s="38">
        <f t="shared" si="446"/>
        <v>31292.152790877608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3</v>
      </c>
      <c r="P234" s="369">
        <f t="shared" si="21"/>
        <v>6.04</v>
      </c>
      <c r="Q234" s="38">
        <f t="shared" si="22"/>
        <v>42193.037747666094</v>
      </c>
      <c r="R234" s="371">
        <f t="shared" ref="R234:Z234" si="447">$P234*$O234+MAX(R$24*1000/(MAX(MIN(FLOOR(R$24*1000/$U$1,1),$E234))*$L$1)*$R$1,$Q234-$P234*$O234)</f>
        <v>42193.037747666094</v>
      </c>
      <c r="S234" s="371">
        <f t="shared" si="447"/>
        <v>42193.037747666094</v>
      </c>
      <c r="T234" s="371">
        <f t="shared" si="447"/>
        <v>42193.037747666094</v>
      </c>
      <c r="U234" s="371">
        <f t="shared" si="447"/>
        <v>42193.037747666094</v>
      </c>
      <c r="V234" s="371">
        <f t="shared" si="447"/>
        <v>42193.037747666094</v>
      </c>
      <c r="W234" s="371">
        <f t="shared" si="447"/>
        <v>42193.037747666094</v>
      </c>
      <c r="X234" s="371">
        <f t="shared" si="447"/>
        <v>126953.62151011049</v>
      </c>
      <c r="Y234" s="371">
        <f t="shared" si="447"/>
        <v>1269373.1351011051</v>
      </c>
      <c r="Z234" s="371">
        <f t="shared" si="447"/>
        <v>12693568.271011049</v>
      </c>
      <c r="AA234" s="38">
        <f t="shared" ref="AA234:AI234" si="448">$D234*R234/3600</f>
        <v>104.43620703302311</v>
      </c>
      <c r="AB234" s="38">
        <f t="shared" si="448"/>
        <v>104.43620703302311</v>
      </c>
      <c r="AC234" s="38">
        <f t="shared" si="448"/>
        <v>104.43620703302311</v>
      </c>
      <c r="AD234" s="38">
        <f t="shared" si="448"/>
        <v>104.43620703302311</v>
      </c>
      <c r="AE234" s="38">
        <f t="shared" si="448"/>
        <v>104.43620703302311</v>
      </c>
      <c r="AF234" s="38">
        <f t="shared" si="448"/>
        <v>104.43620703302311</v>
      </c>
      <c r="AG234" s="38">
        <f t="shared" si="448"/>
        <v>314.23560396182546</v>
      </c>
      <c r="AH234" s="38">
        <f t="shared" si="448"/>
        <v>3141.9523840022553</v>
      </c>
      <c r="AI234" s="38">
        <f t="shared" si="448"/>
        <v>31419.120184406547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3</v>
      </c>
      <c r="P235" s="369">
        <f t="shared" si="21"/>
        <v>6.04</v>
      </c>
      <c r="Q235" s="38">
        <f t="shared" si="22"/>
        <v>42193.037747666094</v>
      </c>
      <c r="R235" s="371">
        <f t="shared" ref="R235:Z235" si="449">$P235*$O235+MAX(R$24*1000/(MAX(MIN(FLOOR(R$24*1000/$U$1,1),$E235))*$L$1)*$R$1,$Q235-$P235*$O235)</f>
        <v>42193.037747666094</v>
      </c>
      <c r="S235" s="371">
        <f t="shared" si="449"/>
        <v>42193.037747666094</v>
      </c>
      <c r="T235" s="371">
        <f t="shared" si="449"/>
        <v>42193.037747666094</v>
      </c>
      <c r="U235" s="371">
        <f t="shared" si="449"/>
        <v>42193.037747666094</v>
      </c>
      <c r="V235" s="371">
        <f t="shared" si="449"/>
        <v>42193.037747666094</v>
      </c>
      <c r="W235" s="371">
        <f t="shared" si="449"/>
        <v>42193.037747666094</v>
      </c>
      <c r="X235" s="371">
        <f t="shared" si="449"/>
        <v>126953.62151011049</v>
      </c>
      <c r="Y235" s="371">
        <f t="shared" si="449"/>
        <v>1269373.1351011051</v>
      </c>
      <c r="Z235" s="371">
        <f t="shared" si="449"/>
        <v>12693568.271011049</v>
      </c>
      <c r="AA235" s="38">
        <f t="shared" ref="AA235:AI235" si="450">$D235*R235/3600</f>
        <v>104.43620703302311</v>
      </c>
      <c r="AB235" s="38">
        <f t="shared" si="450"/>
        <v>104.43620703302311</v>
      </c>
      <c r="AC235" s="38">
        <f t="shared" si="450"/>
        <v>104.43620703302311</v>
      </c>
      <c r="AD235" s="38">
        <f t="shared" si="450"/>
        <v>104.43620703302311</v>
      </c>
      <c r="AE235" s="38">
        <f t="shared" si="450"/>
        <v>104.43620703302311</v>
      </c>
      <c r="AF235" s="38">
        <f t="shared" si="450"/>
        <v>104.43620703302311</v>
      </c>
      <c r="AG235" s="38">
        <f t="shared" si="450"/>
        <v>314.23560396182546</v>
      </c>
      <c r="AH235" s="38">
        <f t="shared" si="450"/>
        <v>3141.9523840022553</v>
      </c>
      <c r="AI235" s="38">
        <f t="shared" si="450"/>
        <v>31419.120184406547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2</v>
      </c>
      <c r="P236" s="369">
        <f t="shared" si="21"/>
        <v>8.0533333333333328</v>
      </c>
      <c r="Q236" s="38">
        <f t="shared" si="22"/>
        <v>56257.383663554785</v>
      </c>
      <c r="R236" s="371">
        <f t="shared" ref="R236:Z236" si="451">$P236*$O236+MAX(R$24*1000/(MAX(MIN(FLOOR(R$24*1000/$U$1,1),$E236))*$L$1)*$R$1,$Q236-$P236*$O236)</f>
        <v>56257.383663554785</v>
      </c>
      <c r="S236" s="371">
        <f t="shared" si="451"/>
        <v>56257.383663554785</v>
      </c>
      <c r="T236" s="371">
        <f t="shared" si="451"/>
        <v>56257.383663554785</v>
      </c>
      <c r="U236" s="371">
        <f t="shared" si="451"/>
        <v>56257.383663554785</v>
      </c>
      <c r="V236" s="371">
        <f t="shared" si="451"/>
        <v>56257.383663554785</v>
      </c>
      <c r="W236" s="371">
        <f t="shared" si="451"/>
        <v>56257.383663554785</v>
      </c>
      <c r="X236" s="371">
        <f t="shared" si="451"/>
        <v>169263.44201348064</v>
      </c>
      <c r="Y236" s="371">
        <f t="shared" si="451"/>
        <v>1692489.4601348063</v>
      </c>
      <c r="Z236" s="371">
        <f t="shared" si="451"/>
        <v>16924749.641348064</v>
      </c>
      <c r="AA236" s="38">
        <f t="shared" ref="AA236:AI236" si="452">$D236*R236/3600</f>
        <v>104.43620703302311</v>
      </c>
      <c r="AB236" s="38">
        <f t="shared" si="452"/>
        <v>104.43620703302311</v>
      </c>
      <c r="AC236" s="38">
        <f t="shared" si="452"/>
        <v>104.43620703302311</v>
      </c>
      <c r="AD236" s="38">
        <f t="shared" si="452"/>
        <v>104.43620703302311</v>
      </c>
      <c r="AE236" s="38">
        <f t="shared" si="452"/>
        <v>104.43620703302311</v>
      </c>
      <c r="AF236" s="38">
        <f t="shared" si="452"/>
        <v>104.43620703302311</v>
      </c>
      <c r="AG236" s="38">
        <f t="shared" si="452"/>
        <v>314.22065375382545</v>
      </c>
      <c r="AH236" s="38">
        <f t="shared" si="452"/>
        <v>3141.9374337942545</v>
      </c>
      <c r="AI236" s="38">
        <f t="shared" si="452"/>
        <v>31419.105234198545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1</v>
      </c>
      <c r="P237" s="369">
        <f t="shared" si="21"/>
        <v>12.08</v>
      </c>
      <c r="Q237" s="38">
        <f t="shared" si="22"/>
        <v>84386.075495332188</v>
      </c>
      <c r="R237" s="371">
        <f t="shared" ref="R237:Z237" si="453">$P237*$O237+MAX(R$24*1000/(MAX(MIN(FLOOR(R$24*1000/$U$1,1),$E237))*$L$1)*$R$1,$Q237-$P237*$O237)</f>
        <v>84386.075495332188</v>
      </c>
      <c r="S237" s="371">
        <f t="shared" si="453"/>
        <v>84386.075495332188</v>
      </c>
      <c r="T237" s="371">
        <f t="shared" si="453"/>
        <v>84386.075495332188</v>
      </c>
      <c r="U237" s="371">
        <f t="shared" si="453"/>
        <v>84386.075495332188</v>
      </c>
      <c r="V237" s="371">
        <f t="shared" si="453"/>
        <v>84386.075495332188</v>
      </c>
      <c r="W237" s="371">
        <f t="shared" si="453"/>
        <v>84386.075495332188</v>
      </c>
      <c r="X237" s="371">
        <f t="shared" si="453"/>
        <v>253883.08302022098</v>
      </c>
      <c r="Y237" s="371">
        <f t="shared" si="453"/>
        <v>2538722.11020221</v>
      </c>
      <c r="Z237" s="371">
        <f t="shared" si="453"/>
        <v>25387112.382022098</v>
      </c>
      <c r="AA237" s="38">
        <f t="shared" ref="AA237:AI237" si="454">$D237*R237/3600</f>
        <v>104.43620703302311</v>
      </c>
      <c r="AB237" s="38">
        <f t="shared" si="454"/>
        <v>104.43620703302311</v>
      </c>
      <c r="AC237" s="38">
        <f t="shared" si="454"/>
        <v>104.43620703302311</v>
      </c>
      <c r="AD237" s="38">
        <f t="shared" si="454"/>
        <v>104.43620703302311</v>
      </c>
      <c r="AE237" s="38">
        <f t="shared" si="454"/>
        <v>104.43620703302311</v>
      </c>
      <c r="AF237" s="38">
        <f t="shared" si="454"/>
        <v>104.43620703302311</v>
      </c>
      <c r="AG237" s="38">
        <f t="shared" si="454"/>
        <v>314.20570354582549</v>
      </c>
      <c r="AH237" s="38">
        <f t="shared" si="454"/>
        <v>3141.9224835862551</v>
      </c>
      <c r="AI237" s="38">
        <f t="shared" si="454"/>
        <v>31419.090283990547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1</v>
      </c>
      <c r="P238" s="369">
        <f t="shared" si="21"/>
        <v>16.106666666666666</v>
      </c>
      <c r="Q238" s="38">
        <f t="shared" si="22"/>
        <v>112514.76732710957</v>
      </c>
      <c r="R238" s="371">
        <f t="shared" ref="R238:Z238" si="455">$P238*$O238+MAX(R$24*1000/(MAX(MIN(FLOOR(R$24*1000/$U$1,1),$E238))*$L$1)*$R$1,$Q238-$P238*$O238)</f>
        <v>112514.76732710957</v>
      </c>
      <c r="S238" s="371">
        <f t="shared" si="455"/>
        <v>112514.76732710957</v>
      </c>
      <c r="T238" s="371">
        <f t="shared" si="455"/>
        <v>112514.76732710957</v>
      </c>
      <c r="U238" s="371">
        <f t="shared" si="455"/>
        <v>112514.76732710957</v>
      </c>
      <c r="V238" s="371">
        <f t="shared" si="455"/>
        <v>112514.76732710957</v>
      </c>
      <c r="W238" s="371">
        <f t="shared" si="455"/>
        <v>112514.76732710957</v>
      </c>
      <c r="X238" s="371">
        <f t="shared" si="455"/>
        <v>338510.77736029465</v>
      </c>
      <c r="Y238" s="371">
        <f t="shared" si="455"/>
        <v>3384962.8136029458</v>
      </c>
      <c r="Z238" s="371">
        <f t="shared" si="455"/>
        <v>33849483.176029466</v>
      </c>
      <c r="AA238" s="38">
        <f t="shared" ref="AA238:AI238" si="456">$D238*R238/3600</f>
        <v>104.43620703302311</v>
      </c>
      <c r="AB238" s="38">
        <f t="shared" si="456"/>
        <v>104.43620703302311</v>
      </c>
      <c r="AC238" s="38">
        <f t="shared" si="456"/>
        <v>104.43620703302311</v>
      </c>
      <c r="AD238" s="38">
        <f t="shared" si="456"/>
        <v>104.43620703302311</v>
      </c>
      <c r="AE238" s="38">
        <f t="shared" si="456"/>
        <v>104.43620703302311</v>
      </c>
      <c r="AF238" s="38">
        <f t="shared" si="456"/>
        <v>104.43620703302311</v>
      </c>
      <c r="AG238" s="38">
        <f t="shared" si="456"/>
        <v>314.20570354582549</v>
      </c>
      <c r="AH238" s="38">
        <f t="shared" si="456"/>
        <v>3141.9224835862547</v>
      </c>
      <c r="AI238" s="38">
        <f t="shared" si="456"/>
        <v>31419.09028399055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0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0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3</v>
      </c>
      <c r="P241" s="369">
        <f t="shared" si="21"/>
        <v>60.4</v>
      </c>
      <c r="Q241" s="38">
        <f t="shared" si="22"/>
        <v>421930.37747666088</v>
      </c>
      <c r="R241" s="371">
        <f t="shared" ref="R241:Z241" si="461">$P241*$O241+MAX(R$24*1000/(MAX(MIN(FLOOR(R$24*1000/$U$1,1),$E241))*$L$1)*$R$1,$Q241-$P241*$O241)</f>
        <v>421930.37747666088</v>
      </c>
      <c r="S241" s="371">
        <f t="shared" si="461"/>
        <v>421930.37747666088</v>
      </c>
      <c r="T241" s="371">
        <f t="shared" si="461"/>
        <v>421930.37747666088</v>
      </c>
      <c r="U241" s="371">
        <f t="shared" si="461"/>
        <v>421930.37747666088</v>
      </c>
      <c r="V241" s="371">
        <f t="shared" si="461"/>
        <v>421930.37747666088</v>
      </c>
      <c r="W241" s="371">
        <f t="shared" si="461"/>
        <v>421930.37747666088</v>
      </c>
      <c r="X241" s="371">
        <f t="shared" si="461"/>
        <v>421930.37747666088</v>
      </c>
      <c r="Y241" s="371">
        <f t="shared" si="461"/>
        <v>2538891.2302022101</v>
      </c>
      <c r="Z241" s="371">
        <f t="shared" si="461"/>
        <v>25387281.502022099</v>
      </c>
      <c r="AA241" s="38">
        <f t="shared" ref="AA241:AI241" si="462">$D241*R241/3600</f>
        <v>534.4451448037704</v>
      </c>
      <c r="AB241" s="38">
        <f t="shared" si="462"/>
        <v>534.4451448037704</v>
      </c>
      <c r="AC241" s="38">
        <f t="shared" si="462"/>
        <v>534.4451448037704</v>
      </c>
      <c r="AD241" s="38">
        <f t="shared" si="462"/>
        <v>534.4451448037704</v>
      </c>
      <c r="AE241" s="38">
        <f t="shared" si="462"/>
        <v>534.4451448037704</v>
      </c>
      <c r="AF241" s="38">
        <f t="shared" si="462"/>
        <v>534.4451448037704</v>
      </c>
      <c r="AG241" s="38">
        <f t="shared" si="462"/>
        <v>534.4451448037704</v>
      </c>
      <c r="AH241" s="38">
        <f t="shared" si="462"/>
        <v>3215.9288915894658</v>
      </c>
      <c r="AI241" s="38">
        <f t="shared" si="462"/>
        <v>32157.223235894657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1</v>
      </c>
      <c r="P242" s="369">
        <f t="shared" si="21"/>
        <v>120.8</v>
      </c>
      <c r="Q242" s="38">
        <f t="shared" si="22"/>
        <v>843860.75495332177</v>
      </c>
      <c r="R242" s="371">
        <f t="shared" ref="R242:Z242" si="463">$P242*$O242+MAX(R$24*1000/(MAX(MIN(FLOOR(R$24*1000/$U$1,1),$E242))*$L$1)*$R$1,$Q242-$P242*$O242)</f>
        <v>843860.75495332177</v>
      </c>
      <c r="S242" s="371">
        <f t="shared" si="463"/>
        <v>843860.75495332177</v>
      </c>
      <c r="T242" s="371">
        <f t="shared" si="463"/>
        <v>843860.75495332177</v>
      </c>
      <c r="U242" s="371">
        <f t="shared" si="463"/>
        <v>843860.75495332177</v>
      </c>
      <c r="V242" s="371">
        <f t="shared" si="463"/>
        <v>843860.75495332177</v>
      </c>
      <c r="W242" s="371">
        <f t="shared" si="463"/>
        <v>843860.75495332177</v>
      </c>
      <c r="X242" s="371">
        <f t="shared" si="463"/>
        <v>843860.75495332177</v>
      </c>
      <c r="Y242" s="371">
        <f t="shared" si="463"/>
        <v>5077540.8604044197</v>
      </c>
      <c r="Z242" s="371">
        <f t="shared" si="463"/>
        <v>50774321.404044196</v>
      </c>
      <c r="AA242" s="38">
        <f t="shared" ref="AA242:AI242" si="464">$D242*R242/3600</f>
        <v>534.4451448037704</v>
      </c>
      <c r="AB242" s="38">
        <f t="shared" si="464"/>
        <v>534.4451448037704</v>
      </c>
      <c r="AC242" s="38">
        <f t="shared" si="464"/>
        <v>534.4451448037704</v>
      </c>
      <c r="AD242" s="38">
        <f t="shared" si="464"/>
        <v>534.4451448037704</v>
      </c>
      <c r="AE242" s="38">
        <f t="shared" si="464"/>
        <v>534.4451448037704</v>
      </c>
      <c r="AF242" s="38">
        <f t="shared" si="464"/>
        <v>534.4451448037704</v>
      </c>
      <c r="AG242" s="38">
        <f t="shared" si="464"/>
        <v>534.4451448037704</v>
      </c>
      <c r="AH242" s="38">
        <f t="shared" si="464"/>
        <v>3215.7758782561318</v>
      </c>
      <c r="AI242" s="38">
        <f t="shared" si="464"/>
        <v>32157.07022256132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0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5</v>
      </c>
      <c r="P244" s="369">
        <f t="shared" si="21"/>
        <v>48.32</v>
      </c>
      <c r="Q244" s="38">
        <f t="shared" si="22"/>
        <v>337544.30198132875</v>
      </c>
      <c r="R244" s="371">
        <f t="shared" ref="R244:Z244" si="468">$P244*$O244+MAX(R$24*1000/(MAX(MIN(FLOOR(R$24*1000/$U$1,1),$E244))*$L$1)*$R$1,$Q244-$P244*$O244)</f>
        <v>337544.30198132875</v>
      </c>
      <c r="S244" s="371">
        <f t="shared" si="468"/>
        <v>337544.30198132875</v>
      </c>
      <c r="T244" s="371">
        <f t="shared" si="468"/>
        <v>337544.30198132875</v>
      </c>
      <c r="U244" s="371">
        <f t="shared" si="468"/>
        <v>337544.30198132875</v>
      </c>
      <c r="V244" s="371">
        <f t="shared" si="468"/>
        <v>337544.30198132875</v>
      </c>
      <c r="W244" s="371">
        <f t="shared" si="468"/>
        <v>337544.30198132875</v>
      </c>
      <c r="X244" s="371">
        <f t="shared" si="468"/>
        <v>337544.30198132875</v>
      </c>
      <c r="Y244" s="371">
        <f t="shared" si="468"/>
        <v>1692714.9534681397</v>
      </c>
      <c r="Z244" s="371">
        <f t="shared" si="468"/>
        <v>16924975.1346814</v>
      </c>
      <c r="AA244" s="38">
        <f t="shared" ref="AA244:AI244" si="469">$D244*R244/3600</f>
        <v>648.08505980415111</v>
      </c>
      <c r="AB244" s="38">
        <f t="shared" si="469"/>
        <v>648.08505980415111</v>
      </c>
      <c r="AC244" s="38">
        <f t="shared" si="469"/>
        <v>648.08505980415111</v>
      </c>
      <c r="AD244" s="38">
        <f t="shared" si="469"/>
        <v>648.08505980415111</v>
      </c>
      <c r="AE244" s="38">
        <f t="shared" si="469"/>
        <v>648.08505980415111</v>
      </c>
      <c r="AF244" s="38">
        <f t="shared" si="469"/>
        <v>648.08505980415111</v>
      </c>
      <c r="AG244" s="38">
        <f t="shared" si="469"/>
        <v>648.08505980415111</v>
      </c>
      <c r="AH244" s="38">
        <f t="shared" si="469"/>
        <v>3250.0127106588284</v>
      </c>
      <c r="AI244" s="38">
        <f t="shared" si="469"/>
        <v>32495.952258588288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5</v>
      </c>
      <c r="P245" s="369">
        <f t="shared" si="21"/>
        <v>48.32</v>
      </c>
      <c r="Q245" s="38">
        <f t="shared" si="22"/>
        <v>337544.30198132875</v>
      </c>
      <c r="R245" s="371">
        <f t="shared" ref="R245:Z245" si="470">$P245*$O245+MAX(R$24*1000/(MAX(MIN(FLOOR(R$24*1000/$U$1,1),$E245))*$L$1)*$R$1,$Q245-$P245*$O245)</f>
        <v>337544.30198132875</v>
      </c>
      <c r="S245" s="371">
        <f t="shared" si="470"/>
        <v>337544.30198132875</v>
      </c>
      <c r="T245" s="371">
        <f t="shared" si="470"/>
        <v>337544.30198132875</v>
      </c>
      <c r="U245" s="371">
        <f t="shared" si="470"/>
        <v>337544.30198132875</v>
      </c>
      <c r="V245" s="371">
        <f t="shared" si="470"/>
        <v>337544.30198132875</v>
      </c>
      <c r="W245" s="371">
        <f t="shared" si="470"/>
        <v>337544.30198132875</v>
      </c>
      <c r="X245" s="371">
        <f t="shared" si="470"/>
        <v>337544.30198132875</v>
      </c>
      <c r="Y245" s="371">
        <f t="shared" si="470"/>
        <v>1692714.9534681397</v>
      </c>
      <c r="Z245" s="371">
        <f t="shared" si="470"/>
        <v>16924975.1346814</v>
      </c>
      <c r="AA245" s="38">
        <f t="shared" ref="AA245:AI245" si="471">$D245*R245/3600</f>
        <v>648.08505980415111</v>
      </c>
      <c r="AB245" s="38">
        <f t="shared" si="471"/>
        <v>648.08505980415111</v>
      </c>
      <c r="AC245" s="38">
        <f t="shared" si="471"/>
        <v>648.08505980415111</v>
      </c>
      <c r="AD245" s="38">
        <f t="shared" si="471"/>
        <v>648.08505980415111</v>
      </c>
      <c r="AE245" s="38">
        <f t="shared" si="471"/>
        <v>648.08505980415111</v>
      </c>
      <c r="AF245" s="38">
        <f t="shared" si="471"/>
        <v>648.08505980415111</v>
      </c>
      <c r="AG245" s="38">
        <f t="shared" si="471"/>
        <v>648.08505980415111</v>
      </c>
      <c r="AH245" s="38">
        <f t="shared" si="471"/>
        <v>3250.0127106588284</v>
      </c>
      <c r="AI245" s="38">
        <f t="shared" si="471"/>
        <v>32495.952258588288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3</v>
      </c>
      <c r="P246" s="369">
        <f t="shared" si="21"/>
        <v>60.4</v>
      </c>
      <c r="Q246" s="38">
        <f t="shared" si="22"/>
        <v>421930.37747666088</v>
      </c>
      <c r="R246" s="371">
        <f t="shared" ref="R246:Z246" si="472">$P246*$O246+MAX(R$24*1000/(MAX(MIN(FLOOR(R$24*1000/$U$1,1),$E246))*$L$1)*$R$1,$Q246-$P246*$O246)</f>
        <v>421930.37747666088</v>
      </c>
      <c r="S246" s="371">
        <f t="shared" si="472"/>
        <v>421930.37747666088</v>
      </c>
      <c r="T246" s="371">
        <f t="shared" si="472"/>
        <v>421930.37747666088</v>
      </c>
      <c r="U246" s="371">
        <f t="shared" si="472"/>
        <v>421930.37747666088</v>
      </c>
      <c r="V246" s="371">
        <f t="shared" si="472"/>
        <v>421930.37747666088</v>
      </c>
      <c r="W246" s="371">
        <f t="shared" si="472"/>
        <v>421930.37747666088</v>
      </c>
      <c r="X246" s="371">
        <f t="shared" si="472"/>
        <v>421930.37747666088</v>
      </c>
      <c r="Y246" s="371">
        <f t="shared" si="472"/>
        <v>2538891.2302022101</v>
      </c>
      <c r="Z246" s="371">
        <f t="shared" si="472"/>
        <v>25387281.502022099</v>
      </c>
      <c r="AA246" s="38">
        <f t="shared" ref="AA246:AI246" si="473">$D246*R246/3600</f>
        <v>540.07088317012585</v>
      </c>
      <c r="AB246" s="38">
        <f t="shared" si="473"/>
        <v>540.07088317012585</v>
      </c>
      <c r="AC246" s="38">
        <f t="shared" si="473"/>
        <v>540.07088317012585</v>
      </c>
      <c r="AD246" s="38">
        <f t="shared" si="473"/>
        <v>540.07088317012585</v>
      </c>
      <c r="AE246" s="38">
        <f t="shared" si="473"/>
        <v>540.07088317012585</v>
      </c>
      <c r="AF246" s="38">
        <f t="shared" si="473"/>
        <v>540.07088317012585</v>
      </c>
      <c r="AG246" s="38">
        <f t="shared" si="473"/>
        <v>540.07088317012585</v>
      </c>
      <c r="AH246" s="38">
        <f t="shared" si="473"/>
        <v>3249.7807746588287</v>
      </c>
      <c r="AI246" s="38">
        <f t="shared" si="473"/>
        <v>32495.720322588284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2</v>
      </c>
      <c r="P247" s="369">
        <f t="shared" si="21"/>
        <v>120.8</v>
      </c>
      <c r="Q247" s="38">
        <f t="shared" si="22"/>
        <v>843860.75495332177</v>
      </c>
      <c r="R247" s="371">
        <f t="shared" ref="R247:Z247" si="474">$P247*$O247+MAX(R$24*1000/(MAX(MIN(FLOOR(R$24*1000/$U$1,1),$E247))*$L$1)*$R$1,$Q247-$P247*$O247)</f>
        <v>843860.75495332177</v>
      </c>
      <c r="S247" s="371">
        <f t="shared" si="474"/>
        <v>843860.75495332177</v>
      </c>
      <c r="T247" s="371">
        <f t="shared" si="474"/>
        <v>843860.75495332177</v>
      </c>
      <c r="U247" s="371">
        <f t="shared" si="474"/>
        <v>843860.75495332177</v>
      </c>
      <c r="V247" s="371">
        <f t="shared" si="474"/>
        <v>843860.75495332177</v>
      </c>
      <c r="W247" s="371">
        <f t="shared" si="474"/>
        <v>843860.75495332177</v>
      </c>
      <c r="X247" s="371">
        <f t="shared" si="474"/>
        <v>843860.75495332177</v>
      </c>
      <c r="Y247" s="371">
        <f t="shared" si="474"/>
        <v>3385188.3069362794</v>
      </c>
      <c r="Z247" s="371">
        <f t="shared" si="474"/>
        <v>33849708.669362798</v>
      </c>
      <c r="AA247" s="38">
        <f t="shared" ref="AA247:AI247" si="475">$D247*R247/3600</f>
        <v>810.10632475518889</v>
      </c>
      <c r="AB247" s="38">
        <f t="shared" si="475"/>
        <v>810.10632475518889</v>
      </c>
      <c r="AC247" s="38">
        <f t="shared" si="475"/>
        <v>810.10632475518889</v>
      </c>
      <c r="AD247" s="38">
        <f t="shared" si="475"/>
        <v>810.10632475518889</v>
      </c>
      <c r="AE247" s="38">
        <f t="shared" si="475"/>
        <v>810.10632475518889</v>
      </c>
      <c r="AF247" s="38">
        <f t="shared" si="475"/>
        <v>810.10632475518889</v>
      </c>
      <c r="AG247" s="38">
        <f t="shared" si="475"/>
        <v>810.10632475518889</v>
      </c>
      <c r="AH247" s="38">
        <f t="shared" si="475"/>
        <v>3249.7807746588282</v>
      </c>
      <c r="AI247" s="38">
        <f t="shared" si="475"/>
        <v>32495.720322588284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1</v>
      </c>
      <c r="P248" s="369">
        <f t="shared" si="21"/>
        <v>120.8</v>
      </c>
      <c r="Q248" s="38">
        <f t="shared" si="22"/>
        <v>843860.75495332177</v>
      </c>
      <c r="R248" s="371">
        <f t="shared" ref="R248:Z248" si="476">$P248*$O248+MAX(R$24*1000/(MAX(MIN(FLOOR(R$24*1000/$U$1,1),$E248))*$L$1)*$R$1,$Q248-$P248*$O248)</f>
        <v>843860.75495332177</v>
      </c>
      <c r="S248" s="371">
        <f t="shared" si="476"/>
        <v>843860.75495332177</v>
      </c>
      <c r="T248" s="371">
        <f t="shared" si="476"/>
        <v>843860.75495332177</v>
      </c>
      <c r="U248" s="371">
        <f t="shared" si="476"/>
        <v>843860.75495332177</v>
      </c>
      <c r="V248" s="371">
        <f t="shared" si="476"/>
        <v>843860.75495332177</v>
      </c>
      <c r="W248" s="371">
        <f t="shared" si="476"/>
        <v>843860.75495332177</v>
      </c>
      <c r="X248" s="371">
        <f t="shared" si="476"/>
        <v>843860.75495332177</v>
      </c>
      <c r="Y248" s="371">
        <f t="shared" si="476"/>
        <v>5077540.8604044197</v>
      </c>
      <c r="Z248" s="371">
        <f t="shared" si="476"/>
        <v>50774321.404044196</v>
      </c>
      <c r="AA248" s="38">
        <f t="shared" ref="AA248:AI248" si="477">$D248*R248/3600</f>
        <v>540.07088317012585</v>
      </c>
      <c r="AB248" s="38">
        <f t="shared" si="477"/>
        <v>540.07088317012585</v>
      </c>
      <c r="AC248" s="38">
        <f t="shared" si="477"/>
        <v>540.07088317012585</v>
      </c>
      <c r="AD248" s="38">
        <f t="shared" si="477"/>
        <v>540.07088317012585</v>
      </c>
      <c r="AE248" s="38">
        <f t="shared" si="477"/>
        <v>540.07088317012585</v>
      </c>
      <c r="AF248" s="38">
        <f t="shared" si="477"/>
        <v>540.07088317012585</v>
      </c>
      <c r="AG248" s="38">
        <f t="shared" si="477"/>
        <v>540.07088317012585</v>
      </c>
      <c r="AH248" s="38">
        <f t="shared" si="477"/>
        <v>3249.6261506588285</v>
      </c>
      <c r="AI248" s="38">
        <f t="shared" si="477"/>
        <v>32495.565698588285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0</v>
      </c>
      <c r="O249" s="38">
        <f t="shared" si="20"/>
        <v>0</v>
      </c>
      <c r="P249" s="369">
        <f t="shared" si="21"/>
        <v>100000000000</v>
      </c>
      <c r="Q249" s="38">
        <f t="shared" si="22"/>
        <v>698560227610365.75</v>
      </c>
      <c r="R249" s="371">
        <f t="shared" ref="R249:Z249" si="478">$P249*$O249+MAX(R$24*1000/(MAX(MIN(FLOOR(R$24*1000/$U$1,1),$E249))*$L$1)*$R$1,$Q249-$P249*$O249)</f>
        <v>698560227610365.75</v>
      </c>
      <c r="S249" s="371">
        <f t="shared" si="478"/>
        <v>698560227610365.75</v>
      </c>
      <c r="T249" s="371">
        <f t="shared" si="478"/>
        <v>698560227610365.75</v>
      </c>
      <c r="U249" s="371">
        <f t="shared" si="478"/>
        <v>698560227610365.75</v>
      </c>
      <c r="V249" s="371">
        <f t="shared" si="478"/>
        <v>698560227610365.75</v>
      </c>
      <c r="W249" s="371">
        <f t="shared" si="478"/>
        <v>698560227610365.75</v>
      </c>
      <c r="X249" s="371">
        <f t="shared" si="478"/>
        <v>698560227610365.75</v>
      </c>
      <c r="Y249" s="371">
        <f t="shared" si="478"/>
        <v>698560227610365.75</v>
      </c>
      <c r="Z249" s="371">
        <f t="shared" si="478"/>
        <v>698560227610365.75</v>
      </c>
      <c r="AA249" s="38">
        <f t="shared" ref="AA249:AI249" si="479">$D249*R249/3600</f>
        <v>223539272835.31702</v>
      </c>
      <c r="AB249" s="38">
        <f t="shared" si="479"/>
        <v>223539272835.31702</v>
      </c>
      <c r="AC249" s="38">
        <f t="shared" si="479"/>
        <v>223539272835.31702</v>
      </c>
      <c r="AD249" s="38">
        <f t="shared" si="479"/>
        <v>223539272835.31702</v>
      </c>
      <c r="AE249" s="38">
        <f t="shared" si="479"/>
        <v>223539272835.31702</v>
      </c>
      <c r="AF249" s="38">
        <f t="shared" si="479"/>
        <v>223539272835.31702</v>
      </c>
      <c r="AG249" s="38">
        <f t="shared" si="479"/>
        <v>223539272835.31702</v>
      </c>
      <c r="AH249" s="38">
        <f t="shared" si="479"/>
        <v>223539272835.31702</v>
      </c>
      <c r="AI249" s="38">
        <f t="shared" si="479"/>
        <v>223539272835.31702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0</v>
      </c>
      <c r="O250" s="38">
        <f t="shared" si="20"/>
        <v>0</v>
      </c>
      <c r="P250" s="369">
        <f t="shared" si="21"/>
        <v>100000000000</v>
      </c>
      <c r="Q250" s="38">
        <f t="shared" si="22"/>
        <v>698560227610365.75</v>
      </c>
      <c r="R250" s="371">
        <f t="shared" ref="R250:Z250" si="480">$P250*$O250+MAX(R$24*1000/(MAX(MIN(FLOOR(R$24*1000/$U$1,1),$E250))*$L$1)*$R$1,$Q250-$P250*$O250)</f>
        <v>698560227610365.75</v>
      </c>
      <c r="S250" s="371">
        <f t="shared" si="480"/>
        <v>698560227610365.75</v>
      </c>
      <c r="T250" s="371">
        <f t="shared" si="480"/>
        <v>698560227610365.75</v>
      </c>
      <c r="U250" s="371">
        <f t="shared" si="480"/>
        <v>698560227610365.75</v>
      </c>
      <c r="V250" s="371">
        <f t="shared" si="480"/>
        <v>698560227610365.75</v>
      </c>
      <c r="W250" s="371">
        <f t="shared" si="480"/>
        <v>698560227610365.75</v>
      </c>
      <c r="X250" s="371">
        <f t="shared" si="480"/>
        <v>698560227610365.75</v>
      </c>
      <c r="Y250" s="371">
        <f t="shared" si="480"/>
        <v>698560227610365.75</v>
      </c>
      <c r="Z250" s="371">
        <f t="shared" si="480"/>
        <v>698560227610365.75</v>
      </c>
      <c r="AA250" s="38">
        <f t="shared" ref="AA250:AI250" si="481">$D250*R250/3600</f>
        <v>111769636417.65851</v>
      </c>
      <c r="AB250" s="38">
        <f t="shared" si="481"/>
        <v>111769636417.65851</v>
      </c>
      <c r="AC250" s="38">
        <f t="shared" si="481"/>
        <v>111769636417.65851</v>
      </c>
      <c r="AD250" s="38">
        <f t="shared" si="481"/>
        <v>111769636417.65851</v>
      </c>
      <c r="AE250" s="38">
        <f t="shared" si="481"/>
        <v>111769636417.65851</v>
      </c>
      <c r="AF250" s="38">
        <f t="shared" si="481"/>
        <v>111769636417.65851</v>
      </c>
      <c r="AG250" s="38">
        <f t="shared" si="481"/>
        <v>111769636417.65851</v>
      </c>
      <c r="AH250" s="38">
        <f t="shared" si="481"/>
        <v>111769636417.65851</v>
      </c>
      <c r="AI250" s="38">
        <f t="shared" si="481"/>
        <v>111769636417.65851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5</v>
      </c>
      <c r="P251" s="369">
        <f t="shared" si="21"/>
        <v>48.32</v>
      </c>
      <c r="Q251" s="38">
        <f t="shared" si="22"/>
        <v>337544.30198132875</v>
      </c>
      <c r="R251" s="371">
        <f t="shared" ref="R251:Z251" si="482">$P251*$O251+MAX(R$24*1000/(MAX(MIN(FLOOR(R$24*1000/$U$1,1),$E251))*$L$1)*$R$1,$Q251-$P251*$O251)</f>
        <v>337544.30198132875</v>
      </c>
      <c r="S251" s="371">
        <f t="shared" si="482"/>
        <v>337544.30198132875</v>
      </c>
      <c r="T251" s="371">
        <f t="shared" si="482"/>
        <v>337544.30198132875</v>
      </c>
      <c r="U251" s="371">
        <f t="shared" si="482"/>
        <v>337544.30198132875</v>
      </c>
      <c r="V251" s="371">
        <f t="shared" si="482"/>
        <v>337544.30198132875</v>
      </c>
      <c r="W251" s="371">
        <f t="shared" si="482"/>
        <v>337544.30198132875</v>
      </c>
      <c r="X251" s="371">
        <f t="shared" si="482"/>
        <v>337544.30198132875</v>
      </c>
      <c r="Y251" s="371">
        <f t="shared" si="482"/>
        <v>1692714.9534681397</v>
      </c>
      <c r="Z251" s="371">
        <f t="shared" si="482"/>
        <v>16924975.1346814</v>
      </c>
      <c r="AA251" s="38">
        <f t="shared" ref="AA251:AI251" si="483">$D251*R251/3600</f>
        <v>670.58801326957314</v>
      </c>
      <c r="AB251" s="38">
        <f t="shared" si="483"/>
        <v>670.58801326957314</v>
      </c>
      <c r="AC251" s="38">
        <f t="shared" si="483"/>
        <v>670.58801326957314</v>
      </c>
      <c r="AD251" s="38">
        <f t="shared" si="483"/>
        <v>670.58801326957314</v>
      </c>
      <c r="AE251" s="38">
        <f t="shared" si="483"/>
        <v>670.58801326957314</v>
      </c>
      <c r="AF251" s="38">
        <f t="shared" si="483"/>
        <v>670.58801326957314</v>
      </c>
      <c r="AG251" s="38">
        <f t="shared" si="483"/>
        <v>670.58801326957314</v>
      </c>
      <c r="AH251" s="38">
        <f t="shared" si="483"/>
        <v>3362.8603742233709</v>
      </c>
      <c r="AI251" s="38">
        <f t="shared" si="483"/>
        <v>33624.283934233717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5</v>
      </c>
      <c r="P252" s="369">
        <f t="shared" si="21"/>
        <v>12.08</v>
      </c>
      <c r="Q252" s="38">
        <f t="shared" si="22"/>
        <v>84386.075495332188</v>
      </c>
      <c r="R252" s="371">
        <f t="shared" ref="R252:Z252" si="484">$P252*$O252+MAX(R$24*1000/(MAX(MIN(FLOOR(R$24*1000/$U$1,1),$E252))*$L$1)*$R$1,$Q252-$P252*$O252)</f>
        <v>84386.075495332188</v>
      </c>
      <c r="S252" s="371">
        <f t="shared" si="484"/>
        <v>84386.075495332188</v>
      </c>
      <c r="T252" s="371">
        <f t="shared" si="484"/>
        <v>84386.075495332188</v>
      </c>
      <c r="U252" s="371">
        <f t="shared" si="484"/>
        <v>84386.075495332188</v>
      </c>
      <c r="V252" s="371">
        <f t="shared" si="484"/>
        <v>84386.075495332188</v>
      </c>
      <c r="W252" s="371">
        <f t="shared" si="484"/>
        <v>84386.075495332188</v>
      </c>
      <c r="X252" s="371">
        <f t="shared" si="484"/>
        <v>169307.73534681398</v>
      </c>
      <c r="Y252" s="371">
        <f t="shared" si="484"/>
        <v>1692533.7534681396</v>
      </c>
      <c r="Z252" s="371">
        <f t="shared" si="484"/>
        <v>16924793.934681397</v>
      </c>
      <c r="AA252" s="38">
        <f t="shared" ref="AA252:AI252" si="485">$D252*R252/3600</f>
        <v>167.64700331739328</v>
      </c>
      <c r="AB252" s="38">
        <f t="shared" si="485"/>
        <v>167.64700331739328</v>
      </c>
      <c r="AC252" s="38">
        <f t="shared" si="485"/>
        <v>167.64700331739328</v>
      </c>
      <c r="AD252" s="38">
        <f t="shared" si="485"/>
        <v>167.64700331739328</v>
      </c>
      <c r="AE252" s="38">
        <f t="shared" si="485"/>
        <v>167.64700331739328</v>
      </c>
      <c r="AF252" s="38">
        <f t="shared" si="485"/>
        <v>167.64700331739328</v>
      </c>
      <c r="AG252" s="38">
        <f t="shared" si="485"/>
        <v>336.3580342223371</v>
      </c>
      <c r="AH252" s="38">
        <f t="shared" si="485"/>
        <v>3362.5003902233707</v>
      </c>
      <c r="AI252" s="38">
        <f t="shared" si="485"/>
        <v>33623.923950233708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5</v>
      </c>
      <c r="P253" s="369">
        <f t="shared" si="21"/>
        <v>12.08</v>
      </c>
      <c r="Q253" s="38">
        <f t="shared" si="22"/>
        <v>84386.075495332188</v>
      </c>
      <c r="R253" s="371">
        <f t="shared" ref="R253:Z253" si="486">$P253*$O253+MAX(R$24*1000/(MAX(MIN(FLOOR(R$24*1000/$U$1,1),$E253))*$L$1)*$R$1,$Q253-$P253*$O253)</f>
        <v>84386.075495332188</v>
      </c>
      <c r="S253" s="371">
        <f t="shared" si="486"/>
        <v>84386.075495332188</v>
      </c>
      <c r="T253" s="371">
        <f t="shared" si="486"/>
        <v>84386.075495332188</v>
      </c>
      <c r="U253" s="371">
        <f t="shared" si="486"/>
        <v>84386.075495332188</v>
      </c>
      <c r="V253" s="371">
        <f t="shared" si="486"/>
        <v>84386.075495332188</v>
      </c>
      <c r="W253" s="371">
        <f t="shared" si="486"/>
        <v>84386.075495332188</v>
      </c>
      <c r="X253" s="371">
        <f t="shared" si="486"/>
        <v>169307.73534681398</v>
      </c>
      <c r="Y253" s="371">
        <f t="shared" si="486"/>
        <v>1692533.7534681396</v>
      </c>
      <c r="Z253" s="371">
        <f t="shared" si="486"/>
        <v>16924793.934681397</v>
      </c>
      <c r="AA253" s="38">
        <f t="shared" ref="AA253:AI253" si="487">$D253*R253/3600</f>
        <v>167.64700331739328</v>
      </c>
      <c r="AB253" s="38">
        <f t="shared" si="487"/>
        <v>167.64700331739328</v>
      </c>
      <c r="AC253" s="38">
        <f t="shared" si="487"/>
        <v>167.64700331739328</v>
      </c>
      <c r="AD253" s="38">
        <f t="shared" si="487"/>
        <v>167.64700331739328</v>
      </c>
      <c r="AE253" s="38">
        <f t="shared" si="487"/>
        <v>167.64700331739328</v>
      </c>
      <c r="AF253" s="38">
        <f t="shared" si="487"/>
        <v>167.64700331739328</v>
      </c>
      <c r="AG253" s="38">
        <f t="shared" si="487"/>
        <v>336.3580342223371</v>
      </c>
      <c r="AH253" s="38">
        <f t="shared" si="487"/>
        <v>3362.5003902233707</v>
      </c>
      <c r="AI253" s="38">
        <f t="shared" si="487"/>
        <v>33623.923950233708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5</v>
      </c>
      <c r="P254" s="369">
        <f t="shared" si="21"/>
        <v>48.32</v>
      </c>
      <c r="Q254" s="38">
        <f t="shared" si="22"/>
        <v>337544.30198132875</v>
      </c>
      <c r="R254" s="371">
        <f t="shared" ref="R254:Z254" si="488">$P254*$O254+MAX(R$24*1000/(MAX(MIN(FLOOR(R$24*1000/$U$1,1),$E254))*$L$1)*$R$1,$Q254-$P254*$O254)</f>
        <v>337544.30198132875</v>
      </c>
      <c r="S254" s="371">
        <f t="shared" si="488"/>
        <v>337544.30198132875</v>
      </c>
      <c r="T254" s="371">
        <f t="shared" si="488"/>
        <v>337544.30198132875</v>
      </c>
      <c r="U254" s="371">
        <f t="shared" si="488"/>
        <v>337544.30198132875</v>
      </c>
      <c r="V254" s="371">
        <f t="shared" si="488"/>
        <v>337544.30198132875</v>
      </c>
      <c r="W254" s="371">
        <f t="shared" si="488"/>
        <v>337544.30198132875</v>
      </c>
      <c r="X254" s="371">
        <f t="shared" si="488"/>
        <v>337544.30198132875</v>
      </c>
      <c r="Y254" s="371">
        <f t="shared" si="488"/>
        <v>1692714.9534681397</v>
      </c>
      <c r="Z254" s="371">
        <f t="shared" si="488"/>
        <v>16924975.1346814</v>
      </c>
      <c r="AA254" s="38">
        <f t="shared" ref="AA254:AI254" si="489">$D254*R254/3600</f>
        <v>670.58801326957314</v>
      </c>
      <c r="AB254" s="38">
        <f t="shared" si="489"/>
        <v>670.58801326957314</v>
      </c>
      <c r="AC254" s="38">
        <f t="shared" si="489"/>
        <v>670.58801326957314</v>
      </c>
      <c r="AD254" s="38">
        <f t="shared" si="489"/>
        <v>670.58801326957314</v>
      </c>
      <c r="AE254" s="38">
        <f t="shared" si="489"/>
        <v>670.58801326957314</v>
      </c>
      <c r="AF254" s="38">
        <f t="shared" si="489"/>
        <v>670.58801326957314</v>
      </c>
      <c r="AG254" s="38">
        <f t="shared" si="489"/>
        <v>670.58801326957314</v>
      </c>
      <c r="AH254" s="38">
        <f t="shared" si="489"/>
        <v>3362.8603742233709</v>
      </c>
      <c r="AI254" s="38">
        <f t="shared" si="489"/>
        <v>33624.283934233717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3</v>
      </c>
      <c r="P255" s="369">
        <f t="shared" si="21"/>
        <v>16.106666666666666</v>
      </c>
      <c r="Q255" s="38">
        <f t="shared" si="22"/>
        <v>112514.76732710957</v>
      </c>
      <c r="R255" s="371">
        <f t="shared" ref="R255:Z255" si="490">$P255*$O255+MAX(R$24*1000/(MAX(MIN(FLOOR(R$24*1000/$U$1,1),$E255))*$L$1)*$R$1,$Q255-$P255*$O255)</f>
        <v>112514.76732710957</v>
      </c>
      <c r="S255" s="371">
        <f t="shared" si="490"/>
        <v>112514.76732710957</v>
      </c>
      <c r="T255" s="371">
        <f t="shared" si="490"/>
        <v>112514.76732710957</v>
      </c>
      <c r="U255" s="371">
        <f t="shared" si="490"/>
        <v>112514.76732710957</v>
      </c>
      <c r="V255" s="371">
        <f t="shared" si="490"/>
        <v>112514.76732710957</v>
      </c>
      <c r="W255" s="371">
        <f t="shared" si="490"/>
        <v>112514.76732710957</v>
      </c>
      <c r="X255" s="371">
        <f t="shared" si="490"/>
        <v>253919.323020221</v>
      </c>
      <c r="Y255" s="371">
        <f t="shared" si="490"/>
        <v>2538758.3502022098</v>
      </c>
      <c r="Z255" s="371">
        <f t="shared" si="490"/>
        <v>25387148.6220221</v>
      </c>
      <c r="AA255" s="38">
        <f t="shared" ref="AA255:AI255" si="491">$D255*R255/3600</f>
        <v>149.01955850434956</v>
      </c>
      <c r="AB255" s="38">
        <f t="shared" si="491"/>
        <v>149.01955850434956</v>
      </c>
      <c r="AC255" s="38">
        <f t="shared" si="491"/>
        <v>149.01955850434956</v>
      </c>
      <c r="AD255" s="38">
        <f t="shared" si="491"/>
        <v>149.01955850434956</v>
      </c>
      <c r="AE255" s="38">
        <f t="shared" si="491"/>
        <v>149.01955850434956</v>
      </c>
      <c r="AF255" s="38">
        <f t="shared" si="491"/>
        <v>149.01955850434956</v>
      </c>
      <c r="AG255" s="38">
        <f t="shared" si="491"/>
        <v>336.30203671122604</v>
      </c>
      <c r="AH255" s="38">
        <f t="shared" si="491"/>
        <v>3362.4443927122602</v>
      </c>
      <c r="AI255" s="38">
        <f t="shared" si="491"/>
        <v>33623.867952722598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3</v>
      </c>
      <c r="P256" s="369">
        <f t="shared" si="21"/>
        <v>60.4</v>
      </c>
      <c r="Q256" s="38">
        <f t="shared" si="22"/>
        <v>421930.37747666088</v>
      </c>
      <c r="R256" s="371">
        <f t="shared" ref="R256:Z256" si="492">$P256*$O256+MAX(R$24*1000/(MAX(MIN(FLOOR(R$24*1000/$U$1,1),$E256))*$L$1)*$R$1,$Q256-$P256*$O256)</f>
        <v>421930.37747666088</v>
      </c>
      <c r="S256" s="371">
        <f t="shared" si="492"/>
        <v>421930.37747666088</v>
      </c>
      <c r="T256" s="371">
        <f t="shared" si="492"/>
        <v>421930.37747666088</v>
      </c>
      <c r="U256" s="371">
        <f t="shared" si="492"/>
        <v>421930.37747666088</v>
      </c>
      <c r="V256" s="371">
        <f t="shared" si="492"/>
        <v>421930.37747666088</v>
      </c>
      <c r="W256" s="371">
        <f t="shared" si="492"/>
        <v>421930.37747666088</v>
      </c>
      <c r="X256" s="371">
        <f t="shared" si="492"/>
        <v>421930.37747666088</v>
      </c>
      <c r="Y256" s="371">
        <f t="shared" si="492"/>
        <v>2538891.2302022101</v>
      </c>
      <c r="Z256" s="371">
        <f t="shared" si="492"/>
        <v>25387281.502022099</v>
      </c>
      <c r="AA256" s="38">
        <f t="shared" ref="AA256:AI256" si="493">$D256*R256/3600</f>
        <v>558.8233443913108</v>
      </c>
      <c r="AB256" s="38">
        <f t="shared" si="493"/>
        <v>558.8233443913108</v>
      </c>
      <c r="AC256" s="38">
        <f t="shared" si="493"/>
        <v>558.8233443913108</v>
      </c>
      <c r="AD256" s="38">
        <f t="shared" si="493"/>
        <v>558.8233443913108</v>
      </c>
      <c r="AE256" s="38">
        <f t="shared" si="493"/>
        <v>558.8233443913108</v>
      </c>
      <c r="AF256" s="38">
        <f t="shared" si="493"/>
        <v>558.8233443913108</v>
      </c>
      <c r="AG256" s="38">
        <f t="shared" si="493"/>
        <v>558.8233443913108</v>
      </c>
      <c r="AH256" s="38">
        <f t="shared" si="493"/>
        <v>3362.6203848900382</v>
      </c>
      <c r="AI256" s="38">
        <f t="shared" si="493"/>
        <v>33624.043944900382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2</v>
      </c>
      <c r="P257" s="369">
        <f t="shared" si="21"/>
        <v>24.16</v>
      </c>
      <c r="Q257" s="38">
        <f t="shared" si="22"/>
        <v>168772.15099066438</v>
      </c>
      <c r="R257" s="371">
        <f t="shared" ref="R257:Z257" si="494">$P257*$O257+MAX(R$24*1000/(MAX(MIN(FLOOR(R$24*1000/$U$1,1),$E257))*$L$1)*$R$1,$Q257-$P257*$O257)</f>
        <v>168772.15099066438</v>
      </c>
      <c r="S257" s="371">
        <f t="shared" si="494"/>
        <v>168772.15099066438</v>
      </c>
      <c r="T257" s="371">
        <f t="shared" si="494"/>
        <v>168772.15099066438</v>
      </c>
      <c r="U257" s="371">
        <f t="shared" si="494"/>
        <v>168772.15099066438</v>
      </c>
      <c r="V257" s="371">
        <f t="shared" si="494"/>
        <v>168772.15099066438</v>
      </c>
      <c r="W257" s="371">
        <f t="shared" si="494"/>
        <v>168772.15099066438</v>
      </c>
      <c r="X257" s="371">
        <f t="shared" si="494"/>
        <v>338542.99069362797</v>
      </c>
      <c r="Y257" s="371">
        <f t="shared" si="494"/>
        <v>3384995.0269362791</v>
      </c>
      <c r="Z257" s="371">
        <f t="shared" si="494"/>
        <v>33849515.389362797</v>
      </c>
      <c r="AA257" s="38">
        <f t="shared" ref="AA257:AI257" si="495">$D257*R257/3600</f>
        <v>167.64700331739328</v>
      </c>
      <c r="AB257" s="38">
        <f t="shared" si="495"/>
        <v>167.64700331739328</v>
      </c>
      <c r="AC257" s="38">
        <f t="shared" si="495"/>
        <v>167.64700331739328</v>
      </c>
      <c r="AD257" s="38">
        <f t="shared" si="495"/>
        <v>167.64700331739328</v>
      </c>
      <c r="AE257" s="38">
        <f t="shared" si="495"/>
        <v>167.64700331739328</v>
      </c>
      <c r="AF257" s="38">
        <f t="shared" si="495"/>
        <v>167.64700331739328</v>
      </c>
      <c r="AG257" s="38">
        <f t="shared" si="495"/>
        <v>336.28603742233713</v>
      </c>
      <c r="AH257" s="38">
        <f t="shared" si="495"/>
        <v>3362.4283934233704</v>
      </c>
      <c r="AI257" s="38">
        <f t="shared" si="495"/>
        <v>33623.85195343371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2</v>
      </c>
      <c r="P258" s="369">
        <f t="shared" si="21"/>
        <v>120.8</v>
      </c>
      <c r="Q258" s="38">
        <f t="shared" si="22"/>
        <v>843860.75495332177</v>
      </c>
      <c r="R258" s="371">
        <f t="shared" ref="R258:Z258" si="496">$P258*$O258+MAX(R$24*1000/(MAX(MIN(FLOOR(R$24*1000/$U$1,1),$E258))*$L$1)*$R$1,$Q258-$P258*$O258)</f>
        <v>843860.75495332177</v>
      </c>
      <c r="S258" s="371">
        <f t="shared" si="496"/>
        <v>843860.75495332177</v>
      </c>
      <c r="T258" s="371">
        <f t="shared" si="496"/>
        <v>843860.75495332177</v>
      </c>
      <c r="U258" s="371">
        <f t="shared" si="496"/>
        <v>843860.75495332177</v>
      </c>
      <c r="V258" s="371">
        <f t="shared" si="496"/>
        <v>843860.75495332177</v>
      </c>
      <c r="W258" s="371">
        <f t="shared" si="496"/>
        <v>843860.75495332177</v>
      </c>
      <c r="X258" s="371">
        <f t="shared" si="496"/>
        <v>843860.75495332177</v>
      </c>
      <c r="Y258" s="371">
        <f t="shared" si="496"/>
        <v>3385188.3069362794</v>
      </c>
      <c r="Z258" s="371">
        <f t="shared" si="496"/>
        <v>33849708.669362798</v>
      </c>
      <c r="AA258" s="38">
        <f t="shared" ref="AA258:AI258" si="497">$D258*R258/3600</f>
        <v>838.23501658696625</v>
      </c>
      <c r="AB258" s="38">
        <f t="shared" si="497"/>
        <v>838.23501658696625</v>
      </c>
      <c r="AC258" s="38">
        <f t="shared" si="497"/>
        <v>838.23501658696625</v>
      </c>
      <c r="AD258" s="38">
        <f t="shared" si="497"/>
        <v>838.23501658696625</v>
      </c>
      <c r="AE258" s="38">
        <f t="shared" si="497"/>
        <v>838.23501658696625</v>
      </c>
      <c r="AF258" s="38">
        <f t="shared" si="497"/>
        <v>838.23501658696625</v>
      </c>
      <c r="AG258" s="38">
        <f t="shared" si="497"/>
        <v>838.23501658696625</v>
      </c>
      <c r="AH258" s="38">
        <f t="shared" si="497"/>
        <v>3362.6203848900377</v>
      </c>
      <c r="AI258" s="38">
        <f t="shared" si="497"/>
        <v>33624.043944900382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1</v>
      </c>
      <c r="P259" s="369">
        <f t="shared" si="21"/>
        <v>120.8</v>
      </c>
      <c r="Q259" s="38">
        <f t="shared" si="22"/>
        <v>843860.75495332177</v>
      </c>
      <c r="R259" s="371">
        <f t="shared" ref="R259:Z259" si="498">$P259*$O259+MAX(R$24*1000/(MAX(MIN(FLOOR(R$24*1000/$U$1,1),$E259))*$L$1)*$R$1,$Q259-$P259*$O259)</f>
        <v>843860.75495332177</v>
      </c>
      <c r="S259" s="371">
        <f t="shared" si="498"/>
        <v>843860.75495332177</v>
      </c>
      <c r="T259" s="371">
        <f t="shared" si="498"/>
        <v>843860.75495332177</v>
      </c>
      <c r="U259" s="371">
        <f t="shared" si="498"/>
        <v>843860.75495332177</v>
      </c>
      <c r="V259" s="371">
        <f t="shared" si="498"/>
        <v>843860.75495332177</v>
      </c>
      <c r="W259" s="371">
        <f t="shared" si="498"/>
        <v>843860.75495332177</v>
      </c>
      <c r="X259" s="371">
        <f t="shared" si="498"/>
        <v>843860.75495332177</v>
      </c>
      <c r="Y259" s="371">
        <f t="shared" si="498"/>
        <v>5077540.8604044197</v>
      </c>
      <c r="Z259" s="371">
        <f t="shared" si="498"/>
        <v>50774321.404044196</v>
      </c>
      <c r="AA259" s="38">
        <f t="shared" ref="AA259:AI259" si="499">$D259*R259/3600</f>
        <v>558.8233443913108</v>
      </c>
      <c r="AB259" s="38">
        <f t="shared" si="499"/>
        <v>558.8233443913108</v>
      </c>
      <c r="AC259" s="38">
        <f t="shared" si="499"/>
        <v>558.8233443913108</v>
      </c>
      <c r="AD259" s="38">
        <f t="shared" si="499"/>
        <v>558.8233443913108</v>
      </c>
      <c r="AE259" s="38">
        <f t="shared" si="499"/>
        <v>558.8233443913108</v>
      </c>
      <c r="AF259" s="38">
        <f t="shared" si="499"/>
        <v>558.8233443913108</v>
      </c>
      <c r="AG259" s="38">
        <f t="shared" si="499"/>
        <v>558.8233443913108</v>
      </c>
      <c r="AH259" s="38">
        <f t="shared" si="499"/>
        <v>3362.4603920011491</v>
      </c>
      <c r="AI259" s="38">
        <f t="shared" si="499"/>
        <v>33623.883952011485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1</v>
      </c>
      <c r="P260" s="369">
        <f t="shared" si="21"/>
        <v>48.32</v>
      </c>
      <c r="Q260" s="38">
        <f t="shared" si="22"/>
        <v>337544.30198132875</v>
      </c>
      <c r="R260" s="371">
        <f t="shared" ref="R260:Z260" si="500">$P260*$O260+MAX(R$24*1000/(MAX(MIN(FLOOR(R$24*1000/$U$1,1),$E260))*$L$1)*$R$1,$Q260-$P260*$O260)</f>
        <v>337544.30198132875</v>
      </c>
      <c r="S260" s="371">
        <f t="shared" si="500"/>
        <v>337544.30198132875</v>
      </c>
      <c r="T260" s="371">
        <f t="shared" si="500"/>
        <v>337544.30198132875</v>
      </c>
      <c r="U260" s="371">
        <f t="shared" si="500"/>
        <v>337544.30198132875</v>
      </c>
      <c r="V260" s="371">
        <f t="shared" si="500"/>
        <v>337544.30198132875</v>
      </c>
      <c r="W260" s="371">
        <f t="shared" si="500"/>
        <v>337544.30198132875</v>
      </c>
      <c r="X260" s="371">
        <f t="shared" si="500"/>
        <v>507790.32604044199</v>
      </c>
      <c r="Y260" s="371">
        <f t="shared" si="500"/>
        <v>5077468.3804044202</v>
      </c>
      <c r="Z260" s="371">
        <f t="shared" si="500"/>
        <v>50774248.924044199</v>
      </c>
      <c r="AA260" s="38">
        <f t="shared" ref="AA260:AI260" si="501">$D260*R260/3600</f>
        <v>223.52933775652437</v>
      </c>
      <c r="AB260" s="38">
        <f t="shared" si="501"/>
        <v>223.52933775652437</v>
      </c>
      <c r="AC260" s="38">
        <f t="shared" si="501"/>
        <v>223.52933775652437</v>
      </c>
      <c r="AD260" s="38">
        <f t="shared" si="501"/>
        <v>223.52933775652437</v>
      </c>
      <c r="AE260" s="38">
        <f t="shared" si="501"/>
        <v>223.52933775652437</v>
      </c>
      <c r="AF260" s="38">
        <f t="shared" si="501"/>
        <v>223.52933775652437</v>
      </c>
      <c r="AG260" s="38">
        <f t="shared" si="501"/>
        <v>336.27003813344822</v>
      </c>
      <c r="AH260" s="38">
        <f t="shared" si="501"/>
        <v>3362.4123941344824</v>
      </c>
      <c r="AI260" s="38">
        <f t="shared" si="501"/>
        <v>33623.835954144823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0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0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0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0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0</v>
      </c>
      <c r="O265" s="38">
        <f t="shared" si="20"/>
        <v>0</v>
      </c>
      <c r="P265" s="369">
        <f t="shared" si="21"/>
        <v>100000000000</v>
      </c>
      <c r="Q265" s="38">
        <f t="shared" si="22"/>
        <v>698560227610365.75</v>
      </c>
      <c r="R265" s="371">
        <f t="shared" ref="R265:Z265" si="510">$P265*$O265+MAX(R$24*1000/(MAX(MIN(FLOOR(R$24*1000/$U$1,1),$E265))*$L$1)*$R$1,$Q265-$P265*$O265)</f>
        <v>698560227610365.75</v>
      </c>
      <c r="S265" s="371">
        <f t="shared" si="510"/>
        <v>698560227610365.75</v>
      </c>
      <c r="T265" s="371">
        <f t="shared" si="510"/>
        <v>698560227610365.75</v>
      </c>
      <c r="U265" s="371">
        <f t="shared" si="510"/>
        <v>698560227610365.75</v>
      </c>
      <c r="V265" s="371">
        <f t="shared" si="510"/>
        <v>698560227610365.75</v>
      </c>
      <c r="W265" s="371">
        <f t="shared" si="510"/>
        <v>698560227610365.75</v>
      </c>
      <c r="X265" s="371">
        <f t="shared" si="510"/>
        <v>698560227610365.75</v>
      </c>
      <c r="Y265" s="371">
        <f t="shared" si="510"/>
        <v>698560227610365.75</v>
      </c>
      <c r="Z265" s="371">
        <f t="shared" si="510"/>
        <v>698560227610365.75</v>
      </c>
      <c r="AA265" s="38">
        <f t="shared" ref="AA265:AI265" si="511">$D265*R265/3600</f>
        <v>233629587234.13342</v>
      </c>
      <c r="AB265" s="38">
        <f t="shared" si="511"/>
        <v>233629587234.13342</v>
      </c>
      <c r="AC265" s="38">
        <f t="shared" si="511"/>
        <v>233629587234.13342</v>
      </c>
      <c r="AD265" s="38">
        <f t="shared" si="511"/>
        <v>233629587234.13342</v>
      </c>
      <c r="AE265" s="38">
        <f t="shared" si="511"/>
        <v>233629587234.13342</v>
      </c>
      <c r="AF265" s="38">
        <f t="shared" si="511"/>
        <v>233629587234.13342</v>
      </c>
      <c r="AG265" s="38">
        <f t="shared" si="511"/>
        <v>233629587234.13342</v>
      </c>
      <c r="AH265" s="38">
        <f t="shared" si="511"/>
        <v>233629587234.13342</v>
      </c>
      <c r="AI265" s="38">
        <f t="shared" si="511"/>
        <v>233629587234.13342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7</v>
      </c>
      <c r="P266" s="369">
        <f t="shared" si="21"/>
        <v>24.16</v>
      </c>
      <c r="Q266" s="38">
        <f t="shared" si="22"/>
        <v>168772.15099066438</v>
      </c>
      <c r="R266" s="371">
        <f t="shared" ref="R266:Z266" si="513">$P266*$O266+MAX(R$24*1000/(MAX(MIN(FLOOR(R$24*1000/$U$1,1),$E266))*$L$1)*$R$1,$Q266-$P266*$O266)</f>
        <v>168772.15099066438</v>
      </c>
      <c r="S266" s="371">
        <f t="shared" si="513"/>
        <v>168772.15099066438</v>
      </c>
      <c r="T266" s="371">
        <f t="shared" si="513"/>
        <v>168772.15099066438</v>
      </c>
      <c r="U266" s="371">
        <f t="shared" si="513"/>
        <v>168772.15099066438</v>
      </c>
      <c r="V266" s="371">
        <f t="shared" si="513"/>
        <v>168772.15099066438</v>
      </c>
      <c r="W266" s="371">
        <f t="shared" si="513"/>
        <v>168772.15099066438</v>
      </c>
      <c r="X266" s="371">
        <f t="shared" si="513"/>
        <v>168772.15099066438</v>
      </c>
      <c r="Y266" s="371">
        <f t="shared" si="513"/>
        <v>1269524.1351011051</v>
      </c>
      <c r="Z266" s="371">
        <f t="shared" si="513"/>
        <v>12693719.271011049</v>
      </c>
      <c r="AA266" s="38">
        <f t="shared" ref="AA266:AI266" si="514">$D266*R266/3600</f>
        <v>453.65954186290588</v>
      </c>
      <c r="AB266" s="38">
        <f t="shared" si="514"/>
        <v>453.65954186290588</v>
      </c>
      <c r="AC266" s="38">
        <f t="shared" si="514"/>
        <v>453.65954186290588</v>
      </c>
      <c r="AD266" s="38">
        <f t="shared" si="514"/>
        <v>453.65954186290588</v>
      </c>
      <c r="AE266" s="38">
        <f t="shared" si="514"/>
        <v>453.65954186290588</v>
      </c>
      <c r="AF266" s="38">
        <f t="shared" si="514"/>
        <v>453.65954186290588</v>
      </c>
      <c r="AG266" s="38">
        <f t="shared" si="514"/>
        <v>453.65954186290588</v>
      </c>
      <c r="AH266" s="38">
        <f t="shared" si="514"/>
        <v>3412.4808751517703</v>
      </c>
      <c r="AI266" s="38">
        <f t="shared" si="514"/>
        <v>34120.717400477697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7</v>
      </c>
      <c r="P267" s="369">
        <f t="shared" si="21"/>
        <v>24.16</v>
      </c>
      <c r="Q267" s="38">
        <f t="shared" si="22"/>
        <v>168772.15099066438</v>
      </c>
      <c r="R267" s="371">
        <f t="shared" ref="R267:Z267" si="515">$P267*$O267+MAX(R$24*1000/(MAX(MIN(FLOOR(R$24*1000/$U$1,1),$E267))*$L$1)*$R$1,$Q267-$P267*$O267)</f>
        <v>168772.15099066438</v>
      </c>
      <c r="S267" s="371">
        <f t="shared" si="515"/>
        <v>168772.15099066438</v>
      </c>
      <c r="T267" s="371">
        <f t="shared" si="515"/>
        <v>168772.15099066438</v>
      </c>
      <c r="U267" s="371">
        <f t="shared" si="515"/>
        <v>168772.15099066438</v>
      </c>
      <c r="V267" s="371">
        <f t="shared" si="515"/>
        <v>168772.15099066438</v>
      </c>
      <c r="W267" s="371">
        <f t="shared" si="515"/>
        <v>168772.15099066438</v>
      </c>
      <c r="X267" s="371">
        <f t="shared" si="515"/>
        <v>168772.15099066438</v>
      </c>
      <c r="Y267" s="371">
        <f t="shared" si="515"/>
        <v>1269524.1351011051</v>
      </c>
      <c r="Z267" s="371">
        <f t="shared" si="515"/>
        <v>12693719.271011049</v>
      </c>
      <c r="AA267" s="38">
        <f t="shared" ref="AA267:AI267" si="516">$D267*R267/3600</f>
        <v>453.65954186290588</v>
      </c>
      <c r="AB267" s="38">
        <f t="shared" si="516"/>
        <v>453.65954186290588</v>
      </c>
      <c r="AC267" s="38">
        <f t="shared" si="516"/>
        <v>453.65954186290588</v>
      </c>
      <c r="AD267" s="38">
        <f t="shared" si="516"/>
        <v>453.65954186290588</v>
      </c>
      <c r="AE267" s="38">
        <f t="shared" si="516"/>
        <v>453.65954186290588</v>
      </c>
      <c r="AF267" s="38">
        <f t="shared" si="516"/>
        <v>453.65954186290588</v>
      </c>
      <c r="AG267" s="38">
        <f t="shared" si="516"/>
        <v>453.65954186290588</v>
      </c>
      <c r="AH267" s="38">
        <f t="shared" si="516"/>
        <v>3412.4808751517703</v>
      </c>
      <c r="AI267" s="38">
        <f t="shared" si="516"/>
        <v>34120.717400477697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5</v>
      </c>
      <c r="P268" s="369">
        <f t="shared" si="21"/>
        <v>32.213333333333331</v>
      </c>
      <c r="Q268" s="38">
        <f t="shared" si="22"/>
        <v>225029.53465421914</v>
      </c>
      <c r="R268" s="371">
        <f t="shared" ref="R268:Z268" si="517">$P268*$O268+MAX(R$24*1000/(MAX(MIN(FLOOR(R$24*1000/$U$1,1),$E268))*$L$1)*$R$1,$Q268-$P268*$O268)</f>
        <v>225029.53465421914</v>
      </c>
      <c r="S268" s="371">
        <f t="shared" si="517"/>
        <v>225029.53465421914</v>
      </c>
      <c r="T268" s="371">
        <f t="shared" si="517"/>
        <v>225029.53465421914</v>
      </c>
      <c r="U268" s="371">
        <f t="shared" si="517"/>
        <v>225029.53465421914</v>
      </c>
      <c r="V268" s="371">
        <f t="shared" si="517"/>
        <v>225029.53465421914</v>
      </c>
      <c r="W268" s="371">
        <f t="shared" si="517"/>
        <v>225029.53465421914</v>
      </c>
      <c r="X268" s="371">
        <f t="shared" si="517"/>
        <v>225029.53465421914</v>
      </c>
      <c r="Y268" s="371">
        <f t="shared" si="517"/>
        <v>1692634.4201348063</v>
      </c>
      <c r="Z268" s="371">
        <f t="shared" si="517"/>
        <v>16924894.601348065</v>
      </c>
      <c r="AA268" s="38">
        <f t="shared" ref="AA268:AI268" si="518">$D268*R268/3600</f>
        <v>453.65954186290583</v>
      </c>
      <c r="AB268" s="38">
        <f t="shared" si="518"/>
        <v>453.65954186290583</v>
      </c>
      <c r="AC268" s="38">
        <f t="shared" si="518"/>
        <v>453.65954186290583</v>
      </c>
      <c r="AD268" s="38">
        <f t="shared" si="518"/>
        <v>453.65954186290583</v>
      </c>
      <c r="AE268" s="38">
        <f t="shared" si="518"/>
        <v>453.65954186290583</v>
      </c>
      <c r="AF268" s="38">
        <f t="shared" si="518"/>
        <v>453.65954186290583</v>
      </c>
      <c r="AG268" s="38">
        <f t="shared" si="518"/>
        <v>453.65954186290583</v>
      </c>
      <c r="AH268" s="38">
        <f t="shared" si="518"/>
        <v>3412.3509909917693</v>
      </c>
      <c r="AI268" s="38">
        <f t="shared" si="518"/>
        <v>34120.587516317697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3</v>
      </c>
      <c r="P269" s="369">
        <f t="shared" si="21"/>
        <v>48.32</v>
      </c>
      <c r="Q269" s="38">
        <f t="shared" si="22"/>
        <v>337544.30198132875</v>
      </c>
      <c r="R269" s="371">
        <f t="shared" ref="R269:Z269" si="519">$P269*$O269+MAX(R$24*1000/(MAX(MIN(FLOOR(R$24*1000/$U$1,1),$E269))*$L$1)*$R$1,$Q269-$P269*$O269)</f>
        <v>337544.30198132875</v>
      </c>
      <c r="S269" s="371">
        <f t="shared" si="519"/>
        <v>337544.30198132875</v>
      </c>
      <c r="T269" s="371">
        <f t="shared" si="519"/>
        <v>337544.30198132875</v>
      </c>
      <c r="U269" s="371">
        <f t="shared" si="519"/>
        <v>337544.30198132875</v>
      </c>
      <c r="V269" s="371">
        <f t="shared" si="519"/>
        <v>337544.30198132875</v>
      </c>
      <c r="W269" s="371">
        <f t="shared" si="519"/>
        <v>337544.30198132875</v>
      </c>
      <c r="X269" s="371">
        <f t="shared" si="519"/>
        <v>337544.30198132875</v>
      </c>
      <c r="Y269" s="371">
        <f t="shared" si="519"/>
        <v>2538854.9902022099</v>
      </c>
      <c r="Z269" s="371">
        <f t="shared" si="519"/>
        <v>25387245.2620221</v>
      </c>
      <c r="AA269" s="38">
        <f t="shared" ref="AA269:AI269" si="520">$D269*R269/3600</f>
        <v>453.65954186290588</v>
      </c>
      <c r="AB269" s="38">
        <f t="shared" si="520"/>
        <v>453.65954186290588</v>
      </c>
      <c r="AC269" s="38">
        <f t="shared" si="520"/>
        <v>453.65954186290588</v>
      </c>
      <c r="AD269" s="38">
        <f t="shared" si="520"/>
        <v>453.65954186290588</v>
      </c>
      <c r="AE269" s="38">
        <f t="shared" si="520"/>
        <v>453.65954186290588</v>
      </c>
      <c r="AF269" s="38">
        <f t="shared" si="520"/>
        <v>453.65954186290588</v>
      </c>
      <c r="AG269" s="38">
        <f t="shared" si="520"/>
        <v>453.65954186290588</v>
      </c>
      <c r="AH269" s="38">
        <f t="shared" si="520"/>
        <v>3412.2211068317702</v>
      </c>
      <c r="AI269" s="38">
        <f t="shared" si="520"/>
        <v>34120.457632157704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2</v>
      </c>
      <c r="P270" s="369">
        <f t="shared" si="21"/>
        <v>64.426666666666662</v>
      </c>
      <c r="Q270" s="38">
        <f t="shared" si="22"/>
        <v>450059.06930843828</v>
      </c>
      <c r="R270" s="371">
        <f t="shared" ref="R270:Z270" si="521">$P270*$O270+MAX(R$24*1000/(MAX(MIN(FLOOR(R$24*1000/$U$1,1),$E270))*$L$1)*$R$1,$Q270-$P270*$O270)</f>
        <v>450059.06930843828</v>
      </c>
      <c r="S270" s="371">
        <f t="shared" si="521"/>
        <v>450059.06930843828</v>
      </c>
      <c r="T270" s="371">
        <f t="shared" si="521"/>
        <v>450059.06930843828</v>
      </c>
      <c r="U270" s="371">
        <f t="shared" si="521"/>
        <v>450059.06930843828</v>
      </c>
      <c r="V270" s="371">
        <f t="shared" si="521"/>
        <v>450059.06930843828</v>
      </c>
      <c r="W270" s="371">
        <f t="shared" si="521"/>
        <v>450059.06930843828</v>
      </c>
      <c r="X270" s="371">
        <f t="shared" si="521"/>
        <v>450059.06930843828</v>
      </c>
      <c r="Y270" s="371">
        <f t="shared" si="521"/>
        <v>3385075.5602696128</v>
      </c>
      <c r="Z270" s="371">
        <f t="shared" si="521"/>
        <v>33849595.922696128</v>
      </c>
      <c r="AA270" s="38">
        <f t="shared" ref="AA270:AI270" si="522">$D270*R270/3600</f>
        <v>453.65954186290583</v>
      </c>
      <c r="AB270" s="38">
        <f t="shared" si="522"/>
        <v>453.65954186290583</v>
      </c>
      <c r="AC270" s="38">
        <f t="shared" si="522"/>
        <v>453.65954186290583</v>
      </c>
      <c r="AD270" s="38">
        <f t="shared" si="522"/>
        <v>453.65954186290583</v>
      </c>
      <c r="AE270" s="38">
        <f t="shared" si="522"/>
        <v>453.65954186290583</v>
      </c>
      <c r="AF270" s="38">
        <f t="shared" si="522"/>
        <v>453.65954186290583</v>
      </c>
      <c r="AG270" s="38">
        <f t="shared" si="522"/>
        <v>453.65954186290583</v>
      </c>
      <c r="AH270" s="38">
        <f t="shared" si="522"/>
        <v>3412.1561647517701</v>
      </c>
      <c r="AI270" s="38">
        <f t="shared" si="522"/>
        <v>34120.392690077701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1</v>
      </c>
      <c r="P271" s="369">
        <f t="shared" si="21"/>
        <v>96.64</v>
      </c>
      <c r="Q271" s="38">
        <f t="shared" si="22"/>
        <v>675088.60396265751</v>
      </c>
      <c r="R271" s="371">
        <f t="shared" ref="R271:Z271" si="523">$P271*$O271+MAX(R$24*1000/(MAX(MIN(FLOOR(R$24*1000/$U$1,1),$E271))*$L$1)*$R$1,$Q271-$P271*$O271)</f>
        <v>675088.60396265751</v>
      </c>
      <c r="S271" s="371">
        <f t="shared" si="523"/>
        <v>675088.60396265751</v>
      </c>
      <c r="T271" s="371">
        <f t="shared" si="523"/>
        <v>675088.60396265751</v>
      </c>
      <c r="U271" s="371">
        <f t="shared" si="523"/>
        <v>675088.60396265751</v>
      </c>
      <c r="V271" s="371">
        <f t="shared" si="523"/>
        <v>675088.60396265751</v>
      </c>
      <c r="W271" s="371">
        <f t="shared" si="523"/>
        <v>675088.60396265751</v>
      </c>
      <c r="X271" s="371">
        <f t="shared" si="523"/>
        <v>675088.60396265751</v>
      </c>
      <c r="Y271" s="371">
        <f t="shared" si="523"/>
        <v>5077516.7004044196</v>
      </c>
      <c r="Z271" s="371">
        <f t="shared" si="523"/>
        <v>50774297.2440442</v>
      </c>
      <c r="AA271" s="38">
        <f t="shared" ref="AA271:AI271" si="524">$D271*R271/3600</f>
        <v>453.65954186290588</v>
      </c>
      <c r="AB271" s="38">
        <f t="shared" si="524"/>
        <v>453.65954186290588</v>
      </c>
      <c r="AC271" s="38">
        <f t="shared" si="524"/>
        <v>453.65954186290588</v>
      </c>
      <c r="AD271" s="38">
        <f t="shared" si="524"/>
        <v>453.65954186290588</v>
      </c>
      <c r="AE271" s="38">
        <f t="shared" si="524"/>
        <v>453.65954186290588</v>
      </c>
      <c r="AF271" s="38">
        <f t="shared" si="524"/>
        <v>453.65954186290588</v>
      </c>
      <c r="AG271" s="38">
        <f t="shared" si="524"/>
        <v>453.65954186290588</v>
      </c>
      <c r="AH271" s="38">
        <f t="shared" si="524"/>
        <v>3412.0912226717701</v>
      </c>
      <c r="AI271" s="38">
        <f t="shared" si="524"/>
        <v>34120.327747997704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0</v>
      </c>
      <c r="O272" s="38">
        <f t="shared" si="20"/>
        <v>0</v>
      </c>
      <c r="P272" s="369">
        <f t="shared" si="21"/>
        <v>100000000000</v>
      </c>
      <c r="Q272" s="38">
        <f t="shared" si="22"/>
        <v>698560227610365.75</v>
      </c>
      <c r="R272" s="371">
        <f t="shared" ref="R272:Z272" si="525">$P272*$O272+MAX(R$24*1000/(MAX(MIN(FLOOR(R$24*1000/$U$1,1),$E272))*$L$1)*$R$1,$Q272-$P272*$O272)</f>
        <v>698560227610365.75</v>
      </c>
      <c r="S272" s="371">
        <f t="shared" si="525"/>
        <v>698560227610365.75</v>
      </c>
      <c r="T272" s="371">
        <f t="shared" si="525"/>
        <v>698560227610365.75</v>
      </c>
      <c r="U272" s="371">
        <f t="shared" si="525"/>
        <v>698560227610365.75</v>
      </c>
      <c r="V272" s="371">
        <f t="shared" si="525"/>
        <v>698560227610365.75</v>
      </c>
      <c r="W272" s="371">
        <f t="shared" si="525"/>
        <v>698560227610365.75</v>
      </c>
      <c r="X272" s="371">
        <f t="shared" si="525"/>
        <v>698560227610365.75</v>
      </c>
      <c r="Y272" s="371">
        <f t="shared" si="525"/>
        <v>698560227610365.75</v>
      </c>
      <c r="Z272" s="371">
        <f t="shared" si="525"/>
        <v>698560227610365.75</v>
      </c>
      <c r="AA272" s="38">
        <f t="shared" ref="AA272:AI272" si="526">$D272*R272/3600</f>
        <v>234716236477.08289</v>
      </c>
      <c r="AB272" s="38">
        <f t="shared" si="526"/>
        <v>234716236477.08289</v>
      </c>
      <c r="AC272" s="38">
        <f t="shared" si="526"/>
        <v>234716236477.08289</v>
      </c>
      <c r="AD272" s="38">
        <f t="shared" si="526"/>
        <v>234716236477.08289</v>
      </c>
      <c r="AE272" s="38">
        <f t="shared" si="526"/>
        <v>234716236477.08289</v>
      </c>
      <c r="AF272" s="38">
        <f t="shared" si="526"/>
        <v>234716236477.08289</v>
      </c>
      <c r="AG272" s="38">
        <f t="shared" si="526"/>
        <v>234716236477.08289</v>
      </c>
      <c r="AH272" s="38">
        <f t="shared" si="526"/>
        <v>234716236477.08289</v>
      </c>
      <c r="AI272" s="38">
        <f t="shared" si="526"/>
        <v>234716236477.08289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0</v>
      </c>
      <c r="O273" s="38">
        <f t="shared" si="20"/>
        <v>0</v>
      </c>
      <c r="P273" s="369">
        <f t="shared" si="21"/>
        <v>100000000000</v>
      </c>
      <c r="Q273" s="38">
        <f t="shared" si="22"/>
        <v>698560227610365.75</v>
      </c>
      <c r="R273" s="371">
        <f t="shared" ref="R273:Z273" si="527">$P273*$O273+MAX(R$24*1000/(MAX(MIN(FLOOR(R$24*1000/$U$1,1),$E273))*$L$1)*$R$1,$Q273-$P273*$O273)</f>
        <v>698560227610365.75</v>
      </c>
      <c r="S273" s="371">
        <f t="shared" si="527"/>
        <v>698560227610365.75</v>
      </c>
      <c r="T273" s="371">
        <f t="shared" si="527"/>
        <v>698560227610365.75</v>
      </c>
      <c r="U273" s="371">
        <f t="shared" si="527"/>
        <v>698560227610365.75</v>
      </c>
      <c r="V273" s="371">
        <f t="shared" si="527"/>
        <v>698560227610365.75</v>
      </c>
      <c r="W273" s="371">
        <f t="shared" si="527"/>
        <v>698560227610365.75</v>
      </c>
      <c r="X273" s="371">
        <f t="shared" si="527"/>
        <v>698560227610365.75</v>
      </c>
      <c r="Y273" s="371">
        <f t="shared" si="527"/>
        <v>698560227610365.75</v>
      </c>
      <c r="Z273" s="371">
        <f t="shared" si="527"/>
        <v>698560227610365.75</v>
      </c>
      <c r="AA273" s="38">
        <f t="shared" ref="AA273:AI273" si="528">$D273*R273/3600</f>
        <v>117358118238.54144</v>
      </c>
      <c r="AB273" s="38">
        <f t="shared" si="528"/>
        <v>117358118238.54144</v>
      </c>
      <c r="AC273" s="38">
        <f t="shared" si="528"/>
        <v>117358118238.54144</v>
      </c>
      <c r="AD273" s="38">
        <f t="shared" si="528"/>
        <v>117358118238.54144</v>
      </c>
      <c r="AE273" s="38">
        <f t="shared" si="528"/>
        <v>117358118238.54144</v>
      </c>
      <c r="AF273" s="38">
        <f t="shared" si="528"/>
        <v>117358118238.54144</v>
      </c>
      <c r="AG273" s="38">
        <f t="shared" si="528"/>
        <v>117358118238.54144</v>
      </c>
      <c r="AH273" s="38">
        <f t="shared" si="528"/>
        <v>117358118238.54144</v>
      </c>
      <c r="AI273" s="38">
        <f t="shared" si="528"/>
        <v>117358118238.54144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3</v>
      </c>
      <c r="P274" s="369">
        <f t="shared" si="21"/>
        <v>32.213333333333331</v>
      </c>
      <c r="Q274" s="38">
        <f t="shared" si="22"/>
        <v>225029.53465421914</v>
      </c>
      <c r="R274" s="371">
        <f t="shared" ref="R274:Z274" si="529">$P274*$O274+MAX(R$24*1000/(MAX(MIN(FLOOR(R$24*1000/$U$1,1),$E274))*$L$1)*$R$1,$Q274-$P274*$O274)</f>
        <v>225029.53465421914</v>
      </c>
      <c r="S274" s="371">
        <f t="shared" si="529"/>
        <v>225029.53465421914</v>
      </c>
      <c r="T274" s="371">
        <f t="shared" si="529"/>
        <v>225029.53465421914</v>
      </c>
      <c r="U274" s="371">
        <f t="shared" si="529"/>
        <v>225029.53465421914</v>
      </c>
      <c r="V274" s="371">
        <f t="shared" si="529"/>
        <v>225029.53465421914</v>
      </c>
      <c r="W274" s="371">
        <f t="shared" si="529"/>
        <v>225029.53465421914</v>
      </c>
      <c r="X274" s="371">
        <f t="shared" si="529"/>
        <v>253967.643020221</v>
      </c>
      <c r="Y274" s="371">
        <f t="shared" si="529"/>
        <v>2538806.6702022101</v>
      </c>
      <c r="Z274" s="371">
        <f t="shared" si="529"/>
        <v>25387196.9420221</v>
      </c>
      <c r="AA274" s="38">
        <f t="shared" ref="AA274:AI274" si="530">$D274*R274/3600</f>
        <v>308.92054517331201</v>
      </c>
      <c r="AB274" s="38">
        <f t="shared" si="530"/>
        <v>308.92054517331201</v>
      </c>
      <c r="AC274" s="38">
        <f t="shared" si="530"/>
        <v>308.92054517331201</v>
      </c>
      <c r="AD274" s="38">
        <f t="shared" si="530"/>
        <v>308.92054517331201</v>
      </c>
      <c r="AE274" s="38">
        <f t="shared" si="530"/>
        <v>308.92054517331201</v>
      </c>
      <c r="AF274" s="38">
        <f t="shared" si="530"/>
        <v>308.92054517331201</v>
      </c>
      <c r="AG274" s="38">
        <f t="shared" si="530"/>
        <v>348.64678033815937</v>
      </c>
      <c r="AH274" s="38">
        <f t="shared" si="530"/>
        <v>3485.2737968535939</v>
      </c>
      <c r="AI274" s="38">
        <f t="shared" si="530"/>
        <v>34851.543962007941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1</v>
      </c>
      <c r="P275" s="369">
        <f t="shared" si="21"/>
        <v>64.426666666666662</v>
      </c>
      <c r="Q275" s="38">
        <f t="shared" si="22"/>
        <v>450059.06930843828</v>
      </c>
      <c r="R275" s="371">
        <f t="shared" ref="R275:Z275" si="531">$P275*$O275+MAX(R$24*1000/(MAX(MIN(FLOOR(R$24*1000/$U$1,1),$E275))*$L$1)*$R$1,$Q275-$P275*$O275)</f>
        <v>450059.06930843828</v>
      </c>
      <c r="S275" s="371">
        <f t="shared" si="531"/>
        <v>450059.06930843828</v>
      </c>
      <c r="T275" s="371">
        <f t="shared" si="531"/>
        <v>450059.06930843828</v>
      </c>
      <c r="U275" s="371">
        <f t="shared" si="531"/>
        <v>450059.06930843828</v>
      </c>
      <c r="V275" s="371">
        <f t="shared" si="531"/>
        <v>450059.06930843828</v>
      </c>
      <c r="W275" s="371">
        <f t="shared" si="531"/>
        <v>450059.06930843828</v>
      </c>
      <c r="X275" s="371">
        <f t="shared" si="531"/>
        <v>507806.43270710867</v>
      </c>
      <c r="Y275" s="371">
        <f t="shared" si="531"/>
        <v>5077484.4870710867</v>
      </c>
      <c r="Z275" s="371">
        <f t="shared" si="531"/>
        <v>50774265.030710869</v>
      </c>
      <c r="AA275" s="38">
        <f t="shared" ref="AA275:AI275" si="532">$D275*R275/3600</f>
        <v>308.92054517331201</v>
      </c>
      <c r="AB275" s="38">
        <f t="shared" si="532"/>
        <v>308.92054517331201</v>
      </c>
      <c r="AC275" s="38">
        <f t="shared" si="532"/>
        <v>308.92054517331201</v>
      </c>
      <c r="AD275" s="38">
        <f t="shared" si="532"/>
        <v>308.92054517331201</v>
      </c>
      <c r="AE275" s="38">
        <f t="shared" si="532"/>
        <v>308.92054517331201</v>
      </c>
      <c r="AF275" s="38">
        <f t="shared" si="532"/>
        <v>308.92054517331201</v>
      </c>
      <c r="AG275" s="38">
        <f t="shared" si="532"/>
        <v>348.55833541015937</v>
      </c>
      <c r="AH275" s="38">
        <f t="shared" si="532"/>
        <v>3485.1853519255937</v>
      </c>
      <c r="AI275" s="38">
        <f t="shared" si="532"/>
        <v>34851.455517079936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0</v>
      </c>
      <c r="O276" s="38">
        <f t="shared" si="20"/>
        <v>0</v>
      </c>
      <c r="P276" s="369">
        <f t="shared" si="21"/>
        <v>100000000000</v>
      </c>
      <c r="Q276" s="38">
        <f t="shared" si="22"/>
        <v>698560227610365.75</v>
      </c>
      <c r="R276" s="371">
        <f t="shared" ref="R276:Z276" si="533">$P276*$O276+MAX(R$24*1000/(MAX(MIN(FLOOR(R$24*1000/$U$1,1),$E276))*$L$1)*$R$1,$Q276-$P276*$O276)</f>
        <v>698560227610365.75</v>
      </c>
      <c r="S276" s="371">
        <f t="shared" si="533"/>
        <v>698560227610365.75</v>
      </c>
      <c r="T276" s="371">
        <f t="shared" si="533"/>
        <v>698560227610365.75</v>
      </c>
      <c r="U276" s="371">
        <f t="shared" si="533"/>
        <v>698560227610365.75</v>
      </c>
      <c r="V276" s="371">
        <f t="shared" si="533"/>
        <v>698560227610365.75</v>
      </c>
      <c r="W276" s="371">
        <f t="shared" si="533"/>
        <v>698560227610365.75</v>
      </c>
      <c r="X276" s="371">
        <f t="shared" si="533"/>
        <v>698560227610365.75</v>
      </c>
      <c r="Y276" s="371">
        <f t="shared" si="533"/>
        <v>698560227610365.75</v>
      </c>
      <c r="Z276" s="371">
        <f t="shared" si="533"/>
        <v>698560227610365.75</v>
      </c>
      <c r="AA276" s="38">
        <f t="shared" ref="AA276:AI276" si="534">$D276*R276/3600</f>
        <v>239745870115.8775</v>
      </c>
      <c r="AB276" s="38">
        <f t="shared" si="534"/>
        <v>239745870115.8775</v>
      </c>
      <c r="AC276" s="38">
        <f t="shared" si="534"/>
        <v>239745870115.8775</v>
      </c>
      <c r="AD276" s="38">
        <f t="shared" si="534"/>
        <v>239745870115.8775</v>
      </c>
      <c r="AE276" s="38">
        <f t="shared" si="534"/>
        <v>239745870115.8775</v>
      </c>
      <c r="AF276" s="38">
        <f t="shared" si="534"/>
        <v>239745870115.8775</v>
      </c>
      <c r="AG276" s="38">
        <f t="shared" si="534"/>
        <v>239745870115.8775</v>
      </c>
      <c r="AH276" s="38">
        <f t="shared" si="534"/>
        <v>239745870115.8775</v>
      </c>
      <c r="AI276" s="38">
        <f t="shared" si="534"/>
        <v>239745870115.8775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0</v>
      </c>
      <c r="O277" s="38">
        <f t="shared" si="20"/>
        <v>0</v>
      </c>
      <c r="P277" s="369">
        <f t="shared" si="21"/>
        <v>100000000000</v>
      </c>
      <c r="Q277" s="38">
        <f t="shared" si="22"/>
        <v>698560227610365.75</v>
      </c>
      <c r="R277" s="371">
        <f t="shared" ref="R277:Z277" si="535">$P277*$O277+MAX(R$24*1000/(MAX(MIN(FLOOR(R$24*1000/$U$1,1),$E277))*$L$1)*$R$1,$Q277-$P277*$O277)</f>
        <v>698560227610365.75</v>
      </c>
      <c r="S277" s="371">
        <f t="shared" si="535"/>
        <v>698560227610365.75</v>
      </c>
      <c r="T277" s="371">
        <f t="shared" si="535"/>
        <v>698560227610365.75</v>
      </c>
      <c r="U277" s="371">
        <f t="shared" si="535"/>
        <v>698560227610365.75</v>
      </c>
      <c r="V277" s="371">
        <f t="shared" si="535"/>
        <v>698560227610365.75</v>
      </c>
      <c r="W277" s="371">
        <f t="shared" si="535"/>
        <v>698560227610365.75</v>
      </c>
      <c r="X277" s="371">
        <f t="shared" si="535"/>
        <v>698560227610365.75</v>
      </c>
      <c r="Y277" s="371">
        <f t="shared" si="535"/>
        <v>698560227610365.75</v>
      </c>
      <c r="Z277" s="371">
        <f t="shared" si="535"/>
        <v>698560227610365.75</v>
      </c>
      <c r="AA277" s="38">
        <f t="shared" ref="AA277:AI277" si="536">$D277*R277/3600</f>
        <v>119872935057.93875</v>
      </c>
      <c r="AB277" s="38">
        <f t="shared" si="536"/>
        <v>119872935057.93875</v>
      </c>
      <c r="AC277" s="38">
        <f t="shared" si="536"/>
        <v>119872935057.93875</v>
      </c>
      <c r="AD277" s="38">
        <f t="shared" si="536"/>
        <v>119872935057.93875</v>
      </c>
      <c r="AE277" s="38">
        <f t="shared" si="536"/>
        <v>119872935057.93875</v>
      </c>
      <c r="AF277" s="38">
        <f t="shared" si="536"/>
        <v>119872935057.93875</v>
      </c>
      <c r="AG277" s="38">
        <f t="shared" si="536"/>
        <v>119872935057.93875</v>
      </c>
      <c r="AH277" s="38">
        <f t="shared" si="536"/>
        <v>119872935057.93875</v>
      </c>
      <c r="AI277" s="38">
        <f t="shared" si="536"/>
        <v>119872935057.93875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3</v>
      </c>
      <c r="P278" s="369">
        <f t="shared" si="21"/>
        <v>60.4</v>
      </c>
      <c r="Q278" s="38">
        <f t="shared" si="22"/>
        <v>421930.37747666088</v>
      </c>
      <c r="R278" s="371">
        <f t="shared" ref="R278:Z278" si="537">$P278*$O278+MAX(R$24*1000/(MAX(MIN(FLOOR(R$24*1000/$U$1,1),$E278))*$L$1)*$R$1,$Q278-$P278*$O278)</f>
        <v>421930.37747666088</v>
      </c>
      <c r="S278" s="371">
        <f t="shared" si="537"/>
        <v>421930.37747666088</v>
      </c>
      <c r="T278" s="371">
        <f t="shared" si="537"/>
        <v>421930.37747666088</v>
      </c>
      <c r="U278" s="371">
        <f t="shared" si="537"/>
        <v>421930.37747666088</v>
      </c>
      <c r="V278" s="371">
        <f t="shared" si="537"/>
        <v>421930.37747666088</v>
      </c>
      <c r="W278" s="371">
        <f t="shared" si="537"/>
        <v>421930.37747666088</v>
      </c>
      <c r="X278" s="371">
        <f t="shared" si="537"/>
        <v>421930.37747666088</v>
      </c>
      <c r="Y278" s="371">
        <f t="shared" si="537"/>
        <v>2538891.2302022101</v>
      </c>
      <c r="Z278" s="371">
        <f t="shared" si="537"/>
        <v>25387281.502022099</v>
      </c>
      <c r="AA278" s="38">
        <f t="shared" ref="AA278:AI278" si="538">$D278*R278/3600</f>
        <v>585.07679010096979</v>
      </c>
      <c r="AB278" s="38">
        <f t="shared" si="538"/>
        <v>585.07679010096979</v>
      </c>
      <c r="AC278" s="38">
        <f t="shared" si="538"/>
        <v>585.07679010096979</v>
      </c>
      <c r="AD278" s="38">
        <f t="shared" si="538"/>
        <v>585.07679010096979</v>
      </c>
      <c r="AE278" s="38">
        <f t="shared" si="538"/>
        <v>585.07679010096979</v>
      </c>
      <c r="AF278" s="38">
        <f t="shared" si="538"/>
        <v>585.07679010096979</v>
      </c>
      <c r="AG278" s="38">
        <f t="shared" si="538"/>
        <v>585.07679010096979</v>
      </c>
      <c r="AH278" s="38">
        <f t="shared" si="538"/>
        <v>3520.5958392137313</v>
      </c>
      <c r="AI278" s="38">
        <f t="shared" si="538"/>
        <v>35203.69701613731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1</v>
      </c>
      <c r="P279" s="369">
        <f t="shared" si="21"/>
        <v>120.8</v>
      </c>
      <c r="Q279" s="38">
        <f t="shared" si="22"/>
        <v>843860.75495332177</v>
      </c>
      <c r="R279" s="371">
        <f t="shared" ref="R279:Z279" si="539">$P279*$O279+MAX(R$24*1000/(MAX(MIN(FLOOR(R$24*1000/$U$1,1),$E279))*$L$1)*$R$1,$Q279-$P279*$O279)</f>
        <v>843860.75495332177</v>
      </c>
      <c r="S279" s="371">
        <f t="shared" si="539"/>
        <v>843860.75495332177</v>
      </c>
      <c r="T279" s="371">
        <f t="shared" si="539"/>
        <v>843860.75495332177</v>
      </c>
      <c r="U279" s="371">
        <f t="shared" si="539"/>
        <v>843860.75495332177</v>
      </c>
      <c r="V279" s="371">
        <f t="shared" si="539"/>
        <v>843860.75495332177</v>
      </c>
      <c r="W279" s="371">
        <f t="shared" si="539"/>
        <v>843860.75495332177</v>
      </c>
      <c r="X279" s="371">
        <f t="shared" si="539"/>
        <v>843860.75495332177</v>
      </c>
      <c r="Y279" s="371">
        <f t="shared" si="539"/>
        <v>5077540.8604044197</v>
      </c>
      <c r="Z279" s="371">
        <f t="shared" si="539"/>
        <v>50774321.404044196</v>
      </c>
      <c r="AA279" s="38">
        <f t="shared" ref="AA279:AI279" si="540">$D279*R279/3600</f>
        <v>585.07679010096979</v>
      </c>
      <c r="AB279" s="38">
        <f t="shared" si="540"/>
        <v>585.07679010096979</v>
      </c>
      <c r="AC279" s="38">
        <f t="shared" si="540"/>
        <v>585.07679010096979</v>
      </c>
      <c r="AD279" s="38">
        <f t="shared" si="540"/>
        <v>585.07679010096979</v>
      </c>
      <c r="AE279" s="38">
        <f t="shared" si="540"/>
        <v>585.07679010096979</v>
      </c>
      <c r="AF279" s="38">
        <f t="shared" si="540"/>
        <v>585.07679010096979</v>
      </c>
      <c r="AG279" s="38">
        <f t="shared" si="540"/>
        <v>585.07679010096979</v>
      </c>
      <c r="AH279" s="38">
        <f t="shared" si="540"/>
        <v>3520.4283298803975</v>
      </c>
      <c r="AI279" s="38">
        <f t="shared" si="540"/>
        <v>35203.529506803978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0</v>
      </c>
      <c r="O280" s="38">
        <f t="shared" ref="O280:O534" si="545">FLOOR(F280/$B$1,1)</f>
        <v>0</v>
      </c>
      <c r="P280" s="369">
        <f t="shared" ref="P280:P534" si="546">IF(N280,$B$2*8/K280,100000000000)</f>
        <v>100000000000</v>
      </c>
      <c r="Q280" s="38">
        <f t="shared" ref="Q280:Q534" si="547">P280*$R$1</f>
        <v>698560227610365.75</v>
      </c>
      <c r="R280" s="371">
        <f t="shared" ref="R280:Z280" si="548">$P280*$O280+MAX(R$24*1000/(MAX(MIN(FLOOR(R$24*1000/$U$1,1),$E280))*$L$1)*$R$1,$Q280-$P280*$O280)</f>
        <v>698560227610365.75</v>
      </c>
      <c r="S280" s="371">
        <f t="shared" si="548"/>
        <v>698560227610365.75</v>
      </c>
      <c r="T280" s="371">
        <f t="shared" si="548"/>
        <v>698560227610365.75</v>
      </c>
      <c r="U280" s="371">
        <f t="shared" si="548"/>
        <v>698560227610365.75</v>
      </c>
      <c r="V280" s="371">
        <f t="shared" si="548"/>
        <v>698560227610365.75</v>
      </c>
      <c r="W280" s="371">
        <f t="shared" si="548"/>
        <v>698560227610365.75</v>
      </c>
      <c r="X280" s="371">
        <f t="shared" si="548"/>
        <v>698560227610365.75</v>
      </c>
      <c r="Y280" s="371">
        <f t="shared" si="548"/>
        <v>698560227610365.75</v>
      </c>
      <c r="Z280" s="371">
        <f t="shared" si="548"/>
        <v>698560227610365.75</v>
      </c>
      <c r="AA280" s="38">
        <f t="shared" ref="AA280:AI280" si="549">$D280*R280/3600</f>
        <v>242167545571.59348</v>
      </c>
      <c r="AB280" s="38">
        <f t="shared" si="549"/>
        <v>242167545571.59348</v>
      </c>
      <c r="AC280" s="38">
        <f t="shared" si="549"/>
        <v>242167545571.59348</v>
      </c>
      <c r="AD280" s="38">
        <f t="shared" si="549"/>
        <v>242167545571.59348</v>
      </c>
      <c r="AE280" s="38">
        <f t="shared" si="549"/>
        <v>242167545571.59348</v>
      </c>
      <c r="AF280" s="38">
        <f t="shared" si="549"/>
        <v>242167545571.59348</v>
      </c>
      <c r="AG280" s="38">
        <f t="shared" si="549"/>
        <v>242167545571.59348</v>
      </c>
      <c r="AH280" s="38">
        <f t="shared" si="549"/>
        <v>242167545571.59348</v>
      </c>
      <c r="AI280" s="38">
        <f t="shared" si="549"/>
        <v>242167545571.59348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0</v>
      </c>
      <c r="O281" s="38">
        <f t="shared" si="545"/>
        <v>0</v>
      </c>
      <c r="P281" s="369">
        <f t="shared" si="546"/>
        <v>100000000000</v>
      </c>
      <c r="Q281" s="38">
        <f t="shared" si="547"/>
        <v>698560227610365.75</v>
      </c>
      <c r="R281" s="371">
        <f t="shared" ref="R281:Z281" si="550">$P281*$O281+MAX(R$24*1000/(MAX(MIN(FLOOR(R$24*1000/$U$1,1),$E281))*$L$1)*$R$1,$Q281-$P281*$O281)</f>
        <v>698560227610365.75</v>
      </c>
      <c r="S281" s="371">
        <f t="shared" si="550"/>
        <v>698560227610365.75</v>
      </c>
      <c r="T281" s="371">
        <f t="shared" si="550"/>
        <v>698560227610365.75</v>
      </c>
      <c r="U281" s="371">
        <f t="shared" si="550"/>
        <v>698560227610365.75</v>
      </c>
      <c r="V281" s="371">
        <f t="shared" si="550"/>
        <v>698560227610365.75</v>
      </c>
      <c r="W281" s="371">
        <f t="shared" si="550"/>
        <v>698560227610365.75</v>
      </c>
      <c r="X281" s="371">
        <f t="shared" si="550"/>
        <v>698560227610365.75</v>
      </c>
      <c r="Y281" s="371">
        <f t="shared" si="550"/>
        <v>698560227610365.75</v>
      </c>
      <c r="Z281" s="371">
        <f t="shared" si="550"/>
        <v>698560227610365.75</v>
      </c>
      <c r="AA281" s="38">
        <f t="shared" ref="AA281:AI281" si="551">$D281*R281/3600</f>
        <v>121083772785.79674</v>
      </c>
      <c r="AB281" s="38">
        <f t="shared" si="551"/>
        <v>121083772785.79674</v>
      </c>
      <c r="AC281" s="38">
        <f t="shared" si="551"/>
        <v>121083772785.79674</v>
      </c>
      <c r="AD281" s="38">
        <f t="shared" si="551"/>
        <v>121083772785.79674</v>
      </c>
      <c r="AE281" s="38">
        <f t="shared" si="551"/>
        <v>121083772785.79674</v>
      </c>
      <c r="AF281" s="38">
        <f t="shared" si="551"/>
        <v>121083772785.79674</v>
      </c>
      <c r="AG281" s="38">
        <f t="shared" si="551"/>
        <v>121083772785.79674</v>
      </c>
      <c r="AH281" s="38">
        <f t="shared" si="551"/>
        <v>121083772785.79674</v>
      </c>
      <c r="AI281" s="38">
        <f t="shared" si="551"/>
        <v>121083772785.79674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3</v>
      </c>
      <c r="P282" s="369">
        <f t="shared" si="546"/>
        <v>6.04</v>
      </c>
      <c r="Q282" s="38">
        <f t="shared" si="547"/>
        <v>42193.037747666094</v>
      </c>
      <c r="R282" s="371">
        <f t="shared" ref="R282:Z282" si="553">$P282*$O282+MAX(R$24*1000/(MAX(MIN(FLOOR(R$24*1000/$U$1,1),$E282))*$L$1)*$R$1,$Q282-$P282*$O282)</f>
        <v>42193.037747666094</v>
      </c>
      <c r="S282" s="371">
        <f t="shared" si="553"/>
        <v>42193.037747666094</v>
      </c>
      <c r="T282" s="371">
        <f t="shared" si="553"/>
        <v>42193.037747666094</v>
      </c>
      <c r="U282" s="371">
        <f t="shared" si="553"/>
        <v>42193.037747666094</v>
      </c>
      <c r="V282" s="371">
        <f t="shared" si="553"/>
        <v>42193.037747666094</v>
      </c>
      <c r="W282" s="371">
        <f t="shared" si="553"/>
        <v>42193.037747666094</v>
      </c>
      <c r="X282" s="371">
        <f t="shared" si="553"/>
        <v>126953.62151011049</v>
      </c>
      <c r="Y282" s="371">
        <f t="shared" si="553"/>
        <v>1269373.1351011051</v>
      </c>
      <c r="Z282" s="371">
        <f t="shared" si="553"/>
        <v>12693568.271011049</v>
      </c>
      <c r="AA282" s="38">
        <f t="shared" ref="AA282:AI282" si="554">$D282*R282/3600</f>
        <v>119.35566518059787</v>
      </c>
      <c r="AB282" s="38">
        <f t="shared" si="554"/>
        <v>119.35566518059787</v>
      </c>
      <c r="AC282" s="38">
        <f t="shared" si="554"/>
        <v>119.35566518059787</v>
      </c>
      <c r="AD282" s="38">
        <f t="shared" si="554"/>
        <v>119.35566518059787</v>
      </c>
      <c r="AE282" s="38">
        <f t="shared" si="554"/>
        <v>119.35566518059787</v>
      </c>
      <c r="AF282" s="38">
        <f t="shared" si="554"/>
        <v>119.35566518059787</v>
      </c>
      <c r="AG282" s="38">
        <f t="shared" si="554"/>
        <v>359.12640452780056</v>
      </c>
      <c r="AH282" s="38">
        <f t="shared" si="554"/>
        <v>3590.8027245740063</v>
      </c>
      <c r="AI282" s="38">
        <f t="shared" si="554"/>
        <v>35907.565925036055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3</v>
      </c>
      <c r="P283" s="369">
        <f t="shared" si="546"/>
        <v>6.04</v>
      </c>
      <c r="Q283" s="38">
        <f t="shared" si="547"/>
        <v>42193.037747666094</v>
      </c>
      <c r="R283" s="371">
        <f t="shared" ref="R283:Z283" si="555">$P283*$O283+MAX(R$24*1000/(MAX(MIN(FLOOR(R$24*1000/$U$1,1),$E283))*$L$1)*$R$1,$Q283-$P283*$O283)</f>
        <v>42193.037747666094</v>
      </c>
      <c r="S283" s="371">
        <f t="shared" si="555"/>
        <v>42193.037747666094</v>
      </c>
      <c r="T283" s="371">
        <f t="shared" si="555"/>
        <v>42193.037747666094</v>
      </c>
      <c r="U283" s="371">
        <f t="shared" si="555"/>
        <v>42193.037747666094</v>
      </c>
      <c r="V283" s="371">
        <f t="shared" si="555"/>
        <v>42193.037747666094</v>
      </c>
      <c r="W283" s="371">
        <f t="shared" si="555"/>
        <v>42193.037747666094</v>
      </c>
      <c r="X283" s="371">
        <f t="shared" si="555"/>
        <v>126953.62151011049</v>
      </c>
      <c r="Y283" s="371">
        <f t="shared" si="555"/>
        <v>1269373.1351011051</v>
      </c>
      <c r="Z283" s="371">
        <f t="shared" si="555"/>
        <v>12693568.271011049</v>
      </c>
      <c r="AA283" s="38">
        <f t="shared" ref="AA283:AI283" si="556">$D283*R283/3600</f>
        <v>119.35566518059787</v>
      </c>
      <c r="AB283" s="38">
        <f t="shared" si="556"/>
        <v>119.35566518059787</v>
      </c>
      <c r="AC283" s="38">
        <f t="shared" si="556"/>
        <v>119.35566518059787</v>
      </c>
      <c r="AD283" s="38">
        <f t="shared" si="556"/>
        <v>119.35566518059787</v>
      </c>
      <c r="AE283" s="38">
        <f t="shared" si="556"/>
        <v>119.35566518059787</v>
      </c>
      <c r="AF283" s="38">
        <f t="shared" si="556"/>
        <v>119.35566518059787</v>
      </c>
      <c r="AG283" s="38">
        <f t="shared" si="556"/>
        <v>359.12640452780056</v>
      </c>
      <c r="AH283" s="38">
        <f t="shared" si="556"/>
        <v>3590.8027245740063</v>
      </c>
      <c r="AI283" s="38">
        <f t="shared" si="556"/>
        <v>35907.565925036055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2</v>
      </c>
      <c r="P284" s="369">
        <f t="shared" si="546"/>
        <v>8.0533333333333328</v>
      </c>
      <c r="Q284" s="38">
        <f t="shared" si="547"/>
        <v>56257.383663554785</v>
      </c>
      <c r="R284" s="371">
        <f t="shared" ref="R284:Z284" si="557">$P284*$O284+MAX(R$24*1000/(MAX(MIN(FLOOR(R$24*1000/$U$1,1),$E284))*$L$1)*$R$1,$Q284-$P284*$O284)</f>
        <v>56257.383663554785</v>
      </c>
      <c r="S284" s="371">
        <f t="shared" si="557"/>
        <v>56257.383663554785</v>
      </c>
      <c r="T284" s="371">
        <f t="shared" si="557"/>
        <v>56257.383663554785</v>
      </c>
      <c r="U284" s="371">
        <f t="shared" si="557"/>
        <v>56257.383663554785</v>
      </c>
      <c r="V284" s="371">
        <f t="shared" si="557"/>
        <v>56257.383663554785</v>
      </c>
      <c r="W284" s="371">
        <f t="shared" si="557"/>
        <v>56257.383663554785</v>
      </c>
      <c r="X284" s="371">
        <f t="shared" si="557"/>
        <v>169263.44201348064</v>
      </c>
      <c r="Y284" s="371">
        <f t="shared" si="557"/>
        <v>1692489.4601348063</v>
      </c>
      <c r="Z284" s="371">
        <f t="shared" si="557"/>
        <v>16924749.641348064</v>
      </c>
      <c r="AA284" s="38">
        <f t="shared" ref="AA284:AI284" si="558">$D284*R284/3600</f>
        <v>119.35566518059782</v>
      </c>
      <c r="AB284" s="38">
        <f t="shared" si="558"/>
        <v>119.35566518059782</v>
      </c>
      <c r="AC284" s="38">
        <f t="shared" si="558"/>
        <v>119.35566518059782</v>
      </c>
      <c r="AD284" s="38">
        <f t="shared" si="558"/>
        <v>119.35566518059782</v>
      </c>
      <c r="AE284" s="38">
        <f t="shared" si="558"/>
        <v>119.35566518059782</v>
      </c>
      <c r="AF284" s="38">
        <f t="shared" si="558"/>
        <v>119.35566518059782</v>
      </c>
      <c r="AG284" s="38">
        <f t="shared" si="558"/>
        <v>359.10931857580056</v>
      </c>
      <c r="AH284" s="38">
        <f t="shared" si="558"/>
        <v>3590.7856386220051</v>
      </c>
      <c r="AI284" s="38">
        <f t="shared" si="558"/>
        <v>35907.548839084055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1</v>
      </c>
      <c r="P285" s="369">
        <f t="shared" si="546"/>
        <v>12.08</v>
      </c>
      <c r="Q285" s="38">
        <f t="shared" si="547"/>
        <v>84386.075495332188</v>
      </c>
      <c r="R285" s="371">
        <f t="shared" ref="R285:Z285" si="559">$P285*$O285+MAX(R$24*1000/(MAX(MIN(FLOOR(R$24*1000/$U$1,1),$E285))*$L$1)*$R$1,$Q285-$P285*$O285)</f>
        <v>84386.075495332188</v>
      </c>
      <c r="S285" s="371">
        <f t="shared" si="559"/>
        <v>84386.075495332188</v>
      </c>
      <c r="T285" s="371">
        <f t="shared" si="559"/>
        <v>84386.075495332188</v>
      </c>
      <c r="U285" s="371">
        <f t="shared" si="559"/>
        <v>84386.075495332188</v>
      </c>
      <c r="V285" s="371">
        <f t="shared" si="559"/>
        <v>84386.075495332188</v>
      </c>
      <c r="W285" s="371">
        <f t="shared" si="559"/>
        <v>84386.075495332188</v>
      </c>
      <c r="X285" s="371">
        <f t="shared" si="559"/>
        <v>253883.08302022098</v>
      </c>
      <c r="Y285" s="371">
        <f t="shared" si="559"/>
        <v>2538722.11020221</v>
      </c>
      <c r="Z285" s="371">
        <f t="shared" si="559"/>
        <v>25387112.382022098</v>
      </c>
      <c r="AA285" s="38">
        <f t="shared" ref="AA285:AI285" si="560">$D285*R285/3600</f>
        <v>119.35566518059787</v>
      </c>
      <c r="AB285" s="38">
        <f t="shared" si="560"/>
        <v>119.35566518059787</v>
      </c>
      <c r="AC285" s="38">
        <f t="shared" si="560"/>
        <v>119.35566518059787</v>
      </c>
      <c r="AD285" s="38">
        <f t="shared" si="560"/>
        <v>119.35566518059787</v>
      </c>
      <c r="AE285" s="38">
        <f t="shared" si="560"/>
        <v>119.35566518059787</v>
      </c>
      <c r="AF285" s="38">
        <f t="shared" si="560"/>
        <v>119.35566518059787</v>
      </c>
      <c r="AG285" s="38">
        <f t="shared" si="560"/>
        <v>359.09223262380056</v>
      </c>
      <c r="AH285" s="38">
        <f t="shared" si="560"/>
        <v>3590.7685526700061</v>
      </c>
      <c r="AI285" s="38">
        <f t="shared" si="560"/>
        <v>35907.531753132054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1</v>
      </c>
      <c r="P286" s="369">
        <f t="shared" si="546"/>
        <v>16.106666666666666</v>
      </c>
      <c r="Q286" s="38">
        <f t="shared" si="547"/>
        <v>112514.76732710957</v>
      </c>
      <c r="R286" s="371">
        <f t="shared" ref="R286:Z286" si="561">$P286*$O286+MAX(R$24*1000/(MAX(MIN(FLOOR(R$24*1000/$U$1,1),$E286))*$L$1)*$R$1,$Q286-$P286*$O286)</f>
        <v>112514.76732710957</v>
      </c>
      <c r="S286" s="371">
        <f t="shared" si="561"/>
        <v>112514.76732710957</v>
      </c>
      <c r="T286" s="371">
        <f t="shared" si="561"/>
        <v>112514.76732710957</v>
      </c>
      <c r="U286" s="371">
        <f t="shared" si="561"/>
        <v>112514.76732710957</v>
      </c>
      <c r="V286" s="371">
        <f t="shared" si="561"/>
        <v>112514.76732710957</v>
      </c>
      <c r="W286" s="371">
        <f t="shared" si="561"/>
        <v>112514.76732710957</v>
      </c>
      <c r="X286" s="371">
        <f t="shared" si="561"/>
        <v>338510.77736029465</v>
      </c>
      <c r="Y286" s="371">
        <f t="shared" si="561"/>
        <v>3384962.8136029458</v>
      </c>
      <c r="Z286" s="371">
        <f t="shared" si="561"/>
        <v>33849483.176029466</v>
      </c>
      <c r="AA286" s="38">
        <f t="shared" ref="AA286:AI286" si="562">$D286*R286/3600</f>
        <v>119.35566518059782</v>
      </c>
      <c r="AB286" s="38">
        <f t="shared" si="562"/>
        <v>119.35566518059782</v>
      </c>
      <c r="AC286" s="38">
        <f t="shared" si="562"/>
        <v>119.35566518059782</v>
      </c>
      <c r="AD286" s="38">
        <f t="shared" si="562"/>
        <v>119.35566518059782</v>
      </c>
      <c r="AE286" s="38">
        <f t="shared" si="562"/>
        <v>119.35566518059782</v>
      </c>
      <c r="AF286" s="38">
        <f t="shared" si="562"/>
        <v>119.35566518059782</v>
      </c>
      <c r="AG286" s="38">
        <f t="shared" si="562"/>
        <v>359.09223262380056</v>
      </c>
      <c r="AH286" s="38">
        <f t="shared" si="562"/>
        <v>3590.7685526700047</v>
      </c>
      <c r="AI286" s="38">
        <f t="shared" si="562"/>
        <v>35907.531753132054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0</v>
      </c>
      <c r="O287" s="38">
        <f t="shared" si="545"/>
        <v>0</v>
      </c>
      <c r="P287" s="369">
        <f t="shared" si="546"/>
        <v>100000000000</v>
      </c>
      <c r="Q287" s="38">
        <f t="shared" si="547"/>
        <v>698560227610365.75</v>
      </c>
      <c r="R287" s="371">
        <f t="shared" ref="R287:Z287" si="563">$P287*$O287+MAX(R$24*1000/(MAX(MIN(FLOOR(R$24*1000/$U$1,1),$E287))*$L$1)*$R$1,$Q287-$P287*$O287)</f>
        <v>698560227610365.75</v>
      </c>
      <c r="S287" s="371">
        <f t="shared" si="563"/>
        <v>698560227610365.75</v>
      </c>
      <c r="T287" s="371">
        <f t="shared" si="563"/>
        <v>698560227610365.75</v>
      </c>
      <c r="U287" s="371">
        <f t="shared" si="563"/>
        <v>698560227610365.75</v>
      </c>
      <c r="V287" s="371">
        <f t="shared" si="563"/>
        <v>698560227610365.75</v>
      </c>
      <c r="W287" s="371">
        <f t="shared" si="563"/>
        <v>698560227610365.75</v>
      </c>
      <c r="X287" s="371">
        <f t="shared" si="563"/>
        <v>698560227610365.75</v>
      </c>
      <c r="Y287" s="371">
        <f t="shared" si="563"/>
        <v>698560227610365.75</v>
      </c>
      <c r="Z287" s="371">
        <f t="shared" si="563"/>
        <v>698560227610365.75</v>
      </c>
      <c r="AA287" s="38">
        <f t="shared" ref="AA287:AI287" si="564">$D287*R287/3600</f>
        <v>494021792966.05072</v>
      </c>
      <c r="AB287" s="38">
        <f t="shared" si="564"/>
        <v>494021792966.05072</v>
      </c>
      <c r="AC287" s="38">
        <f t="shared" si="564"/>
        <v>494021792966.05072</v>
      </c>
      <c r="AD287" s="38">
        <f t="shared" si="564"/>
        <v>494021792966.05072</v>
      </c>
      <c r="AE287" s="38">
        <f t="shared" si="564"/>
        <v>494021792966.05072</v>
      </c>
      <c r="AF287" s="38">
        <f t="shared" si="564"/>
        <v>494021792966.05072</v>
      </c>
      <c r="AG287" s="38">
        <f t="shared" si="564"/>
        <v>494021792966.05072</v>
      </c>
      <c r="AH287" s="38">
        <f t="shared" si="564"/>
        <v>494021792966.05072</v>
      </c>
      <c r="AI287" s="38">
        <f t="shared" si="564"/>
        <v>494021792966.05072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0</v>
      </c>
      <c r="O288" s="38">
        <f t="shared" si="545"/>
        <v>0</v>
      </c>
      <c r="P288" s="369">
        <f t="shared" si="546"/>
        <v>100000000000</v>
      </c>
      <c r="Q288" s="38">
        <f t="shared" si="547"/>
        <v>698560227610365.75</v>
      </c>
      <c r="R288" s="371">
        <f t="shared" ref="R288:Z288" si="565">$P288*$O288+MAX(R$24*1000/(MAX(MIN(FLOOR(R$24*1000/$U$1,1),$E288))*$L$1)*$R$1,$Q288-$P288*$O288)</f>
        <v>698560227610365.75</v>
      </c>
      <c r="S288" s="371">
        <f t="shared" si="565"/>
        <v>698560227610365.75</v>
      </c>
      <c r="T288" s="371">
        <f t="shared" si="565"/>
        <v>698560227610365.75</v>
      </c>
      <c r="U288" s="371">
        <f t="shared" si="565"/>
        <v>698560227610365.75</v>
      </c>
      <c r="V288" s="371">
        <f t="shared" si="565"/>
        <v>698560227610365.75</v>
      </c>
      <c r="W288" s="371">
        <f t="shared" si="565"/>
        <v>698560227610365.75</v>
      </c>
      <c r="X288" s="371">
        <f t="shared" si="565"/>
        <v>698560227610365.75</v>
      </c>
      <c r="Y288" s="371">
        <f t="shared" si="565"/>
        <v>698560227610365.75</v>
      </c>
      <c r="Z288" s="371">
        <f t="shared" si="565"/>
        <v>698560227610365.75</v>
      </c>
      <c r="AA288" s="38">
        <f t="shared" ref="AA288:AI288" si="566">$D288*R288/3600</f>
        <v>247010896483.02536</v>
      </c>
      <c r="AB288" s="38">
        <f t="shared" si="566"/>
        <v>247010896483.02536</v>
      </c>
      <c r="AC288" s="38">
        <f t="shared" si="566"/>
        <v>247010896483.02536</v>
      </c>
      <c r="AD288" s="38">
        <f t="shared" si="566"/>
        <v>247010896483.02536</v>
      </c>
      <c r="AE288" s="38">
        <f t="shared" si="566"/>
        <v>247010896483.02536</v>
      </c>
      <c r="AF288" s="38">
        <f t="shared" si="566"/>
        <v>247010896483.02536</v>
      </c>
      <c r="AG288" s="38">
        <f t="shared" si="566"/>
        <v>247010896483.02536</v>
      </c>
      <c r="AH288" s="38">
        <f t="shared" si="566"/>
        <v>247010896483.02536</v>
      </c>
      <c r="AI288" s="38">
        <f t="shared" si="566"/>
        <v>247010896483.02536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2</v>
      </c>
      <c r="P289" s="369">
        <f t="shared" si="546"/>
        <v>12.08</v>
      </c>
      <c r="Q289" s="38">
        <f t="shared" si="547"/>
        <v>84386.075495332188</v>
      </c>
      <c r="R289" s="371">
        <f t="shared" ref="R289:Z289" si="567">$P289*$O289+MAX(R$24*1000/(MAX(MIN(FLOOR(R$24*1000/$U$1,1),$E289))*$L$1)*$R$1,$Q289-$P289*$O289)</f>
        <v>84386.075495332188</v>
      </c>
      <c r="S289" s="371">
        <f t="shared" si="567"/>
        <v>84386.075495332188</v>
      </c>
      <c r="T289" s="371">
        <f t="shared" si="567"/>
        <v>84386.075495332188</v>
      </c>
      <c r="U289" s="371">
        <f t="shared" si="567"/>
        <v>84386.075495332188</v>
      </c>
      <c r="V289" s="371">
        <f t="shared" si="567"/>
        <v>84386.075495332188</v>
      </c>
      <c r="W289" s="371">
        <f t="shared" si="567"/>
        <v>84386.075495332188</v>
      </c>
      <c r="X289" s="371">
        <f t="shared" si="567"/>
        <v>169271.49534681399</v>
      </c>
      <c r="Y289" s="371">
        <f t="shared" si="567"/>
        <v>1692497.5134681396</v>
      </c>
      <c r="Z289" s="371">
        <f t="shared" si="567"/>
        <v>16924757.694681399</v>
      </c>
      <c r="AA289" s="38">
        <f t="shared" ref="AA289:AI289" si="568">$D289*R289/3600</f>
        <v>183.39907074318862</v>
      </c>
      <c r="AB289" s="38">
        <f t="shared" si="568"/>
        <v>183.39907074318862</v>
      </c>
      <c r="AC289" s="38">
        <f t="shared" si="568"/>
        <v>183.39907074318862</v>
      </c>
      <c r="AD289" s="38">
        <f t="shared" si="568"/>
        <v>183.39907074318862</v>
      </c>
      <c r="AE289" s="38">
        <f t="shared" si="568"/>
        <v>183.39907074318862</v>
      </c>
      <c r="AF289" s="38">
        <f t="shared" si="568"/>
        <v>183.39907074318862</v>
      </c>
      <c r="AG289" s="38">
        <f t="shared" si="568"/>
        <v>367.88338322040903</v>
      </c>
      <c r="AH289" s="38">
        <f t="shared" si="568"/>
        <v>3678.3612626040899</v>
      </c>
      <c r="AI289" s="38">
        <f t="shared" si="568"/>
        <v>36783.140056440905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1</v>
      </c>
      <c r="P290" s="369">
        <f t="shared" si="546"/>
        <v>24.16</v>
      </c>
      <c r="Q290" s="38">
        <f t="shared" si="547"/>
        <v>168772.15099066438</v>
      </c>
      <c r="R290" s="371">
        <f t="shared" ref="R290:Z290" si="569">$P290*$O290+MAX(R$24*1000/(MAX(MIN(FLOOR(R$24*1000/$U$1,1),$E290))*$L$1)*$R$1,$Q290-$P290*$O290)</f>
        <v>168772.15099066438</v>
      </c>
      <c r="S290" s="371">
        <f t="shared" si="569"/>
        <v>168772.15099066438</v>
      </c>
      <c r="T290" s="371">
        <f t="shared" si="569"/>
        <v>168772.15099066438</v>
      </c>
      <c r="U290" s="371">
        <f t="shared" si="569"/>
        <v>168772.15099066438</v>
      </c>
      <c r="V290" s="371">
        <f t="shared" si="569"/>
        <v>168772.15099066438</v>
      </c>
      <c r="W290" s="371">
        <f t="shared" si="569"/>
        <v>168772.15099066438</v>
      </c>
      <c r="X290" s="371">
        <f t="shared" si="569"/>
        <v>338518.83069362794</v>
      </c>
      <c r="Y290" s="371">
        <f t="shared" si="569"/>
        <v>3384970.8669362795</v>
      </c>
      <c r="Z290" s="371">
        <f t="shared" si="569"/>
        <v>33849491.229362793</v>
      </c>
      <c r="AA290" s="38">
        <f t="shared" ref="AA290:AI290" si="570">$D290*R290/3600</f>
        <v>183.39907074318862</v>
      </c>
      <c r="AB290" s="38">
        <f t="shared" si="570"/>
        <v>183.39907074318862</v>
      </c>
      <c r="AC290" s="38">
        <f t="shared" si="570"/>
        <v>183.39907074318862</v>
      </c>
      <c r="AD290" s="38">
        <f t="shared" si="570"/>
        <v>183.39907074318862</v>
      </c>
      <c r="AE290" s="38">
        <f t="shared" si="570"/>
        <v>183.39907074318862</v>
      </c>
      <c r="AF290" s="38">
        <f t="shared" si="570"/>
        <v>183.39907074318862</v>
      </c>
      <c r="AG290" s="38">
        <f t="shared" si="570"/>
        <v>367.85712935374232</v>
      </c>
      <c r="AH290" s="38">
        <f t="shared" si="570"/>
        <v>3678.3350087374238</v>
      </c>
      <c r="AI290" s="38">
        <f t="shared" si="570"/>
        <v>36783.113802574233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0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0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1</v>
      </c>
      <c r="P293" s="369">
        <f t="shared" si="546"/>
        <v>12.08</v>
      </c>
      <c r="Q293" s="38">
        <f t="shared" si="547"/>
        <v>84386.075495332188</v>
      </c>
      <c r="R293" s="371">
        <f t="shared" ref="R293:Z293" si="575">$P293*$O293+MAX(R$24*1000/(MAX(MIN(FLOOR(R$24*1000/$U$1,1),$E293))*$L$1)*$R$1,$Q293-$P293*$O293)</f>
        <v>84386.075495332188</v>
      </c>
      <c r="S293" s="371">
        <f t="shared" si="575"/>
        <v>84386.075495332188</v>
      </c>
      <c r="T293" s="371">
        <f t="shared" si="575"/>
        <v>84386.075495332188</v>
      </c>
      <c r="U293" s="371">
        <f t="shared" si="575"/>
        <v>84386.075495332188</v>
      </c>
      <c r="V293" s="371">
        <f t="shared" si="575"/>
        <v>84386.075495332188</v>
      </c>
      <c r="W293" s="371">
        <f t="shared" si="575"/>
        <v>84386.075495332188</v>
      </c>
      <c r="X293" s="371">
        <f t="shared" si="575"/>
        <v>338506.75069362798</v>
      </c>
      <c r="Y293" s="371">
        <f t="shared" si="575"/>
        <v>3384958.7869362794</v>
      </c>
      <c r="Z293" s="371">
        <f t="shared" si="575"/>
        <v>33849479.149362795</v>
      </c>
      <c r="AA293" s="38">
        <f t="shared" ref="AA293:AI293" si="576">$D293*R293/3600</f>
        <v>92.920789408623989</v>
      </c>
      <c r="AB293" s="38">
        <f t="shared" si="576"/>
        <v>92.920789408623989</v>
      </c>
      <c r="AC293" s="38">
        <f t="shared" si="576"/>
        <v>92.920789408623989</v>
      </c>
      <c r="AD293" s="38">
        <f t="shared" si="576"/>
        <v>92.920789408623989</v>
      </c>
      <c r="AE293" s="38">
        <f t="shared" si="576"/>
        <v>92.920789408623989</v>
      </c>
      <c r="AF293" s="38">
        <f t="shared" si="576"/>
        <v>92.920789408623989</v>
      </c>
      <c r="AG293" s="38">
        <f t="shared" si="576"/>
        <v>372.74294734016968</v>
      </c>
      <c r="AH293" s="38">
        <f t="shared" si="576"/>
        <v>3727.3097575816964</v>
      </c>
      <c r="AI293" s="38">
        <f t="shared" si="576"/>
        <v>37272.977859996965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1</v>
      </c>
      <c r="P294" s="369">
        <f t="shared" si="546"/>
        <v>12.08</v>
      </c>
      <c r="Q294" s="38">
        <f t="shared" si="547"/>
        <v>84386.075495332188</v>
      </c>
      <c r="R294" s="371">
        <f t="shared" ref="R294:Z294" si="577">$P294*$O294+MAX(R$24*1000/(MAX(MIN(FLOOR(R$24*1000/$U$1,1),$E294))*$L$1)*$R$1,$Q294-$P294*$O294)</f>
        <v>84386.075495332188</v>
      </c>
      <c r="S294" s="371">
        <f t="shared" si="577"/>
        <v>84386.075495332188</v>
      </c>
      <c r="T294" s="371">
        <f t="shared" si="577"/>
        <v>84386.075495332188</v>
      </c>
      <c r="U294" s="371">
        <f t="shared" si="577"/>
        <v>84386.075495332188</v>
      </c>
      <c r="V294" s="371">
        <f t="shared" si="577"/>
        <v>84386.075495332188</v>
      </c>
      <c r="W294" s="371">
        <f t="shared" si="577"/>
        <v>84386.075495332188</v>
      </c>
      <c r="X294" s="371">
        <f t="shared" si="577"/>
        <v>338506.75069362798</v>
      </c>
      <c r="Y294" s="371">
        <f t="shared" si="577"/>
        <v>3384958.7869362794</v>
      </c>
      <c r="Z294" s="371">
        <f t="shared" si="577"/>
        <v>33849479.149362795</v>
      </c>
      <c r="AA294" s="38">
        <f t="shared" ref="AA294:AI294" si="578">$D294*R294/3600</f>
        <v>92.920789408623989</v>
      </c>
      <c r="AB294" s="38">
        <f t="shared" si="578"/>
        <v>92.920789408623989</v>
      </c>
      <c r="AC294" s="38">
        <f t="shared" si="578"/>
        <v>92.920789408623989</v>
      </c>
      <c r="AD294" s="38">
        <f t="shared" si="578"/>
        <v>92.920789408623989</v>
      </c>
      <c r="AE294" s="38">
        <f t="shared" si="578"/>
        <v>92.920789408623989</v>
      </c>
      <c r="AF294" s="38">
        <f t="shared" si="578"/>
        <v>92.920789408623989</v>
      </c>
      <c r="AG294" s="38">
        <f t="shared" si="578"/>
        <v>372.74294734016968</v>
      </c>
      <c r="AH294" s="38">
        <f t="shared" si="578"/>
        <v>3727.3097575816964</v>
      </c>
      <c r="AI294" s="38">
        <f t="shared" si="578"/>
        <v>37272.977859996965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5</v>
      </c>
      <c r="P295" s="369">
        <f t="shared" si="546"/>
        <v>12.08</v>
      </c>
      <c r="Q295" s="38">
        <f t="shared" si="547"/>
        <v>84386.075495332188</v>
      </c>
      <c r="R295" s="371">
        <f t="shared" ref="R295:Z295" si="580">$P295*$O295+MAX(R$24*1000/(MAX(MIN(FLOOR(R$24*1000/$U$1,1),$E295))*$L$1)*$R$1,$Q295-$P295*$O295)</f>
        <v>84386.075495332188</v>
      </c>
      <c r="S295" s="371">
        <f t="shared" si="580"/>
        <v>84386.075495332188</v>
      </c>
      <c r="T295" s="371">
        <f t="shared" si="580"/>
        <v>84386.075495332188</v>
      </c>
      <c r="U295" s="371">
        <f t="shared" si="580"/>
        <v>84386.075495332188</v>
      </c>
      <c r="V295" s="371">
        <f t="shared" si="580"/>
        <v>84386.075495332188</v>
      </c>
      <c r="W295" s="371">
        <f t="shared" si="580"/>
        <v>84386.075495332188</v>
      </c>
      <c r="X295" s="371">
        <f t="shared" si="580"/>
        <v>169307.73534681398</v>
      </c>
      <c r="Y295" s="371">
        <f t="shared" si="580"/>
        <v>1692533.7534681396</v>
      </c>
      <c r="Z295" s="371">
        <f t="shared" si="580"/>
        <v>16924793.934681397</v>
      </c>
      <c r="AA295" s="38">
        <f t="shared" ref="AA295:AI295" si="581">$D295*R295/3600</f>
        <v>187.89966143627302</v>
      </c>
      <c r="AB295" s="38">
        <f t="shared" si="581"/>
        <v>187.89966143627302</v>
      </c>
      <c r="AC295" s="38">
        <f t="shared" si="581"/>
        <v>187.89966143627302</v>
      </c>
      <c r="AD295" s="38">
        <f t="shared" si="581"/>
        <v>187.89966143627302</v>
      </c>
      <c r="AE295" s="38">
        <f t="shared" si="581"/>
        <v>187.89966143627302</v>
      </c>
      <c r="AF295" s="38">
        <f t="shared" si="581"/>
        <v>187.89966143627302</v>
      </c>
      <c r="AG295" s="38">
        <f t="shared" si="581"/>
        <v>376.99189070557242</v>
      </c>
      <c r="AH295" s="38">
        <f t="shared" si="581"/>
        <v>3768.7084910557242</v>
      </c>
      <c r="AI295" s="38">
        <f t="shared" si="581"/>
        <v>37685.87449455724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5</v>
      </c>
      <c r="P296" s="369">
        <f t="shared" si="546"/>
        <v>12.08</v>
      </c>
      <c r="Q296" s="38">
        <f t="shared" si="547"/>
        <v>84386.075495332188</v>
      </c>
      <c r="R296" s="371">
        <f t="shared" ref="R296:Z296" si="582">$P296*$O296+MAX(R$24*1000/(MAX(MIN(FLOOR(R$24*1000/$U$1,1),$E296))*$L$1)*$R$1,$Q296-$P296*$O296)</f>
        <v>84386.075495332188</v>
      </c>
      <c r="S296" s="371">
        <f t="shared" si="582"/>
        <v>84386.075495332188</v>
      </c>
      <c r="T296" s="371">
        <f t="shared" si="582"/>
        <v>84386.075495332188</v>
      </c>
      <c r="U296" s="371">
        <f t="shared" si="582"/>
        <v>84386.075495332188</v>
      </c>
      <c r="V296" s="371">
        <f t="shared" si="582"/>
        <v>84386.075495332188</v>
      </c>
      <c r="W296" s="371">
        <f t="shared" si="582"/>
        <v>84386.075495332188</v>
      </c>
      <c r="X296" s="371">
        <f t="shared" si="582"/>
        <v>169307.73534681398</v>
      </c>
      <c r="Y296" s="371">
        <f t="shared" si="582"/>
        <v>1692533.7534681396</v>
      </c>
      <c r="Z296" s="371">
        <f t="shared" si="582"/>
        <v>16924793.934681397</v>
      </c>
      <c r="AA296" s="38">
        <f t="shared" ref="AA296:AI296" si="583">$D296*R296/3600</f>
        <v>187.89966143627302</v>
      </c>
      <c r="AB296" s="38">
        <f t="shared" si="583"/>
        <v>187.89966143627302</v>
      </c>
      <c r="AC296" s="38">
        <f t="shared" si="583"/>
        <v>187.89966143627302</v>
      </c>
      <c r="AD296" s="38">
        <f t="shared" si="583"/>
        <v>187.89966143627302</v>
      </c>
      <c r="AE296" s="38">
        <f t="shared" si="583"/>
        <v>187.89966143627302</v>
      </c>
      <c r="AF296" s="38">
        <f t="shared" si="583"/>
        <v>187.89966143627302</v>
      </c>
      <c r="AG296" s="38">
        <f t="shared" si="583"/>
        <v>376.99189070557242</v>
      </c>
      <c r="AH296" s="38">
        <f t="shared" si="583"/>
        <v>3768.7084910557242</v>
      </c>
      <c r="AI296" s="38">
        <f t="shared" si="583"/>
        <v>37685.87449455724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3</v>
      </c>
      <c r="P297" s="369">
        <f t="shared" si="546"/>
        <v>16.106666666666666</v>
      </c>
      <c r="Q297" s="38">
        <f t="shared" si="547"/>
        <v>112514.76732710957</v>
      </c>
      <c r="R297" s="371">
        <f t="shared" ref="R297:Z297" si="584">$P297*$O297+MAX(R$24*1000/(MAX(MIN(FLOOR(R$24*1000/$U$1,1),$E297))*$L$1)*$R$1,$Q297-$P297*$O297)</f>
        <v>112514.76732710957</v>
      </c>
      <c r="S297" s="371">
        <f t="shared" si="584"/>
        <v>112514.76732710957</v>
      </c>
      <c r="T297" s="371">
        <f t="shared" si="584"/>
        <v>112514.76732710957</v>
      </c>
      <c r="U297" s="371">
        <f t="shared" si="584"/>
        <v>112514.76732710957</v>
      </c>
      <c r="V297" s="371">
        <f t="shared" si="584"/>
        <v>112514.76732710957</v>
      </c>
      <c r="W297" s="371">
        <f t="shared" si="584"/>
        <v>112514.76732710957</v>
      </c>
      <c r="X297" s="371">
        <f t="shared" si="584"/>
        <v>253919.323020221</v>
      </c>
      <c r="Y297" s="371">
        <f t="shared" si="584"/>
        <v>2538758.3502022098</v>
      </c>
      <c r="Z297" s="371">
        <f t="shared" si="584"/>
        <v>25387148.6220221</v>
      </c>
      <c r="AA297" s="38">
        <f t="shared" ref="AA297:AI297" si="585">$D297*R297/3600</f>
        <v>167.0219212766871</v>
      </c>
      <c r="AB297" s="38">
        <f t="shared" si="585"/>
        <v>167.0219212766871</v>
      </c>
      <c r="AC297" s="38">
        <f t="shared" si="585"/>
        <v>167.0219212766871</v>
      </c>
      <c r="AD297" s="38">
        <f t="shared" si="585"/>
        <v>167.0219212766871</v>
      </c>
      <c r="AE297" s="38">
        <f t="shared" si="585"/>
        <v>167.0219212766871</v>
      </c>
      <c r="AF297" s="38">
        <f t="shared" si="585"/>
        <v>167.0219212766871</v>
      </c>
      <c r="AG297" s="38">
        <f t="shared" si="585"/>
        <v>376.92912839446137</v>
      </c>
      <c r="AH297" s="38">
        <f t="shared" si="585"/>
        <v>3768.6457287446142</v>
      </c>
      <c r="AI297" s="38">
        <f t="shared" si="585"/>
        <v>37685.81173224614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7</v>
      </c>
      <c r="P298" s="369">
        <f t="shared" si="546"/>
        <v>48.32</v>
      </c>
      <c r="Q298" s="38">
        <f t="shared" si="547"/>
        <v>337544.30198132875</v>
      </c>
      <c r="R298" s="371">
        <f t="shared" ref="R298:Z298" si="587">$P298*$O298+MAX(R$24*1000/(MAX(MIN(FLOOR(R$24*1000/$U$1,1),$E298))*$L$1)*$R$1,$Q298-$P298*$O298)</f>
        <v>337544.30198132875</v>
      </c>
      <c r="S298" s="371">
        <f t="shared" si="587"/>
        <v>337544.30198132875</v>
      </c>
      <c r="T298" s="371">
        <f t="shared" si="587"/>
        <v>337544.30198132875</v>
      </c>
      <c r="U298" s="371">
        <f t="shared" si="587"/>
        <v>337544.30198132875</v>
      </c>
      <c r="V298" s="371">
        <f t="shared" si="587"/>
        <v>337544.30198132875</v>
      </c>
      <c r="W298" s="371">
        <f t="shared" si="587"/>
        <v>337544.30198132875</v>
      </c>
      <c r="X298" s="371">
        <f t="shared" si="587"/>
        <v>337544.30198132875</v>
      </c>
      <c r="Y298" s="371">
        <f t="shared" si="587"/>
        <v>2539048.2702022102</v>
      </c>
      <c r="Z298" s="371">
        <f t="shared" si="587"/>
        <v>25387438.542022098</v>
      </c>
      <c r="AA298" s="38">
        <f t="shared" ref="AA298:AI298" si="588">$D298*R298/3600</f>
        <v>501.06576383006137</v>
      </c>
      <c r="AB298" s="38">
        <f t="shared" si="588"/>
        <v>501.06576383006137</v>
      </c>
      <c r="AC298" s="38">
        <f t="shared" si="588"/>
        <v>501.06576383006137</v>
      </c>
      <c r="AD298" s="38">
        <f t="shared" si="588"/>
        <v>501.06576383006137</v>
      </c>
      <c r="AE298" s="38">
        <f t="shared" si="588"/>
        <v>501.06576383006137</v>
      </c>
      <c r="AF298" s="38">
        <f t="shared" si="588"/>
        <v>501.06576383006137</v>
      </c>
      <c r="AG298" s="38">
        <f t="shared" si="588"/>
        <v>501.06576383006137</v>
      </c>
      <c r="AH298" s="38">
        <f t="shared" si="588"/>
        <v>3769.076098877948</v>
      </c>
      <c r="AI298" s="38">
        <f t="shared" si="588"/>
        <v>37686.242102379467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7</v>
      </c>
      <c r="P299" s="369">
        <f t="shared" si="546"/>
        <v>48.32</v>
      </c>
      <c r="Q299" s="38">
        <f t="shared" si="547"/>
        <v>337544.30198132875</v>
      </c>
      <c r="R299" s="371">
        <f t="shared" ref="R299:Z299" si="589">$P299*$O299+MAX(R$24*1000/(MAX(MIN(FLOOR(R$24*1000/$U$1,1),$E299))*$L$1)*$R$1,$Q299-$P299*$O299)</f>
        <v>337544.30198132875</v>
      </c>
      <c r="S299" s="371">
        <f t="shared" si="589"/>
        <v>337544.30198132875</v>
      </c>
      <c r="T299" s="371">
        <f t="shared" si="589"/>
        <v>337544.30198132875</v>
      </c>
      <c r="U299" s="371">
        <f t="shared" si="589"/>
        <v>337544.30198132875</v>
      </c>
      <c r="V299" s="371">
        <f t="shared" si="589"/>
        <v>337544.30198132875</v>
      </c>
      <c r="W299" s="371">
        <f t="shared" si="589"/>
        <v>337544.30198132875</v>
      </c>
      <c r="X299" s="371">
        <f t="shared" si="589"/>
        <v>337544.30198132875</v>
      </c>
      <c r="Y299" s="371">
        <f t="shared" si="589"/>
        <v>2539048.2702022102</v>
      </c>
      <c r="Z299" s="371">
        <f t="shared" si="589"/>
        <v>25387438.542022098</v>
      </c>
      <c r="AA299" s="38">
        <f t="shared" ref="AA299:AI299" si="590">$D299*R299/3600</f>
        <v>501.06576383006137</v>
      </c>
      <c r="AB299" s="38">
        <f t="shared" si="590"/>
        <v>501.06576383006137</v>
      </c>
      <c r="AC299" s="38">
        <f t="shared" si="590"/>
        <v>501.06576383006137</v>
      </c>
      <c r="AD299" s="38">
        <f t="shared" si="590"/>
        <v>501.06576383006137</v>
      </c>
      <c r="AE299" s="38">
        <f t="shared" si="590"/>
        <v>501.06576383006137</v>
      </c>
      <c r="AF299" s="38">
        <f t="shared" si="590"/>
        <v>501.06576383006137</v>
      </c>
      <c r="AG299" s="38">
        <f t="shared" si="590"/>
        <v>501.06576383006137</v>
      </c>
      <c r="AH299" s="38">
        <f t="shared" si="590"/>
        <v>3769.076098877948</v>
      </c>
      <c r="AI299" s="38">
        <f t="shared" si="590"/>
        <v>37686.242102379467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2</v>
      </c>
      <c r="P300" s="369">
        <f t="shared" si="546"/>
        <v>24.16</v>
      </c>
      <c r="Q300" s="38">
        <f t="shared" si="547"/>
        <v>168772.15099066438</v>
      </c>
      <c r="R300" s="371">
        <f t="shared" ref="R300:Z300" si="591">$P300*$O300+MAX(R$24*1000/(MAX(MIN(FLOOR(R$24*1000/$U$1,1),$E300))*$L$1)*$R$1,$Q300-$P300*$O300)</f>
        <v>168772.15099066438</v>
      </c>
      <c r="S300" s="371">
        <f t="shared" si="591"/>
        <v>168772.15099066438</v>
      </c>
      <c r="T300" s="371">
        <f t="shared" si="591"/>
        <v>168772.15099066438</v>
      </c>
      <c r="U300" s="371">
        <f t="shared" si="591"/>
        <v>168772.15099066438</v>
      </c>
      <c r="V300" s="371">
        <f t="shared" si="591"/>
        <v>168772.15099066438</v>
      </c>
      <c r="W300" s="371">
        <f t="shared" si="591"/>
        <v>168772.15099066438</v>
      </c>
      <c r="X300" s="371">
        <f t="shared" si="591"/>
        <v>338542.99069362797</v>
      </c>
      <c r="Y300" s="371">
        <f t="shared" si="591"/>
        <v>3384995.0269362791</v>
      </c>
      <c r="Z300" s="371">
        <f t="shared" si="591"/>
        <v>33849515.389362797</v>
      </c>
      <c r="AA300" s="38">
        <f t="shared" ref="AA300:AI300" si="592">$D300*R300/3600</f>
        <v>187.89966143627302</v>
      </c>
      <c r="AB300" s="38">
        <f t="shared" si="592"/>
        <v>187.89966143627302</v>
      </c>
      <c r="AC300" s="38">
        <f t="shared" si="592"/>
        <v>187.89966143627302</v>
      </c>
      <c r="AD300" s="38">
        <f t="shared" si="592"/>
        <v>187.89966143627302</v>
      </c>
      <c r="AE300" s="38">
        <f t="shared" si="592"/>
        <v>187.89966143627302</v>
      </c>
      <c r="AF300" s="38">
        <f t="shared" si="592"/>
        <v>187.89966143627302</v>
      </c>
      <c r="AG300" s="38">
        <f t="shared" si="592"/>
        <v>376.91119630557245</v>
      </c>
      <c r="AH300" s="38">
        <f t="shared" si="592"/>
        <v>3768.6277966557241</v>
      </c>
      <c r="AI300" s="38">
        <f t="shared" si="592"/>
        <v>37685.793800157247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5</v>
      </c>
      <c r="P301" s="369">
        <f t="shared" si="546"/>
        <v>60.4</v>
      </c>
      <c r="Q301" s="38">
        <f t="shared" si="547"/>
        <v>421930.37747666088</v>
      </c>
      <c r="R301" s="371">
        <f t="shared" ref="R301:Z301" si="593">$P301*$O301+MAX(R$24*1000/(MAX(MIN(FLOOR(R$24*1000/$U$1,1),$E301))*$L$1)*$R$1,$Q301-$P301*$O301)</f>
        <v>421930.37747666088</v>
      </c>
      <c r="S301" s="371">
        <f t="shared" si="593"/>
        <v>421930.37747666088</v>
      </c>
      <c r="T301" s="371">
        <f t="shared" si="593"/>
        <v>421930.37747666088</v>
      </c>
      <c r="U301" s="371">
        <f t="shared" si="593"/>
        <v>421930.37747666088</v>
      </c>
      <c r="V301" s="371">
        <f t="shared" si="593"/>
        <v>421930.37747666088</v>
      </c>
      <c r="W301" s="371">
        <f t="shared" si="593"/>
        <v>421930.37747666088</v>
      </c>
      <c r="X301" s="371">
        <f t="shared" si="593"/>
        <v>421930.37747666088</v>
      </c>
      <c r="Y301" s="371">
        <f t="shared" si="593"/>
        <v>3385248.7069362793</v>
      </c>
      <c r="Z301" s="371">
        <f t="shared" si="593"/>
        <v>33849769.069362797</v>
      </c>
      <c r="AA301" s="38">
        <f t="shared" ref="AA301:AI301" si="594">$D301*R301/3600</f>
        <v>469.74915359068245</v>
      </c>
      <c r="AB301" s="38">
        <f t="shared" si="594"/>
        <v>469.74915359068245</v>
      </c>
      <c r="AC301" s="38">
        <f t="shared" si="594"/>
        <v>469.74915359068245</v>
      </c>
      <c r="AD301" s="38">
        <f t="shared" si="594"/>
        <v>469.74915359068245</v>
      </c>
      <c r="AE301" s="38">
        <f t="shared" si="594"/>
        <v>469.74915359068245</v>
      </c>
      <c r="AF301" s="38">
        <f t="shared" si="594"/>
        <v>469.74915359068245</v>
      </c>
      <c r="AG301" s="38">
        <f t="shared" si="594"/>
        <v>469.74915359068245</v>
      </c>
      <c r="AH301" s="38">
        <f t="shared" si="594"/>
        <v>3768.9102270557246</v>
      </c>
      <c r="AI301" s="38">
        <f t="shared" si="594"/>
        <v>37686.07623055725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3</v>
      </c>
      <c r="P302" s="369">
        <f t="shared" si="546"/>
        <v>100.66666666666667</v>
      </c>
      <c r="Q302" s="38">
        <f t="shared" si="547"/>
        <v>703217.29579443485</v>
      </c>
      <c r="R302" s="371">
        <f t="shared" ref="R302:Z302" si="595">$P302*$O302+MAX(R$24*1000/(MAX(MIN(FLOOR(R$24*1000/$U$1,1),$E302))*$L$1)*$R$1,$Q302-$P302*$O302)</f>
        <v>703217.29579443485</v>
      </c>
      <c r="S302" s="371">
        <f t="shared" si="595"/>
        <v>703217.29579443485</v>
      </c>
      <c r="T302" s="371">
        <f t="shared" si="595"/>
        <v>703217.29579443485</v>
      </c>
      <c r="U302" s="371">
        <f t="shared" si="595"/>
        <v>703217.29579443485</v>
      </c>
      <c r="V302" s="371">
        <f t="shared" si="595"/>
        <v>703217.29579443485</v>
      </c>
      <c r="W302" s="371">
        <f t="shared" si="595"/>
        <v>703217.29579443485</v>
      </c>
      <c r="X302" s="371">
        <f t="shared" si="595"/>
        <v>703217.29579443485</v>
      </c>
      <c r="Y302" s="371">
        <f t="shared" si="595"/>
        <v>5077722.0604044199</v>
      </c>
      <c r="Z302" s="371">
        <f t="shared" si="595"/>
        <v>50774502.604044199</v>
      </c>
      <c r="AA302" s="38">
        <f t="shared" ref="AA302:AI302" si="596">$D302*R302/3600</f>
        <v>521.94350398964718</v>
      </c>
      <c r="AB302" s="38">
        <f t="shared" si="596"/>
        <v>521.94350398964718</v>
      </c>
      <c r="AC302" s="38">
        <f t="shared" si="596"/>
        <v>521.94350398964718</v>
      </c>
      <c r="AD302" s="38">
        <f t="shared" si="596"/>
        <v>521.94350398964718</v>
      </c>
      <c r="AE302" s="38">
        <f t="shared" si="596"/>
        <v>521.94350398964718</v>
      </c>
      <c r="AF302" s="38">
        <f t="shared" si="596"/>
        <v>521.94350398964718</v>
      </c>
      <c r="AG302" s="38">
        <f t="shared" si="596"/>
        <v>521.94350398964718</v>
      </c>
      <c r="AH302" s="38">
        <f t="shared" si="596"/>
        <v>3768.7981515001698</v>
      </c>
      <c r="AI302" s="38">
        <f t="shared" si="596"/>
        <v>37685.964155001697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1</v>
      </c>
      <c r="P303" s="369">
        <f t="shared" si="546"/>
        <v>48.32</v>
      </c>
      <c r="Q303" s="38">
        <f t="shared" si="547"/>
        <v>337544.30198132875</v>
      </c>
      <c r="R303" s="371">
        <f t="shared" ref="R303:Z303" si="597">$P303*$O303+MAX(R$24*1000/(MAX(MIN(FLOOR(R$24*1000/$U$1,1),$E303))*$L$1)*$R$1,$Q303-$P303*$O303)</f>
        <v>337544.30198132875</v>
      </c>
      <c r="S303" s="371">
        <f t="shared" si="597"/>
        <v>337544.30198132875</v>
      </c>
      <c r="T303" s="371">
        <f t="shared" si="597"/>
        <v>337544.30198132875</v>
      </c>
      <c r="U303" s="371">
        <f t="shared" si="597"/>
        <v>337544.30198132875</v>
      </c>
      <c r="V303" s="371">
        <f t="shared" si="597"/>
        <v>337544.30198132875</v>
      </c>
      <c r="W303" s="371">
        <f t="shared" si="597"/>
        <v>337544.30198132875</v>
      </c>
      <c r="X303" s="371">
        <f t="shared" si="597"/>
        <v>507790.32604044199</v>
      </c>
      <c r="Y303" s="371">
        <f t="shared" si="597"/>
        <v>5077468.3804044202</v>
      </c>
      <c r="Z303" s="371">
        <f t="shared" si="597"/>
        <v>50774248.924044199</v>
      </c>
      <c r="AA303" s="38">
        <f t="shared" ref="AA303:AI303" si="598">$D303*R303/3600</f>
        <v>250.53288191503069</v>
      </c>
      <c r="AB303" s="38">
        <f t="shared" si="598"/>
        <v>250.53288191503069</v>
      </c>
      <c r="AC303" s="38">
        <f t="shared" si="598"/>
        <v>250.53288191503069</v>
      </c>
      <c r="AD303" s="38">
        <f t="shared" si="598"/>
        <v>250.53288191503069</v>
      </c>
      <c r="AE303" s="38">
        <f t="shared" si="598"/>
        <v>250.53288191503069</v>
      </c>
      <c r="AF303" s="38">
        <f t="shared" si="598"/>
        <v>250.53288191503069</v>
      </c>
      <c r="AG303" s="38">
        <f t="shared" si="598"/>
        <v>376.89326421668363</v>
      </c>
      <c r="AH303" s="38">
        <f t="shared" si="598"/>
        <v>3768.6098645668362</v>
      </c>
      <c r="AI303" s="38">
        <f t="shared" si="598"/>
        <v>37685.775868068362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0</v>
      </c>
      <c r="O304" s="38">
        <f t="shared" si="545"/>
        <v>0</v>
      </c>
      <c r="P304" s="369">
        <f t="shared" si="546"/>
        <v>100000000000</v>
      </c>
      <c r="Q304" s="38">
        <f t="shared" si="547"/>
        <v>698560227610365.75</v>
      </c>
      <c r="R304" s="371">
        <f t="shared" ref="R304:Z304" si="599">$P304*$O304+MAX(R$24*1000/(MAX(MIN(FLOOR(R$24*1000/$U$1,1),$E304))*$L$1)*$R$1,$Q304-$P304*$O304)</f>
        <v>698560227610365.75</v>
      </c>
      <c r="S304" s="371">
        <f t="shared" si="599"/>
        <v>698560227610365.75</v>
      </c>
      <c r="T304" s="371">
        <f t="shared" si="599"/>
        <v>698560227610365.75</v>
      </c>
      <c r="U304" s="371">
        <f t="shared" si="599"/>
        <v>698560227610365.75</v>
      </c>
      <c r="V304" s="371">
        <f t="shared" si="599"/>
        <v>698560227610365.75</v>
      </c>
      <c r="W304" s="371">
        <f t="shared" si="599"/>
        <v>698560227610365.75</v>
      </c>
      <c r="X304" s="371">
        <f t="shared" si="599"/>
        <v>698560227610365.75</v>
      </c>
      <c r="Y304" s="371">
        <f t="shared" si="599"/>
        <v>698560227610365.75</v>
      </c>
      <c r="Z304" s="371">
        <f t="shared" si="599"/>
        <v>698560227610365.75</v>
      </c>
      <c r="AA304" s="38">
        <f t="shared" ref="AA304:AI304" si="600">$D304*R304/3600</f>
        <v>259243462246.51355</v>
      </c>
      <c r="AB304" s="38">
        <f t="shared" si="600"/>
        <v>259243462246.51355</v>
      </c>
      <c r="AC304" s="38">
        <f t="shared" si="600"/>
        <v>259243462246.51355</v>
      </c>
      <c r="AD304" s="38">
        <f t="shared" si="600"/>
        <v>259243462246.51355</v>
      </c>
      <c r="AE304" s="38">
        <f t="shared" si="600"/>
        <v>259243462246.51355</v>
      </c>
      <c r="AF304" s="38">
        <f t="shared" si="600"/>
        <v>259243462246.51355</v>
      </c>
      <c r="AG304" s="38">
        <f t="shared" si="600"/>
        <v>259243462246.51355</v>
      </c>
      <c r="AH304" s="38">
        <f t="shared" si="600"/>
        <v>259243462246.51355</v>
      </c>
      <c r="AI304" s="38">
        <f t="shared" si="600"/>
        <v>259243462246.51355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1</v>
      </c>
      <c r="P305" s="369">
        <f t="shared" si="546"/>
        <v>120.8</v>
      </c>
      <c r="Q305" s="38">
        <f t="shared" si="547"/>
        <v>843860.75495332177</v>
      </c>
      <c r="R305" s="371">
        <f t="shared" ref="R305:Z305" si="601">$P305*$O305+MAX(R$24*1000/(MAX(MIN(FLOOR(R$24*1000/$U$1,1),$E305))*$L$1)*$R$1,$Q305-$P305*$O305)</f>
        <v>843860.75495332177</v>
      </c>
      <c r="S305" s="371">
        <f t="shared" si="601"/>
        <v>843860.75495332177</v>
      </c>
      <c r="T305" s="371">
        <f t="shared" si="601"/>
        <v>843860.75495332177</v>
      </c>
      <c r="U305" s="371">
        <f t="shared" si="601"/>
        <v>843860.75495332177</v>
      </c>
      <c r="V305" s="371">
        <f t="shared" si="601"/>
        <v>843860.75495332177</v>
      </c>
      <c r="W305" s="371">
        <f t="shared" si="601"/>
        <v>843860.75495332177</v>
      </c>
      <c r="X305" s="371">
        <f t="shared" si="601"/>
        <v>1015604.812080884</v>
      </c>
      <c r="Y305" s="371">
        <f t="shared" si="601"/>
        <v>10154960.920808841</v>
      </c>
      <c r="Z305" s="371">
        <f t="shared" si="601"/>
        <v>101548522.00808839</v>
      </c>
      <c r="AA305" s="38">
        <f t="shared" ref="AA305:AI305" si="602">$D305*R305/3600</f>
        <v>313.16610239378832</v>
      </c>
      <c r="AB305" s="38">
        <f t="shared" si="602"/>
        <v>313.16610239378832</v>
      </c>
      <c r="AC305" s="38">
        <f t="shared" si="602"/>
        <v>313.16610239378832</v>
      </c>
      <c r="AD305" s="38">
        <f t="shared" si="602"/>
        <v>313.16610239378832</v>
      </c>
      <c r="AE305" s="38">
        <f t="shared" si="602"/>
        <v>313.16610239378832</v>
      </c>
      <c r="AF305" s="38">
        <f t="shared" si="602"/>
        <v>313.16610239378832</v>
      </c>
      <c r="AG305" s="38">
        <f t="shared" si="602"/>
        <v>376.90223026112807</v>
      </c>
      <c r="AH305" s="38">
        <f t="shared" si="602"/>
        <v>3768.6188306112808</v>
      </c>
      <c r="AI305" s="38">
        <f t="shared" si="602"/>
        <v>37685.784834112805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0</v>
      </c>
      <c r="O306" s="38">
        <f t="shared" si="545"/>
        <v>0</v>
      </c>
      <c r="P306" s="369">
        <f t="shared" si="546"/>
        <v>100000000000</v>
      </c>
      <c r="Q306" s="38">
        <f t="shared" si="547"/>
        <v>698560227610365.75</v>
      </c>
      <c r="R306" s="371">
        <f t="shared" ref="R306:Z306" si="603">$P306*$O306+MAX(R$24*1000/(MAX(MIN(FLOOR(R$24*1000/$U$1,1),$E306))*$L$1)*$R$1,$Q306-$P306*$O306)</f>
        <v>698560227610365.75</v>
      </c>
      <c r="S306" s="371">
        <f t="shared" si="603"/>
        <v>698560227610365.75</v>
      </c>
      <c r="T306" s="371">
        <f t="shared" si="603"/>
        <v>698560227610365.75</v>
      </c>
      <c r="U306" s="371">
        <f t="shared" si="603"/>
        <v>698560227610365.75</v>
      </c>
      <c r="V306" s="371">
        <f t="shared" si="603"/>
        <v>698560227610365.75</v>
      </c>
      <c r="W306" s="371">
        <f t="shared" si="603"/>
        <v>698560227610365.75</v>
      </c>
      <c r="X306" s="371">
        <f t="shared" si="603"/>
        <v>698560227610365.75</v>
      </c>
      <c r="Y306" s="371">
        <f t="shared" si="603"/>
        <v>698560227610365.75</v>
      </c>
      <c r="Z306" s="371">
        <f t="shared" si="603"/>
        <v>698560227610365.75</v>
      </c>
      <c r="AA306" s="38">
        <f t="shared" ref="AA306:AI306" si="604">$D306*R306/3600</f>
        <v>129621731123.25677</v>
      </c>
      <c r="AB306" s="38">
        <f t="shared" si="604"/>
        <v>129621731123.25677</v>
      </c>
      <c r="AC306" s="38">
        <f t="shared" si="604"/>
        <v>129621731123.25677</v>
      </c>
      <c r="AD306" s="38">
        <f t="shared" si="604"/>
        <v>129621731123.25677</v>
      </c>
      <c r="AE306" s="38">
        <f t="shared" si="604"/>
        <v>129621731123.25677</v>
      </c>
      <c r="AF306" s="38">
        <f t="shared" si="604"/>
        <v>129621731123.25677</v>
      </c>
      <c r="AG306" s="38">
        <f t="shared" si="604"/>
        <v>129621731123.25677</v>
      </c>
      <c r="AH306" s="38">
        <f t="shared" si="604"/>
        <v>129621731123.25677</v>
      </c>
      <c r="AI306" s="38">
        <f t="shared" si="604"/>
        <v>129621731123.25677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0</v>
      </c>
      <c r="O307" s="38">
        <f t="shared" si="545"/>
        <v>0</v>
      </c>
      <c r="P307" s="369">
        <f t="shared" si="546"/>
        <v>100000000000</v>
      </c>
      <c r="Q307" s="38">
        <f t="shared" si="547"/>
        <v>698560227610365.75</v>
      </c>
      <c r="R307" s="371">
        <f t="shared" ref="R307:Z307" si="605">$P307*$O307+MAX(R$24*1000/(MAX(MIN(FLOOR(R$24*1000/$U$1,1),$E307))*$L$1)*$R$1,$Q307-$P307*$O307)</f>
        <v>698560227610365.75</v>
      </c>
      <c r="S307" s="371">
        <f t="shared" si="605"/>
        <v>698560227610365.75</v>
      </c>
      <c r="T307" s="371">
        <f t="shared" si="605"/>
        <v>698560227610365.75</v>
      </c>
      <c r="U307" s="371">
        <f t="shared" si="605"/>
        <v>698560227610365.75</v>
      </c>
      <c r="V307" s="371">
        <f t="shared" si="605"/>
        <v>698560227610365.75</v>
      </c>
      <c r="W307" s="371">
        <f t="shared" si="605"/>
        <v>698560227610365.75</v>
      </c>
      <c r="X307" s="371">
        <f t="shared" si="605"/>
        <v>698560227610365.75</v>
      </c>
      <c r="Y307" s="371">
        <f t="shared" si="605"/>
        <v>698560227610365.75</v>
      </c>
      <c r="Z307" s="371">
        <f t="shared" si="605"/>
        <v>698560227610365.75</v>
      </c>
      <c r="AA307" s="38">
        <f t="shared" ref="AA307:AI307" si="606">$D307*R307/3600</f>
        <v>129621731123.25677</v>
      </c>
      <c r="AB307" s="38">
        <f t="shared" si="606"/>
        <v>129621731123.25677</v>
      </c>
      <c r="AC307" s="38">
        <f t="shared" si="606"/>
        <v>129621731123.25677</v>
      </c>
      <c r="AD307" s="38">
        <f t="shared" si="606"/>
        <v>129621731123.25677</v>
      </c>
      <c r="AE307" s="38">
        <f t="shared" si="606"/>
        <v>129621731123.25677</v>
      </c>
      <c r="AF307" s="38">
        <f t="shared" si="606"/>
        <v>129621731123.25677</v>
      </c>
      <c r="AG307" s="38">
        <f t="shared" si="606"/>
        <v>129621731123.25677</v>
      </c>
      <c r="AH307" s="38">
        <f t="shared" si="606"/>
        <v>129621731123.25677</v>
      </c>
      <c r="AI307" s="38">
        <f t="shared" si="606"/>
        <v>129621731123.25677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0</v>
      </c>
      <c r="O308" s="38">
        <f t="shared" si="545"/>
        <v>0</v>
      </c>
      <c r="P308" s="369">
        <f t="shared" si="546"/>
        <v>100000000000</v>
      </c>
      <c r="Q308" s="38">
        <f t="shared" si="547"/>
        <v>698560227610365.75</v>
      </c>
      <c r="R308" s="371">
        <f t="shared" ref="R308:Z308" si="607">$P308*$O308+MAX(R$24*1000/(MAX(MIN(FLOOR(R$24*1000/$U$1,1),$E308))*$L$1)*$R$1,$Q308-$P308*$O308)</f>
        <v>698560227610365.75</v>
      </c>
      <c r="S308" s="371">
        <f t="shared" si="607"/>
        <v>698560227610365.75</v>
      </c>
      <c r="T308" s="371">
        <f t="shared" si="607"/>
        <v>698560227610365.75</v>
      </c>
      <c r="U308" s="371">
        <f t="shared" si="607"/>
        <v>698560227610365.75</v>
      </c>
      <c r="V308" s="371">
        <f t="shared" si="607"/>
        <v>698560227610365.75</v>
      </c>
      <c r="W308" s="371">
        <f t="shared" si="607"/>
        <v>698560227610365.75</v>
      </c>
      <c r="X308" s="371">
        <f t="shared" si="607"/>
        <v>698560227610365.75</v>
      </c>
      <c r="Y308" s="371">
        <f t="shared" si="607"/>
        <v>698560227610365.75</v>
      </c>
      <c r="Z308" s="371">
        <f t="shared" si="607"/>
        <v>698560227610365.75</v>
      </c>
      <c r="AA308" s="38">
        <f t="shared" ref="AA308:AI308" si="608">$D308*R308/3600</f>
        <v>64810865561.628387</v>
      </c>
      <c r="AB308" s="38">
        <f t="shared" si="608"/>
        <v>64810865561.628387</v>
      </c>
      <c r="AC308" s="38">
        <f t="shared" si="608"/>
        <v>64810865561.628387</v>
      </c>
      <c r="AD308" s="38">
        <f t="shared" si="608"/>
        <v>64810865561.628387</v>
      </c>
      <c r="AE308" s="38">
        <f t="shared" si="608"/>
        <v>64810865561.628387</v>
      </c>
      <c r="AF308" s="38">
        <f t="shared" si="608"/>
        <v>64810865561.628387</v>
      </c>
      <c r="AG308" s="38">
        <f t="shared" si="608"/>
        <v>64810865561.628387</v>
      </c>
      <c r="AH308" s="38">
        <f t="shared" si="608"/>
        <v>64810865561.628387</v>
      </c>
      <c r="AI308" s="38">
        <f t="shared" si="608"/>
        <v>64810865561.628387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0</v>
      </c>
      <c r="O309" s="38">
        <f t="shared" si="545"/>
        <v>0</v>
      </c>
      <c r="P309" s="369">
        <f t="shared" si="546"/>
        <v>100000000000</v>
      </c>
      <c r="Q309" s="38">
        <f t="shared" si="547"/>
        <v>698560227610365.75</v>
      </c>
      <c r="R309" s="371">
        <f t="shared" ref="R309:Z309" si="609">$P309*$O309+MAX(R$24*1000/(MAX(MIN(FLOOR(R$24*1000/$U$1,1),$E309))*$L$1)*$R$1,$Q309-$P309*$O309)</f>
        <v>698560227610365.75</v>
      </c>
      <c r="S309" s="371">
        <f t="shared" si="609"/>
        <v>698560227610365.75</v>
      </c>
      <c r="T309" s="371">
        <f t="shared" si="609"/>
        <v>698560227610365.75</v>
      </c>
      <c r="U309" s="371">
        <f t="shared" si="609"/>
        <v>698560227610365.75</v>
      </c>
      <c r="V309" s="371">
        <f t="shared" si="609"/>
        <v>698560227610365.75</v>
      </c>
      <c r="W309" s="371">
        <f t="shared" si="609"/>
        <v>698560227610365.75</v>
      </c>
      <c r="X309" s="371">
        <f t="shared" si="609"/>
        <v>698560227610365.75</v>
      </c>
      <c r="Y309" s="371">
        <f t="shared" si="609"/>
        <v>698560227610365.75</v>
      </c>
      <c r="Z309" s="371">
        <f t="shared" si="609"/>
        <v>698560227610365.75</v>
      </c>
      <c r="AA309" s="38">
        <f t="shared" ref="AA309:AI309" si="610">$D309*R309/3600</f>
        <v>133114532261.30859</v>
      </c>
      <c r="AB309" s="38">
        <f t="shared" si="610"/>
        <v>133114532261.30859</v>
      </c>
      <c r="AC309" s="38">
        <f t="shared" si="610"/>
        <v>133114532261.30859</v>
      </c>
      <c r="AD309" s="38">
        <f t="shared" si="610"/>
        <v>133114532261.30859</v>
      </c>
      <c r="AE309" s="38">
        <f t="shared" si="610"/>
        <v>133114532261.30859</v>
      </c>
      <c r="AF309" s="38">
        <f t="shared" si="610"/>
        <v>133114532261.30859</v>
      </c>
      <c r="AG309" s="38">
        <f t="shared" si="610"/>
        <v>133114532261.30859</v>
      </c>
      <c r="AH309" s="38">
        <f t="shared" si="610"/>
        <v>133114532261.30859</v>
      </c>
      <c r="AI309" s="38">
        <f t="shared" si="610"/>
        <v>133114532261.30859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7</v>
      </c>
      <c r="P310" s="369">
        <f t="shared" si="546"/>
        <v>16.106666666666666</v>
      </c>
      <c r="Q310" s="38">
        <f t="shared" si="547"/>
        <v>112514.76732710957</v>
      </c>
      <c r="R310" s="371">
        <f t="shared" ref="R310:Z310" si="611">$P310*$O310+MAX(R$24*1000/(MAX(MIN(FLOOR(R$24*1000/$U$1,1),$E310))*$L$1)*$R$1,$Q310-$P310*$O310)</f>
        <v>112514.76732710957</v>
      </c>
      <c r="S310" s="371">
        <f t="shared" si="611"/>
        <v>112514.76732710957</v>
      </c>
      <c r="T310" s="371">
        <f t="shared" si="611"/>
        <v>112514.76732710957</v>
      </c>
      <c r="U310" s="371">
        <f t="shared" si="611"/>
        <v>112514.76732710957</v>
      </c>
      <c r="V310" s="371">
        <f t="shared" si="611"/>
        <v>112514.76732710957</v>
      </c>
      <c r="W310" s="371">
        <f t="shared" si="611"/>
        <v>112514.76732710957</v>
      </c>
      <c r="X310" s="371">
        <f t="shared" si="611"/>
        <v>127048.24817677717</v>
      </c>
      <c r="Y310" s="371">
        <f t="shared" si="611"/>
        <v>1269467.7617677716</v>
      </c>
      <c r="Z310" s="371">
        <f t="shared" si="611"/>
        <v>12693662.897677716</v>
      </c>
      <c r="AA310" s="38">
        <f t="shared" ref="AA310:AI310" si="612">$D310*R310/3600</f>
        <v>343.23254855175475</v>
      </c>
      <c r="AB310" s="38">
        <f t="shared" si="612"/>
        <v>343.23254855175475</v>
      </c>
      <c r="AC310" s="38">
        <f t="shared" si="612"/>
        <v>343.23254855175475</v>
      </c>
      <c r="AD310" s="38">
        <f t="shared" si="612"/>
        <v>343.23254855175475</v>
      </c>
      <c r="AE310" s="38">
        <f t="shared" si="612"/>
        <v>343.23254855175475</v>
      </c>
      <c r="AF310" s="38">
        <f t="shared" si="612"/>
        <v>343.23254855175475</v>
      </c>
      <c r="AG310" s="38">
        <f t="shared" si="612"/>
        <v>387.56773929926857</v>
      </c>
      <c r="AH310" s="38">
        <f t="shared" si="612"/>
        <v>3872.5819332593519</v>
      </c>
      <c r="AI310" s="38">
        <f t="shared" si="612"/>
        <v>38722.723872860181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3</v>
      </c>
      <c r="P311" s="369">
        <f t="shared" si="546"/>
        <v>32.213333333333331</v>
      </c>
      <c r="Q311" s="38">
        <f t="shared" si="547"/>
        <v>225029.53465421914</v>
      </c>
      <c r="R311" s="371">
        <f t="shared" ref="R311:Z311" si="613">$P311*$O311+MAX(R$24*1000/(MAX(MIN(FLOOR(R$24*1000/$U$1,1),$E311))*$L$1)*$R$1,$Q311-$P311*$O311)</f>
        <v>225029.53465421914</v>
      </c>
      <c r="S311" s="371">
        <f t="shared" si="613"/>
        <v>225029.53465421914</v>
      </c>
      <c r="T311" s="371">
        <f t="shared" si="613"/>
        <v>225029.53465421914</v>
      </c>
      <c r="U311" s="371">
        <f t="shared" si="613"/>
        <v>225029.53465421914</v>
      </c>
      <c r="V311" s="371">
        <f t="shared" si="613"/>
        <v>225029.53465421914</v>
      </c>
      <c r="W311" s="371">
        <f t="shared" si="613"/>
        <v>225029.53465421914</v>
      </c>
      <c r="X311" s="371">
        <f t="shared" si="613"/>
        <v>253967.643020221</v>
      </c>
      <c r="Y311" s="371">
        <f t="shared" si="613"/>
        <v>2538806.6702022101</v>
      </c>
      <c r="Z311" s="371">
        <f t="shared" si="613"/>
        <v>25387196.9420221</v>
      </c>
      <c r="AA311" s="38">
        <f t="shared" ref="AA311:AI311" si="614">$D311*R311/3600</f>
        <v>343.23254855175475</v>
      </c>
      <c r="AB311" s="38">
        <f t="shared" si="614"/>
        <v>343.23254855175475</v>
      </c>
      <c r="AC311" s="38">
        <f t="shared" si="614"/>
        <v>343.23254855175475</v>
      </c>
      <c r="AD311" s="38">
        <f t="shared" si="614"/>
        <v>343.23254855175475</v>
      </c>
      <c r="AE311" s="38">
        <f t="shared" si="614"/>
        <v>343.23254855175475</v>
      </c>
      <c r="AF311" s="38">
        <f t="shared" si="614"/>
        <v>343.23254855175475</v>
      </c>
      <c r="AG311" s="38">
        <f t="shared" si="614"/>
        <v>387.37120217334257</v>
      </c>
      <c r="AH311" s="38">
        <f t="shared" si="614"/>
        <v>3872.3853961334262</v>
      </c>
      <c r="AI311" s="38">
        <f t="shared" si="614"/>
        <v>38722.527335734259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7</v>
      </c>
      <c r="P312" s="369">
        <f t="shared" si="546"/>
        <v>16.106666666666666</v>
      </c>
      <c r="Q312" s="38">
        <f t="shared" si="547"/>
        <v>112514.76732710957</v>
      </c>
      <c r="R312" s="371">
        <f t="shared" ref="R312:Z312" si="615">$P312*$O312+MAX(R$24*1000/(MAX(MIN(FLOOR(R$24*1000/$U$1,1),$E312))*$L$1)*$R$1,$Q312-$P312*$O312)</f>
        <v>112514.76732710957</v>
      </c>
      <c r="S312" s="371">
        <f t="shared" si="615"/>
        <v>112514.76732710957</v>
      </c>
      <c r="T312" s="371">
        <f t="shared" si="615"/>
        <v>112514.76732710957</v>
      </c>
      <c r="U312" s="371">
        <f t="shared" si="615"/>
        <v>112514.76732710957</v>
      </c>
      <c r="V312" s="371">
        <f t="shared" si="615"/>
        <v>112514.76732710957</v>
      </c>
      <c r="W312" s="371">
        <f t="shared" si="615"/>
        <v>112514.76732710957</v>
      </c>
      <c r="X312" s="371">
        <f t="shared" si="615"/>
        <v>127048.24817677717</v>
      </c>
      <c r="Y312" s="371">
        <f t="shared" si="615"/>
        <v>1269467.7617677716</v>
      </c>
      <c r="Z312" s="371">
        <f t="shared" si="615"/>
        <v>12693662.897677716</v>
      </c>
      <c r="AA312" s="38">
        <f t="shared" ref="AA312:AI312" si="616">$D312*R312/3600</f>
        <v>343.2450501925689</v>
      </c>
      <c r="AB312" s="38">
        <f t="shared" si="616"/>
        <v>343.2450501925689</v>
      </c>
      <c r="AC312" s="38">
        <f t="shared" si="616"/>
        <v>343.2450501925689</v>
      </c>
      <c r="AD312" s="38">
        <f t="shared" si="616"/>
        <v>343.2450501925689</v>
      </c>
      <c r="AE312" s="38">
        <f t="shared" si="616"/>
        <v>343.2450501925689</v>
      </c>
      <c r="AF312" s="38">
        <f t="shared" si="616"/>
        <v>343.2450501925689</v>
      </c>
      <c r="AG312" s="38">
        <f t="shared" si="616"/>
        <v>387.58185577128819</v>
      </c>
      <c r="AH312" s="38">
        <f t="shared" si="616"/>
        <v>3872.7229852328819</v>
      </c>
      <c r="AI312" s="38">
        <f t="shared" si="616"/>
        <v>38724.134279848819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1</v>
      </c>
      <c r="P313" s="369">
        <f t="shared" si="546"/>
        <v>64.426666666666662</v>
      </c>
      <c r="Q313" s="38">
        <f t="shared" si="547"/>
        <v>450059.06930843828</v>
      </c>
      <c r="R313" s="371">
        <f t="shared" ref="R313:Z313" si="617">$P313*$O313+MAX(R$24*1000/(MAX(MIN(FLOOR(R$24*1000/$U$1,1),$E313))*$L$1)*$R$1,$Q313-$P313*$O313)</f>
        <v>450059.06930843828</v>
      </c>
      <c r="S313" s="371">
        <f t="shared" si="617"/>
        <v>450059.06930843828</v>
      </c>
      <c r="T313" s="371">
        <f t="shared" si="617"/>
        <v>450059.06930843828</v>
      </c>
      <c r="U313" s="371">
        <f t="shared" si="617"/>
        <v>450059.06930843828</v>
      </c>
      <c r="V313" s="371">
        <f t="shared" si="617"/>
        <v>450059.06930843828</v>
      </c>
      <c r="W313" s="371">
        <f t="shared" si="617"/>
        <v>450059.06930843828</v>
      </c>
      <c r="X313" s="371">
        <f t="shared" si="617"/>
        <v>507806.43270710867</v>
      </c>
      <c r="Y313" s="371">
        <f t="shared" si="617"/>
        <v>5077484.4870710867</v>
      </c>
      <c r="Z313" s="371">
        <f t="shared" si="617"/>
        <v>50774265.030710869</v>
      </c>
      <c r="AA313" s="38">
        <f t="shared" ref="AA313:AI313" si="618">$D313*R313/3600</f>
        <v>343.29505675582544</v>
      </c>
      <c r="AB313" s="38">
        <f t="shared" si="618"/>
        <v>343.29505675582544</v>
      </c>
      <c r="AC313" s="38">
        <f t="shared" si="618"/>
        <v>343.29505675582544</v>
      </c>
      <c r="AD313" s="38">
        <f t="shared" si="618"/>
        <v>343.29505675582544</v>
      </c>
      <c r="AE313" s="38">
        <f t="shared" si="618"/>
        <v>343.29505675582544</v>
      </c>
      <c r="AF313" s="38">
        <f t="shared" si="618"/>
        <v>343.29505675582544</v>
      </c>
      <c r="AG313" s="38">
        <f t="shared" si="618"/>
        <v>387.34346228158904</v>
      </c>
      <c r="AH313" s="38">
        <f t="shared" si="618"/>
        <v>3872.9923337492232</v>
      </c>
      <c r="AI313" s="38">
        <f t="shared" si="618"/>
        <v>38729.481048425565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0</v>
      </c>
      <c r="O314" s="38">
        <f t="shared" si="545"/>
        <v>0</v>
      </c>
      <c r="P314" s="369">
        <f t="shared" si="546"/>
        <v>100000000000</v>
      </c>
      <c r="Q314" s="38">
        <f t="shared" si="547"/>
        <v>698560227610365.75</v>
      </c>
      <c r="R314" s="371">
        <f t="shared" ref="R314:Z314" si="619">$P314*$O314+MAX(R$24*1000/(MAX(MIN(FLOOR(R$24*1000/$U$1,1),$E314))*$L$1)*$R$1,$Q314-$P314*$O314)</f>
        <v>698560227610365.75</v>
      </c>
      <c r="S314" s="371">
        <f t="shared" si="619"/>
        <v>698560227610365.75</v>
      </c>
      <c r="T314" s="371">
        <f t="shared" si="619"/>
        <v>698560227610365.75</v>
      </c>
      <c r="U314" s="371">
        <f t="shared" si="619"/>
        <v>698560227610365.75</v>
      </c>
      <c r="V314" s="371">
        <f t="shared" si="619"/>
        <v>698560227610365.75</v>
      </c>
      <c r="W314" s="371">
        <f t="shared" si="619"/>
        <v>698560227610365.75</v>
      </c>
      <c r="X314" s="371">
        <f t="shared" si="619"/>
        <v>698560227610365.75</v>
      </c>
      <c r="Y314" s="371">
        <f t="shared" si="619"/>
        <v>698560227610365.75</v>
      </c>
      <c r="Z314" s="371">
        <f t="shared" si="619"/>
        <v>698560227610365.75</v>
      </c>
      <c r="AA314" s="38">
        <f t="shared" ref="AA314:AI314" si="620">$D314*R314/3600</f>
        <v>266423109030.28671</v>
      </c>
      <c r="AB314" s="38">
        <f t="shared" si="620"/>
        <v>266423109030.28671</v>
      </c>
      <c r="AC314" s="38">
        <f t="shared" si="620"/>
        <v>266423109030.28671</v>
      </c>
      <c r="AD314" s="38">
        <f t="shared" si="620"/>
        <v>266423109030.28671</v>
      </c>
      <c r="AE314" s="38">
        <f t="shared" si="620"/>
        <v>266423109030.28671</v>
      </c>
      <c r="AF314" s="38">
        <f t="shared" si="620"/>
        <v>266423109030.28671</v>
      </c>
      <c r="AG314" s="38">
        <f t="shared" si="620"/>
        <v>266423109030.28671</v>
      </c>
      <c r="AH314" s="38">
        <f t="shared" si="620"/>
        <v>266423109030.28671</v>
      </c>
      <c r="AI314" s="38">
        <f t="shared" si="620"/>
        <v>266423109030.28671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5</v>
      </c>
      <c r="P315" s="369">
        <f t="shared" si="546"/>
        <v>8.0533333333333328</v>
      </c>
      <c r="Q315" s="38">
        <f t="shared" si="547"/>
        <v>56257.383663554785</v>
      </c>
      <c r="R315" s="371">
        <f t="shared" ref="R315:Z315" si="621">$P315*$O315+MAX(R$24*1000/(MAX(MIN(FLOOR(R$24*1000/$U$1,1),$E315))*$L$1)*$R$1,$Q315-$P315*$O315)</f>
        <v>56257.383663554785</v>
      </c>
      <c r="S315" s="371">
        <f t="shared" si="621"/>
        <v>56257.383663554785</v>
      </c>
      <c r="T315" s="371">
        <f t="shared" si="621"/>
        <v>56257.383663554785</v>
      </c>
      <c r="U315" s="371">
        <f t="shared" si="621"/>
        <v>56257.383663554785</v>
      </c>
      <c r="V315" s="371">
        <f t="shared" si="621"/>
        <v>56257.383663554785</v>
      </c>
      <c r="W315" s="371">
        <f t="shared" si="621"/>
        <v>56257.383663554785</v>
      </c>
      <c r="X315" s="371">
        <f t="shared" si="621"/>
        <v>169287.60201348065</v>
      </c>
      <c r="Y315" s="371">
        <f t="shared" si="621"/>
        <v>1692513.6201348063</v>
      </c>
      <c r="Z315" s="371">
        <f t="shared" si="621"/>
        <v>16924773.801348064</v>
      </c>
      <c r="AA315" s="38">
        <f t="shared" ref="AA315:AI315" si="622">$D315*R315/3600</f>
        <v>130.76466258756673</v>
      </c>
      <c r="AB315" s="38">
        <f t="shared" si="622"/>
        <v>130.76466258756673</v>
      </c>
      <c r="AC315" s="38">
        <f t="shared" si="622"/>
        <v>130.76466258756673</v>
      </c>
      <c r="AD315" s="38">
        <f t="shared" si="622"/>
        <v>130.76466258756673</v>
      </c>
      <c r="AE315" s="38">
        <f t="shared" si="622"/>
        <v>130.76466258756673</v>
      </c>
      <c r="AF315" s="38">
        <f t="shared" si="622"/>
        <v>130.76466258756673</v>
      </c>
      <c r="AG315" s="38">
        <f t="shared" si="622"/>
        <v>393.4921021201344</v>
      </c>
      <c r="AH315" s="38">
        <f t="shared" si="622"/>
        <v>3934.0786586413433</v>
      </c>
      <c r="AI315" s="38">
        <f t="shared" si="622"/>
        <v>39339.944223853439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2</v>
      </c>
      <c r="P316" s="369">
        <f t="shared" si="546"/>
        <v>16.106666666666666</v>
      </c>
      <c r="Q316" s="38">
        <f t="shared" si="547"/>
        <v>112514.76732710957</v>
      </c>
      <c r="R316" s="371">
        <f t="shared" ref="R316:Z316" si="623">$P316*$O316+MAX(R$24*1000/(MAX(MIN(FLOOR(R$24*1000/$U$1,1),$E316))*$L$1)*$R$1,$Q316-$P316*$O316)</f>
        <v>112514.76732710957</v>
      </c>
      <c r="S316" s="371">
        <f t="shared" si="623"/>
        <v>112514.76732710957</v>
      </c>
      <c r="T316" s="371">
        <f t="shared" si="623"/>
        <v>112514.76732710957</v>
      </c>
      <c r="U316" s="371">
        <f t="shared" si="623"/>
        <v>112514.76732710957</v>
      </c>
      <c r="V316" s="371">
        <f t="shared" si="623"/>
        <v>112514.76732710957</v>
      </c>
      <c r="W316" s="371">
        <f t="shared" si="623"/>
        <v>112514.76732710957</v>
      </c>
      <c r="X316" s="371">
        <f t="shared" si="623"/>
        <v>338526.88402696128</v>
      </c>
      <c r="Y316" s="371">
        <f t="shared" si="623"/>
        <v>3384978.9202696127</v>
      </c>
      <c r="Z316" s="371">
        <f t="shared" si="623"/>
        <v>33849499.282696128</v>
      </c>
      <c r="AA316" s="38">
        <f t="shared" ref="AA316:AI316" si="624">$D316*R316/3600</f>
        <v>130.76466258756673</v>
      </c>
      <c r="AB316" s="38">
        <f t="shared" si="624"/>
        <v>130.76466258756673</v>
      </c>
      <c r="AC316" s="38">
        <f t="shared" si="624"/>
        <v>130.76466258756673</v>
      </c>
      <c r="AD316" s="38">
        <f t="shared" si="624"/>
        <v>130.76466258756673</v>
      </c>
      <c r="AE316" s="38">
        <f t="shared" si="624"/>
        <v>130.76466258756673</v>
      </c>
      <c r="AF316" s="38">
        <f t="shared" si="624"/>
        <v>130.76466258756673</v>
      </c>
      <c r="AG316" s="38">
        <f t="shared" si="624"/>
        <v>393.43594461613441</v>
      </c>
      <c r="AH316" s="38">
        <f t="shared" si="624"/>
        <v>3934.0225011373436</v>
      </c>
      <c r="AI316" s="38">
        <f t="shared" si="624"/>
        <v>39339.888066349435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7</v>
      </c>
      <c r="P317" s="369">
        <f t="shared" si="546"/>
        <v>6.04</v>
      </c>
      <c r="Q317" s="38">
        <f t="shared" si="547"/>
        <v>42193.037747666094</v>
      </c>
      <c r="R317" s="371">
        <f t="shared" ref="R317:Z317" si="625">$P317*$O317+MAX(R$24*1000/(MAX(MIN(FLOOR(R$24*1000/$U$1,1),$E317))*$L$1)*$R$1,$Q317-$P317*$O317)</f>
        <v>42193.037747666094</v>
      </c>
      <c r="S317" s="371">
        <f t="shared" si="625"/>
        <v>42193.037747666094</v>
      </c>
      <c r="T317" s="371">
        <f t="shared" si="625"/>
        <v>42193.037747666094</v>
      </c>
      <c r="U317" s="371">
        <f t="shared" si="625"/>
        <v>42193.037747666094</v>
      </c>
      <c r="V317" s="371">
        <f t="shared" si="625"/>
        <v>42193.037747666094</v>
      </c>
      <c r="W317" s="371">
        <f t="shared" si="625"/>
        <v>42193.037747666094</v>
      </c>
      <c r="X317" s="371">
        <f t="shared" si="625"/>
        <v>126977.78151011049</v>
      </c>
      <c r="Y317" s="371">
        <f t="shared" si="625"/>
        <v>1269397.295101105</v>
      </c>
      <c r="Z317" s="371">
        <f t="shared" si="625"/>
        <v>12693592.431011049</v>
      </c>
      <c r="AA317" s="38">
        <f t="shared" ref="AA317:AI317" si="626">$D317*R317/3600</f>
        <v>130.76466258756676</v>
      </c>
      <c r="AB317" s="38">
        <f t="shared" si="626"/>
        <v>130.76466258756676</v>
      </c>
      <c r="AC317" s="38">
        <f t="shared" si="626"/>
        <v>130.76466258756676</v>
      </c>
      <c r="AD317" s="38">
        <f t="shared" si="626"/>
        <v>130.76466258756676</v>
      </c>
      <c r="AE317" s="38">
        <f t="shared" si="626"/>
        <v>130.76466258756676</v>
      </c>
      <c r="AF317" s="38">
        <f t="shared" si="626"/>
        <v>130.76466258756676</v>
      </c>
      <c r="AG317" s="38">
        <f t="shared" si="626"/>
        <v>393.52954045613444</v>
      </c>
      <c r="AH317" s="38">
        <f t="shared" si="626"/>
        <v>3934.1160969773446</v>
      </c>
      <c r="AI317" s="38">
        <f t="shared" si="626"/>
        <v>39339.98166218945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7</v>
      </c>
      <c r="P318" s="369">
        <f t="shared" si="546"/>
        <v>6.04</v>
      </c>
      <c r="Q318" s="38">
        <f t="shared" si="547"/>
        <v>42193.037747666094</v>
      </c>
      <c r="R318" s="371">
        <f t="shared" ref="R318:Z318" si="627">$P318*$O318+MAX(R$24*1000/(MAX(MIN(FLOOR(R$24*1000/$U$1,1),$E318))*$L$1)*$R$1,$Q318-$P318*$O318)</f>
        <v>42193.037747666094</v>
      </c>
      <c r="S318" s="371">
        <f t="shared" si="627"/>
        <v>42193.037747666094</v>
      </c>
      <c r="T318" s="371">
        <f t="shared" si="627"/>
        <v>42193.037747666094</v>
      </c>
      <c r="U318" s="371">
        <f t="shared" si="627"/>
        <v>42193.037747666094</v>
      </c>
      <c r="V318" s="371">
        <f t="shared" si="627"/>
        <v>42193.037747666094</v>
      </c>
      <c r="W318" s="371">
        <f t="shared" si="627"/>
        <v>42193.037747666094</v>
      </c>
      <c r="X318" s="371">
        <f t="shared" si="627"/>
        <v>126977.78151011049</v>
      </c>
      <c r="Y318" s="371">
        <f t="shared" si="627"/>
        <v>1269397.295101105</v>
      </c>
      <c r="Z318" s="371">
        <f t="shared" si="627"/>
        <v>12693592.431011049</v>
      </c>
      <c r="AA318" s="38">
        <f t="shared" ref="AA318:AI318" si="628">$D318*R318/3600</f>
        <v>130.76466258756676</v>
      </c>
      <c r="AB318" s="38">
        <f t="shared" si="628"/>
        <v>130.76466258756676</v>
      </c>
      <c r="AC318" s="38">
        <f t="shared" si="628"/>
        <v>130.76466258756676</v>
      </c>
      <c r="AD318" s="38">
        <f t="shared" si="628"/>
        <v>130.76466258756676</v>
      </c>
      <c r="AE318" s="38">
        <f t="shared" si="628"/>
        <v>130.76466258756676</v>
      </c>
      <c r="AF318" s="38">
        <f t="shared" si="628"/>
        <v>130.76466258756676</v>
      </c>
      <c r="AG318" s="38">
        <f t="shared" si="628"/>
        <v>393.52954045613444</v>
      </c>
      <c r="AH318" s="38">
        <f t="shared" si="628"/>
        <v>3934.1160969773446</v>
      </c>
      <c r="AI318" s="38">
        <f t="shared" si="628"/>
        <v>39339.98166218945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3</v>
      </c>
      <c r="P319" s="369">
        <f t="shared" si="546"/>
        <v>12.08</v>
      </c>
      <c r="Q319" s="38">
        <f t="shared" si="547"/>
        <v>84386.075495332188</v>
      </c>
      <c r="R319" s="371">
        <f t="shared" ref="R319:Z319" si="629">$P319*$O319+MAX(R$24*1000/(MAX(MIN(FLOOR(R$24*1000/$U$1,1),$E319))*$L$1)*$R$1,$Q319-$P319*$O319)</f>
        <v>84386.075495332188</v>
      </c>
      <c r="S319" s="371">
        <f t="shared" si="629"/>
        <v>84386.075495332188</v>
      </c>
      <c r="T319" s="371">
        <f t="shared" si="629"/>
        <v>84386.075495332188</v>
      </c>
      <c r="U319" s="371">
        <f t="shared" si="629"/>
        <v>84386.075495332188</v>
      </c>
      <c r="V319" s="371">
        <f t="shared" si="629"/>
        <v>84386.075495332188</v>
      </c>
      <c r="W319" s="371">
        <f t="shared" si="629"/>
        <v>84386.075495332188</v>
      </c>
      <c r="X319" s="371">
        <f t="shared" si="629"/>
        <v>253907.24302022098</v>
      </c>
      <c r="Y319" s="371">
        <f t="shared" si="629"/>
        <v>2538746.2702022102</v>
      </c>
      <c r="Z319" s="371">
        <f t="shared" si="629"/>
        <v>25387136.542022098</v>
      </c>
      <c r="AA319" s="38">
        <f t="shared" ref="AA319:AI319" si="630">$D319*R319/3600</f>
        <v>130.76466258756676</v>
      </c>
      <c r="AB319" s="38">
        <f t="shared" si="630"/>
        <v>130.76466258756676</v>
      </c>
      <c r="AC319" s="38">
        <f t="shared" si="630"/>
        <v>130.76466258756676</v>
      </c>
      <c r="AD319" s="38">
        <f t="shared" si="630"/>
        <v>130.76466258756676</v>
      </c>
      <c r="AE319" s="38">
        <f t="shared" si="630"/>
        <v>130.76466258756676</v>
      </c>
      <c r="AF319" s="38">
        <f t="shared" si="630"/>
        <v>130.76466258756676</v>
      </c>
      <c r="AG319" s="38">
        <f t="shared" si="630"/>
        <v>393.45466378413442</v>
      </c>
      <c r="AH319" s="38">
        <f t="shared" si="630"/>
        <v>3934.0412203053452</v>
      </c>
      <c r="AI319" s="38">
        <f t="shared" si="630"/>
        <v>39339.906785517443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1</v>
      </c>
      <c r="P320" s="369">
        <f t="shared" si="546"/>
        <v>24.16</v>
      </c>
      <c r="Q320" s="38">
        <f t="shared" si="547"/>
        <v>168772.15099066438</v>
      </c>
      <c r="R320" s="371">
        <f t="shared" ref="R320:Z320" si="631">$P320*$O320+MAX(R$24*1000/(MAX(MIN(FLOOR(R$24*1000/$U$1,1),$E320))*$L$1)*$R$1,$Q320-$P320*$O320)</f>
        <v>168772.15099066438</v>
      </c>
      <c r="S320" s="371">
        <f t="shared" si="631"/>
        <v>168772.15099066438</v>
      </c>
      <c r="T320" s="371">
        <f t="shared" si="631"/>
        <v>168772.15099066438</v>
      </c>
      <c r="U320" s="371">
        <f t="shared" si="631"/>
        <v>168772.15099066438</v>
      </c>
      <c r="V320" s="371">
        <f t="shared" si="631"/>
        <v>168772.15099066438</v>
      </c>
      <c r="W320" s="371">
        <f t="shared" si="631"/>
        <v>168772.15099066438</v>
      </c>
      <c r="X320" s="371">
        <f t="shared" si="631"/>
        <v>507766.16604044195</v>
      </c>
      <c r="Y320" s="371">
        <f t="shared" si="631"/>
        <v>5077444.22040442</v>
      </c>
      <c r="Z320" s="371">
        <f t="shared" si="631"/>
        <v>50774224.764044195</v>
      </c>
      <c r="AA320" s="38">
        <f t="shared" ref="AA320:AI320" si="632">$D320*R320/3600</f>
        <v>130.76466258756676</v>
      </c>
      <c r="AB320" s="38">
        <f t="shared" si="632"/>
        <v>130.76466258756676</v>
      </c>
      <c r="AC320" s="38">
        <f t="shared" si="632"/>
        <v>130.76466258756676</v>
      </c>
      <c r="AD320" s="38">
        <f t="shared" si="632"/>
        <v>130.76466258756676</v>
      </c>
      <c r="AE320" s="38">
        <f t="shared" si="632"/>
        <v>130.76466258756676</v>
      </c>
      <c r="AF320" s="38">
        <f t="shared" si="632"/>
        <v>130.76466258756676</v>
      </c>
      <c r="AG320" s="38">
        <f t="shared" si="632"/>
        <v>393.41722544813445</v>
      </c>
      <c r="AH320" s="38">
        <f t="shared" si="632"/>
        <v>3934.0037819693448</v>
      </c>
      <c r="AI320" s="38">
        <f t="shared" si="632"/>
        <v>39339.869347181448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0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0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7</v>
      </c>
      <c r="P323" s="369">
        <f t="shared" si="546"/>
        <v>6.04</v>
      </c>
      <c r="Q323" s="38">
        <f t="shared" si="547"/>
        <v>42193.037747666094</v>
      </c>
      <c r="R323" s="371">
        <f t="shared" ref="R323:Z323" si="637">$P323*$O323+MAX(R$24*1000/(MAX(MIN(FLOOR(R$24*1000/$U$1,1),$E323))*$L$1)*$R$1,$Q323-$P323*$O323)</f>
        <v>42193.037747666094</v>
      </c>
      <c r="S323" s="371">
        <f t="shared" si="637"/>
        <v>42193.037747666094</v>
      </c>
      <c r="T323" s="371">
        <f t="shared" si="637"/>
        <v>42193.037747666094</v>
      </c>
      <c r="U323" s="371">
        <f t="shared" si="637"/>
        <v>42193.037747666094</v>
      </c>
      <c r="V323" s="371">
        <f t="shared" si="637"/>
        <v>42193.037747666094</v>
      </c>
      <c r="W323" s="371">
        <f t="shared" si="637"/>
        <v>42193.037747666094</v>
      </c>
      <c r="X323" s="371">
        <f t="shared" si="637"/>
        <v>253913.28302022099</v>
      </c>
      <c r="Y323" s="371">
        <f t="shared" si="637"/>
        <v>2538752.3102022097</v>
      </c>
      <c r="Z323" s="371">
        <f t="shared" si="637"/>
        <v>25387142.582022101</v>
      </c>
      <c r="AA323" s="38">
        <f t="shared" ref="AA323:AI323" si="638">$D323*R323/3600</f>
        <v>66.805643100471315</v>
      </c>
      <c r="AB323" s="38">
        <f t="shared" si="638"/>
        <v>66.805643100471315</v>
      </c>
      <c r="AC323" s="38">
        <f t="shared" si="638"/>
        <v>66.805643100471315</v>
      </c>
      <c r="AD323" s="38">
        <f t="shared" si="638"/>
        <v>66.805643100471315</v>
      </c>
      <c r="AE323" s="38">
        <f t="shared" si="638"/>
        <v>66.805643100471315</v>
      </c>
      <c r="AF323" s="38">
        <f t="shared" si="638"/>
        <v>66.805643100471315</v>
      </c>
      <c r="AG323" s="38">
        <f t="shared" si="638"/>
        <v>402.02936478201656</v>
      </c>
      <c r="AH323" s="38">
        <f t="shared" si="638"/>
        <v>4019.6911578201657</v>
      </c>
      <c r="AI323" s="38">
        <f t="shared" si="638"/>
        <v>40196.309088201662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1</v>
      </c>
      <c r="P324" s="369">
        <f t="shared" si="546"/>
        <v>12.08</v>
      </c>
      <c r="Q324" s="38">
        <f t="shared" si="547"/>
        <v>84386.075495332188</v>
      </c>
      <c r="R324" s="371">
        <f t="shared" ref="R324:Z324" si="639">$P324*$O324+MAX(R$24*1000/(MAX(MIN(FLOOR(R$24*1000/$U$1,1),$E324))*$L$1)*$R$1,$Q324-$P324*$O324)</f>
        <v>84386.075495332188</v>
      </c>
      <c r="S324" s="371">
        <f t="shared" si="639"/>
        <v>84386.075495332188</v>
      </c>
      <c r="T324" s="371">
        <f t="shared" si="639"/>
        <v>84386.075495332188</v>
      </c>
      <c r="U324" s="371">
        <f t="shared" si="639"/>
        <v>84386.075495332188</v>
      </c>
      <c r="V324" s="371">
        <f t="shared" si="639"/>
        <v>84386.075495332188</v>
      </c>
      <c r="W324" s="371">
        <f t="shared" si="639"/>
        <v>84386.075495332188</v>
      </c>
      <c r="X324" s="371">
        <f t="shared" si="639"/>
        <v>253883.08302022098</v>
      </c>
      <c r="Y324" s="371">
        <f t="shared" si="639"/>
        <v>2538722.11020221</v>
      </c>
      <c r="Z324" s="371">
        <f t="shared" si="639"/>
        <v>25387112.382022098</v>
      </c>
      <c r="AA324" s="38">
        <f t="shared" ref="AA324:AI324" si="640">$D324*R324/3600</f>
        <v>136.43986057039311</v>
      </c>
      <c r="AB324" s="38">
        <f t="shared" si="640"/>
        <v>136.43986057039311</v>
      </c>
      <c r="AC324" s="38">
        <f t="shared" si="640"/>
        <v>136.43986057039311</v>
      </c>
      <c r="AD324" s="38">
        <f t="shared" si="640"/>
        <v>136.43986057039311</v>
      </c>
      <c r="AE324" s="38">
        <f t="shared" si="640"/>
        <v>136.43986057039311</v>
      </c>
      <c r="AF324" s="38">
        <f t="shared" si="640"/>
        <v>136.43986057039311</v>
      </c>
      <c r="AG324" s="38">
        <f t="shared" si="640"/>
        <v>410.49156801203048</v>
      </c>
      <c r="AH324" s="38">
        <f t="shared" si="640"/>
        <v>4104.739895886305</v>
      </c>
      <c r="AI324" s="38">
        <f t="shared" si="640"/>
        <v>41047.223174629049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0</v>
      </c>
      <c r="O325" s="38">
        <f t="shared" si="545"/>
        <v>0</v>
      </c>
      <c r="P325" s="369">
        <f t="shared" si="546"/>
        <v>100000000000</v>
      </c>
      <c r="Q325" s="38">
        <f t="shared" si="547"/>
        <v>698560227610365.75</v>
      </c>
      <c r="R325" s="371">
        <f t="shared" ref="R325:Z325" si="641">$P325*$O325+MAX(R$24*1000/(MAX(MIN(FLOOR(R$24*1000/$U$1,1),$E325))*$L$1)*$R$1,$Q325-$P325*$O325)</f>
        <v>698560227610365.75</v>
      </c>
      <c r="S325" s="371">
        <f t="shared" si="641"/>
        <v>698560227610365.75</v>
      </c>
      <c r="T325" s="371">
        <f t="shared" si="641"/>
        <v>698560227610365.75</v>
      </c>
      <c r="U325" s="371">
        <f t="shared" si="641"/>
        <v>698560227610365.75</v>
      </c>
      <c r="V325" s="371">
        <f t="shared" si="641"/>
        <v>698560227610365.75</v>
      </c>
      <c r="W325" s="371">
        <f t="shared" si="641"/>
        <v>698560227610365.75</v>
      </c>
      <c r="X325" s="371">
        <f t="shared" si="641"/>
        <v>698560227610365.75</v>
      </c>
      <c r="Y325" s="371">
        <f t="shared" si="641"/>
        <v>698560227610365.75</v>
      </c>
      <c r="Z325" s="371">
        <f t="shared" si="641"/>
        <v>698560227610365.75</v>
      </c>
      <c r="AA325" s="38">
        <f t="shared" ref="AA325:AI325" si="642">$D325*R325/3600</f>
        <v>564735492450.98669</v>
      </c>
      <c r="AB325" s="38">
        <f t="shared" si="642"/>
        <v>564735492450.98669</v>
      </c>
      <c r="AC325" s="38">
        <f t="shared" si="642"/>
        <v>564735492450.98669</v>
      </c>
      <c r="AD325" s="38">
        <f t="shared" si="642"/>
        <v>564735492450.98669</v>
      </c>
      <c r="AE325" s="38">
        <f t="shared" si="642"/>
        <v>564735492450.98669</v>
      </c>
      <c r="AF325" s="38">
        <f t="shared" si="642"/>
        <v>564735492450.98669</v>
      </c>
      <c r="AG325" s="38">
        <f t="shared" si="642"/>
        <v>564735492450.98669</v>
      </c>
      <c r="AH325" s="38">
        <f t="shared" si="642"/>
        <v>564735492450.98669</v>
      </c>
      <c r="AI325" s="38">
        <f t="shared" si="642"/>
        <v>564735492450.98669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0</v>
      </c>
      <c r="O326" s="38">
        <f t="shared" si="545"/>
        <v>0</v>
      </c>
      <c r="P326" s="369">
        <f t="shared" si="546"/>
        <v>100000000000</v>
      </c>
      <c r="Q326" s="38">
        <f t="shared" si="547"/>
        <v>698560227610365.75</v>
      </c>
      <c r="R326" s="371">
        <f t="shared" ref="R326:Z326" si="643">$P326*$O326+MAX(R$24*1000/(MAX(MIN(FLOOR(R$24*1000/$U$1,1),$E326))*$L$1)*$R$1,$Q326-$P326*$O326)</f>
        <v>698560227610365.75</v>
      </c>
      <c r="S326" s="371">
        <f t="shared" si="643"/>
        <v>698560227610365.75</v>
      </c>
      <c r="T326" s="371">
        <f t="shared" si="643"/>
        <v>698560227610365.75</v>
      </c>
      <c r="U326" s="371">
        <f t="shared" si="643"/>
        <v>698560227610365.75</v>
      </c>
      <c r="V326" s="371">
        <f t="shared" si="643"/>
        <v>698560227610365.75</v>
      </c>
      <c r="W326" s="371">
        <f t="shared" si="643"/>
        <v>698560227610365.75</v>
      </c>
      <c r="X326" s="371">
        <f t="shared" si="643"/>
        <v>698560227610365.75</v>
      </c>
      <c r="Y326" s="371">
        <f t="shared" si="643"/>
        <v>698560227610365.75</v>
      </c>
      <c r="Z326" s="371">
        <f t="shared" si="643"/>
        <v>698560227610365.75</v>
      </c>
      <c r="AA326" s="38">
        <f t="shared" ref="AA326:AI326" si="644">$D326*R326/3600</f>
        <v>282367746225.49335</v>
      </c>
      <c r="AB326" s="38">
        <f t="shared" si="644"/>
        <v>282367746225.49335</v>
      </c>
      <c r="AC326" s="38">
        <f t="shared" si="644"/>
        <v>282367746225.49335</v>
      </c>
      <c r="AD326" s="38">
        <f t="shared" si="644"/>
        <v>282367746225.49335</v>
      </c>
      <c r="AE326" s="38">
        <f t="shared" si="644"/>
        <v>282367746225.49335</v>
      </c>
      <c r="AF326" s="38">
        <f t="shared" si="644"/>
        <v>282367746225.49335</v>
      </c>
      <c r="AG326" s="38">
        <f t="shared" si="644"/>
        <v>282367746225.49335</v>
      </c>
      <c r="AH326" s="38">
        <f t="shared" si="644"/>
        <v>282367746225.49335</v>
      </c>
      <c r="AI326" s="38">
        <f t="shared" si="644"/>
        <v>282367746225.49335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0</v>
      </c>
      <c r="O327" s="38">
        <f t="shared" si="545"/>
        <v>0</v>
      </c>
      <c r="P327" s="369">
        <f t="shared" si="546"/>
        <v>100000000000</v>
      </c>
      <c r="Q327" s="38">
        <f t="shared" si="547"/>
        <v>698560227610365.75</v>
      </c>
      <c r="R327" s="371">
        <f t="shared" ref="R327:Z327" si="645">$P327*$O327+MAX(R$24*1000/(MAX(MIN(FLOOR(R$24*1000/$U$1,1),$E327))*$L$1)*$R$1,$Q327-$P327*$O327)</f>
        <v>698560227610365.75</v>
      </c>
      <c r="S327" s="371">
        <f t="shared" si="645"/>
        <v>698560227610365.75</v>
      </c>
      <c r="T327" s="371">
        <f t="shared" si="645"/>
        <v>698560227610365.75</v>
      </c>
      <c r="U327" s="371">
        <f t="shared" si="645"/>
        <v>698560227610365.75</v>
      </c>
      <c r="V327" s="371">
        <f t="shared" si="645"/>
        <v>698560227610365.75</v>
      </c>
      <c r="W327" s="371">
        <f t="shared" si="645"/>
        <v>698560227610365.75</v>
      </c>
      <c r="X327" s="371">
        <f t="shared" si="645"/>
        <v>698560227610365.75</v>
      </c>
      <c r="Y327" s="371">
        <f t="shared" si="645"/>
        <v>698560227610365.75</v>
      </c>
      <c r="Z327" s="371">
        <f t="shared" si="645"/>
        <v>698560227610365.75</v>
      </c>
      <c r="AA327" s="38">
        <f t="shared" ref="AA327:AI327" si="646">$D327*R327/3600</f>
        <v>144369113706.14224</v>
      </c>
      <c r="AB327" s="38">
        <f t="shared" si="646"/>
        <v>144369113706.14224</v>
      </c>
      <c r="AC327" s="38">
        <f t="shared" si="646"/>
        <v>144369113706.14224</v>
      </c>
      <c r="AD327" s="38">
        <f t="shared" si="646"/>
        <v>144369113706.14224</v>
      </c>
      <c r="AE327" s="38">
        <f t="shared" si="646"/>
        <v>144369113706.14224</v>
      </c>
      <c r="AF327" s="38">
        <f t="shared" si="646"/>
        <v>144369113706.14224</v>
      </c>
      <c r="AG327" s="38">
        <f t="shared" si="646"/>
        <v>144369113706.14224</v>
      </c>
      <c r="AH327" s="38">
        <f t="shared" si="646"/>
        <v>144369113706.14224</v>
      </c>
      <c r="AI327" s="38">
        <f t="shared" si="646"/>
        <v>144369113706.14224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2</v>
      </c>
      <c r="P328" s="369">
        <f t="shared" si="546"/>
        <v>48.32</v>
      </c>
      <c r="Q328" s="38">
        <f t="shared" si="547"/>
        <v>337544.30198132875</v>
      </c>
      <c r="R328" s="371">
        <f t="shared" ref="R328:Z328" si="648">$P328*$O328+MAX(R$24*1000/(MAX(MIN(FLOOR(R$24*1000/$U$1,1),$E328))*$L$1)*$R$1,$Q328-$P328*$O328)</f>
        <v>337544.30198132875</v>
      </c>
      <c r="S328" s="371">
        <f t="shared" si="648"/>
        <v>337544.30198132875</v>
      </c>
      <c r="T328" s="371">
        <f t="shared" si="648"/>
        <v>337544.30198132875</v>
      </c>
      <c r="U328" s="371">
        <f t="shared" si="648"/>
        <v>337544.30198132875</v>
      </c>
      <c r="V328" s="371">
        <f t="shared" si="648"/>
        <v>337544.30198132875</v>
      </c>
      <c r="W328" s="371">
        <f t="shared" si="648"/>
        <v>337544.30198132875</v>
      </c>
      <c r="X328" s="371">
        <f t="shared" si="648"/>
        <v>338591.31069362798</v>
      </c>
      <c r="Y328" s="371">
        <f t="shared" si="648"/>
        <v>3385043.3469362794</v>
      </c>
      <c r="Z328" s="371">
        <f t="shared" si="648"/>
        <v>33849563.709362797</v>
      </c>
      <c r="AA328" s="38">
        <f t="shared" ref="AA328:AI328" si="649">$D328*R328/3600</f>
        <v>418.55493445684772</v>
      </c>
      <c r="AB328" s="38">
        <f t="shared" si="649"/>
        <v>418.55493445684772</v>
      </c>
      <c r="AC328" s="38">
        <f t="shared" si="649"/>
        <v>418.55493445684772</v>
      </c>
      <c r="AD328" s="38">
        <f t="shared" si="649"/>
        <v>418.55493445684772</v>
      </c>
      <c r="AE328" s="38">
        <f t="shared" si="649"/>
        <v>418.55493445684772</v>
      </c>
      <c r="AF328" s="38">
        <f t="shared" si="649"/>
        <v>418.55493445684772</v>
      </c>
      <c r="AG328" s="38">
        <f t="shared" si="649"/>
        <v>419.85322526009878</v>
      </c>
      <c r="AH328" s="38">
        <f t="shared" si="649"/>
        <v>4197.4537502009871</v>
      </c>
      <c r="AI328" s="38">
        <f t="shared" si="649"/>
        <v>41973.458999609873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2</v>
      </c>
      <c r="P329" s="369">
        <f t="shared" si="546"/>
        <v>48.32</v>
      </c>
      <c r="Q329" s="38">
        <f t="shared" si="547"/>
        <v>337544.30198132875</v>
      </c>
      <c r="R329" s="371">
        <f t="shared" ref="R329:Z329" si="650">$P329*$O329+MAX(R$24*1000/(MAX(MIN(FLOOR(R$24*1000/$U$1,1),$E329))*$L$1)*$R$1,$Q329-$P329*$O329)</f>
        <v>337544.30198132875</v>
      </c>
      <c r="S329" s="371">
        <f t="shared" si="650"/>
        <v>337544.30198132875</v>
      </c>
      <c r="T329" s="371">
        <f t="shared" si="650"/>
        <v>337544.30198132875</v>
      </c>
      <c r="U329" s="371">
        <f t="shared" si="650"/>
        <v>337544.30198132875</v>
      </c>
      <c r="V329" s="371">
        <f t="shared" si="650"/>
        <v>337544.30198132875</v>
      </c>
      <c r="W329" s="371">
        <f t="shared" si="650"/>
        <v>337544.30198132875</v>
      </c>
      <c r="X329" s="371">
        <f t="shared" si="650"/>
        <v>338591.31069362798</v>
      </c>
      <c r="Y329" s="371">
        <f t="shared" si="650"/>
        <v>3385043.3469362794</v>
      </c>
      <c r="Z329" s="371">
        <f t="shared" si="650"/>
        <v>33849563.709362797</v>
      </c>
      <c r="AA329" s="38">
        <f t="shared" ref="AA329:AI329" si="651">$D329*R329/3600</f>
        <v>418.55493445684772</v>
      </c>
      <c r="AB329" s="38">
        <f t="shared" si="651"/>
        <v>418.55493445684772</v>
      </c>
      <c r="AC329" s="38">
        <f t="shared" si="651"/>
        <v>418.55493445684772</v>
      </c>
      <c r="AD329" s="38">
        <f t="shared" si="651"/>
        <v>418.55493445684772</v>
      </c>
      <c r="AE329" s="38">
        <f t="shared" si="651"/>
        <v>418.55493445684772</v>
      </c>
      <c r="AF329" s="38">
        <f t="shared" si="651"/>
        <v>418.55493445684772</v>
      </c>
      <c r="AG329" s="38">
        <f t="shared" si="651"/>
        <v>419.85322526009878</v>
      </c>
      <c r="AH329" s="38">
        <f t="shared" si="651"/>
        <v>4197.4537502009871</v>
      </c>
      <c r="AI329" s="38">
        <f t="shared" si="651"/>
        <v>41973.458999609873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1</v>
      </c>
      <c r="P330" s="369">
        <f t="shared" si="546"/>
        <v>120.8</v>
      </c>
      <c r="Q330" s="38">
        <f t="shared" si="547"/>
        <v>843860.75495332177</v>
      </c>
      <c r="R330" s="371">
        <f t="shared" ref="R330:Z330" si="652">$P330*$O330+MAX(R$24*1000/(MAX(MIN(FLOOR(R$24*1000/$U$1,1),$E330))*$L$1)*$R$1,$Q330-$P330*$O330)</f>
        <v>843860.75495332177</v>
      </c>
      <c r="S330" s="371">
        <f t="shared" si="652"/>
        <v>843860.75495332177</v>
      </c>
      <c r="T330" s="371">
        <f t="shared" si="652"/>
        <v>843860.75495332177</v>
      </c>
      <c r="U330" s="371">
        <f t="shared" si="652"/>
        <v>843860.75495332177</v>
      </c>
      <c r="V330" s="371">
        <f t="shared" si="652"/>
        <v>843860.75495332177</v>
      </c>
      <c r="W330" s="371">
        <f t="shared" si="652"/>
        <v>843860.75495332177</v>
      </c>
      <c r="X330" s="371">
        <f t="shared" si="652"/>
        <v>843860.75495332177</v>
      </c>
      <c r="Y330" s="371">
        <f t="shared" si="652"/>
        <v>6770014.2138725584</v>
      </c>
      <c r="Z330" s="371">
        <f t="shared" si="652"/>
        <v>67699054.938725591</v>
      </c>
      <c r="AA330" s="38">
        <f t="shared" ref="AA330:AI330" si="653">$D330*R330/3600</f>
        <v>523.19366807105962</v>
      </c>
      <c r="AB330" s="38">
        <f t="shared" si="653"/>
        <v>523.19366807105962</v>
      </c>
      <c r="AC330" s="38">
        <f t="shared" si="653"/>
        <v>523.19366807105962</v>
      </c>
      <c r="AD330" s="38">
        <f t="shared" si="653"/>
        <v>523.19366807105962</v>
      </c>
      <c r="AE330" s="38">
        <f t="shared" si="653"/>
        <v>523.19366807105962</v>
      </c>
      <c r="AF330" s="38">
        <f t="shared" si="653"/>
        <v>523.19366807105962</v>
      </c>
      <c r="AG330" s="38">
        <f t="shared" si="653"/>
        <v>523.19366807105962</v>
      </c>
      <c r="AH330" s="38">
        <f t="shared" si="653"/>
        <v>4197.4088126009865</v>
      </c>
      <c r="AI330" s="38">
        <f t="shared" si="653"/>
        <v>41973.41406200987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0</v>
      </c>
      <c r="O331" s="38">
        <f t="shared" si="545"/>
        <v>0</v>
      </c>
      <c r="P331" s="369">
        <f t="shared" si="546"/>
        <v>100000000000</v>
      </c>
      <c r="Q331" s="38">
        <f t="shared" si="547"/>
        <v>698560227610365.75</v>
      </c>
      <c r="R331" s="371">
        <f t="shared" ref="R331:Z331" si="654">$P331*$O331+MAX(R$24*1000/(MAX(MIN(FLOOR(R$24*1000/$U$1,1),$E331))*$L$1)*$R$1,$Q331-$P331*$O331)</f>
        <v>698560227610365.75</v>
      </c>
      <c r="S331" s="371">
        <f t="shared" si="654"/>
        <v>698560227610365.75</v>
      </c>
      <c r="T331" s="371">
        <f t="shared" si="654"/>
        <v>698560227610365.75</v>
      </c>
      <c r="U331" s="371">
        <f t="shared" si="654"/>
        <v>698560227610365.75</v>
      </c>
      <c r="V331" s="371">
        <f t="shared" si="654"/>
        <v>698560227610365.75</v>
      </c>
      <c r="W331" s="371">
        <f t="shared" si="654"/>
        <v>698560227610365.75</v>
      </c>
      <c r="X331" s="371">
        <f t="shared" si="654"/>
        <v>698560227610365.75</v>
      </c>
      <c r="Y331" s="371">
        <f t="shared" si="654"/>
        <v>698560227610365.75</v>
      </c>
      <c r="Z331" s="371">
        <f t="shared" si="654"/>
        <v>698560227610365.75</v>
      </c>
      <c r="AA331" s="38">
        <f t="shared" ref="AA331:AI331" si="655">$D331*R331/3600</f>
        <v>216553670559.21341</v>
      </c>
      <c r="AB331" s="38">
        <f t="shared" si="655"/>
        <v>216553670559.21341</v>
      </c>
      <c r="AC331" s="38">
        <f t="shared" si="655"/>
        <v>216553670559.21341</v>
      </c>
      <c r="AD331" s="38">
        <f t="shared" si="655"/>
        <v>216553670559.21341</v>
      </c>
      <c r="AE331" s="38">
        <f t="shared" si="655"/>
        <v>216553670559.21341</v>
      </c>
      <c r="AF331" s="38">
        <f t="shared" si="655"/>
        <v>216553670559.21341</v>
      </c>
      <c r="AG331" s="38">
        <f t="shared" si="655"/>
        <v>216553670559.21341</v>
      </c>
      <c r="AH331" s="38">
        <f t="shared" si="655"/>
        <v>216553670559.21341</v>
      </c>
      <c r="AI331" s="38">
        <f t="shared" si="655"/>
        <v>216553670559.21341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5</v>
      </c>
      <c r="P332" s="369">
        <f t="shared" si="546"/>
        <v>8.0533333333333328</v>
      </c>
      <c r="Q332" s="38">
        <f t="shared" si="547"/>
        <v>56257.383663554785</v>
      </c>
      <c r="R332" s="371">
        <f t="shared" ref="R332:Z332" si="656">$P332*$O332+MAX(R$24*1000/(MAX(MIN(FLOOR(R$24*1000/$U$1,1),$E332))*$L$1)*$R$1,$Q332-$P332*$O332)</f>
        <v>56257.383663554785</v>
      </c>
      <c r="S332" s="371">
        <f t="shared" si="656"/>
        <v>56257.383663554785</v>
      </c>
      <c r="T332" s="371">
        <f t="shared" si="656"/>
        <v>56257.383663554785</v>
      </c>
      <c r="U332" s="371">
        <f t="shared" si="656"/>
        <v>56257.383663554785</v>
      </c>
      <c r="V332" s="371">
        <f t="shared" si="656"/>
        <v>56257.383663554785</v>
      </c>
      <c r="W332" s="371">
        <f t="shared" si="656"/>
        <v>56257.383663554785</v>
      </c>
      <c r="X332" s="371">
        <f t="shared" si="656"/>
        <v>169287.60201348065</v>
      </c>
      <c r="Y332" s="371">
        <f t="shared" si="656"/>
        <v>1692513.6201348063</v>
      </c>
      <c r="Z332" s="371">
        <f t="shared" si="656"/>
        <v>16924773.801348064</v>
      </c>
      <c r="AA332" s="38">
        <f t="shared" ref="AA332:AI332" si="657">$D332*R332/3600</f>
        <v>146.5617359202929</v>
      </c>
      <c r="AB332" s="38">
        <f t="shared" si="657"/>
        <v>146.5617359202929</v>
      </c>
      <c r="AC332" s="38">
        <f t="shared" si="657"/>
        <v>146.5617359202929</v>
      </c>
      <c r="AD332" s="38">
        <f t="shared" si="657"/>
        <v>146.5617359202929</v>
      </c>
      <c r="AE332" s="38">
        <f t="shared" si="657"/>
        <v>146.5617359202929</v>
      </c>
      <c r="AF332" s="38">
        <f t="shared" si="657"/>
        <v>146.5617359202929</v>
      </c>
      <c r="AG332" s="38">
        <f t="shared" si="657"/>
        <v>441.02806076551974</v>
      </c>
      <c r="AH332" s="38">
        <f t="shared" si="657"/>
        <v>4409.3364831751969</v>
      </c>
      <c r="AI332" s="38">
        <f t="shared" si="657"/>
        <v>44092.42070727198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2</v>
      </c>
      <c r="P333" s="369">
        <f t="shared" si="546"/>
        <v>16.106666666666666</v>
      </c>
      <c r="Q333" s="38">
        <f t="shared" si="547"/>
        <v>112514.76732710957</v>
      </c>
      <c r="R333" s="371">
        <f t="shared" ref="R333:Z333" si="658">$P333*$O333+MAX(R$24*1000/(MAX(MIN(FLOOR(R$24*1000/$U$1,1),$E333))*$L$1)*$R$1,$Q333-$P333*$O333)</f>
        <v>112514.76732710957</v>
      </c>
      <c r="S333" s="371">
        <f t="shared" si="658"/>
        <v>112514.76732710957</v>
      </c>
      <c r="T333" s="371">
        <f t="shared" si="658"/>
        <v>112514.76732710957</v>
      </c>
      <c r="U333" s="371">
        <f t="shared" si="658"/>
        <v>112514.76732710957</v>
      </c>
      <c r="V333" s="371">
        <f t="shared" si="658"/>
        <v>112514.76732710957</v>
      </c>
      <c r="W333" s="371">
        <f t="shared" si="658"/>
        <v>112514.76732710957</v>
      </c>
      <c r="X333" s="371">
        <f t="shared" si="658"/>
        <v>338526.88402696128</v>
      </c>
      <c r="Y333" s="371">
        <f t="shared" si="658"/>
        <v>3384978.9202696127</v>
      </c>
      <c r="Z333" s="371">
        <f t="shared" si="658"/>
        <v>33849499.282696128</v>
      </c>
      <c r="AA333" s="38">
        <f t="shared" ref="AA333:AI333" si="659">$D333*R333/3600</f>
        <v>146.5617359202929</v>
      </c>
      <c r="AB333" s="38">
        <f t="shared" si="659"/>
        <v>146.5617359202929</v>
      </c>
      <c r="AC333" s="38">
        <f t="shared" si="659"/>
        <v>146.5617359202929</v>
      </c>
      <c r="AD333" s="38">
        <f t="shared" si="659"/>
        <v>146.5617359202929</v>
      </c>
      <c r="AE333" s="38">
        <f t="shared" si="659"/>
        <v>146.5617359202929</v>
      </c>
      <c r="AF333" s="38">
        <f t="shared" si="659"/>
        <v>146.5617359202929</v>
      </c>
      <c r="AG333" s="38">
        <f t="shared" si="659"/>
        <v>440.96511913351975</v>
      </c>
      <c r="AH333" s="38">
        <f t="shared" si="659"/>
        <v>4409.2735415431971</v>
      </c>
      <c r="AI333" s="38">
        <f t="shared" si="659"/>
        <v>44092.357765639972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7</v>
      </c>
      <c r="P334" s="369">
        <f t="shared" si="546"/>
        <v>6.04</v>
      </c>
      <c r="Q334" s="38">
        <f t="shared" si="547"/>
        <v>42193.037747666094</v>
      </c>
      <c r="R334" s="371">
        <f t="shared" ref="R334:Z334" si="661">$P334*$O334+MAX(R$24*1000/(MAX(MIN(FLOOR(R$24*1000/$U$1,1),$E334))*$L$1)*$R$1,$Q334-$P334*$O334)</f>
        <v>42193.037747666094</v>
      </c>
      <c r="S334" s="371">
        <f t="shared" si="661"/>
        <v>42193.037747666094</v>
      </c>
      <c r="T334" s="371">
        <f t="shared" si="661"/>
        <v>42193.037747666094</v>
      </c>
      <c r="U334" s="371">
        <f t="shared" si="661"/>
        <v>42193.037747666094</v>
      </c>
      <c r="V334" s="371">
        <f t="shared" si="661"/>
        <v>42193.037747666094</v>
      </c>
      <c r="W334" s="371">
        <f t="shared" si="661"/>
        <v>42193.037747666094</v>
      </c>
      <c r="X334" s="371">
        <f t="shared" si="661"/>
        <v>126977.78151011049</v>
      </c>
      <c r="Y334" s="371">
        <f t="shared" si="661"/>
        <v>1269397.295101105</v>
      </c>
      <c r="Z334" s="371">
        <f t="shared" si="661"/>
        <v>12693592.431011049</v>
      </c>
      <c r="AA334" s="38">
        <f t="shared" ref="AA334:AI334" si="662">$D334*R334/3600</f>
        <v>146.56173592029293</v>
      </c>
      <c r="AB334" s="38">
        <f t="shared" si="662"/>
        <v>146.56173592029293</v>
      </c>
      <c r="AC334" s="38">
        <f t="shared" si="662"/>
        <v>146.56173592029293</v>
      </c>
      <c r="AD334" s="38">
        <f t="shared" si="662"/>
        <v>146.56173592029293</v>
      </c>
      <c r="AE334" s="38">
        <f t="shared" si="662"/>
        <v>146.56173592029293</v>
      </c>
      <c r="AF334" s="38">
        <f t="shared" si="662"/>
        <v>146.56173592029293</v>
      </c>
      <c r="AG334" s="38">
        <f t="shared" si="662"/>
        <v>441.07002185351985</v>
      </c>
      <c r="AH334" s="38">
        <f t="shared" si="662"/>
        <v>4409.3784442631986</v>
      </c>
      <c r="AI334" s="38">
        <f t="shared" si="662"/>
        <v>44092.462668359985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7</v>
      </c>
      <c r="P335" s="369">
        <f t="shared" si="546"/>
        <v>6.04</v>
      </c>
      <c r="Q335" s="38">
        <f t="shared" si="547"/>
        <v>42193.037747666094</v>
      </c>
      <c r="R335" s="371">
        <f t="shared" ref="R335:Z335" si="663">$P335*$O335+MAX(R$24*1000/(MAX(MIN(FLOOR(R$24*1000/$U$1,1),$E335))*$L$1)*$R$1,$Q335-$P335*$O335)</f>
        <v>42193.037747666094</v>
      </c>
      <c r="S335" s="371">
        <f t="shared" si="663"/>
        <v>42193.037747666094</v>
      </c>
      <c r="T335" s="371">
        <f t="shared" si="663"/>
        <v>42193.037747666094</v>
      </c>
      <c r="U335" s="371">
        <f t="shared" si="663"/>
        <v>42193.037747666094</v>
      </c>
      <c r="V335" s="371">
        <f t="shared" si="663"/>
        <v>42193.037747666094</v>
      </c>
      <c r="W335" s="371">
        <f t="shared" si="663"/>
        <v>42193.037747666094</v>
      </c>
      <c r="X335" s="371">
        <f t="shared" si="663"/>
        <v>126977.78151011049</v>
      </c>
      <c r="Y335" s="371">
        <f t="shared" si="663"/>
        <v>1269397.295101105</v>
      </c>
      <c r="Z335" s="371">
        <f t="shared" si="663"/>
        <v>12693592.431011049</v>
      </c>
      <c r="AA335" s="38">
        <f t="shared" ref="AA335:AI335" si="664">$D335*R335/3600</f>
        <v>146.56173592029293</v>
      </c>
      <c r="AB335" s="38">
        <f t="shared" si="664"/>
        <v>146.56173592029293</v>
      </c>
      <c r="AC335" s="38">
        <f t="shared" si="664"/>
        <v>146.56173592029293</v>
      </c>
      <c r="AD335" s="38">
        <f t="shared" si="664"/>
        <v>146.56173592029293</v>
      </c>
      <c r="AE335" s="38">
        <f t="shared" si="664"/>
        <v>146.56173592029293</v>
      </c>
      <c r="AF335" s="38">
        <f t="shared" si="664"/>
        <v>146.56173592029293</v>
      </c>
      <c r="AG335" s="38">
        <f t="shared" si="664"/>
        <v>441.07002185351985</v>
      </c>
      <c r="AH335" s="38">
        <f t="shared" si="664"/>
        <v>4409.3784442631986</v>
      </c>
      <c r="AI335" s="38">
        <f t="shared" si="664"/>
        <v>44092.462668359985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3</v>
      </c>
      <c r="P336" s="369">
        <f t="shared" si="546"/>
        <v>12.08</v>
      </c>
      <c r="Q336" s="38">
        <f t="shared" si="547"/>
        <v>84386.075495332188</v>
      </c>
      <c r="R336" s="371">
        <f t="shared" ref="R336:Z336" si="665">$P336*$O336+MAX(R$24*1000/(MAX(MIN(FLOOR(R$24*1000/$U$1,1),$E336))*$L$1)*$R$1,$Q336-$P336*$O336)</f>
        <v>84386.075495332188</v>
      </c>
      <c r="S336" s="371">
        <f t="shared" si="665"/>
        <v>84386.075495332188</v>
      </c>
      <c r="T336" s="371">
        <f t="shared" si="665"/>
        <v>84386.075495332188</v>
      </c>
      <c r="U336" s="371">
        <f t="shared" si="665"/>
        <v>84386.075495332188</v>
      </c>
      <c r="V336" s="371">
        <f t="shared" si="665"/>
        <v>84386.075495332188</v>
      </c>
      <c r="W336" s="371">
        <f t="shared" si="665"/>
        <v>84386.075495332188</v>
      </c>
      <c r="X336" s="371">
        <f t="shared" si="665"/>
        <v>253907.24302022098</v>
      </c>
      <c r="Y336" s="371">
        <f t="shared" si="665"/>
        <v>2538746.2702022102</v>
      </c>
      <c r="Z336" s="371">
        <f t="shared" si="665"/>
        <v>25387136.542022098</v>
      </c>
      <c r="AA336" s="38">
        <f t="shared" ref="AA336:AI336" si="666">$D336*R336/3600</f>
        <v>146.56173592029293</v>
      </c>
      <c r="AB336" s="38">
        <f t="shared" si="666"/>
        <v>146.56173592029293</v>
      </c>
      <c r="AC336" s="38">
        <f t="shared" si="666"/>
        <v>146.56173592029293</v>
      </c>
      <c r="AD336" s="38">
        <f t="shared" si="666"/>
        <v>146.56173592029293</v>
      </c>
      <c r="AE336" s="38">
        <f t="shared" si="666"/>
        <v>146.56173592029293</v>
      </c>
      <c r="AF336" s="38">
        <f t="shared" si="666"/>
        <v>146.56173592029293</v>
      </c>
      <c r="AG336" s="38">
        <f t="shared" si="666"/>
        <v>440.98609967751986</v>
      </c>
      <c r="AH336" s="38">
        <f t="shared" si="666"/>
        <v>4409.2945220871989</v>
      </c>
      <c r="AI336" s="38">
        <f t="shared" si="666"/>
        <v>44092.378746183975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1</v>
      </c>
      <c r="P337" s="369">
        <f t="shared" si="546"/>
        <v>24.16</v>
      </c>
      <c r="Q337" s="38">
        <f t="shared" si="547"/>
        <v>168772.15099066438</v>
      </c>
      <c r="R337" s="371">
        <f t="shared" ref="R337:Z337" si="667">$P337*$O337+MAX(R$24*1000/(MAX(MIN(FLOOR(R$24*1000/$U$1,1),$E337))*$L$1)*$R$1,$Q337-$P337*$O337)</f>
        <v>168772.15099066438</v>
      </c>
      <c r="S337" s="371">
        <f t="shared" si="667"/>
        <v>168772.15099066438</v>
      </c>
      <c r="T337" s="371">
        <f t="shared" si="667"/>
        <v>168772.15099066438</v>
      </c>
      <c r="U337" s="371">
        <f t="shared" si="667"/>
        <v>168772.15099066438</v>
      </c>
      <c r="V337" s="371">
        <f t="shared" si="667"/>
        <v>168772.15099066438</v>
      </c>
      <c r="W337" s="371">
        <f t="shared" si="667"/>
        <v>168772.15099066438</v>
      </c>
      <c r="X337" s="371">
        <f t="shared" si="667"/>
        <v>507766.16604044195</v>
      </c>
      <c r="Y337" s="371">
        <f t="shared" si="667"/>
        <v>5077444.22040442</v>
      </c>
      <c r="Z337" s="371">
        <f t="shared" si="667"/>
        <v>50774224.764044195</v>
      </c>
      <c r="AA337" s="38">
        <f t="shared" ref="AA337:AI337" si="668">$D337*R337/3600</f>
        <v>146.56173592029293</v>
      </c>
      <c r="AB337" s="38">
        <f t="shared" si="668"/>
        <v>146.56173592029293</v>
      </c>
      <c r="AC337" s="38">
        <f t="shared" si="668"/>
        <v>146.56173592029293</v>
      </c>
      <c r="AD337" s="38">
        <f t="shared" si="668"/>
        <v>146.56173592029293</v>
      </c>
      <c r="AE337" s="38">
        <f t="shared" si="668"/>
        <v>146.56173592029293</v>
      </c>
      <c r="AF337" s="38">
        <f t="shared" si="668"/>
        <v>146.56173592029293</v>
      </c>
      <c r="AG337" s="38">
        <f t="shared" si="668"/>
        <v>440.94413858951981</v>
      </c>
      <c r="AH337" s="38">
        <f t="shared" si="668"/>
        <v>4409.2525609991981</v>
      </c>
      <c r="AI337" s="38">
        <f t="shared" si="668"/>
        <v>44092.336785095977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0</v>
      </c>
      <c r="O338" s="38">
        <f t="shared" si="545"/>
        <v>0</v>
      </c>
      <c r="P338" s="369">
        <f t="shared" si="546"/>
        <v>100000000000</v>
      </c>
      <c r="Q338" s="38">
        <f t="shared" si="547"/>
        <v>698560227610365.75</v>
      </c>
      <c r="R338" s="371">
        <f t="shared" ref="R338:Z338" si="669">$P338*$O338+MAX(R$24*1000/(MAX(MIN(FLOOR(R$24*1000/$U$1,1),$E338))*$L$1)*$R$1,$Q338-$P338*$O338)</f>
        <v>698560227610365.75</v>
      </c>
      <c r="S338" s="371">
        <f t="shared" si="669"/>
        <v>698560227610365.75</v>
      </c>
      <c r="T338" s="371">
        <f t="shared" si="669"/>
        <v>698560227610365.75</v>
      </c>
      <c r="U338" s="371">
        <f t="shared" si="669"/>
        <v>698560227610365.75</v>
      </c>
      <c r="V338" s="371">
        <f t="shared" si="669"/>
        <v>698560227610365.75</v>
      </c>
      <c r="W338" s="371">
        <f t="shared" si="669"/>
        <v>698560227610365.75</v>
      </c>
      <c r="X338" s="371">
        <f t="shared" si="669"/>
        <v>698560227610365.75</v>
      </c>
      <c r="Y338" s="371">
        <f t="shared" si="669"/>
        <v>698560227610365.75</v>
      </c>
      <c r="Z338" s="371">
        <f t="shared" si="669"/>
        <v>698560227610365.75</v>
      </c>
      <c r="AA338" s="38">
        <f t="shared" ref="AA338:AI338" si="670">$D338*R338/3600</f>
        <v>303314850828.42084</v>
      </c>
      <c r="AB338" s="38">
        <f t="shared" si="670"/>
        <v>303314850828.42084</v>
      </c>
      <c r="AC338" s="38">
        <f t="shared" si="670"/>
        <v>303314850828.42084</v>
      </c>
      <c r="AD338" s="38">
        <f t="shared" si="670"/>
        <v>303314850828.42084</v>
      </c>
      <c r="AE338" s="38">
        <f t="shared" si="670"/>
        <v>303314850828.42084</v>
      </c>
      <c r="AF338" s="38">
        <f t="shared" si="670"/>
        <v>303314850828.42084</v>
      </c>
      <c r="AG338" s="38">
        <f t="shared" si="670"/>
        <v>303314850828.42084</v>
      </c>
      <c r="AH338" s="38">
        <f t="shared" si="670"/>
        <v>303314850828.42084</v>
      </c>
      <c r="AI338" s="38">
        <f t="shared" si="670"/>
        <v>303314850828.42084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0</v>
      </c>
      <c r="O339" s="38">
        <f t="shared" si="545"/>
        <v>0</v>
      </c>
      <c r="P339" s="369">
        <f t="shared" si="546"/>
        <v>100000000000</v>
      </c>
      <c r="Q339" s="38">
        <f t="shared" si="547"/>
        <v>698560227610365.75</v>
      </c>
      <c r="R339" s="371">
        <f t="shared" ref="R339:Z339" si="671">$P339*$O339+MAX(R$24*1000/(MAX(MIN(FLOOR(R$24*1000/$U$1,1),$E339))*$L$1)*$R$1,$Q339-$P339*$O339)</f>
        <v>698560227610365.75</v>
      </c>
      <c r="S339" s="371">
        <f t="shared" si="671"/>
        <v>698560227610365.75</v>
      </c>
      <c r="T339" s="371">
        <f t="shared" si="671"/>
        <v>698560227610365.75</v>
      </c>
      <c r="U339" s="371">
        <f t="shared" si="671"/>
        <v>698560227610365.75</v>
      </c>
      <c r="V339" s="371">
        <f t="shared" si="671"/>
        <v>698560227610365.75</v>
      </c>
      <c r="W339" s="371">
        <f t="shared" si="671"/>
        <v>698560227610365.75</v>
      </c>
      <c r="X339" s="371">
        <f t="shared" si="671"/>
        <v>698560227610365.75</v>
      </c>
      <c r="Y339" s="371">
        <f t="shared" si="671"/>
        <v>698560227610365.75</v>
      </c>
      <c r="Z339" s="371">
        <f t="shared" si="671"/>
        <v>698560227610365.75</v>
      </c>
      <c r="AA339" s="38">
        <f t="shared" ref="AA339:AI339" si="672">$D339*R339/3600</f>
        <v>151657425414.21042</v>
      </c>
      <c r="AB339" s="38">
        <f t="shared" si="672"/>
        <v>151657425414.21042</v>
      </c>
      <c r="AC339" s="38">
        <f t="shared" si="672"/>
        <v>151657425414.21042</v>
      </c>
      <c r="AD339" s="38">
        <f t="shared" si="672"/>
        <v>151657425414.21042</v>
      </c>
      <c r="AE339" s="38">
        <f t="shared" si="672"/>
        <v>151657425414.21042</v>
      </c>
      <c r="AF339" s="38">
        <f t="shared" si="672"/>
        <v>151657425414.21042</v>
      </c>
      <c r="AG339" s="38">
        <f t="shared" si="672"/>
        <v>151657425414.21042</v>
      </c>
      <c r="AH339" s="38">
        <f t="shared" si="672"/>
        <v>151657425414.21042</v>
      </c>
      <c r="AI339" s="38">
        <f t="shared" si="672"/>
        <v>151657425414.21042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14</v>
      </c>
      <c r="P340" s="369">
        <f t="shared" si="546"/>
        <v>12.08</v>
      </c>
      <c r="Q340" s="38">
        <f t="shared" si="547"/>
        <v>84386.075495332188</v>
      </c>
      <c r="R340" s="371">
        <f t="shared" ref="R340:Z340" si="673">$P340*$O340+MAX(R$24*1000/(MAX(MIN(FLOOR(R$24*1000/$U$1,1),$E340))*$L$1)*$R$1,$Q340-$P340*$O340)</f>
        <v>84386.075495332188</v>
      </c>
      <c r="S340" s="371">
        <f t="shared" si="673"/>
        <v>84386.075495332188</v>
      </c>
      <c r="T340" s="371">
        <f t="shared" si="673"/>
        <v>84386.075495332188</v>
      </c>
      <c r="U340" s="371">
        <f t="shared" si="673"/>
        <v>84386.075495332188</v>
      </c>
      <c r="V340" s="371">
        <f t="shared" si="673"/>
        <v>84386.075495332188</v>
      </c>
      <c r="W340" s="371">
        <f t="shared" si="673"/>
        <v>84386.075495332188</v>
      </c>
      <c r="X340" s="371">
        <f t="shared" si="673"/>
        <v>127104.62151011049</v>
      </c>
      <c r="Y340" s="371">
        <f t="shared" si="673"/>
        <v>1269524.1351011051</v>
      </c>
      <c r="Z340" s="371">
        <f t="shared" si="673"/>
        <v>12693719.271011049</v>
      </c>
      <c r="AA340" s="38">
        <f t="shared" ref="AA340:AI340" si="674">$D340*R340/3600</f>
        <v>312.65040971020574</v>
      </c>
      <c r="AB340" s="38">
        <f t="shared" si="674"/>
        <v>312.65040971020574</v>
      </c>
      <c r="AC340" s="38">
        <f t="shared" si="674"/>
        <v>312.65040971020574</v>
      </c>
      <c r="AD340" s="38">
        <f t="shared" si="674"/>
        <v>312.65040971020574</v>
      </c>
      <c r="AE340" s="38">
        <f t="shared" si="674"/>
        <v>312.65040971020574</v>
      </c>
      <c r="AF340" s="38">
        <f t="shared" si="674"/>
        <v>312.65040971020574</v>
      </c>
      <c r="AG340" s="38">
        <f t="shared" si="674"/>
        <v>470.92262269495933</v>
      </c>
      <c r="AH340" s="38">
        <f t="shared" si="674"/>
        <v>4703.5869205495947</v>
      </c>
      <c r="AI340" s="38">
        <f t="shared" si="674"/>
        <v>47030.229899095932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13</v>
      </c>
      <c r="P341" s="369">
        <f t="shared" si="546"/>
        <v>1208000</v>
      </c>
      <c r="Q341" s="38">
        <f t="shared" si="547"/>
        <v>8438607549.5332184</v>
      </c>
      <c r="R341" s="371">
        <f t="shared" ref="R341:Z341" si="675">$P341*$O341+MAX(R$24*1000/(MAX(MIN(FLOOR(R$24*1000/$U$1,1),$E341))*$L$1)*$R$1,$Q341-$P341*$O341)</f>
        <v>8438607549.5332184</v>
      </c>
      <c r="S341" s="371">
        <f t="shared" si="675"/>
        <v>8438607549.5332184</v>
      </c>
      <c r="T341" s="371">
        <f t="shared" si="675"/>
        <v>8438607549.5332184</v>
      </c>
      <c r="U341" s="371">
        <f t="shared" si="675"/>
        <v>8438607549.5332184</v>
      </c>
      <c r="V341" s="371">
        <f t="shared" si="675"/>
        <v>8438607549.5332184</v>
      </c>
      <c r="W341" s="371">
        <f t="shared" si="675"/>
        <v>8438607549.5332184</v>
      </c>
      <c r="X341" s="371">
        <f t="shared" si="675"/>
        <v>8438607549.5332184</v>
      </c>
      <c r="Y341" s="371">
        <f t="shared" si="675"/>
        <v>8438607549.5332184</v>
      </c>
      <c r="Z341" s="371">
        <f t="shared" si="675"/>
        <v>8438607549.5332184</v>
      </c>
      <c r="AA341" s="38">
        <f t="shared" ref="AA341:AI341" si="676">$D341*R341/3600</f>
        <v>31265040.971020572</v>
      </c>
      <c r="AB341" s="38">
        <f t="shared" si="676"/>
        <v>31265040.971020572</v>
      </c>
      <c r="AC341" s="38">
        <f t="shared" si="676"/>
        <v>31265040.971020572</v>
      </c>
      <c r="AD341" s="38">
        <f t="shared" si="676"/>
        <v>31265040.971020572</v>
      </c>
      <c r="AE341" s="38">
        <f t="shared" si="676"/>
        <v>31265040.971020572</v>
      </c>
      <c r="AF341" s="38">
        <f t="shared" si="676"/>
        <v>31265040.971020572</v>
      </c>
      <c r="AG341" s="38">
        <f t="shared" si="676"/>
        <v>31265040.971020572</v>
      </c>
      <c r="AH341" s="38">
        <f t="shared" si="676"/>
        <v>31265040.971020572</v>
      </c>
      <c r="AI341" s="38">
        <f t="shared" si="676"/>
        <v>31265040.971020572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14</v>
      </c>
      <c r="P342" s="369">
        <f t="shared" si="546"/>
        <v>12.08</v>
      </c>
      <c r="Q342" s="38">
        <f t="shared" si="547"/>
        <v>84386.075495332188</v>
      </c>
      <c r="R342" s="371">
        <f t="shared" ref="R342:Z342" si="677">$P342*$O342+MAX(R$24*1000/(MAX(MIN(FLOOR(R$24*1000/$U$1,1),$E342))*$L$1)*$R$1,$Q342-$P342*$O342)</f>
        <v>84386.075495332188</v>
      </c>
      <c r="S342" s="371">
        <f t="shared" si="677"/>
        <v>84386.075495332188</v>
      </c>
      <c r="T342" s="371">
        <f t="shared" si="677"/>
        <v>84386.075495332188</v>
      </c>
      <c r="U342" s="371">
        <f t="shared" si="677"/>
        <v>84386.075495332188</v>
      </c>
      <c r="V342" s="371">
        <f t="shared" si="677"/>
        <v>84386.075495332188</v>
      </c>
      <c r="W342" s="371">
        <f t="shared" si="677"/>
        <v>84386.075495332188</v>
      </c>
      <c r="X342" s="371">
        <f t="shared" si="677"/>
        <v>127104.62151011049</v>
      </c>
      <c r="Y342" s="371">
        <f t="shared" si="677"/>
        <v>1269524.1351011051</v>
      </c>
      <c r="Z342" s="371">
        <f t="shared" si="677"/>
        <v>12693719.271011049</v>
      </c>
      <c r="AA342" s="38">
        <f t="shared" ref="AA342:AI342" si="678">$D342*R342/3600</f>
        <v>312.65040971020574</v>
      </c>
      <c r="AB342" s="38">
        <f t="shared" si="678"/>
        <v>312.65040971020574</v>
      </c>
      <c r="AC342" s="38">
        <f t="shared" si="678"/>
        <v>312.65040971020574</v>
      </c>
      <c r="AD342" s="38">
        <f t="shared" si="678"/>
        <v>312.65040971020574</v>
      </c>
      <c r="AE342" s="38">
        <f t="shared" si="678"/>
        <v>312.65040971020574</v>
      </c>
      <c r="AF342" s="38">
        <f t="shared" si="678"/>
        <v>312.65040971020574</v>
      </c>
      <c r="AG342" s="38">
        <f t="shared" si="678"/>
        <v>470.92262269495933</v>
      </c>
      <c r="AH342" s="38">
        <f t="shared" si="678"/>
        <v>4703.5869205495947</v>
      </c>
      <c r="AI342" s="38">
        <f t="shared" si="678"/>
        <v>47030.229899095932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6</v>
      </c>
      <c r="P343" s="369">
        <f t="shared" si="546"/>
        <v>1208000</v>
      </c>
      <c r="Q343" s="38">
        <f t="shared" si="547"/>
        <v>8438607549.5332184</v>
      </c>
      <c r="R343" s="371">
        <f t="shared" ref="R343:Z343" si="679">$P343*$O343+MAX(R$24*1000/(MAX(MIN(FLOOR(R$24*1000/$U$1,1),$E343))*$L$1)*$R$1,$Q343-$P343*$O343)</f>
        <v>8438607549.5332184</v>
      </c>
      <c r="S343" s="371">
        <f t="shared" si="679"/>
        <v>8438607549.5332184</v>
      </c>
      <c r="T343" s="371">
        <f t="shared" si="679"/>
        <v>8438607549.5332184</v>
      </c>
      <c r="U343" s="371">
        <f t="shared" si="679"/>
        <v>8438607549.5332184</v>
      </c>
      <c r="V343" s="371">
        <f t="shared" si="679"/>
        <v>8438607549.5332184</v>
      </c>
      <c r="W343" s="371">
        <f t="shared" si="679"/>
        <v>8438607549.5332184</v>
      </c>
      <c r="X343" s="371">
        <f t="shared" si="679"/>
        <v>8438607549.5332184</v>
      </c>
      <c r="Y343" s="371">
        <f t="shared" si="679"/>
        <v>8438607549.5332184</v>
      </c>
      <c r="Z343" s="371">
        <f t="shared" si="679"/>
        <v>8438607549.5332184</v>
      </c>
      <c r="AA343" s="38">
        <f t="shared" ref="AA343:AI343" si="680">$D343*R343/3600</f>
        <v>15632520.485510286</v>
      </c>
      <c r="AB343" s="38">
        <f t="shared" si="680"/>
        <v>15632520.485510286</v>
      </c>
      <c r="AC343" s="38">
        <f t="shared" si="680"/>
        <v>15632520.485510286</v>
      </c>
      <c r="AD343" s="38">
        <f t="shared" si="680"/>
        <v>15632520.485510286</v>
      </c>
      <c r="AE343" s="38">
        <f t="shared" si="680"/>
        <v>15632520.485510286</v>
      </c>
      <c r="AF343" s="38">
        <f t="shared" si="680"/>
        <v>15632520.485510286</v>
      </c>
      <c r="AG343" s="38">
        <f t="shared" si="680"/>
        <v>15632520.485510286</v>
      </c>
      <c r="AH343" s="38">
        <f t="shared" si="680"/>
        <v>15632520.485510286</v>
      </c>
      <c r="AI343" s="38">
        <f t="shared" si="680"/>
        <v>15632520.485510286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7</v>
      </c>
      <c r="P344" s="369">
        <f t="shared" si="546"/>
        <v>24.16</v>
      </c>
      <c r="Q344" s="38">
        <f t="shared" si="547"/>
        <v>168772.15099066438</v>
      </c>
      <c r="R344" s="371">
        <f t="shared" ref="R344:Z344" si="681">$P344*$O344+MAX(R$24*1000/(MAX(MIN(FLOOR(R$24*1000/$U$1,1),$E344))*$L$1)*$R$1,$Q344-$P344*$O344)</f>
        <v>168772.15099066438</v>
      </c>
      <c r="S344" s="371">
        <f t="shared" si="681"/>
        <v>168772.15099066438</v>
      </c>
      <c r="T344" s="371">
        <f t="shared" si="681"/>
        <v>168772.15099066438</v>
      </c>
      <c r="U344" s="371">
        <f t="shared" si="681"/>
        <v>168772.15099066438</v>
      </c>
      <c r="V344" s="371">
        <f t="shared" si="681"/>
        <v>168772.15099066438</v>
      </c>
      <c r="W344" s="371">
        <f t="shared" si="681"/>
        <v>168772.15099066438</v>
      </c>
      <c r="X344" s="371">
        <f t="shared" si="681"/>
        <v>254040.12302022098</v>
      </c>
      <c r="Y344" s="371">
        <f t="shared" si="681"/>
        <v>2538879.1502022101</v>
      </c>
      <c r="Z344" s="371">
        <f t="shared" si="681"/>
        <v>25387269.422022101</v>
      </c>
      <c r="AA344" s="38">
        <f t="shared" ref="AA344:AI344" si="682">$D344*R344/3600</f>
        <v>312.65040971020574</v>
      </c>
      <c r="AB344" s="38">
        <f t="shared" si="682"/>
        <v>312.65040971020574</v>
      </c>
      <c r="AC344" s="38">
        <f t="shared" si="682"/>
        <v>312.65040971020574</v>
      </c>
      <c r="AD344" s="38">
        <f t="shared" si="682"/>
        <v>312.65040971020574</v>
      </c>
      <c r="AE344" s="38">
        <f t="shared" si="682"/>
        <v>312.65040971020574</v>
      </c>
      <c r="AF344" s="38">
        <f t="shared" si="682"/>
        <v>312.65040971020574</v>
      </c>
      <c r="AG344" s="38">
        <f t="shared" si="682"/>
        <v>470.60932789495934</v>
      </c>
      <c r="AH344" s="38">
        <f t="shared" si="682"/>
        <v>4703.2736257495935</v>
      </c>
      <c r="AI344" s="38">
        <f t="shared" si="682"/>
        <v>47029.916604295933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10</v>
      </c>
      <c r="P345" s="369">
        <f t="shared" si="546"/>
        <v>16.106666666666666</v>
      </c>
      <c r="Q345" s="38">
        <f t="shared" si="547"/>
        <v>112514.76732710957</v>
      </c>
      <c r="R345" s="371">
        <f t="shared" ref="R345:Z345" si="683">$P345*$O345+MAX(R$24*1000/(MAX(MIN(FLOOR(R$24*1000/$U$1,1),$E345))*$L$1)*$R$1,$Q345-$P345*$O345)</f>
        <v>112514.76732710957</v>
      </c>
      <c r="S345" s="371">
        <f t="shared" si="683"/>
        <v>112514.76732710957</v>
      </c>
      <c r="T345" s="371">
        <f t="shared" si="683"/>
        <v>112514.76732710957</v>
      </c>
      <c r="U345" s="371">
        <f t="shared" si="683"/>
        <v>112514.76732710957</v>
      </c>
      <c r="V345" s="371">
        <f t="shared" si="683"/>
        <v>112514.76732710957</v>
      </c>
      <c r="W345" s="371">
        <f t="shared" si="683"/>
        <v>112514.76732710957</v>
      </c>
      <c r="X345" s="371">
        <f t="shared" si="683"/>
        <v>169408.40201348066</v>
      </c>
      <c r="Y345" s="371">
        <f t="shared" si="683"/>
        <v>1692634.4201348063</v>
      </c>
      <c r="Z345" s="371">
        <f t="shared" si="683"/>
        <v>16924894.601348065</v>
      </c>
      <c r="AA345" s="38">
        <f t="shared" ref="AA345:AI345" si="684">$D345*R345/3600</f>
        <v>312.65040971020574</v>
      </c>
      <c r="AB345" s="38">
        <f t="shared" si="684"/>
        <v>312.65040971020574</v>
      </c>
      <c r="AC345" s="38">
        <f t="shared" si="684"/>
        <v>312.65040971020574</v>
      </c>
      <c r="AD345" s="38">
        <f t="shared" si="684"/>
        <v>312.65040971020574</v>
      </c>
      <c r="AE345" s="38">
        <f t="shared" si="684"/>
        <v>312.65040971020574</v>
      </c>
      <c r="AF345" s="38">
        <f t="shared" si="684"/>
        <v>312.65040971020574</v>
      </c>
      <c r="AG345" s="38">
        <f t="shared" si="684"/>
        <v>470.74359709495945</v>
      </c>
      <c r="AH345" s="38">
        <f t="shared" si="684"/>
        <v>4703.4078949495934</v>
      </c>
      <c r="AI345" s="38">
        <f t="shared" si="684"/>
        <v>47030.050873495937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5</v>
      </c>
      <c r="P346" s="369">
        <f t="shared" si="546"/>
        <v>12.08</v>
      </c>
      <c r="Q346" s="38">
        <f t="shared" si="547"/>
        <v>84386.075495332188</v>
      </c>
      <c r="R346" s="371">
        <f t="shared" ref="R346:Z346" si="686">$P346*$O346+MAX(R$24*1000/(MAX(MIN(FLOOR(R$24*1000/$U$1,1),$E346))*$L$1)*$R$1,$Q346-$P346*$O346)</f>
        <v>84386.075495332188</v>
      </c>
      <c r="S346" s="371">
        <f t="shared" si="686"/>
        <v>84386.075495332188</v>
      </c>
      <c r="T346" s="371">
        <f t="shared" si="686"/>
        <v>84386.075495332188</v>
      </c>
      <c r="U346" s="371">
        <f t="shared" si="686"/>
        <v>84386.075495332188</v>
      </c>
      <c r="V346" s="371">
        <f t="shared" si="686"/>
        <v>84386.075495332188</v>
      </c>
      <c r="W346" s="371">
        <f t="shared" si="686"/>
        <v>84386.075495332188</v>
      </c>
      <c r="X346" s="371">
        <f t="shared" si="686"/>
        <v>169307.73534681398</v>
      </c>
      <c r="Y346" s="371">
        <f t="shared" si="686"/>
        <v>1692533.7534681396</v>
      </c>
      <c r="Z346" s="371">
        <f t="shared" si="686"/>
        <v>16924793.934681397</v>
      </c>
      <c r="AA346" s="38">
        <f t="shared" ref="AA346:AI346" si="687">$D346*R346/3600</f>
        <v>254.28337415926765</v>
      </c>
      <c r="AB346" s="38">
        <f t="shared" si="687"/>
        <v>254.28337415926765</v>
      </c>
      <c r="AC346" s="38">
        <f t="shared" si="687"/>
        <v>254.28337415926765</v>
      </c>
      <c r="AD346" s="38">
        <f t="shared" si="687"/>
        <v>254.28337415926765</v>
      </c>
      <c r="AE346" s="38">
        <f t="shared" si="687"/>
        <v>254.28337415926765</v>
      </c>
      <c r="AF346" s="38">
        <f t="shared" si="687"/>
        <v>254.28337415926765</v>
      </c>
      <c r="AG346" s="38">
        <f t="shared" si="687"/>
        <v>510.1806425117328</v>
      </c>
      <c r="AH346" s="38">
        <f t="shared" si="687"/>
        <v>5100.1683771173275</v>
      </c>
      <c r="AI346" s="38">
        <f t="shared" si="687"/>
        <v>51000.04572317328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5</v>
      </c>
      <c r="P347" s="369">
        <f t="shared" si="546"/>
        <v>12.08</v>
      </c>
      <c r="Q347" s="38">
        <f t="shared" si="547"/>
        <v>84386.075495332188</v>
      </c>
      <c r="R347" s="371">
        <f t="shared" ref="R347:Z347" si="688">$P347*$O347+MAX(R$24*1000/(MAX(MIN(FLOOR(R$24*1000/$U$1,1),$E347))*$L$1)*$R$1,$Q347-$P347*$O347)</f>
        <v>84386.075495332188</v>
      </c>
      <c r="S347" s="371">
        <f t="shared" si="688"/>
        <v>84386.075495332188</v>
      </c>
      <c r="T347" s="371">
        <f t="shared" si="688"/>
        <v>84386.075495332188</v>
      </c>
      <c r="U347" s="371">
        <f t="shared" si="688"/>
        <v>84386.075495332188</v>
      </c>
      <c r="V347" s="371">
        <f t="shared" si="688"/>
        <v>84386.075495332188</v>
      </c>
      <c r="W347" s="371">
        <f t="shared" si="688"/>
        <v>84386.075495332188</v>
      </c>
      <c r="X347" s="371">
        <f t="shared" si="688"/>
        <v>169307.73534681398</v>
      </c>
      <c r="Y347" s="371">
        <f t="shared" si="688"/>
        <v>1692533.7534681396</v>
      </c>
      <c r="Z347" s="371">
        <f t="shared" si="688"/>
        <v>16924793.934681397</v>
      </c>
      <c r="AA347" s="38">
        <f t="shared" ref="AA347:AI347" si="689">$D347*R347/3600</f>
        <v>254.28337415926765</v>
      </c>
      <c r="AB347" s="38">
        <f t="shared" si="689"/>
        <v>254.28337415926765</v>
      </c>
      <c r="AC347" s="38">
        <f t="shared" si="689"/>
        <v>254.28337415926765</v>
      </c>
      <c r="AD347" s="38">
        <f t="shared" si="689"/>
        <v>254.28337415926765</v>
      </c>
      <c r="AE347" s="38">
        <f t="shared" si="689"/>
        <v>254.28337415926765</v>
      </c>
      <c r="AF347" s="38">
        <f t="shared" si="689"/>
        <v>254.28337415926765</v>
      </c>
      <c r="AG347" s="38">
        <f t="shared" si="689"/>
        <v>510.1806425117328</v>
      </c>
      <c r="AH347" s="38">
        <f t="shared" si="689"/>
        <v>5100.1683771173275</v>
      </c>
      <c r="AI347" s="38">
        <f t="shared" si="689"/>
        <v>51000.04572317328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2</v>
      </c>
      <c r="P348" s="369">
        <f t="shared" si="546"/>
        <v>24.16</v>
      </c>
      <c r="Q348" s="38">
        <f t="shared" si="547"/>
        <v>168772.15099066438</v>
      </c>
      <c r="R348" s="371">
        <f t="shared" ref="R348:Z348" si="690">$P348*$O348+MAX(R$24*1000/(MAX(MIN(FLOOR(R$24*1000/$U$1,1),$E348))*$L$1)*$R$1,$Q348-$P348*$O348)</f>
        <v>168772.15099066438</v>
      </c>
      <c r="S348" s="371">
        <f t="shared" si="690"/>
        <v>168772.15099066438</v>
      </c>
      <c r="T348" s="371">
        <f t="shared" si="690"/>
        <v>168772.15099066438</v>
      </c>
      <c r="U348" s="371">
        <f t="shared" si="690"/>
        <v>168772.15099066438</v>
      </c>
      <c r="V348" s="371">
        <f t="shared" si="690"/>
        <v>168772.15099066438</v>
      </c>
      <c r="W348" s="371">
        <f t="shared" si="690"/>
        <v>168772.15099066438</v>
      </c>
      <c r="X348" s="371">
        <f t="shared" si="690"/>
        <v>338542.99069362797</v>
      </c>
      <c r="Y348" s="371">
        <f t="shared" si="690"/>
        <v>3384995.0269362791</v>
      </c>
      <c r="Z348" s="371">
        <f t="shared" si="690"/>
        <v>33849515.389362797</v>
      </c>
      <c r="AA348" s="38">
        <f t="shared" ref="AA348:AI348" si="691">$D348*R348/3600</f>
        <v>254.28337415926765</v>
      </c>
      <c r="AB348" s="38">
        <f t="shared" si="691"/>
        <v>254.28337415926765</v>
      </c>
      <c r="AC348" s="38">
        <f t="shared" si="691"/>
        <v>254.28337415926765</v>
      </c>
      <c r="AD348" s="38">
        <f t="shared" si="691"/>
        <v>254.28337415926765</v>
      </c>
      <c r="AE348" s="38">
        <f t="shared" si="691"/>
        <v>254.28337415926765</v>
      </c>
      <c r="AF348" s="38">
        <f t="shared" si="691"/>
        <v>254.28337415926765</v>
      </c>
      <c r="AG348" s="38">
        <f t="shared" si="691"/>
        <v>510.07143931173289</v>
      </c>
      <c r="AH348" s="38">
        <f t="shared" si="691"/>
        <v>5100.0591739173278</v>
      </c>
      <c r="AI348" s="38">
        <f t="shared" si="691"/>
        <v>50999.936519973286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1</v>
      </c>
      <c r="P349" s="369">
        <f t="shared" si="546"/>
        <v>48.32</v>
      </c>
      <c r="Q349" s="38">
        <f t="shared" si="547"/>
        <v>337544.30198132875</v>
      </c>
      <c r="R349" s="371">
        <f t="shared" ref="R349:Z349" si="692">$P349*$O349+MAX(R$24*1000/(MAX(MIN(FLOOR(R$24*1000/$U$1,1),$E349))*$L$1)*$R$1,$Q349-$P349*$O349)</f>
        <v>337544.30198132875</v>
      </c>
      <c r="S349" s="371">
        <f t="shared" si="692"/>
        <v>337544.30198132875</v>
      </c>
      <c r="T349" s="371">
        <f t="shared" si="692"/>
        <v>337544.30198132875</v>
      </c>
      <c r="U349" s="371">
        <f t="shared" si="692"/>
        <v>337544.30198132875</v>
      </c>
      <c r="V349" s="371">
        <f t="shared" si="692"/>
        <v>337544.30198132875</v>
      </c>
      <c r="W349" s="371">
        <f t="shared" si="692"/>
        <v>337544.30198132875</v>
      </c>
      <c r="X349" s="371">
        <f t="shared" si="692"/>
        <v>677037.66138725588</v>
      </c>
      <c r="Y349" s="371">
        <f t="shared" si="692"/>
        <v>6769941.7338725589</v>
      </c>
      <c r="Z349" s="371">
        <f t="shared" si="692"/>
        <v>67698982.458725587</v>
      </c>
      <c r="AA349" s="38">
        <f t="shared" ref="AA349:AI349" si="693">$D349*R349/3600</f>
        <v>254.28337415926765</v>
      </c>
      <c r="AB349" s="38">
        <f t="shared" si="693"/>
        <v>254.28337415926765</v>
      </c>
      <c r="AC349" s="38">
        <f t="shared" si="693"/>
        <v>254.28337415926765</v>
      </c>
      <c r="AD349" s="38">
        <f t="shared" si="693"/>
        <v>254.28337415926765</v>
      </c>
      <c r="AE349" s="38">
        <f t="shared" si="693"/>
        <v>254.28337415926765</v>
      </c>
      <c r="AF349" s="38">
        <f t="shared" si="693"/>
        <v>254.28337415926765</v>
      </c>
      <c r="AG349" s="38">
        <f t="shared" si="693"/>
        <v>510.03503824506612</v>
      </c>
      <c r="AH349" s="38">
        <f t="shared" si="693"/>
        <v>5100.0227728506616</v>
      </c>
      <c r="AI349" s="38">
        <f t="shared" si="693"/>
        <v>50999.900118906611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0</v>
      </c>
      <c r="O350" s="38">
        <f t="shared" si="545"/>
        <v>0</v>
      </c>
      <c r="P350" s="369">
        <f t="shared" si="546"/>
        <v>100000000000</v>
      </c>
      <c r="Q350" s="38">
        <f t="shared" si="547"/>
        <v>698560227610365.75</v>
      </c>
      <c r="R350" s="371">
        <f t="shared" ref="R350:Z350" si="694">$P350*$O350+MAX(R$24*1000/(MAX(MIN(FLOOR(R$24*1000/$U$1,1),$E350))*$L$1)*$R$1,$Q350-$P350*$O350)</f>
        <v>698560227610365.75</v>
      </c>
      <c r="S350" s="371">
        <f t="shared" si="694"/>
        <v>698560227610365.75</v>
      </c>
      <c r="T350" s="371">
        <f t="shared" si="694"/>
        <v>698560227610365.75</v>
      </c>
      <c r="U350" s="371">
        <f t="shared" si="694"/>
        <v>698560227610365.75</v>
      </c>
      <c r="V350" s="371">
        <f t="shared" si="694"/>
        <v>698560227610365.75</v>
      </c>
      <c r="W350" s="371">
        <f t="shared" si="694"/>
        <v>698560227610365.75</v>
      </c>
      <c r="X350" s="371">
        <f t="shared" si="694"/>
        <v>698560227610365.75</v>
      </c>
      <c r="Y350" s="371">
        <f t="shared" si="694"/>
        <v>698560227610365.75</v>
      </c>
      <c r="Z350" s="371">
        <f t="shared" si="694"/>
        <v>698560227610365.75</v>
      </c>
      <c r="AA350" s="38">
        <f t="shared" ref="AA350:AI350" si="695">$D350*R350/3600</f>
        <v>263124352399.90445</v>
      </c>
      <c r="AB350" s="38">
        <f t="shared" si="695"/>
        <v>263124352399.90445</v>
      </c>
      <c r="AC350" s="38">
        <f t="shared" si="695"/>
        <v>263124352399.90445</v>
      </c>
      <c r="AD350" s="38">
        <f t="shared" si="695"/>
        <v>263124352399.90445</v>
      </c>
      <c r="AE350" s="38">
        <f t="shared" si="695"/>
        <v>263124352399.90445</v>
      </c>
      <c r="AF350" s="38">
        <f t="shared" si="695"/>
        <v>263124352399.90445</v>
      </c>
      <c r="AG350" s="38">
        <f t="shared" si="695"/>
        <v>263124352399.90445</v>
      </c>
      <c r="AH350" s="38">
        <f t="shared" si="695"/>
        <v>263124352399.90445</v>
      </c>
      <c r="AI350" s="38">
        <f t="shared" si="695"/>
        <v>263124352399.90445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0</v>
      </c>
      <c r="O351" s="38">
        <f t="shared" si="545"/>
        <v>0</v>
      </c>
      <c r="P351" s="369">
        <f t="shared" si="546"/>
        <v>100000000000</v>
      </c>
      <c r="Q351" s="38">
        <f t="shared" si="547"/>
        <v>698560227610365.75</v>
      </c>
      <c r="R351" s="371">
        <f t="shared" ref="R351:Z351" si="696">$P351*$O351+MAX(R$24*1000/(MAX(MIN(FLOOR(R$24*1000/$U$1,1),$E351))*$L$1)*$R$1,$Q351-$P351*$O351)</f>
        <v>698560227610365.75</v>
      </c>
      <c r="S351" s="371">
        <f t="shared" si="696"/>
        <v>698560227610365.75</v>
      </c>
      <c r="T351" s="371">
        <f t="shared" si="696"/>
        <v>698560227610365.75</v>
      </c>
      <c r="U351" s="371">
        <f t="shared" si="696"/>
        <v>698560227610365.75</v>
      </c>
      <c r="V351" s="371">
        <f t="shared" si="696"/>
        <v>698560227610365.75</v>
      </c>
      <c r="W351" s="371">
        <f t="shared" si="696"/>
        <v>698560227610365.75</v>
      </c>
      <c r="X351" s="371">
        <f t="shared" si="696"/>
        <v>698560227610365.75</v>
      </c>
      <c r="Y351" s="371">
        <f t="shared" si="696"/>
        <v>698560227610365.75</v>
      </c>
      <c r="Z351" s="371">
        <f t="shared" si="696"/>
        <v>698560227610365.75</v>
      </c>
      <c r="AA351" s="38">
        <f t="shared" ref="AA351:AI351" si="697">$D351*R351/3600</f>
        <v>175416234933.26962</v>
      </c>
      <c r="AB351" s="38">
        <f t="shared" si="697"/>
        <v>175416234933.26962</v>
      </c>
      <c r="AC351" s="38">
        <f t="shared" si="697"/>
        <v>175416234933.26962</v>
      </c>
      <c r="AD351" s="38">
        <f t="shared" si="697"/>
        <v>175416234933.26962</v>
      </c>
      <c r="AE351" s="38">
        <f t="shared" si="697"/>
        <v>175416234933.26962</v>
      </c>
      <c r="AF351" s="38">
        <f t="shared" si="697"/>
        <v>175416234933.26962</v>
      </c>
      <c r="AG351" s="38">
        <f t="shared" si="697"/>
        <v>175416234933.26962</v>
      </c>
      <c r="AH351" s="38">
        <f t="shared" si="697"/>
        <v>175416234933.26962</v>
      </c>
      <c r="AI351" s="38">
        <f t="shared" si="697"/>
        <v>175416234933.26962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43</v>
      </c>
      <c r="P352" s="369">
        <f t="shared" si="546"/>
        <v>12.08</v>
      </c>
      <c r="Q352" s="38">
        <f t="shared" si="547"/>
        <v>84386.075495332188</v>
      </c>
      <c r="R352" s="371">
        <f t="shared" ref="R352:Z352" si="698">$P352*$O352+MAX(R$24*1000/(MAX(MIN(FLOOR(R$24*1000/$U$1,1),$E352))*$L$1)*$R$1,$Q352-$P352*$O352)</f>
        <v>84386.075495332188</v>
      </c>
      <c r="S352" s="371">
        <f t="shared" si="698"/>
        <v>84386.075495332188</v>
      </c>
      <c r="T352" s="371">
        <f t="shared" si="698"/>
        <v>84386.075495332188</v>
      </c>
      <c r="U352" s="371">
        <f t="shared" si="698"/>
        <v>84386.075495332188</v>
      </c>
      <c r="V352" s="371">
        <f t="shared" si="698"/>
        <v>84386.075495332188</v>
      </c>
      <c r="W352" s="371">
        <f t="shared" si="698"/>
        <v>84386.075495332188</v>
      </c>
      <c r="X352" s="371">
        <f t="shared" si="698"/>
        <v>84386.075495332188</v>
      </c>
      <c r="Y352" s="371">
        <f t="shared" si="698"/>
        <v>363192.30145745858</v>
      </c>
      <c r="Z352" s="371">
        <f t="shared" si="698"/>
        <v>3627248.054574586</v>
      </c>
      <c r="AA352" s="38">
        <f t="shared" ref="AA352:AI352" si="699">$D352*R352/3600</f>
        <v>1279.8554783458715</v>
      </c>
      <c r="AB352" s="38">
        <f t="shared" si="699"/>
        <v>1279.8554783458715</v>
      </c>
      <c r="AC352" s="38">
        <f t="shared" si="699"/>
        <v>1279.8554783458715</v>
      </c>
      <c r="AD352" s="38">
        <f t="shared" si="699"/>
        <v>1279.8554783458715</v>
      </c>
      <c r="AE352" s="38">
        <f t="shared" si="699"/>
        <v>1279.8554783458715</v>
      </c>
      <c r="AF352" s="38">
        <f t="shared" si="699"/>
        <v>1279.8554783458715</v>
      </c>
      <c r="AG352" s="38">
        <f t="shared" si="699"/>
        <v>1279.8554783458715</v>
      </c>
      <c r="AH352" s="38">
        <f t="shared" si="699"/>
        <v>5508.4165721047884</v>
      </c>
      <c r="AI352" s="38">
        <f t="shared" si="699"/>
        <v>55013.262161047889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21</v>
      </c>
      <c r="P353" s="369">
        <f t="shared" si="546"/>
        <v>24.16</v>
      </c>
      <c r="Q353" s="38">
        <f t="shared" si="547"/>
        <v>168772.15099066438</v>
      </c>
      <c r="R353" s="371">
        <f t="shared" ref="R353:Z353" si="700">$P353*$O353+MAX(R$24*1000/(MAX(MIN(FLOOR(R$24*1000/$U$1,1),$E353))*$L$1)*$R$1,$Q353-$P353*$O353)</f>
        <v>168772.15099066438</v>
      </c>
      <c r="S353" s="371">
        <f t="shared" si="700"/>
        <v>168772.15099066438</v>
      </c>
      <c r="T353" s="371">
        <f t="shared" si="700"/>
        <v>168772.15099066438</v>
      </c>
      <c r="U353" s="371">
        <f t="shared" si="700"/>
        <v>168772.15099066438</v>
      </c>
      <c r="V353" s="371">
        <f t="shared" si="700"/>
        <v>168772.15099066438</v>
      </c>
      <c r="W353" s="371">
        <f t="shared" si="700"/>
        <v>168772.15099066438</v>
      </c>
      <c r="X353" s="371">
        <f t="shared" si="700"/>
        <v>168772.15099066438</v>
      </c>
      <c r="Y353" s="371">
        <f t="shared" si="700"/>
        <v>725853.08291491715</v>
      </c>
      <c r="Z353" s="371">
        <f t="shared" si="700"/>
        <v>7253964.5891491724</v>
      </c>
      <c r="AA353" s="38">
        <f t="shared" ref="AA353:AI353" si="701">$D353*R353/3600</f>
        <v>1279.8554783458715</v>
      </c>
      <c r="AB353" s="38">
        <f t="shared" si="701"/>
        <v>1279.8554783458715</v>
      </c>
      <c r="AC353" s="38">
        <f t="shared" si="701"/>
        <v>1279.8554783458715</v>
      </c>
      <c r="AD353" s="38">
        <f t="shared" si="701"/>
        <v>1279.8554783458715</v>
      </c>
      <c r="AE353" s="38">
        <f t="shared" si="701"/>
        <v>1279.8554783458715</v>
      </c>
      <c r="AF353" s="38">
        <f t="shared" si="701"/>
        <v>1279.8554783458715</v>
      </c>
      <c r="AG353" s="38">
        <f t="shared" si="701"/>
        <v>1279.8554783458715</v>
      </c>
      <c r="AH353" s="38">
        <f t="shared" si="701"/>
        <v>5504.3858787714553</v>
      </c>
      <c r="AI353" s="38">
        <f t="shared" si="701"/>
        <v>55009.231467714555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1</v>
      </c>
      <c r="P354" s="369">
        <f t="shared" si="546"/>
        <v>48.32</v>
      </c>
      <c r="Q354" s="38">
        <f t="shared" si="547"/>
        <v>337544.30198132875</v>
      </c>
      <c r="R354" s="371">
        <f t="shared" ref="R354:Z354" si="702">$P354*$O354+MAX(R$24*1000/(MAX(MIN(FLOOR(R$24*1000/$U$1,1),$E354))*$L$1)*$R$1,$Q354-$P354*$O354)</f>
        <v>337544.30198132875</v>
      </c>
      <c r="S354" s="371">
        <f t="shared" si="702"/>
        <v>337544.30198132875</v>
      </c>
      <c r="T354" s="371">
        <f t="shared" si="702"/>
        <v>337544.30198132875</v>
      </c>
      <c r="U354" s="371">
        <f t="shared" si="702"/>
        <v>337544.30198132875</v>
      </c>
      <c r="V354" s="371">
        <f t="shared" si="702"/>
        <v>337544.30198132875</v>
      </c>
      <c r="W354" s="371">
        <f t="shared" si="702"/>
        <v>337544.30198132875</v>
      </c>
      <c r="X354" s="371">
        <f t="shared" si="702"/>
        <v>507790.32604044199</v>
      </c>
      <c r="Y354" s="371">
        <f t="shared" si="702"/>
        <v>5077468.3804044202</v>
      </c>
      <c r="Z354" s="371">
        <f t="shared" si="702"/>
        <v>50774248.924044199</v>
      </c>
      <c r="AA354" s="38">
        <f t="shared" ref="AA354:AI354" si="703">$D354*R354/3600</f>
        <v>374.6291692923441</v>
      </c>
      <c r="AB354" s="38">
        <f t="shared" si="703"/>
        <v>374.6291692923441</v>
      </c>
      <c r="AC354" s="38">
        <f t="shared" si="703"/>
        <v>374.6291692923441</v>
      </c>
      <c r="AD354" s="38">
        <f t="shared" si="703"/>
        <v>374.6291692923441</v>
      </c>
      <c r="AE354" s="38">
        <f t="shared" si="703"/>
        <v>374.6291692923441</v>
      </c>
      <c r="AF354" s="38">
        <f t="shared" si="703"/>
        <v>374.6291692923441</v>
      </c>
      <c r="AG354" s="38">
        <f t="shared" si="703"/>
        <v>563.57955652808516</v>
      </c>
      <c r="AH354" s="38">
        <f t="shared" si="703"/>
        <v>5635.3129064648529</v>
      </c>
      <c r="AI354" s="38">
        <f t="shared" si="703"/>
        <v>56352.646405832522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0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0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1</v>
      </c>
      <c r="P357" s="369">
        <f t="shared" si="546"/>
        <v>24.16</v>
      </c>
      <c r="Q357" s="38">
        <f t="shared" si="547"/>
        <v>168772.15099066438</v>
      </c>
      <c r="R357" s="371">
        <f t="shared" ref="R357:Z357" si="708">$P357*$O357+MAX(R$24*1000/(MAX(MIN(FLOOR(R$24*1000/$U$1,1),$E357))*$L$1)*$R$1,$Q357-$P357*$O357)</f>
        <v>168772.15099066438</v>
      </c>
      <c r="S357" s="371">
        <f t="shared" si="708"/>
        <v>168772.15099066438</v>
      </c>
      <c r="T357" s="371">
        <f t="shared" si="708"/>
        <v>168772.15099066438</v>
      </c>
      <c r="U357" s="371">
        <f t="shared" si="708"/>
        <v>168772.15099066438</v>
      </c>
      <c r="V357" s="371">
        <f t="shared" si="708"/>
        <v>168772.15099066438</v>
      </c>
      <c r="W357" s="371">
        <f t="shared" si="708"/>
        <v>168772.15099066438</v>
      </c>
      <c r="X357" s="371">
        <f t="shared" si="708"/>
        <v>507766.16604044195</v>
      </c>
      <c r="Y357" s="371">
        <f t="shared" si="708"/>
        <v>5077444.22040442</v>
      </c>
      <c r="Z357" s="371">
        <f t="shared" si="708"/>
        <v>50774224.764044195</v>
      </c>
      <c r="AA357" s="38">
        <f t="shared" ref="AA357:AI357" si="709">$D357*R357/3600</f>
        <v>216.14086803537751</v>
      </c>
      <c r="AB357" s="38">
        <f t="shared" si="709"/>
        <v>216.14086803537751</v>
      </c>
      <c r="AC357" s="38">
        <f t="shared" si="709"/>
        <v>216.14086803537751</v>
      </c>
      <c r="AD357" s="38">
        <f t="shared" si="709"/>
        <v>216.14086803537751</v>
      </c>
      <c r="AE357" s="38">
        <f t="shared" si="709"/>
        <v>216.14086803537751</v>
      </c>
      <c r="AF357" s="38">
        <f t="shared" si="709"/>
        <v>216.14086803537751</v>
      </c>
      <c r="AG357" s="38">
        <f t="shared" si="709"/>
        <v>650.27920330912605</v>
      </c>
      <c r="AH357" s="38">
        <f t="shared" si="709"/>
        <v>6502.5135649312606</v>
      </c>
      <c r="AI357" s="38">
        <f t="shared" si="709"/>
        <v>65024.857181152605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0</v>
      </c>
      <c r="O358" s="38">
        <f t="shared" si="545"/>
        <v>0</v>
      </c>
      <c r="P358" s="369">
        <f t="shared" si="546"/>
        <v>100000000000</v>
      </c>
      <c r="Q358" s="38">
        <f t="shared" si="547"/>
        <v>698560227610365.75</v>
      </c>
      <c r="R358" s="371">
        <f t="shared" ref="R358:Z358" si="710">$P358*$O358+MAX(R$24*1000/(MAX(MIN(FLOOR(R$24*1000/$U$1,1),$E358))*$L$1)*$R$1,$Q358-$P358*$O358)</f>
        <v>698560227610365.75</v>
      </c>
      <c r="S358" s="371">
        <f t="shared" si="710"/>
        <v>698560227610365.75</v>
      </c>
      <c r="T358" s="371">
        <f t="shared" si="710"/>
        <v>698560227610365.75</v>
      </c>
      <c r="U358" s="371">
        <f t="shared" si="710"/>
        <v>698560227610365.75</v>
      </c>
      <c r="V358" s="371">
        <f t="shared" si="710"/>
        <v>698560227610365.75</v>
      </c>
      <c r="W358" s="371">
        <f t="shared" si="710"/>
        <v>698560227610365.75</v>
      </c>
      <c r="X358" s="371">
        <f t="shared" si="710"/>
        <v>698560227610365.75</v>
      </c>
      <c r="Y358" s="371">
        <f t="shared" si="710"/>
        <v>698560227610365.75</v>
      </c>
      <c r="Z358" s="371">
        <f t="shared" si="710"/>
        <v>698560227610365.75</v>
      </c>
      <c r="AA358" s="38">
        <f t="shared" ref="AA358:AI358" si="711">$D358*R358/3600</f>
        <v>447311399079.83759</v>
      </c>
      <c r="AB358" s="38">
        <f t="shared" si="711"/>
        <v>447311399079.83759</v>
      </c>
      <c r="AC358" s="38">
        <f t="shared" si="711"/>
        <v>447311399079.83759</v>
      </c>
      <c r="AD358" s="38">
        <f t="shared" si="711"/>
        <v>447311399079.83759</v>
      </c>
      <c r="AE358" s="38">
        <f t="shared" si="711"/>
        <v>447311399079.83759</v>
      </c>
      <c r="AF358" s="38">
        <f t="shared" si="711"/>
        <v>447311399079.83759</v>
      </c>
      <c r="AG358" s="38">
        <f t="shared" si="711"/>
        <v>447311399079.83759</v>
      </c>
      <c r="AH358" s="38">
        <f t="shared" si="711"/>
        <v>447311399079.83759</v>
      </c>
      <c r="AI358" s="38">
        <f t="shared" si="711"/>
        <v>447311399079.83759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0</v>
      </c>
      <c r="O359" s="38">
        <f t="shared" si="545"/>
        <v>0</v>
      </c>
      <c r="P359" s="369">
        <f t="shared" si="546"/>
        <v>100000000000</v>
      </c>
      <c r="Q359" s="38">
        <f t="shared" si="547"/>
        <v>698560227610365.75</v>
      </c>
      <c r="R359" s="371">
        <f t="shared" ref="R359:Z359" si="712">$P359*$O359+MAX(R$24*1000/(MAX(MIN(FLOOR(R$24*1000/$U$1,1),$E359))*$L$1)*$R$1,$Q359-$P359*$O359)</f>
        <v>698560227610365.75</v>
      </c>
      <c r="S359" s="371">
        <f t="shared" si="712"/>
        <v>698560227610365.75</v>
      </c>
      <c r="T359" s="371">
        <f t="shared" si="712"/>
        <v>698560227610365.75</v>
      </c>
      <c r="U359" s="371">
        <f t="shared" si="712"/>
        <v>698560227610365.75</v>
      </c>
      <c r="V359" s="371">
        <f t="shared" si="712"/>
        <v>698560227610365.75</v>
      </c>
      <c r="W359" s="371">
        <f t="shared" si="712"/>
        <v>698560227610365.75</v>
      </c>
      <c r="X359" s="371">
        <f t="shared" si="712"/>
        <v>698560227610365.75</v>
      </c>
      <c r="Y359" s="371">
        <f t="shared" si="712"/>
        <v>698560227610365.75</v>
      </c>
      <c r="Z359" s="371">
        <f t="shared" si="712"/>
        <v>698560227610365.75</v>
      </c>
      <c r="AA359" s="38">
        <f t="shared" ref="AA359:AI359" si="713">$D359*R359/3600</f>
        <v>223655699539.91879</v>
      </c>
      <c r="AB359" s="38">
        <f t="shared" si="713"/>
        <v>223655699539.91879</v>
      </c>
      <c r="AC359" s="38">
        <f t="shared" si="713"/>
        <v>223655699539.91879</v>
      </c>
      <c r="AD359" s="38">
        <f t="shared" si="713"/>
        <v>223655699539.91879</v>
      </c>
      <c r="AE359" s="38">
        <f t="shared" si="713"/>
        <v>223655699539.91879</v>
      </c>
      <c r="AF359" s="38">
        <f t="shared" si="713"/>
        <v>223655699539.91879</v>
      </c>
      <c r="AG359" s="38">
        <f t="shared" si="713"/>
        <v>223655699539.91879</v>
      </c>
      <c r="AH359" s="38">
        <f t="shared" si="713"/>
        <v>223655699539.91879</v>
      </c>
      <c r="AI359" s="38">
        <f t="shared" si="713"/>
        <v>223655699539.91879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1</v>
      </c>
      <c r="P360" s="369">
        <f t="shared" si="546"/>
        <v>120.8</v>
      </c>
      <c r="Q360" s="38">
        <f t="shared" si="547"/>
        <v>843860.75495332177</v>
      </c>
      <c r="R360" s="371">
        <f t="shared" ref="R360:Z360" si="714">$P360*$O360+MAX(R$24*1000/(MAX(MIN(FLOOR(R$24*1000/$U$1,1),$E360))*$L$1)*$R$1,$Q360-$P360*$O360)</f>
        <v>843860.75495332177</v>
      </c>
      <c r="S360" s="371">
        <f t="shared" si="714"/>
        <v>843860.75495332177</v>
      </c>
      <c r="T360" s="371">
        <f t="shared" si="714"/>
        <v>843860.75495332177</v>
      </c>
      <c r="U360" s="371">
        <f t="shared" si="714"/>
        <v>843860.75495332177</v>
      </c>
      <c r="V360" s="371">
        <f t="shared" si="714"/>
        <v>843860.75495332177</v>
      </c>
      <c r="W360" s="371">
        <f t="shared" si="714"/>
        <v>843860.75495332177</v>
      </c>
      <c r="X360" s="371">
        <f t="shared" si="714"/>
        <v>843860.75495332177</v>
      </c>
      <c r="Y360" s="371">
        <f t="shared" si="714"/>
        <v>4513383.0759150395</v>
      </c>
      <c r="Z360" s="371">
        <f t="shared" si="714"/>
        <v>45132743.55915039</v>
      </c>
      <c r="AA360" s="38">
        <f t="shared" ref="AA360:AI360" si="715">$D360*R360/3600</f>
        <v>1293.9198242617601</v>
      </c>
      <c r="AB360" s="38">
        <f t="shared" si="715"/>
        <v>1293.9198242617601</v>
      </c>
      <c r="AC360" s="38">
        <f t="shared" si="715"/>
        <v>1293.9198242617601</v>
      </c>
      <c r="AD360" s="38">
        <f t="shared" si="715"/>
        <v>1293.9198242617601</v>
      </c>
      <c r="AE360" s="38">
        <f t="shared" si="715"/>
        <v>1293.9198242617601</v>
      </c>
      <c r="AF360" s="38">
        <f t="shared" si="715"/>
        <v>1293.9198242617601</v>
      </c>
      <c r="AG360" s="38">
        <f t="shared" si="715"/>
        <v>1293.9198242617601</v>
      </c>
      <c r="AH360" s="38">
        <f t="shared" si="715"/>
        <v>6920.5207164030608</v>
      </c>
      <c r="AI360" s="38">
        <f t="shared" si="715"/>
        <v>69203.540124030595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0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0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43</v>
      </c>
      <c r="P363" s="369">
        <f t="shared" si="546"/>
        <v>12.08</v>
      </c>
      <c r="Q363" s="38">
        <f t="shared" si="547"/>
        <v>84386.075495332188</v>
      </c>
      <c r="R363" s="371">
        <f t="shared" ref="R363:Z363" si="720">$P363*$O363+MAX(R$24*1000/(MAX(MIN(FLOOR(R$24*1000/$U$1,1),$E363))*$L$1)*$R$1,$Q363-$P363*$O363)</f>
        <v>84386.075495332188</v>
      </c>
      <c r="S363" s="371">
        <f t="shared" si="720"/>
        <v>84386.075495332188</v>
      </c>
      <c r="T363" s="371">
        <f t="shared" si="720"/>
        <v>84386.075495332188</v>
      </c>
      <c r="U363" s="371">
        <f t="shared" si="720"/>
        <v>84386.075495332188</v>
      </c>
      <c r="V363" s="371">
        <f t="shared" si="720"/>
        <v>84386.075495332188</v>
      </c>
      <c r="W363" s="371">
        <f t="shared" si="720"/>
        <v>84386.075495332188</v>
      </c>
      <c r="X363" s="371">
        <f t="shared" si="720"/>
        <v>84386.075495332188</v>
      </c>
      <c r="Y363" s="371">
        <f t="shared" si="720"/>
        <v>725865.16291491711</v>
      </c>
      <c r="Z363" s="371">
        <f t="shared" si="720"/>
        <v>7253976.6691491725</v>
      </c>
      <c r="AA363" s="38">
        <f t="shared" ref="AA363:AI363" si="721">$D363*R363/3600</f>
        <v>1087.7344034829446</v>
      </c>
      <c r="AB363" s="38">
        <f t="shared" si="721"/>
        <v>1087.7344034829446</v>
      </c>
      <c r="AC363" s="38">
        <f t="shared" si="721"/>
        <v>1087.7344034829446</v>
      </c>
      <c r="AD363" s="38">
        <f t="shared" si="721"/>
        <v>1087.7344034829446</v>
      </c>
      <c r="AE363" s="38">
        <f t="shared" si="721"/>
        <v>1087.7344034829446</v>
      </c>
      <c r="AF363" s="38">
        <f t="shared" si="721"/>
        <v>1087.7344034829446</v>
      </c>
      <c r="AG363" s="38">
        <f t="shared" si="721"/>
        <v>1087.7344034829446</v>
      </c>
      <c r="AH363" s="38">
        <f t="shared" si="721"/>
        <v>9356.3838033442098</v>
      </c>
      <c r="AI363" s="38">
        <f t="shared" si="721"/>
        <v>93503.577915916117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29</v>
      </c>
      <c r="P364" s="369">
        <f t="shared" si="546"/>
        <v>12.08</v>
      </c>
      <c r="Q364" s="38">
        <f t="shared" si="547"/>
        <v>84386.075495332188</v>
      </c>
      <c r="R364" s="371">
        <f t="shared" ref="R364:Z364" si="723">$P364*$O364+MAX(R$24*1000/(MAX(MIN(FLOOR(R$24*1000/$U$1,1),$E364))*$L$1)*$R$1,$Q364-$P364*$O364)</f>
        <v>84386.075495332188</v>
      </c>
      <c r="S364" s="371">
        <f t="shared" si="723"/>
        <v>84386.075495332188</v>
      </c>
      <c r="T364" s="371">
        <f t="shared" si="723"/>
        <v>84386.075495332188</v>
      </c>
      <c r="U364" s="371">
        <f t="shared" si="723"/>
        <v>84386.075495332188</v>
      </c>
      <c r="V364" s="371">
        <f t="shared" si="723"/>
        <v>84386.075495332188</v>
      </c>
      <c r="W364" s="371">
        <f t="shared" si="723"/>
        <v>84386.075495332188</v>
      </c>
      <c r="X364" s="371">
        <f t="shared" si="723"/>
        <v>127285.8215101105</v>
      </c>
      <c r="Y364" s="371">
        <f t="shared" si="723"/>
        <v>1269705.335101105</v>
      </c>
      <c r="Z364" s="371">
        <f t="shared" si="723"/>
        <v>12693900.47101105</v>
      </c>
      <c r="AA364" s="38">
        <f t="shared" ref="AA364:AI364" si="724">$D364*R364/3600</f>
        <v>625.30081942041147</v>
      </c>
      <c r="AB364" s="38">
        <f t="shared" si="724"/>
        <v>625.30081942041147</v>
      </c>
      <c r="AC364" s="38">
        <f t="shared" si="724"/>
        <v>625.30081942041147</v>
      </c>
      <c r="AD364" s="38">
        <f t="shared" si="724"/>
        <v>625.30081942041147</v>
      </c>
      <c r="AE364" s="38">
        <f t="shared" si="724"/>
        <v>625.30081942041147</v>
      </c>
      <c r="AF364" s="38">
        <f t="shared" si="724"/>
        <v>625.30081942041147</v>
      </c>
      <c r="AG364" s="38">
        <f t="shared" si="724"/>
        <v>943.18793738991872</v>
      </c>
      <c r="AH364" s="38">
        <f t="shared" si="724"/>
        <v>9408.5165330991877</v>
      </c>
      <c r="AI364" s="38">
        <f t="shared" si="724"/>
        <v>94061.802490191869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29</v>
      </c>
      <c r="P365" s="369">
        <f t="shared" si="546"/>
        <v>12.08</v>
      </c>
      <c r="Q365" s="38">
        <f t="shared" si="547"/>
        <v>84386.075495332188</v>
      </c>
      <c r="R365" s="371">
        <f t="shared" ref="R365:Z365" si="725">$P365*$O365+MAX(R$24*1000/(MAX(MIN(FLOOR(R$24*1000/$U$1,1),$E365))*$L$1)*$R$1,$Q365-$P365*$O365)</f>
        <v>84386.075495332188</v>
      </c>
      <c r="S365" s="371">
        <f t="shared" si="725"/>
        <v>84386.075495332188</v>
      </c>
      <c r="T365" s="371">
        <f t="shared" si="725"/>
        <v>84386.075495332188</v>
      </c>
      <c r="U365" s="371">
        <f t="shared" si="725"/>
        <v>84386.075495332188</v>
      </c>
      <c r="V365" s="371">
        <f t="shared" si="725"/>
        <v>84386.075495332188</v>
      </c>
      <c r="W365" s="371">
        <f t="shared" si="725"/>
        <v>84386.075495332188</v>
      </c>
      <c r="X365" s="371">
        <f t="shared" si="725"/>
        <v>127285.8215101105</v>
      </c>
      <c r="Y365" s="371">
        <f t="shared" si="725"/>
        <v>1269705.335101105</v>
      </c>
      <c r="Z365" s="371">
        <f t="shared" si="725"/>
        <v>12693900.47101105</v>
      </c>
      <c r="AA365" s="38">
        <f t="shared" ref="AA365:AI365" si="726">$D365*R365/3600</f>
        <v>625.30081942041147</v>
      </c>
      <c r="AB365" s="38">
        <f t="shared" si="726"/>
        <v>625.30081942041147</v>
      </c>
      <c r="AC365" s="38">
        <f t="shared" si="726"/>
        <v>625.30081942041147</v>
      </c>
      <c r="AD365" s="38">
        <f t="shared" si="726"/>
        <v>625.30081942041147</v>
      </c>
      <c r="AE365" s="38">
        <f t="shared" si="726"/>
        <v>625.30081942041147</v>
      </c>
      <c r="AF365" s="38">
        <f t="shared" si="726"/>
        <v>625.30081942041147</v>
      </c>
      <c r="AG365" s="38">
        <f t="shared" si="726"/>
        <v>943.18793738991872</v>
      </c>
      <c r="AH365" s="38">
        <f t="shared" si="726"/>
        <v>9408.5165330991877</v>
      </c>
      <c r="AI365" s="38">
        <f t="shared" si="726"/>
        <v>94061.802490191869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14</v>
      </c>
      <c r="P366" s="369">
        <f t="shared" si="546"/>
        <v>24.16</v>
      </c>
      <c r="Q366" s="38">
        <f t="shared" si="547"/>
        <v>168772.15099066438</v>
      </c>
      <c r="R366" s="371">
        <f t="shared" ref="R366:Z366" si="727">$P366*$O366+MAX(R$24*1000/(MAX(MIN(FLOOR(R$24*1000/$U$1,1),$E366))*$L$1)*$R$1,$Q366-$P366*$O366)</f>
        <v>168772.15099066438</v>
      </c>
      <c r="S366" s="371">
        <f t="shared" si="727"/>
        <v>168772.15099066438</v>
      </c>
      <c r="T366" s="371">
        <f t="shared" si="727"/>
        <v>168772.15099066438</v>
      </c>
      <c r="U366" s="371">
        <f t="shared" si="727"/>
        <v>168772.15099066438</v>
      </c>
      <c r="V366" s="371">
        <f t="shared" si="727"/>
        <v>168772.15099066438</v>
      </c>
      <c r="W366" s="371">
        <f t="shared" si="727"/>
        <v>168772.15099066438</v>
      </c>
      <c r="X366" s="371">
        <f t="shared" si="727"/>
        <v>254209.24302022098</v>
      </c>
      <c r="Y366" s="371">
        <f t="shared" si="727"/>
        <v>2539048.2702022102</v>
      </c>
      <c r="Z366" s="371">
        <f t="shared" si="727"/>
        <v>25387438.542022098</v>
      </c>
      <c r="AA366" s="38">
        <f t="shared" ref="AA366:AI366" si="728">$D366*R366/3600</f>
        <v>625.30081942041147</v>
      </c>
      <c r="AB366" s="38">
        <f t="shared" si="728"/>
        <v>625.30081942041147</v>
      </c>
      <c r="AC366" s="38">
        <f t="shared" si="728"/>
        <v>625.30081942041147</v>
      </c>
      <c r="AD366" s="38">
        <f t="shared" si="728"/>
        <v>625.30081942041147</v>
      </c>
      <c r="AE366" s="38">
        <f t="shared" si="728"/>
        <v>625.30081942041147</v>
      </c>
      <c r="AF366" s="38">
        <f t="shared" si="728"/>
        <v>625.30081942041147</v>
      </c>
      <c r="AG366" s="38">
        <f t="shared" si="728"/>
        <v>941.84524538991866</v>
      </c>
      <c r="AH366" s="38">
        <f t="shared" si="728"/>
        <v>9407.1738410991893</v>
      </c>
      <c r="AI366" s="38">
        <f t="shared" si="728"/>
        <v>94060.459798191863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7</v>
      </c>
      <c r="P367" s="369">
        <f t="shared" si="546"/>
        <v>48.32</v>
      </c>
      <c r="Q367" s="38">
        <f t="shared" si="547"/>
        <v>337544.30198132875</v>
      </c>
      <c r="R367" s="371">
        <f t="shared" ref="R367:Z367" si="729">$P367*$O367+MAX(R$24*1000/(MAX(MIN(FLOOR(R$24*1000/$U$1,1),$E367))*$L$1)*$R$1,$Q367-$P367*$O367)</f>
        <v>337544.30198132875</v>
      </c>
      <c r="S367" s="371">
        <f t="shared" si="729"/>
        <v>337544.30198132875</v>
      </c>
      <c r="T367" s="371">
        <f t="shared" si="729"/>
        <v>337544.30198132875</v>
      </c>
      <c r="U367" s="371">
        <f t="shared" si="729"/>
        <v>337544.30198132875</v>
      </c>
      <c r="V367" s="371">
        <f t="shared" si="729"/>
        <v>337544.30198132875</v>
      </c>
      <c r="W367" s="371">
        <f t="shared" si="729"/>
        <v>337544.30198132875</v>
      </c>
      <c r="X367" s="371">
        <f t="shared" si="729"/>
        <v>508080.24604044197</v>
      </c>
      <c r="Y367" s="371">
        <f t="shared" si="729"/>
        <v>5077758.3004044201</v>
      </c>
      <c r="Z367" s="371">
        <f t="shared" si="729"/>
        <v>50774538.844044201</v>
      </c>
      <c r="AA367" s="38">
        <f t="shared" ref="AA367:AI367" si="730">$D367*R367/3600</f>
        <v>625.30081942041147</v>
      </c>
      <c r="AB367" s="38">
        <f t="shared" si="730"/>
        <v>625.30081942041147</v>
      </c>
      <c r="AC367" s="38">
        <f t="shared" si="730"/>
        <v>625.30081942041147</v>
      </c>
      <c r="AD367" s="38">
        <f t="shared" si="730"/>
        <v>625.30081942041147</v>
      </c>
      <c r="AE367" s="38">
        <f t="shared" si="730"/>
        <v>625.30081942041147</v>
      </c>
      <c r="AF367" s="38">
        <f t="shared" si="730"/>
        <v>625.30081942041147</v>
      </c>
      <c r="AG367" s="38">
        <f t="shared" si="730"/>
        <v>941.21865578991867</v>
      </c>
      <c r="AH367" s="38">
        <f t="shared" si="730"/>
        <v>9406.547251499187</v>
      </c>
      <c r="AI367" s="38">
        <f t="shared" si="730"/>
        <v>94059.833208591866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3</v>
      </c>
      <c r="P368" s="369">
        <f t="shared" si="546"/>
        <v>48.32</v>
      </c>
      <c r="Q368" s="38">
        <f t="shared" si="547"/>
        <v>337544.30198132875</v>
      </c>
      <c r="R368" s="371">
        <f t="shared" ref="R368:Z368" si="731">$P368*$O368+MAX(R$24*1000/(MAX(MIN(FLOOR(R$24*1000/$U$1,1),$E368))*$L$1)*$R$1,$Q368-$P368*$O368)</f>
        <v>337544.30198132875</v>
      </c>
      <c r="S368" s="371">
        <f t="shared" si="731"/>
        <v>337544.30198132875</v>
      </c>
      <c r="T368" s="371">
        <f t="shared" si="731"/>
        <v>337544.30198132875</v>
      </c>
      <c r="U368" s="371">
        <f t="shared" si="731"/>
        <v>337544.30198132875</v>
      </c>
      <c r="V368" s="371">
        <f t="shared" si="731"/>
        <v>337544.30198132875</v>
      </c>
      <c r="W368" s="371">
        <f t="shared" si="731"/>
        <v>337544.30198132875</v>
      </c>
      <c r="X368" s="371">
        <f t="shared" si="731"/>
        <v>1015628.9720808839</v>
      </c>
      <c r="Y368" s="371">
        <f t="shared" si="731"/>
        <v>10154985.080808841</v>
      </c>
      <c r="Z368" s="371">
        <f t="shared" si="731"/>
        <v>101548546.16808839</v>
      </c>
      <c r="AA368" s="38">
        <f t="shared" ref="AA368:AI368" si="732">$D368*R368/3600</f>
        <v>312.65040971020574</v>
      </c>
      <c r="AB368" s="38">
        <f t="shared" si="732"/>
        <v>312.65040971020574</v>
      </c>
      <c r="AC368" s="38">
        <f t="shared" si="732"/>
        <v>312.65040971020574</v>
      </c>
      <c r="AD368" s="38">
        <f t="shared" si="732"/>
        <v>312.65040971020574</v>
      </c>
      <c r="AE368" s="38">
        <f t="shared" si="732"/>
        <v>312.65040971020574</v>
      </c>
      <c r="AF368" s="38">
        <f t="shared" si="732"/>
        <v>312.65040971020574</v>
      </c>
      <c r="AG368" s="38">
        <f t="shared" si="732"/>
        <v>940.72633538991875</v>
      </c>
      <c r="AH368" s="38">
        <f t="shared" si="732"/>
        <v>9406.0549310991864</v>
      </c>
      <c r="AI368" s="38">
        <f t="shared" si="732"/>
        <v>94059.340888191859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1</v>
      </c>
      <c r="P369" s="369">
        <f t="shared" si="546"/>
        <v>48.32</v>
      </c>
      <c r="Q369" s="38">
        <f t="shared" si="547"/>
        <v>337544.30198132875</v>
      </c>
      <c r="R369" s="371">
        <f t="shared" ref="R369:Z369" si="733">$P369*$O369+MAX(R$24*1000/(MAX(MIN(FLOOR(R$24*1000/$U$1,1),$E369))*$L$1)*$R$1,$Q369-$P369*$O369)</f>
        <v>337544.30198132875</v>
      </c>
      <c r="S369" s="371">
        <f t="shared" si="733"/>
        <v>337544.30198132875</v>
      </c>
      <c r="T369" s="371">
        <f t="shared" si="733"/>
        <v>337544.30198132875</v>
      </c>
      <c r="U369" s="371">
        <f t="shared" si="733"/>
        <v>337544.30198132875</v>
      </c>
      <c r="V369" s="371">
        <f t="shared" si="733"/>
        <v>337544.30198132875</v>
      </c>
      <c r="W369" s="371">
        <f t="shared" si="733"/>
        <v>337544.30198132875</v>
      </c>
      <c r="X369" s="371">
        <f t="shared" si="733"/>
        <v>2031016.344161768</v>
      </c>
      <c r="Y369" s="371">
        <f t="shared" si="733"/>
        <v>20309728.56161768</v>
      </c>
      <c r="Z369" s="371">
        <f t="shared" si="733"/>
        <v>203096850.73617679</v>
      </c>
      <c r="AA369" s="38">
        <f t="shared" ref="AA369:AI369" si="734">$D369*R369/3600</f>
        <v>156.32520485510287</v>
      </c>
      <c r="AB369" s="38">
        <f t="shared" si="734"/>
        <v>156.32520485510287</v>
      </c>
      <c r="AC369" s="38">
        <f t="shared" si="734"/>
        <v>156.32520485510287</v>
      </c>
      <c r="AD369" s="38">
        <f t="shared" si="734"/>
        <v>156.32520485510287</v>
      </c>
      <c r="AE369" s="38">
        <f t="shared" si="734"/>
        <v>156.32520485510287</v>
      </c>
      <c r="AF369" s="38">
        <f t="shared" si="734"/>
        <v>156.32520485510287</v>
      </c>
      <c r="AG369" s="38">
        <f t="shared" si="734"/>
        <v>940.61444438991873</v>
      </c>
      <c r="AH369" s="38">
        <f t="shared" si="734"/>
        <v>9405.9430400991878</v>
      </c>
      <c r="AI369" s="38">
        <f t="shared" si="734"/>
        <v>94059.228997191865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21</v>
      </c>
      <c r="P370" s="369">
        <f t="shared" si="546"/>
        <v>16.106666666666666</v>
      </c>
      <c r="Q370" s="38">
        <f t="shared" si="547"/>
        <v>112514.76732710957</v>
      </c>
      <c r="R370" s="371">
        <f t="shared" ref="R370:Z370" si="735">$P370*$O370+MAX(R$24*1000/(MAX(MIN(FLOOR(R$24*1000/$U$1,1),$E370))*$L$1)*$R$1,$Q370-$P370*$O370)</f>
        <v>112514.76732710957</v>
      </c>
      <c r="S370" s="371">
        <f t="shared" si="735"/>
        <v>112514.76732710957</v>
      </c>
      <c r="T370" s="371">
        <f t="shared" si="735"/>
        <v>112514.76732710957</v>
      </c>
      <c r="U370" s="371">
        <f t="shared" si="735"/>
        <v>112514.76732710957</v>
      </c>
      <c r="V370" s="371">
        <f t="shared" si="735"/>
        <v>112514.76732710957</v>
      </c>
      <c r="W370" s="371">
        <f t="shared" si="735"/>
        <v>112514.76732710957</v>
      </c>
      <c r="X370" s="371">
        <f t="shared" si="735"/>
        <v>169585.57534681397</v>
      </c>
      <c r="Y370" s="371">
        <f t="shared" si="735"/>
        <v>1692811.5934681396</v>
      </c>
      <c r="Z370" s="371">
        <f t="shared" si="735"/>
        <v>16925071.774681397</v>
      </c>
      <c r="AA370" s="38">
        <f t="shared" ref="AA370:AI370" si="736">$D370*R370/3600</f>
        <v>625.30081942041147</v>
      </c>
      <c r="AB370" s="38">
        <f t="shared" si="736"/>
        <v>625.30081942041147</v>
      </c>
      <c r="AC370" s="38">
        <f t="shared" si="736"/>
        <v>625.30081942041147</v>
      </c>
      <c r="AD370" s="38">
        <f t="shared" si="736"/>
        <v>625.30081942041147</v>
      </c>
      <c r="AE370" s="38">
        <f t="shared" si="736"/>
        <v>625.30081942041147</v>
      </c>
      <c r="AF370" s="38">
        <f t="shared" si="736"/>
        <v>625.30081942041147</v>
      </c>
      <c r="AG370" s="38">
        <f t="shared" si="736"/>
        <v>942.47183498991876</v>
      </c>
      <c r="AH370" s="38">
        <f t="shared" si="736"/>
        <v>9407.8004306991879</v>
      </c>
      <c r="AI370" s="38">
        <f t="shared" si="736"/>
        <v>94061.08638779186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0</v>
      </c>
      <c r="O371" s="38">
        <f t="shared" si="545"/>
        <v>0</v>
      </c>
      <c r="P371" s="369">
        <f t="shared" si="546"/>
        <v>100000000000</v>
      </c>
      <c r="Q371" s="38">
        <f t="shared" si="547"/>
        <v>698560227610365.75</v>
      </c>
      <c r="R371" s="371">
        <f t="shared" ref="R371:Z371" si="737">$P371*$O371+MAX(R$24*1000/(MAX(MIN(FLOOR(R$24*1000/$U$1,1),$E371))*$L$1)*$R$1,$Q371-$P371*$O371)</f>
        <v>698560227610365.75</v>
      </c>
      <c r="S371" s="371">
        <f t="shared" si="737"/>
        <v>698560227610365.75</v>
      </c>
      <c r="T371" s="371">
        <f t="shared" si="737"/>
        <v>698560227610365.75</v>
      </c>
      <c r="U371" s="371">
        <f t="shared" si="737"/>
        <v>698560227610365.75</v>
      </c>
      <c r="V371" s="371">
        <f t="shared" si="737"/>
        <v>698560227610365.75</v>
      </c>
      <c r="W371" s="371">
        <f t="shared" si="737"/>
        <v>698560227610365.75</v>
      </c>
      <c r="X371" s="371">
        <f t="shared" si="737"/>
        <v>698560227610365.75</v>
      </c>
      <c r="Y371" s="371">
        <f t="shared" si="737"/>
        <v>698560227610365.75</v>
      </c>
      <c r="Z371" s="371">
        <f t="shared" si="737"/>
        <v>698560227610365.75</v>
      </c>
      <c r="AA371" s="38">
        <f t="shared" ref="AA371:AI371" si="738">$D371*R371/3600</f>
        <v>161761322928.56369</v>
      </c>
      <c r="AB371" s="38">
        <f t="shared" si="738"/>
        <v>161761322928.56369</v>
      </c>
      <c r="AC371" s="38">
        <f t="shared" si="738"/>
        <v>161761322928.56369</v>
      </c>
      <c r="AD371" s="38">
        <f t="shared" si="738"/>
        <v>161761322928.56369</v>
      </c>
      <c r="AE371" s="38">
        <f t="shared" si="738"/>
        <v>161761322928.56369</v>
      </c>
      <c r="AF371" s="38">
        <f t="shared" si="738"/>
        <v>161761322928.56369</v>
      </c>
      <c r="AG371" s="38">
        <f t="shared" si="738"/>
        <v>161761322928.56369</v>
      </c>
      <c r="AH371" s="38">
        <f t="shared" si="738"/>
        <v>161761322928.56369</v>
      </c>
      <c r="AI371" s="38">
        <f t="shared" si="738"/>
        <v>161761322928.56369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27</v>
      </c>
      <c r="P372" s="369">
        <f t="shared" si="546"/>
        <v>48.32</v>
      </c>
      <c r="Q372" s="38">
        <f t="shared" si="547"/>
        <v>337544.30198132875</v>
      </c>
      <c r="R372" s="371">
        <f t="shared" ref="R372:Z372" si="739">$P372*$O372+MAX(R$24*1000/(MAX(MIN(FLOOR(R$24*1000/$U$1,1),$E372))*$L$1)*$R$1,$Q372-$P372*$O372)</f>
        <v>337544.30198132875</v>
      </c>
      <c r="S372" s="371">
        <f t="shared" si="739"/>
        <v>337544.30198132875</v>
      </c>
      <c r="T372" s="371">
        <f t="shared" si="739"/>
        <v>337544.30198132875</v>
      </c>
      <c r="U372" s="371">
        <f t="shared" si="739"/>
        <v>337544.30198132875</v>
      </c>
      <c r="V372" s="371">
        <f t="shared" si="739"/>
        <v>337544.30198132875</v>
      </c>
      <c r="W372" s="371">
        <f t="shared" si="739"/>
        <v>337544.30198132875</v>
      </c>
      <c r="X372" s="371">
        <f t="shared" si="739"/>
        <v>337544.30198132875</v>
      </c>
      <c r="Y372" s="371">
        <f t="shared" si="739"/>
        <v>1270659.6551011049</v>
      </c>
      <c r="Z372" s="371">
        <f t="shared" si="739"/>
        <v>12694854.79101105</v>
      </c>
      <c r="AA372" s="38">
        <f t="shared" ref="AA372:AI372" si="740">$D372*R372/3600</f>
        <v>2502.3284253549173</v>
      </c>
      <c r="AB372" s="38">
        <f t="shared" si="740"/>
        <v>2502.3284253549173</v>
      </c>
      <c r="AC372" s="38">
        <f t="shared" si="740"/>
        <v>2502.3284253549173</v>
      </c>
      <c r="AD372" s="38">
        <f t="shared" si="740"/>
        <v>2502.3284253549173</v>
      </c>
      <c r="AE372" s="38">
        <f t="shared" si="740"/>
        <v>2502.3284253549173</v>
      </c>
      <c r="AF372" s="38">
        <f t="shared" si="740"/>
        <v>2502.3284253549173</v>
      </c>
      <c r="AG372" s="38">
        <f t="shared" si="740"/>
        <v>2502.3284253549173</v>
      </c>
      <c r="AH372" s="38">
        <f t="shared" si="740"/>
        <v>9419.8235764828569</v>
      </c>
      <c r="AI372" s="38">
        <f t="shared" si="740"/>
        <v>94111.190184028586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13</v>
      </c>
      <c r="P373" s="369">
        <f t="shared" si="546"/>
        <v>120.8</v>
      </c>
      <c r="Q373" s="38">
        <f t="shared" si="547"/>
        <v>843860.75495332177</v>
      </c>
      <c r="R373" s="371">
        <f t="shared" ref="R373:Z373" si="741">$P373*$O373+MAX(R$24*1000/(MAX(MIN(FLOOR(R$24*1000/$U$1,1),$E373))*$L$1)*$R$1,$Q373-$P373*$O373)</f>
        <v>843860.75495332177</v>
      </c>
      <c r="S373" s="371">
        <f t="shared" si="741"/>
        <v>843860.75495332177</v>
      </c>
      <c r="T373" s="371">
        <f t="shared" si="741"/>
        <v>843860.75495332177</v>
      </c>
      <c r="U373" s="371">
        <f t="shared" si="741"/>
        <v>843860.75495332177</v>
      </c>
      <c r="V373" s="371">
        <f t="shared" si="741"/>
        <v>843860.75495332177</v>
      </c>
      <c r="W373" s="371">
        <f t="shared" si="741"/>
        <v>843860.75495332177</v>
      </c>
      <c r="X373" s="371">
        <f t="shared" si="741"/>
        <v>843860.75495332177</v>
      </c>
      <c r="Y373" s="371">
        <f t="shared" si="741"/>
        <v>2540280.4302022099</v>
      </c>
      <c r="Z373" s="371">
        <f t="shared" si="741"/>
        <v>25388670.702022098</v>
      </c>
      <c r="AA373" s="38">
        <f t="shared" ref="AA373:AI373" si="742">$D373*R373/3600</f>
        <v>3127.9105316936457</v>
      </c>
      <c r="AB373" s="38">
        <f t="shared" si="742"/>
        <v>3127.9105316936457</v>
      </c>
      <c r="AC373" s="38">
        <f t="shared" si="742"/>
        <v>3127.9105316936457</v>
      </c>
      <c r="AD373" s="38">
        <f t="shared" si="742"/>
        <v>3127.9105316936457</v>
      </c>
      <c r="AE373" s="38">
        <f t="shared" si="742"/>
        <v>3127.9105316936457</v>
      </c>
      <c r="AF373" s="38">
        <f t="shared" si="742"/>
        <v>3127.9105316936457</v>
      </c>
      <c r="AG373" s="38">
        <f t="shared" si="742"/>
        <v>3127.9105316936457</v>
      </c>
      <c r="AH373" s="38">
        <f t="shared" si="742"/>
        <v>9415.9727946161911</v>
      </c>
      <c r="AI373" s="38">
        <f t="shared" si="742"/>
        <v>94107.339402161902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6</v>
      </c>
      <c r="P374" s="369">
        <f t="shared" si="546"/>
        <v>120.8</v>
      </c>
      <c r="Q374" s="38">
        <f t="shared" si="547"/>
        <v>843860.75495332177</v>
      </c>
      <c r="R374" s="371">
        <f t="shared" ref="R374:Z374" si="743">$P374*$O374+MAX(R$24*1000/(MAX(MIN(FLOOR(R$24*1000/$U$1,1),$E374))*$L$1)*$R$1,$Q374-$P374*$O374)</f>
        <v>843860.75495332177</v>
      </c>
      <c r="S374" s="371">
        <f t="shared" si="743"/>
        <v>843860.75495332177</v>
      </c>
      <c r="T374" s="371">
        <f t="shared" si="743"/>
        <v>843860.75495332177</v>
      </c>
      <c r="U374" s="371">
        <f t="shared" si="743"/>
        <v>843860.75495332177</v>
      </c>
      <c r="V374" s="371">
        <f t="shared" si="743"/>
        <v>843860.75495332177</v>
      </c>
      <c r="W374" s="371">
        <f t="shared" si="743"/>
        <v>843860.75495332177</v>
      </c>
      <c r="X374" s="371">
        <f t="shared" si="743"/>
        <v>843860.75495332177</v>
      </c>
      <c r="Y374" s="371">
        <f t="shared" si="743"/>
        <v>5078144.8604044197</v>
      </c>
      <c r="Z374" s="371">
        <f t="shared" si="743"/>
        <v>50774925.404044196</v>
      </c>
      <c r="AA374" s="38">
        <f t="shared" ref="AA374:AI374" si="744">$D374*R374/3600</f>
        <v>1563.9552658468228</v>
      </c>
      <c r="AB374" s="38">
        <f t="shared" si="744"/>
        <v>1563.9552658468228</v>
      </c>
      <c r="AC374" s="38">
        <f t="shared" si="744"/>
        <v>1563.9552658468228</v>
      </c>
      <c r="AD374" s="38">
        <f t="shared" si="744"/>
        <v>1563.9552658468228</v>
      </c>
      <c r="AE374" s="38">
        <f t="shared" si="744"/>
        <v>1563.9552658468228</v>
      </c>
      <c r="AF374" s="38">
        <f t="shared" si="744"/>
        <v>1563.9552658468228</v>
      </c>
      <c r="AG374" s="38">
        <f t="shared" si="744"/>
        <v>1563.9552658468228</v>
      </c>
      <c r="AH374" s="38">
        <f t="shared" si="744"/>
        <v>9411.4951412828577</v>
      </c>
      <c r="AI374" s="38">
        <f t="shared" si="744"/>
        <v>94102.861748828567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3</v>
      </c>
      <c r="P375" s="369">
        <f t="shared" si="546"/>
        <v>120.8</v>
      </c>
      <c r="Q375" s="38">
        <f t="shared" si="547"/>
        <v>843860.75495332177</v>
      </c>
      <c r="R375" s="371">
        <f t="shared" ref="R375:Z375" si="745">$P375*$O375+MAX(R$24*1000/(MAX(MIN(FLOOR(R$24*1000/$U$1,1),$E375))*$L$1)*$R$1,$Q375-$P375*$O375)</f>
        <v>843860.75495332177</v>
      </c>
      <c r="S375" s="371">
        <f t="shared" si="745"/>
        <v>843860.75495332177</v>
      </c>
      <c r="T375" s="371">
        <f t="shared" si="745"/>
        <v>843860.75495332177</v>
      </c>
      <c r="U375" s="371">
        <f t="shared" si="745"/>
        <v>843860.75495332177</v>
      </c>
      <c r="V375" s="371">
        <f t="shared" si="745"/>
        <v>843860.75495332177</v>
      </c>
      <c r="W375" s="371">
        <f t="shared" si="745"/>
        <v>843860.75495332177</v>
      </c>
      <c r="X375" s="371">
        <f t="shared" si="745"/>
        <v>1015846.412080884</v>
      </c>
      <c r="Y375" s="371">
        <f t="shared" si="745"/>
        <v>10155202.52080884</v>
      </c>
      <c r="Z375" s="371">
        <f t="shared" si="745"/>
        <v>101548763.6080884</v>
      </c>
      <c r="AA375" s="38">
        <f t="shared" ref="AA375:AI375" si="746">$D375*R375/3600</f>
        <v>781.97763292341142</v>
      </c>
      <c r="AB375" s="38">
        <f t="shared" si="746"/>
        <v>781.97763292341142</v>
      </c>
      <c r="AC375" s="38">
        <f t="shared" si="746"/>
        <v>781.97763292341142</v>
      </c>
      <c r="AD375" s="38">
        <f t="shared" si="746"/>
        <v>781.97763292341142</v>
      </c>
      <c r="AE375" s="38">
        <f t="shared" si="746"/>
        <v>781.97763292341142</v>
      </c>
      <c r="AF375" s="38">
        <f t="shared" si="746"/>
        <v>781.97763292341142</v>
      </c>
      <c r="AG375" s="38">
        <f t="shared" si="746"/>
        <v>941.35100852828577</v>
      </c>
      <c r="AH375" s="38">
        <f t="shared" si="746"/>
        <v>9410.4876692828584</v>
      </c>
      <c r="AI375" s="38">
        <f t="shared" si="746"/>
        <v>94101.854276828584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1</v>
      </c>
      <c r="P376" s="369">
        <f t="shared" si="546"/>
        <v>120.8</v>
      </c>
      <c r="Q376" s="38">
        <f t="shared" si="547"/>
        <v>843860.75495332177</v>
      </c>
      <c r="R376" s="371">
        <f t="shared" ref="R376:Z376" si="747">$P376*$O376+MAX(R$24*1000/(MAX(MIN(FLOOR(R$24*1000/$U$1,1),$E376))*$L$1)*$R$1,$Q376-$P376*$O376)</f>
        <v>843860.75495332177</v>
      </c>
      <c r="S376" s="371">
        <f t="shared" si="747"/>
        <v>843860.75495332177</v>
      </c>
      <c r="T376" s="371">
        <f t="shared" si="747"/>
        <v>843860.75495332177</v>
      </c>
      <c r="U376" s="371">
        <f t="shared" si="747"/>
        <v>843860.75495332177</v>
      </c>
      <c r="V376" s="371">
        <f t="shared" si="747"/>
        <v>843860.75495332177</v>
      </c>
      <c r="W376" s="371">
        <f t="shared" si="747"/>
        <v>843860.75495332177</v>
      </c>
      <c r="X376" s="371">
        <f t="shared" si="747"/>
        <v>2031088.824161768</v>
      </c>
      <c r="Y376" s="371">
        <f t="shared" si="747"/>
        <v>20309801.04161768</v>
      </c>
      <c r="Z376" s="371">
        <f t="shared" si="747"/>
        <v>203096923.21617681</v>
      </c>
      <c r="AA376" s="38">
        <f t="shared" ref="AA376:AI376" si="748">$D376*R376/3600</f>
        <v>390.98881646170571</v>
      </c>
      <c r="AB376" s="38">
        <f t="shared" si="748"/>
        <v>390.98881646170571</v>
      </c>
      <c r="AC376" s="38">
        <f t="shared" si="748"/>
        <v>390.98881646170571</v>
      </c>
      <c r="AD376" s="38">
        <f t="shared" si="748"/>
        <v>390.98881646170571</v>
      </c>
      <c r="AE376" s="38">
        <f t="shared" si="748"/>
        <v>390.98881646170571</v>
      </c>
      <c r="AF376" s="38">
        <f t="shared" si="748"/>
        <v>390.98881646170571</v>
      </c>
      <c r="AG376" s="38">
        <f t="shared" si="748"/>
        <v>941.07115519495244</v>
      </c>
      <c r="AH376" s="38">
        <f t="shared" si="748"/>
        <v>9410.207815949525</v>
      </c>
      <c r="AI376" s="38">
        <f t="shared" si="748"/>
        <v>94101.574423495244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0</v>
      </c>
      <c r="O377" s="38">
        <f t="shared" si="545"/>
        <v>0</v>
      </c>
      <c r="P377" s="369">
        <f t="shared" si="546"/>
        <v>100000000000</v>
      </c>
      <c r="Q377" s="38">
        <f t="shared" si="547"/>
        <v>698560227610365.75</v>
      </c>
      <c r="R377" s="371">
        <f t="shared" ref="R377:Z377" si="749">$P377*$O377+MAX(R$24*1000/(MAX(MIN(FLOOR(R$24*1000/$U$1,1),$E377))*$L$1)*$R$1,$Q377-$P377*$O377)</f>
        <v>698560227610365.75</v>
      </c>
      <c r="S377" s="371">
        <f t="shared" si="749"/>
        <v>698560227610365.75</v>
      </c>
      <c r="T377" s="371">
        <f t="shared" si="749"/>
        <v>698560227610365.75</v>
      </c>
      <c r="U377" s="371">
        <f t="shared" si="749"/>
        <v>698560227610365.75</v>
      </c>
      <c r="V377" s="371">
        <f t="shared" si="749"/>
        <v>698560227610365.75</v>
      </c>
      <c r="W377" s="371">
        <f t="shared" si="749"/>
        <v>698560227610365.75</v>
      </c>
      <c r="X377" s="371">
        <f t="shared" si="749"/>
        <v>698560227610365.75</v>
      </c>
      <c r="Y377" s="371">
        <f t="shared" si="749"/>
        <v>698560227610365.75</v>
      </c>
      <c r="Z377" s="371">
        <f t="shared" si="749"/>
        <v>698560227610365.75</v>
      </c>
      <c r="AA377" s="38">
        <f t="shared" ref="AA377:AI377" si="750">$D377*R377/3600</f>
        <v>161833119396.4014</v>
      </c>
      <c r="AB377" s="38">
        <f t="shared" si="750"/>
        <v>161833119396.4014</v>
      </c>
      <c r="AC377" s="38">
        <f t="shared" si="750"/>
        <v>161833119396.4014</v>
      </c>
      <c r="AD377" s="38">
        <f t="shared" si="750"/>
        <v>161833119396.4014</v>
      </c>
      <c r="AE377" s="38">
        <f t="shared" si="750"/>
        <v>161833119396.4014</v>
      </c>
      <c r="AF377" s="38">
        <f t="shared" si="750"/>
        <v>161833119396.4014</v>
      </c>
      <c r="AG377" s="38">
        <f t="shared" si="750"/>
        <v>161833119396.4014</v>
      </c>
      <c r="AH377" s="38">
        <f t="shared" si="750"/>
        <v>161833119396.4014</v>
      </c>
      <c r="AI377" s="38">
        <f t="shared" si="750"/>
        <v>161833119396.4014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5</v>
      </c>
      <c r="P378" s="369">
        <f t="shared" si="546"/>
        <v>60.4</v>
      </c>
      <c r="Q378" s="38">
        <f t="shared" si="547"/>
        <v>421930.37747666088</v>
      </c>
      <c r="R378" s="371">
        <f t="shared" ref="R378:Z378" si="751">$P378*$O378+MAX(R$24*1000/(MAX(MIN(FLOOR(R$24*1000/$U$1,1),$E378))*$L$1)*$R$1,$Q378-$P378*$O378)</f>
        <v>421930.37747666088</v>
      </c>
      <c r="S378" s="371">
        <f t="shared" si="751"/>
        <v>421930.37747666088</v>
      </c>
      <c r="T378" s="371">
        <f t="shared" si="751"/>
        <v>421930.37747666088</v>
      </c>
      <c r="U378" s="371">
        <f t="shared" si="751"/>
        <v>421930.37747666088</v>
      </c>
      <c r="V378" s="371">
        <f t="shared" si="751"/>
        <v>421930.37747666088</v>
      </c>
      <c r="W378" s="371">
        <f t="shared" si="751"/>
        <v>421930.37747666088</v>
      </c>
      <c r="X378" s="371">
        <f t="shared" si="751"/>
        <v>421930.37747666088</v>
      </c>
      <c r="Y378" s="371">
        <f t="shared" si="751"/>
        <v>2539012.0302022099</v>
      </c>
      <c r="Z378" s="371">
        <f t="shared" si="751"/>
        <v>25387402.302022099</v>
      </c>
      <c r="AA378" s="38">
        <f t="shared" ref="AA378:AI378" si="752">$D378*R378/3600</f>
        <v>1687.7215099066436</v>
      </c>
      <c r="AB378" s="38">
        <f t="shared" si="752"/>
        <v>1687.7215099066436</v>
      </c>
      <c r="AC378" s="38">
        <f t="shared" si="752"/>
        <v>1687.7215099066436</v>
      </c>
      <c r="AD378" s="38">
        <f t="shared" si="752"/>
        <v>1687.7215099066436</v>
      </c>
      <c r="AE378" s="38">
        <f t="shared" si="752"/>
        <v>1687.7215099066436</v>
      </c>
      <c r="AF378" s="38">
        <f t="shared" si="752"/>
        <v>1687.7215099066436</v>
      </c>
      <c r="AG378" s="38">
        <f t="shared" si="752"/>
        <v>1687.7215099066436</v>
      </c>
      <c r="AH378" s="38">
        <f t="shared" si="752"/>
        <v>10156.048120808839</v>
      </c>
      <c r="AI378" s="38">
        <f t="shared" si="752"/>
        <v>101549.6092080884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3</v>
      </c>
      <c r="P379" s="369">
        <f t="shared" si="546"/>
        <v>120.8</v>
      </c>
      <c r="Q379" s="38">
        <f t="shared" si="547"/>
        <v>843860.75495332177</v>
      </c>
      <c r="R379" s="371">
        <f t="shared" ref="R379:Z379" si="753">$P379*$O379+MAX(R$24*1000/(MAX(MIN(FLOOR(R$24*1000/$U$1,1),$E379))*$L$1)*$R$1,$Q379-$P379*$O379)</f>
        <v>843860.75495332177</v>
      </c>
      <c r="S379" s="371">
        <f t="shared" si="753"/>
        <v>843860.75495332177</v>
      </c>
      <c r="T379" s="371">
        <f t="shared" si="753"/>
        <v>843860.75495332177</v>
      </c>
      <c r="U379" s="371">
        <f t="shared" si="753"/>
        <v>843860.75495332177</v>
      </c>
      <c r="V379" s="371">
        <f t="shared" si="753"/>
        <v>843860.75495332177</v>
      </c>
      <c r="W379" s="371">
        <f t="shared" si="753"/>
        <v>843860.75495332177</v>
      </c>
      <c r="X379" s="371">
        <f t="shared" si="753"/>
        <v>843860.75495332177</v>
      </c>
      <c r="Y379" s="371">
        <f t="shared" si="753"/>
        <v>5077782.4604044203</v>
      </c>
      <c r="Z379" s="371">
        <f t="shared" si="753"/>
        <v>50774563.004044197</v>
      </c>
      <c r="AA379" s="38">
        <f t="shared" ref="AA379:AI379" si="754">$D379*R379/3600</f>
        <v>1687.7215099066436</v>
      </c>
      <c r="AB379" s="38">
        <f t="shared" si="754"/>
        <v>1687.7215099066436</v>
      </c>
      <c r="AC379" s="38">
        <f t="shared" si="754"/>
        <v>1687.7215099066436</v>
      </c>
      <c r="AD379" s="38">
        <f t="shared" si="754"/>
        <v>1687.7215099066436</v>
      </c>
      <c r="AE379" s="38">
        <f t="shared" si="754"/>
        <v>1687.7215099066436</v>
      </c>
      <c r="AF379" s="38">
        <f t="shared" si="754"/>
        <v>1687.7215099066436</v>
      </c>
      <c r="AG379" s="38">
        <f t="shared" si="754"/>
        <v>1687.7215099066436</v>
      </c>
      <c r="AH379" s="38">
        <f t="shared" si="754"/>
        <v>10155.56492080884</v>
      </c>
      <c r="AI379" s="38">
        <f t="shared" si="754"/>
        <v>101549.12600808839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0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87</v>
      </c>
      <c r="P381" s="369">
        <f t="shared" si="546"/>
        <v>12.08</v>
      </c>
      <c r="Q381" s="38">
        <f t="shared" si="547"/>
        <v>84386.075495332188</v>
      </c>
      <c r="R381" s="371">
        <f t="shared" ref="R381:Z381" si="757">$P381*$O381+MAX(R$24*1000/(MAX(MIN(FLOOR(R$24*1000/$U$1,1),$E381))*$L$1)*$R$1,$Q381-$P381*$O381)</f>
        <v>84386.075495332188</v>
      </c>
      <c r="S381" s="371">
        <f t="shared" si="757"/>
        <v>84386.075495332188</v>
      </c>
      <c r="T381" s="371">
        <f t="shared" si="757"/>
        <v>84386.075495332188</v>
      </c>
      <c r="U381" s="371">
        <f t="shared" si="757"/>
        <v>84386.075495332188</v>
      </c>
      <c r="V381" s="371">
        <f t="shared" si="757"/>
        <v>84386.075495332188</v>
      </c>
      <c r="W381" s="371">
        <f t="shared" si="757"/>
        <v>84386.075495332188</v>
      </c>
      <c r="X381" s="371">
        <f t="shared" si="757"/>
        <v>84386.075495332188</v>
      </c>
      <c r="Y381" s="371">
        <f t="shared" si="757"/>
        <v>363723.8214574586</v>
      </c>
      <c r="Z381" s="371">
        <f t="shared" si="757"/>
        <v>3627779.574574586</v>
      </c>
      <c r="AA381" s="38">
        <f t="shared" ref="AA381:AI381" si="758">$D381*R381/3600</f>
        <v>2559.7109566917429</v>
      </c>
      <c r="AB381" s="38">
        <f t="shared" si="758"/>
        <v>2559.7109566917429</v>
      </c>
      <c r="AC381" s="38">
        <f t="shared" si="758"/>
        <v>2559.7109566917429</v>
      </c>
      <c r="AD381" s="38">
        <f t="shared" si="758"/>
        <v>2559.7109566917429</v>
      </c>
      <c r="AE381" s="38">
        <f t="shared" si="758"/>
        <v>2559.7109566917429</v>
      </c>
      <c r="AF381" s="38">
        <f t="shared" si="758"/>
        <v>2559.7109566917429</v>
      </c>
      <c r="AG381" s="38">
        <f t="shared" si="758"/>
        <v>2559.7109566917429</v>
      </c>
      <c r="AH381" s="38">
        <f t="shared" si="758"/>
        <v>11032.955917542911</v>
      </c>
      <c r="AI381" s="38">
        <f t="shared" si="758"/>
        <v>110042.64709542911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8</v>
      </c>
      <c r="P382" s="369">
        <f t="shared" si="546"/>
        <v>3.02</v>
      </c>
      <c r="Q382" s="38">
        <f t="shared" si="547"/>
        <v>21096.518873833047</v>
      </c>
      <c r="R382" s="371">
        <f t="shared" ref="R382:Z382" si="759">$P382*$O382+MAX(R$24*1000/(MAX(MIN(FLOOR(R$24*1000/$U$1,1),$E382))*$L$1)*$R$1,$Q382-$P382*$O382)</f>
        <v>21096.518873833047</v>
      </c>
      <c r="S382" s="371">
        <f t="shared" si="759"/>
        <v>21096.518873833047</v>
      </c>
      <c r="T382" s="371">
        <f t="shared" si="759"/>
        <v>21096.518873833047</v>
      </c>
      <c r="U382" s="371">
        <f t="shared" si="759"/>
        <v>21096.518873833047</v>
      </c>
      <c r="V382" s="371">
        <f t="shared" si="759"/>
        <v>21096.518873833047</v>
      </c>
      <c r="W382" s="371">
        <f t="shared" si="759"/>
        <v>21096.518873833047</v>
      </c>
      <c r="X382" s="371">
        <f t="shared" si="759"/>
        <v>169271.49534681399</v>
      </c>
      <c r="Y382" s="371">
        <f t="shared" si="759"/>
        <v>1692497.5134681396</v>
      </c>
      <c r="Z382" s="371">
        <f t="shared" si="759"/>
        <v>16924757.694681399</v>
      </c>
      <c r="AA382" s="38">
        <f t="shared" ref="AA382:AI382" si="760">$D382*R382/3600</f>
        <v>192.05215956793913</v>
      </c>
      <c r="AB382" s="38">
        <f t="shared" si="760"/>
        <v>192.05215956793913</v>
      </c>
      <c r="AC382" s="38">
        <f t="shared" si="760"/>
        <v>192.05215956793913</v>
      </c>
      <c r="AD382" s="38">
        <f t="shared" si="760"/>
        <v>192.05215956793913</v>
      </c>
      <c r="AE382" s="38">
        <f t="shared" si="760"/>
        <v>192.05215956793913</v>
      </c>
      <c r="AF382" s="38">
        <f t="shared" si="760"/>
        <v>192.05215956793913</v>
      </c>
      <c r="AG382" s="38">
        <f t="shared" si="760"/>
        <v>1540.9630578897211</v>
      </c>
      <c r="AH382" s="38">
        <f t="shared" si="760"/>
        <v>15407.651113857206</v>
      </c>
      <c r="AI382" s="38">
        <f t="shared" si="760"/>
        <v>154074.5316735321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3</v>
      </c>
      <c r="P383" s="369">
        <f t="shared" si="546"/>
        <v>48.32</v>
      </c>
      <c r="Q383" s="38">
        <f t="shared" si="547"/>
        <v>337544.30198132875</v>
      </c>
      <c r="R383" s="371">
        <f t="shared" ref="R383:Z383" si="761">$P383*$O383+MAX(R$24*1000/(MAX(MIN(FLOOR(R$24*1000/$U$1,1),$E383))*$L$1)*$R$1,$Q383-$P383*$O383)</f>
        <v>337544.30198132875</v>
      </c>
      <c r="S383" s="371">
        <f t="shared" si="761"/>
        <v>337544.30198132875</v>
      </c>
      <c r="T383" s="371">
        <f t="shared" si="761"/>
        <v>337544.30198132875</v>
      </c>
      <c r="U383" s="371">
        <f t="shared" si="761"/>
        <v>337544.30198132875</v>
      </c>
      <c r="V383" s="371">
        <f t="shared" si="761"/>
        <v>337544.30198132875</v>
      </c>
      <c r="W383" s="371">
        <f t="shared" si="761"/>
        <v>337544.30198132875</v>
      </c>
      <c r="X383" s="371">
        <f t="shared" si="761"/>
        <v>337544.30198132875</v>
      </c>
      <c r="Y383" s="371">
        <f t="shared" si="761"/>
        <v>2538854.9902022099</v>
      </c>
      <c r="Z383" s="371">
        <f t="shared" si="761"/>
        <v>25387245.2620221</v>
      </c>
      <c r="AA383" s="38">
        <f t="shared" ref="AA383:AI383" si="762">$D383*R383/3600</f>
        <v>2295.3012534730356</v>
      </c>
      <c r="AB383" s="38">
        <f t="shared" si="762"/>
        <v>2295.3012534730356</v>
      </c>
      <c r="AC383" s="38">
        <f t="shared" si="762"/>
        <v>2295.3012534730356</v>
      </c>
      <c r="AD383" s="38">
        <f t="shared" si="762"/>
        <v>2295.3012534730356</v>
      </c>
      <c r="AE383" s="38">
        <f t="shared" si="762"/>
        <v>2295.3012534730356</v>
      </c>
      <c r="AF383" s="38">
        <f t="shared" si="762"/>
        <v>2295.3012534730356</v>
      </c>
      <c r="AG383" s="38">
        <f t="shared" si="762"/>
        <v>2295.3012534730356</v>
      </c>
      <c r="AH383" s="38">
        <f t="shared" si="762"/>
        <v>17264.213933375027</v>
      </c>
      <c r="AI383" s="38">
        <f t="shared" si="762"/>
        <v>172633.2677817503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1</v>
      </c>
      <c r="P384" s="369">
        <f t="shared" si="546"/>
        <v>120.8</v>
      </c>
      <c r="Q384" s="38">
        <f t="shared" si="547"/>
        <v>843860.75495332177</v>
      </c>
      <c r="R384" s="371">
        <f t="shared" ref="R384:Z384" si="763">$P384*$O384+MAX(R$24*1000/(MAX(MIN(FLOOR(R$24*1000/$U$1,1),$E384))*$L$1)*$R$1,$Q384-$P384*$O384)</f>
        <v>843860.75495332177</v>
      </c>
      <c r="S384" s="371">
        <f t="shared" si="763"/>
        <v>843860.75495332177</v>
      </c>
      <c r="T384" s="371">
        <f t="shared" si="763"/>
        <v>843860.75495332177</v>
      </c>
      <c r="U384" s="371">
        <f t="shared" si="763"/>
        <v>843860.75495332177</v>
      </c>
      <c r="V384" s="371">
        <f t="shared" si="763"/>
        <v>843860.75495332177</v>
      </c>
      <c r="W384" s="371">
        <f t="shared" si="763"/>
        <v>843860.75495332177</v>
      </c>
      <c r="X384" s="371">
        <f t="shared" si="763"/>
        <v>843860.75495332177</v>
      </c>
      <c r="Y384" s="371">
        <f t="shared" si="763"/>
        <v>5077540.8604044197</v>
      </c>
      <c r="Z384" s="371">
        <f t="shared" si="763"/>
        <v>50774321.404044196</v>
      </c>
      <c r="AA384" s="38">
        <f t="shared" ref="AA384:AI384" si="764">$D384*R384/3600</f>
        <v>2869.1265668412939</v>
      </c>
      <c r="AB384" s="38">
        <f t="shared" si="764"/>
        <v>2869.1265668412939</v>
      </c>
      <c r="AC384" s="38">
        <f t="shared" si="764"/>
        <v>2869.1265668412939</v>
      </c>
      <c r="AD384" s="38">
        <f t="shared" si="764"/>
        <v>2869.1265668412939</v>
      </c>
      <c r="AE384" s="38">
        <f t="shared" si="764"/>
        <v>2869.1265668412939</v>
      </c>
      <c r="AF384" s="38">
        <f t="shared" si="764"/>
        <v>2869.1265668412939</v>
      </c>
      <c r="AG384" s="38">
        <f t="shared" si="764"/>
        <v>2869.1265668412939</v>
      </c>
      <c r="AH384" s="38">
        <f t="shared" si="764"/>
        <v>17263.638925375028</v>
      </c>
      <c r="AI384" s="38">
        <f t="shared" si="764"/>
        <v>172632.69277375026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0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6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U994"/>
  <sheetViews>
    <sheetView workbookViewId="0">
      <selection activeCell="M5" sqref="M5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974</v>
      </c>
      <c r="B1" s="38">
        <v>46.9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27894.5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114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66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34.577892994439978</v>
      </c>
      <c r="C6" s="38">
        <f t="shared" si="1"/>
        <v>34.577892994439978</v>
      </c>
      <c r="D6" s="38">
        <f t="shared" si="1"/>
        <v>34.577892994439978</v>
      </c>
      <c r="E6" s="38">
        <f t="shared" si="1"/>
        <v>34.577892994439978</v>
      </c>
      <c r="F6" s="38">
        <f t="shared" si="1"/>
        <v>55.351342134519577</v>
      </c>
      <c r="G6" s="38">
        <f t="shared" si="1"/>
        <v>267.15061087430263</v>
      </c>
      <c r="H6" s="38">
        <f t="shared" si="1"/>
        <v>2671.2726367430259</v>
      </c>
      <c r="I6" s="38">
        <f t="shared" si="1"/>
        <v>26712.49289543026</v>
      </c>
      <c r="J6" s="38">
        <f t="shared" si="1"/>
        <v>267124.69548230263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3457.7892994439976</v>
      </c>
      <c r="C7" s="38">
        <f t="shared" si="2"/>
        <v>345.77892994439975</v>
      </c>
      <c r="D7" s="38">
        <f t="shared" si="2"/>
        <v>34.577892994439978</v>
      </c>
      <c r="E7" s="38">
        <f t="shared" si="2"/>
        <v>3.457789299443998</v>
      </c>
      <c r="F7" s="38">
        <f t="shared" si="2"/>
        <v>0.55351342134519577</v>
      </c>
      <c r="G7" s="38">
        <f t="shared" si="2"/>
        <v>0.26715061087430264</v>
      </c>
      <c r="H7" s="38">
        <f t="shared" si="2"/>
        <v>0.26712726367430262</v>
      </c>
      <c r="I7" s="38">
        <f t="shared" si="2"/>
        <v>0.26712492895430262</v>
      </c>
      <c r="J7" s="38">
        <f t="shared" si="2"/>
        <v>0.26712469548230261</v>
      </c>
      <c r="L7" s="368" t="s">
        <v>995</v>
      </c>
      <c r="M7" s="89">
        <f>M6/(1+3+5+9+35+32+3)</f>
        <v>27894.5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34.577892994439978</v>
      </c>
      <c r="F8" s="38">
        <f t="shared" si="3"/>
        <v>5.5351342134519577</v>
      </c>
      <c r="G8" s="38">
        <f t="shared" si="3"/>
        <v>2.6715061087430261</v>
      </c>
      <c r="H8" s="38">
        <f t="shared" si="3"/>
        <v>2.6712726367430264</v>
      </c>
      <c r="I8" s="38">
        <f t="shared" si="3"/>
        <v>2.671249289543026</v>
      </c>
      <c r="J8" s="7">
        <f t="shared" si="3"/>
        <v>2.6712469548230264</v>
      </c>
      <c r="L8" s="368" t="s">
        <v>996</v>
      </c>
      <c r="M8" s="368">
        <f>M6/M7</f>
        <v>88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315</v>
      </c>
      <c r="C9" s="38">
        <f t="shared" si="4"/>
        <v>315</v>
      </c>
      <c r="D9" s="38">
        <f t="shared" si="4"/>
        <v>315</v>
      </c>
      <c r="E9" s="38">
        <f t="shared" si="4"/>
        <v>315</v>
      </c>
      <c r="F9" s="38">
        <f t="shared" si="4"/>
        <v>264</v>
      </c>
      <c r="G9" s="38">
        <f t="shared" si="4"/>
        <v>20</v>
      </c>
      <c r="H9" s="38">
        <f t="shared" si="4"/>
        <v>20</v>
      </c>
      <c r="I9" s="38">
        <f t="shared" si="4"/>
        <v>20</v>
      </c>
      <c r="J9" s="38">
        <f t="shared" si="4"/>
        <v>20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r6idn.2xlarge</v>
      </c>
      <c r="C10" s="242" t="str">
        <f t="shared" si="5"/>
        <v>r6idn.2xlarge</v>
      </c>
      <c r="D10" s="242" t="str">
        <f t="shared" si="5"/>
        <v>r6idn.2xlarge</v>
      </c>
      <c r="E10" s="242" t="str">
        <f t="shared" si="5"/>
        <v>r6idn.2xlarge</v>
      </c>
      <c r="F10" s="242" t="str">
        <f t="shared" si="5"/>
        <v>m6idn.4xlarge</v>
      </c>
      <c r="G10" s="242" t="str">
        <f t="shared" si="5"/>
        <v>c6gd.8xlarge</v>
      </c>
      <c r="H10" s="242" t="str">
        <f t="shared" si="5"/>
        <v>c6gd.8xlarge</v>
      </c>
      <c r="I10" s="242" t="str">
        <f t="shared" si="5"/>
        <v>c6gd.8xlarge</v>
      </c>
      <c r="J10" s="242" t="str">
        <f t="shared" si="5"/>
        <v>c6gd.8xlarge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0.78156000000000003</v>
      </c>
      <c r="C12" s="375">
        <f t="shared" si="6"/>
        <v>0.78156000000000003</v>
      </c>
      <c r="D12" s="375">
        <f t="shared" si="6"/>
        <v>0.78156000000000003</v>
      </c>
      <c r="E12" s="375">
        <f t="shared" si="6"/>
        <v>0.78156000000000003</v>
      </c>
      <c r="F12" s="375">
        <f t="shared" si="6"/>
        <v>1.2729600000000001</v>
      </c>
      <c r="G12" s="375">
        <f t="shared" si="6"/>
        <v>1.2287999999999999</v>
      </c>
      <c r="H12" s="375">
        <f t="shared" si="6"/>
        <v>1.2287999999999999</v>
      </c>
      <c r="I12" s="375">
        <f t="shared" si="6"/>
        <v>1.2287999999999999</v>
      </c>
      <c r="J12" s="375">
        <f t="shared" si="6"/>
        <v>1.2287999999999999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8</v>
      </c>
      <c r="F13" s="38">
        <f t="shared" si="7"/>
        <v>16</v>
      </c>
      <c r="G13" s="38">
        <f t="shared" si="7"/>
        <v>32</v>
      </c>
      <c r="H13" s="38">
        <f t="shared" si="7"/>
        <v>32</v>
      </c>
      <c r="I13" s="38">
        <f t="shared" si="7"/>
        <v>32</v>
      </c>
      <c r="J13" s="38">
        <f t="shared" si="7"/>
        <v>32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9.7695000000000004E-2</v>
      </c>
      <c r="C14" s="376">
        <f t="shared" si="8"/>
        <v>9.7695000000000004E-2</v>
      </c>
      <c r="D14" s="376">
        <f t="shared" si="8"/>
        <v>9.7695000000000004E-2</v>
      </c>
      <c r="E14" s="376">
        <f t="shared" si="8"/>
        <v>9.7695000000000004E-2</v>
      </c>
      <c r="F14" s="376">
        <f t="shared" si="8"/>
        <v>7.9560000000000006E-2</v>
      </c>
      <c r="G14" s="376">
        <f t="shared" si="8"/>
        <v>3.8399999999999997E-2</v>
      </c>
      <c r="H14" s="376">
        <f t="shared" si="8"/>
        <v>3.8399999999999997E-2</v>
      </c>
      <c r="I14" s="376">
        <f t="shared" si="8"/>
        <v>3.8399999999999997E-2</v>
      </c>
      <c r="J14" s="376">
        <f t="shared" si="8"/>
        <v>3.8399999999999997E-2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40</v>
      </c>
      <c r="F16" s="38">
        <f t="shared" si="9"/>
        <v>50</v>
      </c>
      <c r="G16" s="38">
        <f t="shared" si="9"/>
        <v>12</v>
      </c>
      <c r="H16" s="38">
        <f t="shared" si="9"/>
        <v>12</v>
      </c>
      <c r="I16" s="38">
        <f t="shared" si="9"/>
        <v>12</v>
      </c>
      <c r="J16" s="38">
        <f t="shared" si="9"/>
        <v>12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1.9539000000000001E-2</v>
      </c>
      <c r="C17" s="376">
        <f t="shared" si="10"/>
        <v>1.9539000000000001E-2</v>
      </c>
      <c r="D17" s="376">
        <f t="shared" si="10"/>
        <v>1.9539000000000001E-2</v>
      </c>
      <c r="E17" s="376">
        <f t="shared" si="10"/>
        <v>1.9539000000000001E-2</v>
      </c>
      <c r="F17" s="376">
        <f t="shared" si="10"/>
        <v>2.5459200000000001E-2</v>
      </c>
      <c r="G17" s="376">
        <f t="shared" si="10"/>
        <v>0.10239999999999999</v>
      </c>
      <c r="H17" s="376">
        <f t="shared" si="10"/>
        <v>0.10239999999999999</v>
      </c>
      <c r="I17" s="376">
        <f t="shared" si="10"/>
        <v>0.10239999999999999</v>
      </c>
      <c r="J17" s="376">
        <f t="shared" si="10"/>
        <v>0.10239999999999999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1 x 474 SSD</v>
      </c>
      <c r="C19" s="38" t="str">
        <f t="shared" si="11"/>
        <v>1 x 474 SSD</v>
      </c>
      <c r="D19" s="38" t="str">
        <f t="shared" si="11"/>
        <v>1 x 474 SSD</v>
      </c>
      <c r="E19" s="38" t="str">
        <f t="shared" si="11"/>
        <v>1 x 474 SSD</v>
      </c>
      <c r="F19" s="38" t="str">
        <f t="shared" si="11"/>
        <v>1 x 950 SSD</v>
      </c>
      <c r="G19" s="38" t="str">
        <f t="shared" si="11"/>
        <v>1 x 1900 NVMe SSD</v>
      </c>
      <c r="H19" s="38" t="str">
        <f t="shared" si="11"/>
        <v>1 x 1900 NVMe SSD</v>
      </c>
      <c r="I19" s="38" t="str">
        <f t="shared" si="11"/>
        <v>1 x 1900 NVMe SSD</v>
      </c>
      <c r="J19" s="38" t="str">
        <f t="shared" si="11"/>
        <v>1 x 1900 NVMe SSD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64</v>
      </c>
      <c r="H20" s="38">
        <f t="shared" si="12"/>
        <v>64</v>
      </c>
      <c r="I20" s="38">
        <f t="shared" si="12"/>
        <v>64</v>
      </c>
      <c r="J20" s="38">
        <f t="shared" si="12"/>
        <v>64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1</v>
      </c>
      <c r="H21" s="38">
        <f t="shared" si="13"/>
        <v>1</v>
      </c>
      <c r="I21" s="38">
        <f t="shared" si="13"/>
        <v>1</v>
      </c>
      <c r="J21" s="38">
        <f t="shared" si="13"/>
        <v>1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0</v>
      </c>
      <c r="O25" s="38">
        <f t="shared" ref="O25:O279" si="20">FLOOR(F25/$B$1,1)</f>
        <v>8</v>
      </c>
      <c r="P25" s="369">
        <f t="shared" ref="P25:P279" si="21">IF(N25,$B$2*8/K25,100000000000)</f>
        <v>100000000000</v>
      </c>
      <c r="Q25" s="38">
        <f t="shared" ref="Q25:Q279" si="22">P25*$R$1</f>
        <v>698560227610365.75</v>
      </c>
      <c r="R25" s="371">
        <f t="shared" ref="R25:Z25" si="23">$P25*$O25+MAX(R$24*1000/(MAX(MIN(FLOOR(R$24*1000/$U$1,1),$E25))*$L$1)*$R$1,$Q25-$P25*$O25)</f>
        <v>698560227610365.75</v>
      </c>
      <c r="S25" s="371">
        <f t="shared" si="23"/>
        <v>698560227610365.75</v>
      </c>
      <c r="T25" s="371">
        <f t="shared" si="23"/>
        <v>698560227610365.75</v>
      </c>
      <c r="U25" s="371">
        <f t="shared" si="23"/>
        <v>698560227610365.75</v>
      </c>
      <c r="V25" s="371">
        <f t="shared" si="23"/>
        <v>698560227610365.75</v>
      </c>
      <c r="W25" s="371">
        <f t="shared" si="23"/>
        <v>698560227610365.75</v>
      </c>
      <c r="X25" s="371">
        <f t="shared" si="23"/>
        <v>698560227610365.75</v>
      </c>
      <c r="Y25" s="371">
        <f t="shared" si="23"/>
        <v>698560227610365.75</v>
      </c>
      <c r="Z25" s="371">
        <f t="shared" si="23"/>
        <v>698560227610365.75</v>
      </c>
      <c r="AA25" s="38">
        <f t="shared" ref="AA25:AI25" si="24">$D25*R25/3600</f>
        <v>558848182088.2926</v>
      </c>
      <c r="AB25" s="38">
        <f t="shared" si="24"/>
        <v>558848182088.2926</v>
      </c>
      <c r="AC25" s="38">
        <f t="shared" si="24"/>
        <v>558848182088.2926</v>
      </c>
      <c r="AD25" s="38">
        <f t="shared" si="24"/>
        <v>558848182088.2926</v>
      </c>
      <c r="AE25" s="38">
        <f t="shared" si="24"/>
        <v>558848182088.2926</v>
      </c>
      <c r="AF25" s="38">
        <f t="shared" si="24"/>
        <v>558848182088.2926</v>
      </c>
      <c r="AG25" s="38">
        <f t="shared" si="24"/>
        <v>558848182088.2926</v>
      </c>
      <c r="AH25" s="38">
        <f t="shared" si="24"/>
        <v>558848182088.2926</v>
      </c>
      <c r="AI25" s="38">
        <f t="shared" si="24"/>
        <v>558848182088.2926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2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2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2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1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2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2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2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1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0</v>
      </c>
      <c r="O34" s="38">
        <f t="shared" si="20"/>
        <v>8</v>
      </c>
      <c r="P34" s="369">
        <f t="shared" si="21"/>
        <v>100000000000</v>
      </c>
      <c r="Q34" s="38">
        <f t="shared" si="22"/>
        <v>698560227610365.75</v>
      </c>
      <c r="R34" s="371">
        <f t="shared" ref="R34:Z34" si="41">$P34*$O34+MAX(R$24*1000/(MAX(MIN(FLOOR(R$24*1000/$U$1,1),$E34))*$L$1)*$R$1,$Q34-$P34*$O34)</f>
        <v>698560227610365.75</v>
      </c>
      <c r="S34" s="371">
        <f t="shared" si="41"/>
        <v>698560227610365.75</v>
      </c>
      <c r="T34" s="371">
        <f t="shared" si="41"/>
        <v>698560227610365.75</v>
      </c>
      <c r="U34" s="371">
        <f t="shared" si="41"/>
        <v>698560227610365.75</v>
      </c>
      <c r="V34" s="371">
        <f t="shared" si="41"/>
        <v>698560227610365.75</v>
      </c>
      <c r="W34" s="371">
        <f t="shared" si="41"/>
        <v>698560227610365.75</v>
      </c>
      <c r="X34" s="371">
        <f t="shared" si="41"/>
        <v>698560227610365.75</v>
      </c>
      <c r="Y34" s="371">
        <f t="shared" si="41"/>
        <v>698560227610365.75</v>
      </c>
      <c r="Z34" s="371">
        <f t="shared" si="41"/>
        <v>698560227610365.75</v>
      </c>
      <c r="AA34" s="38">
        <f t="shared" ref="AA34:AI34" si="42">$D34*R34/3600</f>
        <v>1425062864325.146</v>
      </c>
      <c r="AB34" s="38">
        <f t="shared" si="42"/>
        <v>1425062864325.146</v>
      </c>
      <c r="AC34" s="38">
        <f t="shared" si="42"/>
        <v>1425062864325.146</v>
      </c>
      <c r="AD34" s="38">
        <f t="shared" si="42"/>
        <v>1425062864325.146</v>
      </c>
      <c r="AE34" s="38">
        <f t="shared" si="42"/>
        <v>1425062864325.146</v>
      </c>
      <c r="AF34" s="38">
        <f t="shared" si="42"/>
        <v>1425062864325.146</v>
      </c>
      <c r="AG34" s="38">
        <f t="shared" si="42"/>
        <v>1425062864325.146</v>
      </c>
      <c r="AH34" s="38">
        <f t="shared" si="42"/>
        <v>1425062864325.146</v>
      </c>
      <c r="AI34" s="38">
        <f t="shared" si="42"/>
        <v>1425062864325.146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0</v>
      </c>
      <c r="O35" s="38">
        <f t="shared" si="20"/>
        <v>8</v>
      </c>
      <c r="P35" s="369">
        <f t="shared" si="21"/>
        <v>100000000000</v>
      </c>
      <c r="Q35" s="38">
        <f t="shared" si="22"/>
        <v>698560227610365.75</v>
      </c>
      <c r="R35" s="371">
        <f t="shared" ref="R35:Z35" si="43">$P35*$O35+MAX(R$24*1000/(MAX(MIN(FLOOR(R$24*1000/$U$1,1),$E35))*$L$1)*$R$1,$Q35-$P35*$O35)</f>
        <v>698560227610365.75</v>
      </c>
      <c r="S35" s="371">
        <f t="shared" si="43"/>
        <v>698560227610365.75</v>
      </c>
      <c r="T35" s="371">
        <f t="shared" si="43"/>
        <v>698560227610365.75</v>
      </c>
      <c r="U35" s="371">
        <f t="shared" si="43"/>
        <v>698560227610365.75</v>
      </c>
      <c r="V35" s="371">
        <f t="shared" si="43"/>
        <v>698560227610365.75</v>
      </c>
      <c r="W35" s="371">
        <f t="shared" si="43"/>
        <v>698560227610365.75</v>
      </c>
      <c r="X35" s="371">
        <f t="shared" si="43"/>
        <v>698560227610365.75</v>
      </c>
      <c r="Y35" s="371">
        <f t="shared" si="43"/>
        <v>698560227610365.75</v>
      </c>
      <c r="Z35" s="371">
        <f t="shared" si="43"/>
        <v>698560227610365.75</v>
      </c>
      <c r="AA35" s="38">
        <f t="shared" ref="AA35:AI35" si="44">$D35*R35/3600</f>
        <v>1425062864325.146</v>
      </c>
      <c r="AB35" s="38">
        <f t="shared" si="44"/>
        <v>1425062864325.146</v>
      </c>
      <c r="AC35" s="38">
        <f t="shared" si="44"/>
        <v>1425062864325.146</v>
      </c>
      <c r="AD35" s="38">
        <f t="shared" si="44"/>
        <v>1425062864325.146</v>
      </c>
      <c r="AE35" s="38">
        <f t="shared" si="44"/>
        <v>1425062864325.146</v>
      </c>
      <c r="AF35" s="38">
        <f t="shared" si="44"/>
        <v>1425062864325.146</v>
      </c>
      <c r="AG35" s="38">
        <f t="shared" si="44"/>
        <v>1425062864325.146</v>
      </c>
      <c r="AH35" s="38">
        <f t="shared" si="44"/>
        <v>1425062864325.146</v>
      </c>
      <c r="AI35" s="38">
        <f t="shared" si="44"/>
        <v>1425062864325.146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0</v>
      </c>
      <c r="O36" s="38">
        <f t="shared" si="20"/>
        <v>5</v>
      </c>
      <c r="P36" s="369">
        <f t="shared" si="21"/>
        <v>100000000000</v>
      </c>
      <c r="Q36" s="38">
        <f t="shared" si="22"/>
        <v>698560227610365.75</v>
      </c>
      <c r="R36" s="371">
        <f t="shared" ref="R36:Z36" si="45">$P36*$O36+MAX(R$24*1000/(MAX(MIN(FLOOR(R$24*1000/$U$1,1),$E36))*$L$1)*$R$1,$Q36-$P36*$O36)</f>
        <v>698560227610365.75</v>
      </c>
      <c r="S36" s="371">
        <f t="shared" si="45"/>
        <v>698560227610365.75</v>
      </c>
      <c r="T36" s="371">
        <f t="shared" si="45"/>
        <v>698560227610365.75</v>
      </c>
      <c r="U36" s="371">
        <f t="shared" si="45"/>
        <v>698560227610365.75</v>
      </c>
      <c r="V36" s="371">
        <f t="shared" si="45"/>
        <v>698560227610365.75</v>
      </c>
      <c r="W36" s="371">
        <f t="shared" si="45"/>
        <v>698560227610365.75</v>
      </c>
      <c r="X36" s="371">
        <f t="shared" si="45"/>
        <v>698560227610365.75</v>
      </c>
      <c r="Y36" s="371">
        <f t="shared" si="45"/>
        <v>698560227610365.75</v>
      </c>
      <c r="Z36" s="371">
        <f t="shared" si="45"/>
        <v>698560227610365.75</v>
      </c>
      <c r="AA36" s="38">
        <f t="shared" ref="AA36:AI36" si="46">$D36*R36/3600</f>
        <v>950041909550.09741</v>
      </c>
      <c r="AB36" s="38">
        <f t="shared" si="46"/>
        <v>950041909550.09741</v>
      </c>
      <c r="AC36" s="38">
        <f t="shared" si="46"/>
        <v>950041909550.09741</v>
      </c>
      <c r="AD36" s="38">
        <f t="shared" si="46"/>
        <v>950041909550.09741</v>
      </c>
      <c r="AE36" s="38">
        <f t="shared" si="46"/>
        <v>950041909550.09741</v>
      </c>
      <c r="AF36" s="38">
        <f t="shared" si="46"/>
        <v>950041909550.09741</v>
      </c>
      <c r="AG36" s="38">
        <f t="shared" si="46"/>
        <v>950041909550.09741</v>
      </c>
      <c r="AH36" s="38">
        <f t="shared" si="46"/>
        <v>950041909550.09741</v>
      </c>
      <c r="AI36" s="38">
        <f t="shared" si="46"/>
        <v>950041909550.09741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0</v>
      </c>
      <c r="O37" s="38">
        <f t="shared" si="20"/>
        <v>4</v>
      </c>
      <c r="P37" s="369">
        <f t="shared" si="21"/>
        <v>100000000000</v>
      </c>
      <c r="Q37" s="38">
        <f t="shared" si="22"/>
        <v>698560227610365.75</v>
      </c>
      <c r="R37" s="371">
        <f t="shared" ref="R37:Z37" si="47">$P37*$O37+MAX(R$24*1000/(MAX(MIN(FLOOR(R$24*1000/$U$1,1),$E37))*$L$1)*$R$1,$Q37-$P37*$O37)</f>
        <v>698560227610365.75</v>
      </c>
      <c r="S37" s="371">
        <f t="shared" si="47"/>
        <v>698560227610365.75</v>
      </c>
      <c r="T37" s="371">
        <f t="shared" si="47"/>
        <v>698560227610365.75</v>
      </c>
      <c r="U37" s="371">
        <f t="shared" si="47"/>
        <v>698560227610365.75</v>
      </c>
      <c r="V37" s="371">
        <f t="shared" si="47"/>
        <v>698560227610365.75</v>
      </c>
      <c r="W37" s="371">
        <f t="shared" si="47"/>
        <v>698560227610365.75</v>
      </c>
      <c r="X37" s="371">
        <f t="shared" si="47"/>
        <v>698560227610365.75</v>
      </c>
      <c r="Y37" s="371">
        <f t="shared" si="47"/>
        <v>698560227610365.75</v>
      </c>
      <c r="Z37" s="371">
        <f t="shared" si="47"/>
        <v>698560227610365.75</v>
      </c>
      <c r="AA37" s="38">
        <f t="shared" ref="AA37:AI37" si="48">$D37*R37/3600</f>
        <v>712531432162.573</v>
      </c>
      <c r="AB37" s="38">
        <f t="shared" si="48"/>
        <v>712531432162.573</v>
      </c>
      <c r="AC37" s="38">
        <f t="shared" si="48"/>
        <v>712531432162.573</v>
      </c>
      <c r="AD37" s="38">
        <f t="shared" si="48"/>
        <v>712531432162.573</v>
      </c>
      <c r="AE37" s="38">
        <f t="shared" si="48"/>
        <v>712531432162.573</v>
      </c>
      <c r="AF37" s="38">
        <f t="shared" si="48"/>
        <v>712531432162.573</v>
      </c>
      <c r="AG37" s="38">
        <f t="shared" si="48"/>
        <v>712531432162.573</v>
      </c>
      <c r="AH37" s="38">
        <f t="shared" si="48"/>
        <v>712531432162.573</v>
      </c>
      <c r="AI37" s="38">
        <f t="shared" si="48"/>
        <v>712531432162.573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2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2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1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36.479999999999997</v>
      </c>
      <c r="Q41" s="38">
        <f t="shared" si="22"/>
        <v>254834.7710322614</v>
      </c>
      <c r="R41" s="371">
        <f t="shared" ref="R41:Z41" si="56">$P41*$O41+MAX(R$24*1000/(MAX(MIN(FLOOR(R$24*1000/$U$1,1),$E41))*$L$1)*$R$1,$Q41-$P41*$O41)</f>
        <v>254834.7710322614</v>
      </c>
      <c r="S41" s="371">
        <f t="shared" si="56"/>
        <v>254834.7710322614</v>
      </c>
      <c r="T41" s="371">
        <f t="shared" si="56"/>
        <v>254834.7710322614</v>
      </c>
      <c r="U41" s="371">
        <f t="shared" si="56"/>
        <v>254834.7710322614</v>
      </c>
      <c r="V41" s="371">
        <f t="shared" si="56"/>
        <v>254834.7710322614</v>
      </c>
      <c r="W41" s="371">
        <f t="shared" si="56"/>
        <v>391368.86264790426</v>
      </c>
      <c r="X41" s="371">
        <f t="shared" si="56"/>
        <v>3913031.9864790426</v>
      </c>
      <c r="Y41" s="371">
        <f t="shared" si="56"/>
        <v>39129663.224790424</v>
      </c>
      <c r="Z41" s="371">
        <f t="shared" si="56"/>
        <v>391295975.60790426</v>
      </c>
      <c r="AA41" s="38">
        <f t="shared" ref="AA41:AI41" si="57">$D41*R41/3600</f>
        <v>173.9672036913571</v>
      </c>
      <c r="AB41" s="38">
        <f t="shared" si="57"/>
        <v>173.9672036913571</v>
      </c>
      <c r="AC41" s="38">
        <f t="shared" si="57"/>
        <v>173.9672036913571</v>
      </c>
      <c r="AD41" s="38">
        <f t="shared" si="57"/>
        <v>173.9672036913571</v>
      </c>
      <c r="AE41" s="38">
        <f t="shared" si="57"/>
        <v>173.9672036913571</v>
      </c>
      <c r="AF41" s="38">
        <f t="shared" si="57"/>
        <v>267.1744769009693</v>
      </c>
      <c r="AG41" s="38">
        <f t="shared" si="57"/>
        <v>2671.2965027696928</v>
      </c>
      <c r="AH41" s="38">
        <f t="shared" si="57"/>
        <v>26712.516761456925</v>
      </c>
      <c r="AI41" s="38">
        <f t="shared" si="57"/>
        <v>267124.71934832929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36.479999999999997</v>
      </c>
      <c r="Q42" s="38">
        <f t="shared" si="22"/>
        <v>254834.7710322614</v>
      </c>
      <c r="R42" s="371">
        <f t="shared" ref="R42:Z42" si="58">$P42*$O42+MAX(R$24*1000/(MAX(MIN(FLOOR(R$24*1000/$U$1,1),$E42))*$L$1)*$R$1,$Q42-$P42*$O42)</f>
        <v>254834.7710322614</v>
      </c>
      <c r="S42" s="371">
        <f t="shared" si="58"/>
        <v>254834.7710322614</v>
      </c>
      <c r="T42" s="371">
        <f t="shared" si="58"/>
        <v>254834.7710322614</v>
      </c>
      <c r="U42" s="371">
        <f t="shared" si="58"/>
        <v>254834.7710322614</v>
      </c>
      <c r="V42" s="371">
        <f t="shared" si="58"/>
        <v>254834.7710322614</v>
      </c>
      <c r="W42" s="371">
        <f t="shared" si="58"/>
        <v>391368.86264790426</v>
      </c>
      <c r="X42" s="371">
        <f t="shared" si="58"/>
        <v>3913031.9864790426</v>
      </c>
      <c r="Y42" s="371">
        <f t="shared" si="58"/>
        <v>39129663.224790424</v>
      </c>
      <c r="Z42" s="371">
        <f t="shared" si="58"/>
        <v>391295975.60790426</v>
      </c>
      <c r="AA42" s="38">
        <f t="shared" ref="AA42:AI42" si="59">$D42*R42/3600</f>
        <v>173.9672036913571</v>
      </c>
      <c r="AB42" s="38">
        <f t="shared" si="59"/>
        <v>173.9672036913571</v>
      </c>
      <c r="AC42" s="38">
        <f t="shared" si="59"/>
        <v>173.9672036913571</v>
      </c>
      <c r="AD42" s="38">
        <f t="shared" si="59"/>
        <v>173.9672036913571</v>
      </c>
      <c r="AE42" s="38">
        <f t="shared" si="59"/>
        <v>173.9672036913571</v>
      </c>
      <c r="AF42" s="38">
        <f t="shared" si="59"/>
        <v>267.1744769009693</v>
      </c>
      <c r="AG42" s="38">
        <f t="shared" si="59"/>
        <v>2671.2965027696928</v>
      </c>
      <c r="AH42" s="38">
        <f t="shared" si="59"/>
        <v>26712.516761456925</v>
      </c>
      <c r="AI42" s="38">
        <f t="shared" si="59"/>
        <v>267124.71934832929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45.6</v>
      </c>
      <c r="Q43" s="38">
        <f t="shared" si="22"/>
        <v>318543.46379032679</v>
      </c>
      <c r="R43" s="371">
        <f t="shared" ref="R43:Z43" si="60">$P43*$O43+MAX(R$24*1000/(MAX(MIN(FLOOR(R$24*1000/$U$1,1),$E43))*$L$1)*$R$1,$Q43-$P43*$O43)</f>
        <v>318543.46379032679</v>
      </c>
      <c r="S43" s="371">
        <f t="shared" si="60"/>
        <v>318543.46379032679</v>
      </c>
      <c r="T43" s="371">
        <f t="shared" si="60"/>
        <v>318543.46379032679</v>
      </c>
      <c r="U43" s="371">
        <f t="shared" si="60"/>
        <v>318543.46379032679</v>
      </c>
      <c r="V43" s="371">
        <f t="shared" si="60"/>
        <v>318543.46379032679</v>
      </c>
      <c r="W43" s="371">
        <f t="shared" si="60"/>
        <v>521819.07019720564</v>
      </c>
      <c r="X43" s="371">
        <f t="shared" si="60"/>
        <v>5217369.9019720573</v>
      </c>
      <c r="Y43" s="371">
        <f t="shared" si="60"/>
        <v>52172878.219720565</v>
      </c>
      <c r="Z43" s="371">
        <f t="shared" si="60"/>
        <v>521727961.39720565</v>
      </c>
      <c r="AA43" s="38">
        <f t="shared" ref="AA43:AI43" si="61">$D43*R43/3600</f>
        <v>163.09425346064731</v>
      </c>
      <c r="AB43" s="38">
        <f t="shared" si="61"/>
        <v>163.09425346064731</v>
      </c>
      <c r="AC43" s="38">
        <f t="shared" si="61"/>
        <v>163.09425346064731</v>
      </c>
      <c r="AD43" s="38">
        <f t="shared" si="61"/>
        <v>163.09425346064731</v>
      </c>
      <c r="AE43" s="38">
        <f t="shared" si="61"/>
        <v>163.09425346064731</v>
      </c>
      <c r="AF43" s="38">
        <f t="shared" si="61"/>
        <v>267.17136394096929</v>
      </c>
      <c r="AG43" s="38">
        <f t="shared" si="61"/>
        <v>2671.2933898096935</v>
      </c>
      <c r="AH43" s="38">
        <f t="shared" si="61"/>
        <v>26712.51364849693</v>
      </c>
      <c r="AI43" s="38">
        <f t="shared" si="61"/>
        <v>267124.71623536927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76</v>
      </c>
      <c r="Q44" s="38">
        <f t="shared" si="22"/>
        <v>530905.77298387792</v>
      </c>
      <c r="R44" s="371">
        <f t="shared" ref="R44:Z44" si="62">$P44*$O44+MAX(R$24*1000/(MAX(MIN(FLOOR(R$24*1000/$U$1,1),$E44))*$L$1)*$R$1,$Q44-$P44*$O44)</f>
        <v>530905.77298387792</v>
      </c>
      <c r="S44" s="371">
        <f t="shared" si="62"/>
        <v>530905.77298387792</v>
      </c>
      <c r="T44" s="371">
        <f t="shared" si="62"/>
        <v>530905.77298387792</v>
      </c>
      <c r="U44" s="371">
        <f t="shared" si="62"/>
        <v>530905.77298387792</v>
      </c>
      <c r="V44" s="371">
        <f t="shared" si="62"/>
        <v>530905.77298387792</v>
      </c>
      <c r="W44" s="371">
        <f t="shared" si="62"/>
        <v>782667.80529580847</v>
      </c>
      <c r="X44" s="371">
        <f t="shared" si="62"/>
        <v>7825994.0529580852</v>
      </c>
      <c r="Y44" s="371">
        <f t="shared" si="62"/>
        <v>78259256.529580846</v>
      </c>
      <c r="Z44" s="371">
        <f t="shared" si="62"/>
        <v>782591881.29580855</v>
      </c>
      <c r="AA44" s="38">
        <f t="shared" ref="AA44:AI44" si="63">$D44*R44/3600</f>
        <v>181.21583717849697</v>
      </c>
      <c r="AB44" s="38">
        <f t="shared" si="63"/>
        <v>181.21583717849697</v>
      </c>
      <c r="AC44" s="38">
        <f t="shared" si="63"/>
        <v>181.21583717849697</v>
      </c>
      <c r="AD44" s="38">
        <f t="shared" si="63"/>
        <v>181.21583717849697</v>
      </c>
      <c r="AE44" s="38">
        <f t="shared" si="63"/>
        <v>181.21583717849697</v>
      </c>
      <c r="AF44" s="38">
        <f t="shared" si="63"/>
        <v>267.15061087430263</v>
      </c>
      <c r="AG44" s="38">
        <f t="shared" si="63"/>
        <v>2671.2726367430259</v>
      </c>
      <c r="AH44" s="38">
        <f t="shared" si="63"/>
        <v>26712.49289543026</v>
      </c>
      <c r="AI44" s="38">
        <f t="shared" si="63"/>
        <v>267124.69548230263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0</v>
      </c>
      <c r="O45" s="38">
        <f t="shared" si="20"/>
        <v>4</v>
      </c>
      <c r="P45" s="369">
        <f t="shared" si="21"/>
        <v>100000000000</v>
      </c>
      <c r="Q45" s="38">
        <f t="shared" si="22"/>
        <v>698560227610365.75</v>
      </c>
      <c r="R45" s="371">
        <f t="shared" ref="R45:Z45" si="64">$P45*$O45+MAX(R$24*1000/(MAX(MIN(FLOOR(R$24*1000/$U$1,1),$E45))*$L$1)*$R$1,$Q45-$P45*$O45)</f>
        <v>698560227610365.75</v>
      </c>
      <c r="S45" s="371">
        <f t="shared" si="64"/>
        <v>698560227610365.75</v>
      </c>
      <c r="T45" s="371">
        <f t="shared" si="64"/>
        <v>698560227610365.75</v>
      </c>
      <c r="U45" s="371">
        <f t="shared" si="64"/>
        <v>698560227610365.75</v>
      </c>
      <c r="V45" s="371">
        <f t="shared" si="64"/>
        <v>698560227610365.75</v>
      </c>
      <c r="W45" s="371">
        <f t="shared" si="64"/>
        <v>698560227610365.75</v>
      </c>
      <c r="X45" s="371">
        <f t="shared" si="64"/>
        <v>698560227610365.75</v>
      </c>
      <c r="Y45" s="371">
        <f t="shared" si="64"/>
        <v>698560227610365.75</v>
      </c>
      <c r="Z45" s="371">
        <f t="shared" si="64"/>
        <v>698560227610365.75</v>
      </c>
      <c r="AA45" s="38">
        <f t="shared" ref="AA45:AI45" si="65">$D45*R45/3600</f>
        <v>717188500346.64221</v>
      </c>
      <c r="AB45" s="38">
        <f t="shared" si="65"/>
        <v>717188500346.64221</v>
      </c>
      <c r="AC45" s="38">
        <f t="shared" si="65"/>
        <v>717188500346.64221</v>
      </c>
      <c r="AD45" s="38">
        <f t="shared" si="65"/>
        <v>717188500346.64221</v>
      </c>
      <c r="AE45" s="38">
        <f t="shared" si="65"/>
        <v>717188500346.64221</v>
      </c>
      <c r="AF45" s="38">
        <f t="shared" si="65"/>
        <v>717188500346.64221</v>
      </c>
      <c r="AG45" s="38">
        <f t="shared" si="65"/>
        <v>717188500346.64221</v>
      </c>
      <c r="AH45" s="38">
        <f t="shared" si="65"/>
        <v>717188500346.64221</v>
      </c>
      <c r="AI45" s="38">
        <f t="shared" si="65"/>
        <v>717188500346.64221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0</v>
      </c>
      <c r="O46" s="38">
        <f t="shared" si="20"/>
        <v>5</v>
      </c>
      <c r="P46" s="369">
        <f t="shared" si="21"/>
        <v>100000000000</v>
      </c>
      <c r="Q46" s="38">
        <f t="shared" si="22"/>
        <v>698560227610365.75</v>
      </c>
      <c r="R46" s="371">
        <f t="shared" ref="R46:Z46" si="66">$P46*$O46+MAX(R$24*1000/(MAX(MIN(FLOOR(R$24*1000/$U$1,1),$E46))*$L$1)*$R$1,$Q46-$P46*$O46)</f>
        <v>698560227610365.75</v>
      </c>
      <c r="S46" s="371">
        <f t="shared" si="66"/>
        <v>698560227610365.75</v>
      </c>
      <c r="T46" s="371">
        <f t="shared" si="66"/>
        <v>698560227610365.75</v>
      </c>
      <c r="U46" s="371">
        <f t="shared" si="66"/>
        <v>698560227610365.75</v>
      </c>
      <c r="V46" s="371">
        <f t="shared" si="66"/>
        <v>698560227610365.75</v>
      </c>
      <c r="W46" s="371">
        <f t="shared" si="66"/>
        <v>698560227610365.75</v>
      </c>
      <c r="X46" s="371">
        <f t="shared" si="66"/>
        <v>698560227610365.75</v>
      </c>
      <c r="Y46" s="371">
        <f t="shared" si="66"/>
        <v>698560227610365.75</v>
      </c>
      <c r="Z46" s="371">
        <f t="shared" si="66"/>
        <v>698560227610365.75</v>
      </c>
      <c r="AA46" s="38">
        <f t="shared" ref="AA46:AI46" si="67">$D46*R46/3600</f>
        <v>478125666897.76147</v>
      </c>
      <c r="AB46" s="38">
        <f t="shared" si="67"/>
        <v>478125666897.76147</v>
      </c>
      <c r="AC46" s="38">
        <f t="shared" si="67"/>
        <v>478125666897.76147</v>
      </c>
      <c r="AD46" s="38">
        <f t="shared" si="67"/>
        <v>478125666897.76147</v>
      </c>
      <c r="AE46" s="38">
        <f t="shared" si="67"/>
        <v>478125666897.76147</v>
      </c>
      <c r="AF46" s="38">
        <f t="shared" si="67"/>
        <v>478125666897.76147</v>
      </c>
      <c r="AG46" s="38">
        <f t="shared" si="67"/>
        <v>478125666897.76147</v>
      </c>
      <c r="AH46" s="38">
        <f t="shared" si="67"/>
        <v>478125666897.76147</v>
      </c>
      <c r="AI46" s="38">
        <f t="shared" si="67"/>
        <v>478125666897.76147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2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0</v>
      </c>
      <c r="O48" s="38">
        <f t="shared" si="20"/>
        <v>5</v>
      </c>
      <c r="P48" s="369">
        <f t="shared" si="21"/>
        <v>100000000000</v>
      </c>
      <c r="Q48" s="38">
        <f t="shared" si="22"/>
        <v>698560227610365.75</v>
      </c>
      <c r="R48" s="371">
        <f t="shared" ref="R48:Z48" si="70">$P48*$O48+MAX(R$24*1000/(MAX(MIN(FLOOR(R$24*1000/$U$1,1),$E48))*$L$1)*$R$1,$Q48-$P48*$O48)</f>
        <v>698560227610365.75</v>
      </c>
      <c r="S48" s="371">
        <f t="shared" si="70"/>
        <v>698560227610365.75</v>
      </c>
      <c r="T48" s="371">
        <f t="shared" si="70"/>
        <v>698560227610365.75</v>
      </c>
      <c r="U48" s="371">
        <f t="shared" si="70"/>
        <v>698560227610365.75</v>
      </c>
      <c r="V48" s="371">
        <f t="shared" si="70"/>
        <v>698560227610365.75</v>
      </c>
      <c r="W48" s="371">
        <f t="shared" si="70"/>
        <v>698560227610365.75</v>
      </c>
      <c r="X48" s="371">
        <f t="shared" si="70"/>
        <v>698560227610365.75</v>
      </c>
      <c r="Y48" s="371">
        <f t="shared" si="70"/>
        <v>698560227610365.75</v>
      </c>
      <c r="Z48" s="371">
        <f t="shared" si="70"/>
        <v>698560227610365.75</v>
      </c>
      <c r="AA48" s="38">
        <f t="shared" ref="AA48:AI48" si="71">$D48*R48/3600</f>
        <v>478125666897.76147</v>
      </c>
      <c r="AB48" s="38">
        <f t="shared" si="71"/>
        <v>478125666897.76147</v>
      </c>
      <c r="AC48" s="38">
        <f t="shared" si="71"/>
        <v>478125666897.76147</v>
      </c>
      <c r="AD48" s="38">
        <f t="shared" si="71"/>
        <v>478125666897.76147</v>
      </c>
      <c r="AE48" s="38">
        <f t="shared" si="71"/>
        <v>478125666897.76147</v>
      </c>
      <c r="AF48" s="38">
        <f t="shared" si="71"/>
        <v>478125666897.76147</v>
      </c>
      <c r="AG48" s="38">
        <f t="shared" si="71"/>
        <v>478125666897.76147</v>
      </c>
      <c r="AH48" s="38">
        <f t="shared" si="71"/>
        <v>478125666897.76147</v>
      </c>
      <c r="AI48" s="38">
        <f t="shared" si="71"/>
        <v>478125666897.76147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0</v>
      </c>
      <c r="O49" s="38">
        <f t="shared" si="20"/>
        <v>4</v>
      </c>
      <c r="P49" s="369">
        <f t="shared" si="21"/>
        <v>100000000000</v>
      </c>
      <c r="Q49" s="38">
        <f t="shared" si="22"/>
        <v>698560227610365.75</v>
      </c>
      <c r="R49" s="371">
        <f t="shared" ref="R49:Z49" si="72">$P49*$O49+MAX(R$24*1000/(MAX(MIN(FLOOR(R$24*1000/$U$1,1),$E49))*$L$1)*$R$1,$Q49-$P49*$O49)</f>
        <v>698560227610365.75</v>
      </c>
      <c r="S49" s="371">
        <f t="shared" si="72"/>
        <v>698560227610365.75</v>
      </c>
      <c r="T49" s="371">
        <f t="shared" si="72"/>
        <v>698560227610365.75</v>
      </c>
      <c r="U49" s="371">
        <f t="shared" si="72"/>
        <v>698560227610365.75</v>
      </c>
      <c r="V49" s="371">
        <f t="shared" si="72"/>
        <v>698560227610365.75</v>
      </c>
      <c r="W49" s="371">
        <f t="shared" si="72"/>
        <v>698560227610365.75</v>
      </c>
      <c r="X49" s="371">
        <f t="shared" si="72"/>
        <v>698560227610365.75</v>
      </c>
      <c r="Y49" s="371">
        <f t="shared" si="72"/>
        <v>698560227610365.75</v>
      </c>
      <c r="Z49" s="371">
        <f t="shared" si="72"/>
        <v>698560227610365.75</v>
      </c>
      <c r="AA49" s="38">
        <f t="shared" ref="AA49:AI49" si="73">$D49*R49/3600</f>
        <v>358594250173.32111</v>
      </c>
      <c r="AB49" s="38">
        <f t="shared" si="73"/>
        <v>358594250173.32111</v>
      </c>
      <c r="AC49" s="38">
        <f t="shared" si="73"/>
        <v>358594250173.32111</v>
      </c>
      <c r="AD49" s="38">
        <f t="shared" si="73"/>
        <v>358594250173.32111</v>
      </c>
      <c r="AE49" s="38">
        <f t="shared" si="73"/>
        <v>358594250173.32111</v>
      </c>
      <c r="AF49" s="38">
        <f t="shared" si="73"/>
        <v>358594250173.32111</v>
      </c>
      <c r="AG49" s="38">
        <f t="shared" si="73"/>
        <v>358594250173.32111</v>
      </c>
      <c r="AH49" s="38">
        <f t="shared" si="73"/>
        <v>358594250173.32111</v>
      </c>
      <c r="AI49" s="38">
        <f t="shared" si="73"/>
        <v>358594250173.32111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2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1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2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1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0</v>
      </c>
      <c r="O54" s="38">
        <f t="shared" si="20"/>
        <v>4</v>
      </c>
      <c r="P54" s="369">
        <f t="shared" si="21"/>
        <v>100000000000</v>
      </c>
      <c r="Q54" s="38">
        <f t="shared" si="22"/>
        <v>698560227610365.75</v>
      </c>
      <c r="R54" s="371">
        <f t="shared" ref="R54:Z54" si="82">$P54*$O54+MAX(R$24*1000/(MAX(MIN(FLOOR(R$24*1000/$U$1,1),$E54))*$L$1)*$R$1,$Q54-$P54*$O54)</f>
        <v>698560227610365.75</v>
      </c>
      <c r="S54" s="371">
        <f t="shared" si="82"/>
        <v>698560227610365.75</v>
      </c>
      <c r="T54" s="371">
        <f t="shared" si="82"/>
        <v>698560227610365.75</v>
      </c>
      <c r="U54" s="371">
        <f t="shared" si="82"/>
        <v>698560227610365.75</v>
      </c>
      <c r="V54" s="371">
        <f t="shared" si="82"/>
        <v>698560227610365.75</v>
      </c>
      <c r="W54" s="371">
        <f t="shared" si="82"/>
        <v>698560227610365.75</v>
      </c>
      <c r="X54" s="371">
        <f t="shared" si="82"/>
        <v>698560227610365.75</v>
      </c>
      <c r="Y54" s="371">
        <f t="shared" si="82"/>
        <v>698560227610365.75</v>
      </c>
      <c r="Z54" s="371">
        <f t="shared" si="82"/>
        <v>698560227610365.75</v>
      </c>
      <c r="AA54" s="38">
        <f t="shared" ref="AA54:AI54" si="83">$D54*R54/3600</f>
        <v>380016763820.03894</v>
      </c>
      <c r="AB54" s="38">
        <f t="shared" si="83"/>
        <v>380016763820.03894</v>
      </c>
      <c r="AC54" s="38">
        <f t="shared" si="83"/>
        <v>380016763820.03894</v>
      </c>
      <c r="AD54" s="38">
        <f t="shared" si="83"/>
        <v>380016763820.03894</v>
      </c>
      <c r="AE54" s="38">
        <f t="shared" si="83"/>
        <v>380016763820.03894</v>
      </c>
      <c r="AF54" s="38">
        <f t="shared" si="83"/>
        <v>380016763820.03894</v>
      </c>
      <c r="AG54" s="38">
        <f t="shared" si="83"/>
        <v>380016763820.03894</v>
      </c>
      <c r="AH54" s="38">
        <f t="shared" si="83"/>
        <v>380016763820.03894</v>
      </c>
      <c r="AI54" s="38">
        <f t="shared" si="83"/>
        <v>380016763820.03894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0</v>
      </c>
      <c r="O55" s="38">
        <f t="shared" si="20"/>
        <v>5</v>
      </c>
      <c r="P55" s="369">
        <f t="shared" si="21"/>
        <v>100000000000</v>
      </c>
      <c r="Q55" s="38">
        <f t="shared" si="22"/>
        <v>698560227610365.75</v>
      </c>
      <c r="R55" s="371">
        <f t="shared" ref="R55:Z55" si="84">$P55*$O55+MAX(R$24*1000/(MAX(MIN(FLOOR(R$24*1000/$U$1,1),$E55))*$L$1)*$R$1,$Q55-$P55*$O55)</f>
        <v>698560227610365.75</v>
      </c>
      <c r="S55" s="371">
        <f t="shared" si="84"/>
        <v>698560227610365.75</v>
      </c>
      <c r="T55" s="371">
        <f t="shared" si="84"/>
        <v>698560227610365.75</v>
      </c>
      <c r="U55" s="371">
        <f t="shared" si="84"/>
        <v>698560227610365.75</v>
      </c>
      <c r="V55" s="371">
        <f t="shared" si="84"/>
        <v>698560227610365.75</v>
      </c>
      <c r="W55" s="371">
        <f t="shared" si="84"/>
        <v>698560227610365.75</v>
      </c>
      <c r="X55" s="371">
        <f t="shared" si="84"/>
        <v>698560227610365.75</v>
      </c>
      <c r="Y55" s="371">
        <f t="shared" si="84"/>
        <v>698560227610365.75</v>
      </c>
      <c r="Z55" s="371">
        <f t="shared" si="84"/>
        <v>698560227610365.75</v>
      </c>
      <c r="AA55" s="38">
        <f t="shared" ref="AA55:AI55" si="85">$D55*R55/3600</f>
        <v>506689018426.71869</v>
      </c>
      <c r="AB55" s="38">
        <f t="shared" si="85"/>
        <v>506689018426.71869</v>
      </c>
      <c r="AC55" s="38">
        <f t="shared" si="85"/>
        <v>506689018426.71869</v>
      </c>
      <c r="AD55" s="38">
        <f t="shared" si="85"/>
        <v>506689018426.71869</v>
      </c>
      <c r="AE55" s="38">
        <f t="shared" si="85"/>
        <v>506689018426.71869</v>
      </c>
      <c r="AF55" s="38">
        <f t="shared" si="85"/>
        <v>506689018426.71869</v>
      </c>
      <c r="AG55" s="38">
        <f t="shared" si="85"/>
        <v>506689018426.71869</v>
      </c>
      <c r="AH55" s="38">
        <f t="shared" si="85"/>
        <v>506689018426.71869</v>
      </c>
      <c r="AI55" s="38">
        <f t="shared" si="85"/>
        <v>506689018426.71869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0</v>
      </c>
      <c r="O56" s="38">
        <f t="shared" si="20"/>
        <v>5</v>
      </c>
      <c r="P56" s="369">
        <f t="shared" si="21"/>
        <v>100000000000</v>
      </c>
      <c r="Q56" s="38">
        <f t="shared" si="22"/>
        <v>698560227610365.75</v>
      </c>
      <c r="R56" s="371">
        <f t="shared" ref="R56:Z56" si="86">$P56*$O56+MAX(R$24*1000/(MAX(MIN(FLOOR(R$24*1000/$U$1,1),$E56))*$L$1)*$R$1,$Q56-$P56*$O56)</f>
        <v>698560227610365.75</v>
      </c>
      <c r="S56" s="371">
        <f t="shared" si="86"/>
        <v>698560227610365.75</v>
      </c>
      <c r="T56" s="371">
        <f t="shared" si="86"/>
        <v>698560227610365.75</v>
      </c>
      <c r="U56" s="371">
        <f t="shared" si="86"/>
        <v>698560227610365.75</v>
      </c>
      <c r="V56" s="371">
        <f t="shared" si="86"/>
        <v>698560227610365.75</v>
      </c>
      <c r="W56" s="371">
        <f t="shared" si="86"/>
        <v>698560227610365.75</v>
      </c>
      <c r="X56" s="371">
        <f t="shared" si="86"/>
        <v>698560227610365.75</v>
      </c>
      <c r="Y56" s="371">
        <f t="shared" si="86"/>
        <v>698560227610365.75</v>
      </c>
      <c r="Z56" s="371">
        <f t="shared" si="86"/>
        <v>698560227610365.75</v>
      </c>
      <c r="AA56" s="38">
        <f t="shared" ref="AA56:AI56" si="87">$D56*R56/3600</f>
        <v>506689018426.71869</v>
      </c>
      <c r="AB56" s="38">
        <f t="shared" si="87"/>
        <v>506689018426.71869</v>
      </c>
      <c r="AC56" s="38">
        <f t="shared" si="87"/>
        <v>506689018426.71869</v>
      </c>
      <c r="AD56" s="38">
        <f t="shared" si="87"/>
        <v>506689018426.71869</v>
      </c>
      <c r="AE56" s="38">
        <f t="shared" si="87"/>
        <v>506689018426.71869</v>
      </c>
      <c r="AF56" s="38">
        <f t="shared" si="87"/>
        <v>506689018426.71869</v>
      </c>
      <c r="AG56" s="38">
        <f t="shared" si="87"/>
        <v>506689018426.71869</v>
      </c>
      <c r="AH56" s="38">
        <f t="shared" si="87"/>
        <v>506689018426.71869</v>
      </c>
      <c r="AI56" s="38">
        <f t="shared" si="87"/>
        <v>506689018426.71869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2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1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0</v>
      </c>
      <c r="O59" s="38">
        <f t="shared" si="20"/>
        <v>5</v>
      </c>
      <c r="P59" s="369">
        <f t="shared" si="21"/>
        <v>100000000000</v>
      </c>
      <c r="Q59" s="38">
        <f t="shared" si="22"/>
        <v>698560227610365.75</v>
      </c>
      <c r="R59" s="371">
        <f t="shared" ref="R59:Z59" si="92">$P59*$O59+MAX(R$24*1000/(MAX(MIN(FLOOR(R$24*1000/$U$1,1),$E59))*$L$1)*$R$1,$Q59-$P59*$O59)</f>
        <v>698560227610365.75</v>
      </c>
      <c r="S59" s="371">
        <f t="shared" si="92"/>
        <v>698560227610365.75</v>
      </c>
      <c r="T59" s="371">
        <f t="shared" si="92"/>
        <v>698560227610365.75</v>
      </c>
      <c r="U59" s="371">
        <f t="shared" si="92"/>
        <v>698560227610365.75</v>
      </c>
      <c r="V59" s="371">
        <f t="shared" si="92"/>
        <v>698560227610365.75</v>
      </c>
      <c r="W59" s="371">
        <f t="shared" si="92"/>
        <v>698560227610365.75</v>
      </c>
      <c r="X59" s="371">
        <f t="shared" si="92"/>
        <v>698560227610365.75</v>
      </c>
      <c r="Y59" s="371">
        <f t="shared" si="92"/>
        <v>698560227610365.75</v>
      </c>
      <c r="Z59" s="371">
        <f t="shared" si="92"/>
        <v>698560227610365.75</v>
      </c>
      <c r="AA59" s="38">
        <f t="shared" ref="AA59:AI59" si="93">$D59*R59/3600</f>
        <v>1055602121722.3306</v>
      </c>
      <c r="AB59" s="38">
        <f t="shared" si="93"/>
        <v>1055602121722.3306</v>
      </c>
      <c r="AC59" s="38">
        <f t="shared" si="93"/>
        <v>1055602121722.3306</v>
      </c>
      <c r="AD59" s="38">
        <f t="shared" si="93"/>
        <v>1055602121722.3306</v>
      </c>
      <c r="AE59" s="38">
        <f t="shared" si="93"/>
        <v>1055602121722.3306</v>
      </c>
      <c r="AF59" s="38">
        <f t="shared" si="93"/>
        <v>1055602121722.3306</v>
      </c>
      <c r="AG59" s="38">
        <f t="shared" si="93"/>
        <v>1055602121722.3306</v>
      </c>
      <c r="AH59" s="38">
        <f t="shared" si="93"/>
        <v>1055602121722.3306</v>
      </c>
      <c r="AI59" s="38">
        <f t="shared" si="93"/>
        <v>1055602121722.3306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0</v>
      </c>
      <c r="O60" s="38">
        <f t="shared" si="20"/>
        <v>5</v>
      </c>
      <c r="P60" s="369">
        <f t="shared" si="21"/>
        <v>100000000000</v>
      </c>
      <c r="Q60" s="38">
        <f t="shared" si="22"/>
        <v>698560227610365.75</v>
      </c>
      <c r="R60" s="371">
        <f t="shared" ref="R60:Z60" si="94">$P60*$O60+MAX(R$24*1000/(MAX(MIN(FLOOR(R$24*1000/$U$1,1),$E60))*$L$1)*$R$1,$Q60-$P60*$O60)</f>
        <v>698560227610365.75</v>
      </c>
      <c r="S60" s="371">
        <f t="shared" si="94"/>
        <v>698560227610365.75</v>
      </c>
      <c r="T60" s="371">
        <f t="shared" si="94"/>
        <v>698560227610365.75</v>
      </c>
      <c r="U60" s="371">
        <f t="shared" si="94"/>
        <v>698560227610365.75</v>
      </c>
      <c r="V60" s="371">
        <f t="shared" si="94"/>
        <v>698560227610365.75</v>
      </c>
      <c r="W60" s="371">
        <f t="shared" si="94"/>
        <v>698560227610365.75</v>
      </c>
      <c r="X60" s="371">
        <f t="shared" si="94"/>
        <v>698560227610365.75</v>
      </c>
      <c r="Y60" s="371">
        <f t="shared" si="94"/>
        <v>698560227610365.75</v>
      </c>
      <c r="Z60" s="371">
        <f t="shared" si="94"/>
        <v>698560227610365.75</v>
      </c>
      <c r="AA60" s="38">
        <f t="shared" ref="AA60:AI60" si="95">$D60*R60/3600</f>
        <v>1055602121722.3306</v>
      </c>
      <c r="AB60" s="38">
        <f t="shared" si="95"/>
        <v>1055602121722.3306</v>
      </c>
      <c r="AC60" s="38">
        <f t="shared" si="95"/>
        <v>1055602121722.3306</v>
      </c>
      <c r="AD60" s="38">
        <f t="shared" si="95"/>
        <v>1055602121722.3306</v>
      </c>
      <c r="AE60" s="38">
        <f t="shared" si="95"/>
        <v>1055602121722.3306</v>
      </c>
      <c r="AF60" s="38">
        <f t="shared" si="95"/>
        <v>1055602121722.3306</v>
      </c>
      <c r="AG60" s="38">
        <f t="shared" si="95"/>
        <v>1055602121722.3306</v>
      </c>
      <c r="AH60" s="38">
        <f t="shared" si="95"/>
        <v>1055602121722.3306</v>
      </c>
      <c r="AI60" s="38">
        <f t="shared" si="95"/>
        <v>1055602121722.3306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0</v>
      </c>
      <c r="O61" s="38">
        <f t="shared" si="20"/>
        <v>4</v>
      </c>
      <c r="P61" s="369">
        <f t="shared" si="21"/>
        <v>100000000000</v>
      </c>
      <c r="Q61" s="38">
        <f t="shared" si="22"/>
        <v>698560227610365.75</v>
      </c>
      <c r="R61" s="371">
        <f t="shared" ref="R61:Z61" si="96">$P61*$O61+MAX(R$24*1000/(MAX(MIN(FLOOR(R$24*1000/$U$1,1),$E61))*$L$1)*$R$1,$Q61-$P61*$O61)</f>
        <v>698560227610365.75</v>
      </c>
      <c r="S61" s="371">
        <f t="shared" si="96"/>
        <v>698560227610365.75</v>
      </c>
      <c r="T61" s="371">
        <f t="shared" si="96"/>
        <v>698560227610365.75</v>
      </c>
      <c r="U61" s="371">
        <f t="shared" si="96"/>
        <v>698560227610365.75</v>
      </c>
      <c r="V61" s="371">
        <f t="shared" si="96"/>
        <v>698560227610365.75</v>
      </c>
      <c r="W61" s="371">
        <f t="shared" si="96"/>
        <v>698560227610365.75</v>
      </c>
      <c r="X61" s="371">
        <f t="shared" si="96"/>
        <v>698560227610365.75</v>
      </c>
      <c r="Y61" s="371">
        <f t="shared" si="96"/>
        <v>698560227610365.75</v>
      </c>
      <c r="Z61" s="371">
        <f t="shared" si="96"/>
        <v>698560227610365.75</v>
      </c>
      <c r="AA61" s="38">
        <f t="shared" ref="AA61:AI61" si="97">$D61*R61/3600</f>
        <v>791701591291.74792</v>
      </c>
      <c r="AB61" s="38">
        <f t="shared" si="97"/>
        <v>791701591291.74792</v>
      </c>
      <c r="AC61" s="38">
        <f t="shared" si="97"/>
        <v>791701591291.74792</v>
      </c>
      <c r="AD61" s="38">
        <f t="shared" si="97"/>
        <v>791701591291.74792</v>
      </c>
      <c r="AE61" s="38">
        <f t="shared" si="97"/>
        <v>791701591291.74792</v>
      </c>
      <c r="AF61" s="38">
        <f t="shared" si="97"/>
        <v>791701591291.74792</v>
      </c>
      <c r="AG61" s="38">
        <f t="shared" si="97"/>
        <v>791701591291.74792</v>
      </c>
      <c r="AH61" s="38">
        <f t="shared" si="97"/>
        <v>791701591291.74792</v>
      </c>
      <c r="AI61" s="38">
        <f t="shared" si="97"/>
        <v>791701591291.74792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0</v>
      </c>
      <c r="O62" s="38">
        <f t="shared" si="20"/>
        <v>4</v>
      </c>
      <c r="P62" s="369">
        <f t="shared" si="21"/>
        <v>100000000000</v>
      </c>
      <c r="Q62" s="38">
        <f t="shared" si="22"/>
        <v>698560227610365.75</v>
      </c>
      <c r="R62" s="371">
        <f t="shared" ref="R62:Z62" si="98">$P62*$O62+MAX(R$24*1000/(MAX(MIN(FLOOR(R$24*1000/$U$1,1),$E62))*$L$1)*$R$1,$Q62-$P62*$O62)</f>
        <v>698560227610365.75</v>
      </c>
      <c r="S62" s="371">
        <f t="shared" si="98"/>
        <v>698560227610365.75</v>
      </c>
      <c r="T62" s="371">
        <f t="shared" si="98"/>
        <v>698560227610365.75</v>
      </c>
      <c r="U62" s="371">
        <f t="shared" si="98"/>
        <v>698560227610365.75</v>
      </c>
      <c r="V62" s="371">
        <f t="shared" si="98"/>
        <v>698560227610365.75</v>
      </c>
      <c r="W62" s="371">
        <f t="shared" si="98"/>
        <v>698560227610365.75</v>
      </c>
      <c r="X62" s="371">
        <f t="shared" si="98"/>
        <v>698560227610365.75</v>
      </c>
      <c r="Y62" s="371">
        <f t="shared" si="98"/>
        <v>698560227610365.75</v>
      </c>
      <c r="Z62" s="371">
        <f t="shared" si="98"/>
        <v>698560227610365.75</v>
      </c>
      <c r="AA62" s="38">
        <f t="shared" ref="AA62:AI62" si="99">$D62*R62/3600</f>
        <v>791701591291.74792</v>
      </c>
      <c r="AB62" s="38">
        <f t="shared" si="99"/>
        <v>791701591291.74792</v>
      </c>
      <c r="AC62" s="38">
        <f t="shared" si="99"/>
        <v>791701591291.74792</v>
      </c>
      <c r="AD62" s="38">
        <f t="shared" si="99"/>
        <v>791701591291.74792</v>
      </c>
      <c r="AE62" s="38">
        <f t="shared" si="99"/>
        <v>791701591291.74792</v>
      </c>
      <c r="AF62" s="38">
        <f t="shared" si="99"/>
        <v>791701591291.74792</v>
      </c>
      <c r="AG62" s="38">
        <f t="shared" si="99"/>
        <v>791701591291.74792</v>
      </c>
      <c r="AH62" s="38">
        <f t="shared" si="99"/>
        <v>791701591291.74792</v>
      </c>
      <c r="AI62" s="38">
        <f t="shared" si="99"/>
        <v>791701591291.74792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0</v>
      </c>
      <c r="O63" s="38">
        <f t="shared" si="20"/>
        <v>4</v>
      </c>
      <c r="P63" s="369">
        <f t="shared" si="21"/>
        <v>100000000000</v>
      </c>
      <c r="Q63" s="38">
        <f t="shared" si="22"/>
        <v>698560227610365.75</v>
      </c>
      <c r="R63" s="371">
        <f t="shared" ref="R63:Z63" si="100">$P63*$O63+MAX(R$24*1000/(MAX(MIN(FLOOR(R$24*1000/$U$1,1),$E63))*$L$1)*$R$1,$Q63-$P63*$O63)</f>
        <v>698560227610365.75</v>
      </c>
      <c r="S63" s="371">
        <f t="shared" si="100"/>
        <v>698560227610365.75</v>
      </c>
      <c r="T63" s="371">
        <f t="shared" si="100"/>
        <v>698560227610365.75</v>
      </c>
      <c r="U63" s="371">
        <f t="shared" si="100"/>
        <v>698560227610365.75</v>
      </c>
      <c r="V63" s="371">
        <f t="shared" si="100"/>
        <v>698560227610365.75</v>
      </c>
      <c r="W63" s="371">
        <f t="shared" si="100"/>
        <v>698560227610365.75</v>
      </c>
      <c r="X63" s="371">
        <f t="shared" si="100"/>
        <v>698560227610365.75</v>
      </c>
      <c r="Y63" s="371">
        <f t="shared" si="100"/>
        <v>698560227610365.75</v>
      </c>
      <c r="Z63" s="371">
        <f t="shared" si="100"/>
        <v>698560227610365.75</v>
      </c>
      <c r="AA63" s="38">
        <f t="shared" ref="AA63:AI63" si="101">$D63*R63/3600</f>
        <v>791701591291.74792</v>
      </c>
      <c r="AB63" s="38">
        <f t="shared" si="101"/>
        <v>791701591291.74792</v>
      </c>
      <c r="AC63" s="38">
        <f t="shared" si="101"/>
        <v>791701591291.74792</v>
      </c>
      <c r="AD63" s="38">
        <f t="shared" si="101"/>
        <v>791701591291.74792</v>
      </c>
      <c r="AE63" s="38">
        <f t="shared" si="101"/>
        <v>791701591291.74792</v>
      </c>
      <c r="AF63" s="38">
        <f t="shared" si="101"/>
        <v>791701591291.74792</v>
      </c>
      <c r="AG63" s="38">
        <f t="shared" si="101"/>
        <v>791701591291.74792</v>
      </c>
      <c r="AH63" s="38">
        <f t="shared" si="101"/>
        <v>791701591291.74792</v>
      </c>
      <c r="AI63" s="38">
        <f t="shared" si="101"/>
        <v>791701591291.74792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0</v>
      </c>
      <c r="O64" s="38">
        <f t="shared" si="20"/>
        <v>3</v>
      </c>
      <c r="P64" s="369">
        <f t="shared" si="21"/>
        <v>100000000000</v>
      </c>
      <c r="Q64" s="38">
        <f t="shared" si="22"/>
        <v>698560227610365.75</v>
      </c>
      <c r="R64" s="371">
        <f t="shared" ref="R64:Z64" si="102">$P64*$O64+MAX(R$24*1000/(MAX(MIN(FLOOR(R$24*1000/$U$1,1),$E64))*$L$1)*$R$1,$Q64-$P64*$O64)</f>
        <v>698560227610365.75</v>
      </c>
      <c r="S64" s="371">
        <f t="shared" si="102"/>
        <v>698560227610365.75</v>
      </c>
      <c r="T64" s="371">
        <f t="shared" si="102"/>
        <v>698560227610365.75</v>
      </c>
      <c r="U64" s="371">
        <f t="shared" si="102"/>
        <v>698560227610365.75</v>
      </c>
      <c r="V64" s="371">
        <f t="shared" si="102"/>
        <v>698560227610365.75</v>
      </c>
      <c r="W64" s="371">
        <f t="shared" si="102"/>
        <v>698560227610365.75</v>
      </c>
      <c r="X64" s="371">
        <f t="shared" si="102"/>
        <v>698560227610365.75</v>
      </c>
      <c r="Y64" s="371">
        <f t="shared" si="102"/>
        <v>698560227610365.75</v>
      </c>
      <c r="Z64" s="371">
        <f t="shared" si="102"/>
        <v>698560227610365.75</v>
      </c>
      <c r="AA64" s="38">
        <f t="shared" ref="AA64:AI64" si="103">$D64*R64/3600</f>
        <v>593776193468.81091</v>
      </c>
      <c r="AB64" s="38">
        <f t="shared" si="103"/>
        <v>593776193468.81091</v>
      </c>
      <c r="AC64" s="38">
        <f t="shared" si="103"/>
        <v>593776193468.81091</v>
      </c>
      <c r="AD64" s="38">
        <f t="shared" si="103"/>
        <v>593776193468.81091</v>
      </c>
      <c r="AE64" s="38">
        <f t="shared" si="103"/>
        <v>593776193468.81091</v>
      </c>
      <c r="AF64" s="38">
        <f t="shared" si="103"/>
        <v>593776193468.81091</v>
      </c>
      <c r="AG64" s="38">
        <f t="shared" si="103"/>
        <v>593776193468.81091</v>
      </c>
      <c r="AH64" s="38">
        <f t="shared" si="103"/>
        <v>593776193468.81091</v>
      </c>
      <c r="AI64" s="38">
        <f t="shared" si="103"/>
        <v>593776193468.81091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2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2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2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1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1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45.6</v>
      </c>
      <c r="Q70" s="38">
        <f t="shared" si="22"/>
        <v>318543.46379032679</v>
      </c>
      <c r="R70" s="371">
        <f t="shared" ref="R70:Z70" si="114">$P70*$O70+MAX(R$24*1000/(MAX(MIN(FLOOR(R$24*1000/$U$1,1),$E70))*$L$1)*$R$1,$Q70-$P70*$O70)</f>
        <v>318543.46379032679</v>
      </c>
      <c r="S70" s="371">
        <f t="shared" si="114"/>
        <v>318543.46379032679</v>
      </c>
      <c r="T70" s="371">
        <f t="shared" si="114"/>
        <v>318543.46379032679</v>
      </c>
      <c r="U70" s="371">
        <f t="shared" si="114"/>
        <v>318543.46379032679</v>
      </c>
      <c r="V70" s="371">
        <f t="shared" si="114"/>
        <v>318543.46379032679</v>
      </c>
      <c r="W70" s="371">
        <f t="shared" si="114"/>
        <v>391387.10264790425</v>
      </c>
      <c r="X70" s="371">
        <f t="shared" si="114"/>
        <v>3913050.2264790428</v>
      </c>
      <c r="Y70" s="371">
        <f t="shared" si="114"/>
        <v>39129681.464790426</v>
      </c>
      <c r="Z70" s="371">
        <f t="shared" si="114"/>
        <v>391295993.84790426</v>
      </c>
      <c r="AA70" s="38">
        <f t="shared" ref="AA70:AI70" si="115">$D70*R70/3600</f>
        <v>243.50878120860534</v>
      </c>
      <c r="AB70" s="38">
        <f t="shared" si="115"/>
        <v>243.50878120860534</v>
      </c>
      <c r="AC70" s="38">
        <f t="shared" si="115"/>
        <v>243.50878120860534</v>
      </c>
      <c r="AD70" s="38">
        <f t="shared" si="115"/>
        <v>243.50878120860534</v>
      </c>
      <c r="AE70" s="38">
        <f t="shared" si="115"/>
        <v>243.50878120860534</v>
      </c>
      <c r="AF70" s="38">
        <f t="shared" si="115"/>
        <v>299.19369624639791</v>
      </c>
      <c r="AG70" s="38">
        <f t="shared" si="115"/>
        <v>2991.3095064639792</v>
      </c>
      <c r="AH70" s="38">
        <f t="shared" si="115"/>
        <v>29912.467608639789</v>
      </c>
      <c r="AI70" s="38">
        <f t="shared" si="115"/>
        <v>299124.04863039794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0</v>
      </c>
      <c r="O71" s="38">
        <f t="shared" si="20"/>
        <v>5</v>
      </c>
      <c r="P71" s="369">
        <f t="shared" si="21"/>
        <v>100000000000</v>
      </c>
      <c r="Q71" s="38">
        <f t="shared" si="22"/>
        <v>698560227610365.75</v>
      </c>
      <c r="R71" s="371">
        <f t="shared" ref="R71:Z71" si="116">$P71*$O71+MAX(R$24*1000/(MAX(MIN(FLOOR(R$24*1000/$U$1,1),$E71))*$L$1)*$R$1,$Q71-$P71*$O71)</f>
        <v>698560227610365.75</v>
      </c>
      <c r="S71" s="371">
        <f t="shared" si="116"/>
        <v>698560227610365.75</v>
      </c>
      <c r="T71" s="371">
        <f t="shared" si="116"/>
        <v>698560227610365.75</v>
      </c>
      <c r="U71" s="371">
        <f t="shared" si="116"/>
        <v>698560227610365.75</v>
      </c>
      <c r="V71" s="371">
        <f t="shared" si="116"/>
        <v>698560227610365.75</v>
      </c>
      <c r="W71" s="371">
        <f t="shared" si="116"/>
        <v>698560227610365.75</v>
      </c>
      <c r="X71" s="371">
        <f t="shared" si="116"/>
        <v>698560227610365.75</v>
      </c>
      <c r="Y71" s="371">
        <f t="shared" si="116"/>
        <v>698560227610365.75</v>
      </c>
      <c r="Z71" s="371">
        <f t="shared" si="116"/>
        <v>698560227610365.75</v>
      </c>
      <c r="AA71" s="38">
        <f t="shared" ref="AA71:AI71" si="117">$D71*R71/3600</f>
        <v>534010485106.5907</v>
      </c>
      <c r="AB71" s="38">
        <f t="shared" si="117"/>
        <v>534010485106.5907</v>
      </c>
      <c r="AC71" s="38">
        <f t="shared" si="117"/>
        <v>534010485106.5907</v>
      </c>
      <c r="AD71" s="38">
        <f t="shared" si="117"/>
        <v>534010485106.5907</v>
      </c>
      <c r="AE71" s="38">
        <f t="shared" si="117"/>
        <v>534010485106.5907</v>
      </c>
      <c r="AF71" s="38">
        <f t="shared" si="117"/>
        <v>534010485106.5907</v>
      </c>
      <c r="AG71" s="38">
        <f t="shared" si="117"/>
        <v>534010485106.5907</v>
      </c>
      <c r="AH71" s="38">
        <f t="shared" si="117"/>
        <v>534010485106.5907</v>
      </c>
      <c r="AI71" s="38">
        <f t="shared" si="117"/>
        <v>534010485106.5907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91.2</v>
      </c>
      <c r="Q72" s="38">
        <f t="shared" si="22"/>
        <v>637086.92758065357</v>
      </c>
      <c r="R72" s="371">
        <f t="shared" ref="R72:Z72" si="118">$P72*$O72+MAX(R$24*1000/(MAX(MIN(FLOOR(R$24*1000/$U$1,1),$E72))*$L$1)*$R$1,$Q72-$P72*$O72)</f>
        <v>637086.92758065357</v>
      </c>
      <c r="S72" s="371">
        <f t="shared" si="118"/>
        <v>637086.92758065357</v>
      </c>
      <c r="T72" s="371">
        <f t="shared" si="118"/>
        <v>637086.92758065357</v>
      </c>
      <c r="U72" s="371">
        <f t="shared" si="118"/>
        <v>637086.92758065357</v>
      </c>
      <c r="V72" s="371">
        <f t="shared" si="118"/>
        <v>637086.92758065357</v>
      </c>
      <c r="W72" s="371">
        <f t="shared" si="118"/>
        <v>782683.00529580843</v>
      </c>
      <c r="X72" s="371">
        <f t="shared" si="118"/>
        <v>7826009.2529580854</v>
      </c>
      <c r="Y72" s="371">
        <f t="shared" si="118"/>
        <v>78259271.729580849</v>
      </c>
      <c r="Z72" s="371">
        <f t="shared" si="118"/>
        <v>782591896.4958086</v>
      </c>
      <c r="AA72" s="38">
        <f t="shared" ref="AA72:AI72" si="119">$D72*R72/3600</f>
        <v>243.50878120860534</v>
      </c>
      <c r="AB72" s="38">
        <f t="shared" si="119"/>
        <v>243.50878120860534</v>
      </c>
      <c r="AC72" s="38">
        <f t="shared" si="119"/>
        <v>243.50878120860534</v>
      </c>
      <c r="AD72" s="38">
        <f t="shared" si="119"/>
        <v>243.50878120860534</v>
      </c>
      <c r="AE72" s="38">
        <f t="shared" si="119"/>
        <v>243.50878120860534</v>
      </c>
      <c r="AF72" s="38">
        <f t="shared" si="119"/>
        <v>299.1588375797312</v>
      </c>
      <c r="AG72" s="38">
        <f t="shared" si="119"/>
        <v>2991.2746477973124</v>
      </c>
      <c r="AH72" s="38">
        <f t="shared" si="119"/>
        <v>29912.432749973123</v>
      </c>
      <c r="AI72" s="38">
        <f t="shared" si="119"/>
        <v>299124.01377173123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2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1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0</v>
      </c>
      <c r="O75" s="38">
        <f t="shared" si="20"/>
        <v>8</v>
      </c>
      <c r="P75" s="369">
        <f t="shared" si="21"/>
        <v>100000000000</v>
      </c>
      <c r="Q75" s="38">
        <f t="shared" si="22"/>
        <v>698560227610365.75</v>
      </c>
      <c r="R75" s="371">
        <f t="shared" ref="R75:Z75" si="124">$P75*$O75+MAX(R$24*1000/(MAX(MIN(FLOOR(R$24*1000/$U$1,1),$E75))*$L$1)*$R$1,$Q75-$P75*$O75)</f>
        <v>698560227610365.75</v>
      </c>
      <c r="S75" s="371">
        <f t="shared" si="124"/>
        <v>698560227610365.75</v>
      </c>
      <c r="T75" s="371">
        <f t="shared" si="124"/>
        <v>698560227610365.75</v>
      </c>
      <c r="U75" s="371">
        <f t="shared" si="124"/>
        <v>698560227610365.75</v>
      </c>
      <c r="V75" s="371">
        <f t="shared" si="124"/>
        <v>698560227610365.75</v>
      </c>
      <c r="W75" s="371">
        <f t="shared" si="124"/>
        <v>698560227610365.75</v>
      </c>
      <c r="X75" s="371">
        <f t="shared" si="124"/>
        <v>698560227610365.75</v>
      </c>
      <c r="Y75" s="371">
        <f t="shared" si="124"/>
        <v>698560227610365.75</v>
      </c>
      <c r="Z75" s="371">
        <f t="shared" si="124"/>
        <v>698560227610365.75</v>
      </c>
      <c r="AA75" s="38">
        <f t="shared" ref="AA75:AI75" si="125">$D75*R75/3600</f>
        <v>801015727659.88611</v>
      </c>
      <c r="AB75" s="38">
        <f t="shared" si="125"/>
        <v>801015727659.88611</v>
      </c>
      <c r="AC75" s="38">
        <f t="shared" si="125"/>
        <v>801015727659.88611</v>
      </c>
      <c r="AD75" s="38">
        <f t="shared" si="125"/>
        <v>801015727659.88611</v>
      </c>
      <c r="AE75" s="38">
        <f t="shared" si="125"/>
        <v>801015727659.88611</v>
      </c>
      <c r="AF75" s="38">
        <f t="shared" si="125"/>
        <v>801015727659.88611</v>
      </c>
      <c r="AG75" s="38">
        <f t="shared" si="125"/>
        <v>801015727659.88611</v>
      </c>
      <c r="AH75" s="38">
        <f t="shared" si="125"/>
        <v>801015727659.88611</v>
      </c>
      <c r="AI75" s="38">
        <f t="shared" si="125"/>
        <v>801015727659.88611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45.6</v>
      </c>
      <c r="Q76" s="38">
        <f t="shared" si="22"/>
        <v>318543.46379032679</v>
      </c>
      <c r="R76" s="371">
        <f t="shared" ref="R76:Z76" si="126">$P76*$O76+MAX(R$24*1000/(MAX(MIN(FLOOR(R$24*1000/$U$1,1),$E76))*$L$1)*$R$1,$Q76-$P76*$O76)</f>
        <v>318543.46379032679</v>
      </c>
      <c r="S76" s="371">
        <f t="shared" si="126"/>
        <v>318543.46379032679</v>
      </c>
      <c r="T76" s="371">
        <f t="shared" si="126"/>
        <v>318543.46379032679</v>
      </c>
      <c r="U76" s="371">
        <f t="shared" si="126"/>
        <v>318543.46379032679</v>
      </c>
      <c r="V76" s="371">
        <f t="shared" si="126"/>
        <v>318543.46379032679</v>
      </c>
      <c r="W76" s="371">
        <f t="shared" si="126"/>
        <v>318543.46379032679</v>
      </c>
      <c r="X76" s="371">
        <f t="shared" si="126"/>
        <v>2608821.7509860285</v>
      </c>
      <c r="Y76" s="371">
        <f t="shared" si="126"/>
        <v>26086575.909860279</v>
      </c>
      <c r="Z76" s="371">
        <f t="shared" si="126"/>
        <v>260864117.49860284</v>
      </c>
      <c r="AA76" s="38">
        <f t="shared" ref="AA76:AI76" si="127">$D76*R76/3600</f>
        <v>365.26317181290807</v>
      </c>
      <c r="AB76" s="38">
        <f t="shared" si="127"/>
        <v>365.26317181290807</v>
      </c>
      <c r="AC76" s="38">
        <f t="shared" si="127"/>
        <v>365.26317181290807</v>
      </c>
      <c r="AD76" s="38">
        <f t="shared" si="127"/>
        <v>365.26317181290807</v>
      </c>
      <c r="AE76" s="38">
        <f t="shared" si="127"/>
        <v>365.26317181290807</v>
      </c>
      <c r="AF76" s="38">
        <f t="shared" si="127"/>
        <v>365.26317181290807</v>
      </c>
      <c r="AG76" s="38">
        <f t="shared" si="127"/>
        <v>2991.4489411306458</v>
      </c>
      <c r="AH76" s="38">
        <f t="shared" si="127"/>
        <v>29912.607043306456</v>
      </c>
      <c r="AI76" s="38">
        <f t="shared" si="127"/>
        <v>299124.18806506461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76</v>
      </c>
      <c r="Q77" s="38">
        <f t="shared" si="22"/>
        <v>530905.77298387792</v>
      </c>
      <c r="R77" s="371">
        <f t="shared" ref="R77:Z77" si="128">$P77*$O77+MAX(R$24*1000/(MAX(MIN(FLOOR(R$24*1000/$U$1,1),$E77))*$L$1)*$R$1,$Q77-$P77*$O77)</f>
        <v>530905.77298387792</v>
      </c>
      <c r="S77" s="371">
        <f t="shared" si="128"/>
        <v>530905.77298387792</v>
      </c>
      <c r="T77" s="371">
        <f t="shared" si="128"/>
        <v>530905.77298387792</v>
      </c>
      <c r="U77" s="371">
        <f t="shared" si="128"/>
        <v>530905.77298387792</v>
      </c>
      <c r="V77" s="371">
        <f t="shared" si="128"/>
        <v>530905.77298387792</v>
      </c>
      <c r="W77" s="371">
        <f t="shared" si="128"/>
        <v>530905.77298387792</v>
      </c>
      <c r="X77" s="371">
        <f t="shared" si="128"/>
        <v>5217430.7019720571</v>
      </c>
      <c r="Y77" s="371">
        <f t="shared" si="128"/>
        <v>52172939.019720562</v>
      </c>
      <c r="Z77" s="371">
        <f t="shared" si="128"/>
        <v>521728022.19720566</v>
      </c>
      <c r="AA77" s="38">
        <f t="shared" ref="AA77:AI77" si="129">$D77*R77/3600</f>
        <v>304.38597651075668</v>
      </c>
      <c r="AB77" s="38">
        <f t="shared" si="129"/>
        <v>304.38597651075668</v>
      </c>
      <c r="AC77" s="38">
        <f t="shared" si="129"/>
        <v>304.38597651075668</v>
      </c>
      <c r="AD77" s="38">
        <f t="shared" si="129"/>
        <v>304.38597651075668</v>
      </c>
      <c r="AE77" s="38">
        <f t="shared" si="129"/>
        <v>304.38597651075668</v>
      </c>
      <c r="AF77" s="38">
        <f t="shared" si="129"/>
        <v>304.38597651075668</v>
      </c>
      <c r="AG77" s="38">
        <f t="shared" si="129"/>
        <v>2991.3269357973131</v>
      </c>
      <c r="AH77" s="38">
        <f t="shared" si="129"/>
        <v>29912.485037973122</v>
      </c>
      <c r="AI77" s="38">
        <f t="shared" si="129"/>
        <v>299124.06605973124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0</v>
      </c>
      <c r="O78" s="38">
        <f t="shared" si="20"/>
        <v>4</v>
      </c>
      <c r="P78" s="369">
        <f t="shared" si="21"/>
        <v>100000000000</v>
      </c>
      <c r="Q78" s="38">
        <f t="shared" si="22"/>
        <v>698560227610365.75</v>
      </c>
      <c r="R78" s="371">
        <f t="shared" ref="R78:Z78" si="130">$P78*$O78+MAX(R$24*1000/(MAX(MIN(FLOOR(R$24*1000/$U$1,1),$E78))*$L$1)*$R$1,$Q78-$P78*$O78)</f>
        <v>698560227610365.75</v>
      </c>
      <c r="S78" s="371">
        <f t="shared" si="130"/>
        <v>698560227610365.75</v>
      </c>
      <c r="T78" s="371">
        <f t="shared" si="130"/>
        <v>698560227610365.75</v>
      </c>
      <c r="U78" s="371">
        <f t="shared" si="130"/>
        <v>698560227610365.75</v>
      </c>
      <c r="V78" s="371">
        <f t="shared" si="130"/>
        <v>698560227610365.75</v>
      </c>
      <c r="W78" s="371">
        <f t="shared" si="130"/>
        <v>698560227610365.75</v>
      </c>
      <c r="X78" s="371">
        <f t="shared" si="130"/>
        <v>698560227610365.75</v>
      </c>
      <c r="Y78" s="371">
        <f t="shared" si="130"/>
        <v>698560227610365.75</v>
      </c>
      <c r="Z78" s="371">
        <f t="shared" si="130"/>
        <v>698560227610365.75</v>
      </c>
      <c r="AA78" s="38">
        <f t="shared" ref="AA78:AI78" si="131">$D78*R78/3600</f>
        <v>400507863829.94305</v>
      </c>
      <c r="AB78" s="38">
        <f t="shared" si="131"/>
        <v>400507863829.94305</v>
      </c>
      <c r="AC78" s="38">
        <f t="shared" si="131"/>
        <v>400507863829.94305</v>
      </c>
      <c r="AD78" s="38">
        <f t="shared" si="131"/>
        <v>400507863829.94305</v>
      </c>
      <c r="AE78" s="38">
        <f t="shared" si="131"/>
        <v>400507863829.94305</v>
      </c>
      <c r="AF78" s="38">
        <f t="shared" si="131"/>
        <v>400507863829.94305</v>
      </c>
      <c r="AG78" s="38">
        <f t="shared" si="131"/>
        <v>400507863829.94305</v>
      </c>
      <c r="AH78" s="38">
        <f t="shared" si="131"/>
        <v>400507863829.94305</v>
      </c>
      <c r="AI78" s="38">
        <f t="shared" si="131"/>
        <v>400507863829.94305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0</v>
      </c>
      <c r="O79" s="38">
        <f t="shared" si="20"/>
        <v>17</v>
      </c>
      <c r="P79" s="369">
        <f t="shared" si="21"/>
        <v>100000000000</v>
      </c>
      <c r="Q79" s="38">
        <f t="shared" si="22"/>
        <v>698560227610365.75</v>
      </c>
      <c r="R79" s="371">
        <f t="shared" ref="R79:Z79" si="132">$P79*$O79+MAX(R$24*1000/(MAX(MIN(FLOOR(R$24*1000/$U$1,1),$E79))*$L$1)*$R$1,$Q79-$P79*$O79)</f>
        <v>698560227610365.75</v>
      </c>
      <c r="S79" s="371">
        <f t="shared" si="132"/>
        <v>698560227610365.75</v>
      </c>
      <c r="T79" s="371">
        <f t="shared" si="132"/>
        <v>698560227610365.75</v>
      </c>
      <c r="U79" s="371">
        <f t="shared" si="132"/>
        <v>698560227610365.75</v>
      </c>
      <c r="V79" s="371">
        <f t="shared" si="132"/>
        <v>698560227610365.75</v>
      </c>
      <c r="W79" s="371">
        <f t="shared" si="132"/>
        <v>698560227610365.75</v>
      </c>
      <c r="X79" s="371">
        <f t="shared" si="132"/>
        <v>698560227610365.75</v>
      </c>
      <c r="Y79" s="371">
        <f t="shared" si="132"/>
        <v>698560227610365.75</v>
      </c>
      <c r="Z79" s="371">
        <f t="shared" si="132"/>
        <v>698560227610365.75</v>
      </c>
      <c r="AA79" s="38">
        <f t="shared" ref="AA79:AI79" si="133">$D79*R79/3600</f>
        <v>1609482764414.2825</v>
      </c>
      <c r="AB79" s="38">
        <f t="shared" si="133"/>
        <v>1609482764414.2825</v>
      </c>
      <c r="AC79" s="38">
        <f t="shared" si="133"/>
        <v>1609482764414.2825</v>
      </c>
      <c r="AD79" s="38">
        <f t="shared" si="133"/>
        <v>1609482764414.2825</v>
      </c>
      <c r="AE79" s="38">
        <f t="shared" si="133"/>
        <v>1609482764414.2825</v>
      </c>
      <c r="AF79" s="38">
        <f t="shared" si="133"/>
        <v>1609482764414.2825</v>
      </c>
      <c r="AG79" s="38">
        <f t="shared" si="133"/>
        <v>1609482764414.2825</v>
      </c>
      <c r="AH79" s="38">
        <f t="shared" si="133"/>
        <v>1609482764414.2825</v>
      </c>
      <c r="AI79" s="38">
        <f t="shared" si="133"/>
        <v>1609482764414.2825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0</v>
      </c>
      <c r="O80" s="38">
        <f t="shared" si="20"/>
        <v>17</v>
      </c>
      <c r="P80" s="369">
        <f t="shared" si="21"/>
        <v>100000000000</v>
      </c>
      <c r="Q80" s="38">
        <f t="shared" si="22"/>
        <v>698560227610365.75</v>
      </c>
      <c r="R80" s="371">
        <f t="shared" ref="R80:Z80" si="134">$P80*$O80+MAX(R$24*1000/(MAX(MIN(FLOOR(R$24*1000/$U$1,1),$E80))*$L$1)*$R$1,$Q80-$P80*$O80)</f>
        <v>698560227610365.75</v>
      </c>
      <c r="S80" s="371">
        <f t="shared" si="134"/>
        <v>698560227610365.75</v>
      </c>
      <c r="T80" s="371">
        <f t="shared" si="134"/>
        <v>698560227610365.75</v>
      </c>
      <c r="U80" s="371">
        <f t="shared" si="134"/>
        <v>698560227610365.75</v>
      </c>
      <c r="V80" s="371">
        <f t="shared" si="134"/>
        <v>698560227610365.75</v>
      </c>
      <c r="W80" s="371">
        <f t="shared" si="134"/>
        <v>698560227610365.75</v>
      </c>
      <c r="X80" s="371">
        <f t="shared" si="134"/>
        <v>698560227610365.75</v>
      </c>
      <c r="Y80" s="371">
        <f t="shared" si="134"/>
        <v>698560227610365.75</v>
      </c>
      <c r="Z80" s="371">
        <f t="shared" si="134"/>
        <v>698560227610365.75</v>
      </c>
      <c r="AA80" s="38">
        <f t="shared" ref="AA80:AI80" si="135">$D80*R80/3600</f>
        <v>1609482764414.2825</v>
      </c>
      <c r="AB80" s="38">
        <f t="shared" si="135"/>
        <v>1609482764414.2825</v>
      </c>
      <c r="AC80" s="38">
        <f t="shared" si="135"/>
        <v>1609482764414.2825</v>
      </c>
      <c r="AD80" s="38">
        <f t="shared" si="135"/>
        <v>1609482764414.2825</v>
      </c>
      <c r="AE80" s="38">
        <f t="shared" si="135"/>
        <v>1609482764414.2825</v>
      </c>
      <c r="AF80" s="38">
        <f t="shared" si="135"/>
        <v>1609482764414.2825</v>
      </c>
      <c r="AG80" s="38">
        <f t="shared" si="135"/>
        <v>1609482764414.2825</v>
      </c>
      <c r="AH80" s="38">
        <f t="shared" si="135"/>
        <v>1609482764414.2825</v>
      </c>
      <c r="AI80" s="38">
        <f t="shared" si="135"/>
        <v>1609482764414.2825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0</v>
      </c>
      <c r="O81" s="38">
        <f t="shared" si="20"/>
        <v>8</v>
      </c>
      <c r="P81" s="369">
        <f t="shared" si="21"/>
        <v>100000000000</v>
      </c>
      <c r="Q81" s="38">
        <f t="shared" si="22"/>
        <v>698560227610365.75</v>
      </c>
      <c r="R81" s="371">
        <f t="shared" ref="R81:Z81" si="136">$P81*$O81+MAX(R$24*1000/(MAX(MIN(FLOOR(R$24*1000/$U$1,1),$E81))*$L$1)*$R$1,$Q81-$P81*$O81)</f>
        <v>698560227610365.75</v>
      </c>
      <c r="S81" s="371">
        <f t="shared" si="136"/>
        <v>698560227610365.75</v>
      </c>
      <c r="T81" s="371">
        <f t="shared" si="136"/>
        <v>698560227610365.75</v>
      </c>
      <c r="U81" s="371">
        <f t="shared" si="136"/>
        <v>698560227610365.75</v>
      </c>
      <c r="V81" s="371">
        <f t="shared" si="136"/>
        <v>698560227610365.75</v>
      </c>
      <c r="W81" s="371">
        <f t="shared" si="136"/>
        <v>698560227610365.75</v>
      </c>
      <c r="X81" s="371">
        <f t="shared" si="136"/>
        <v>698560227610365.75</v>
      </c>
      <c r="Y81" s="371">
        <f t="shared" si="136"/>
        <v>698560227610365.75</v>
      </c>
      <c r="Z81" s="371">
        <f t="shared" si="136"/>
        <v>698560227610365.75</v>
      </c>
      <c r="AA81" s="38">
        <f t="shared" ref="AA81:AI81" si="137">$D81*R81/3600</f>
        <v>804741382207.14124</v>
      </c>
      <c r="AB81" s="38">
        <f t="shared" si="137"/>
        <v>804741382207.14124</v>
      </c>
      <c r="AC81" s="38">
        <f t="shared" si="137"/>
        <v>804741382207.14124</v>
      </c>
      <c r="AD81" s="38">
        <f t="shared" si="137"/>
        <v>804741382207.14124</v>
      </c>
      <c r="AE81" s="38">
        <f t="shared" si="137"/>
        <v>804741382207.14124</v>
      </c>
      <c r="AF81" s="38">
        <f t="shared" si="137"/>
        <v>804741382207.14124</v>
      </c>
      <c r="AG81" s="38">
        <f t="shared" si="137"/>
        <v>804741382207.14124</v>
      </c>
      <c r="AH81" s="38">
        <f t="shared" si="137"/>
        <v>804741382207.14124</v>
      </c>
      <c r="AI81" s="38">
        <f t="shared" si="137"/>
        <v>804741382207.14124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0</v>
      </c>
      <c r="O82" s="38">
        <f t="shared" si="20"/>
        <v>4</v>
      </c>
      <c r="P82" s="369">
        <f t="shared" si="21"/>
        <v>100000000000</v>
      </c>
      <c r="Q82" s="38">
        <f t="shared" si="22"/>
        <v>698560227610365.75</v>
      </c>
      <c r="R82" s="371">
        <f t="shared" ref="R82:Z82" si="138">$P82*$O82+MAX(R$24*1000/(MAX(MIN(FLOOR(R$24*1000/$U$1,1),$E82))*$L$1)*$R$1,$Q82-$P82*$O82)</f>
        <v>698560227610365.75</v>
      </c>
      <c r="S82" s="371">
        <f t="shared" si="138"/>
        <v>698560227610365.75</v>
      </c>
      <c r="T82" s="371">
        <f t="shared" si="138"/>
        <v>698560227610365.75</v>
      </c>
      <c r="U82" s="371">
        <f t="shared" si="138"/>
        <v>698560227610365.75</v>
      </c>
      <c r="V82" s="371">
        <f t="shared" si="138"/>
        <v>698560227610365.75</v>
      </c>
      <c r="W82" s="371">
        <f t="shared" si="138"/>
        <v>698560227610365.75</v>
      </c>
      <c r="X82" s="371">
        <f t="shared" si="138"/>
        <v>698560227610365.75</v>
      </c>
      <c r="Y82" s="371">
        <f t="shared" si="138"/>
        <v>698560227610365.75</v>
      </c>
      <c r="Z82" s="371">
        <f t="shared" si="138"/>
        <v>698560227610365.75</v>
      </c>
      <c r="AA82" s="38">
        <f t="shared" ref="AA82:AI82" si="139">$D82*R82/3600</f>
        <v>402370691103.57062</v>
      </c>
      <c r="AB82" s="38">
        <f t="shared" si="139"/>
        <v>402370691103.57062</v>
      </c>
      <c r="AC82" s="38">
        <f t="shared" si="139"/>
        <v>402370691103.57062</v>
      </c>
      <c r="AD82" s="38">
        <f t="shared" si="139"/>
        <v>402370691103.57062</v>
      </c>
      <c r="AE82" s="38">
        <f t="shared" si="139"/>
        <v>402370691103.57062</v>
      </c>
      <c r="AF82" s="38">
        <f t="shared" si="139"/>
        <v>402370691103.57062</v>
      </c>
      <c r="AG82" s="38">
        <f t="shared" si="139"/>
        <v>402370691103.57062</v>
      </c>
      <c r="AH82" s="38">
        <f t="shared" si="139"/>
        <v>402370691103.57062</v>
      </c>
      <c r="AI82" s="38">
        <f t="shared" si="139"/>
        <v>402370691103.57062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2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0</v>
      </c>
      <c r="O84" s="38">
        <f t="shared" si="20"/>
        <v>11</v>
      </c>
      <c r="P84" s="369">
        <f t="shared" si="21"/>
        <v>100000000000</v>
      </c>
      <c r="Q84" s="38">
        <f t="shared" si="22"/>
        <v>698560227610365.75</v>
      </c>
      <c r="R84" s="371">
        <f t="shared" ref="R84:Z84" si="142">$P84*$O84+MAX(R$24*1000/(MAX(MIN(FLOOR(R$24*1000/$U$1,1),$E84))*$L$1)*$R$1,$Q84-$P84*$O84)</f>
        <v>698560227610365.75</v>
      </c>
      <c r="S84" s="371">
        <f t="shared" si="142"/>
        <v>698560227610365.75</v>
      </c>
      <c r="T84" s="371">
        <f t="shared" si="142"/>
        <v>698560227610365.75</v>
      </c>
      <c r="U84" s="371">
        <f t="shared" si="142"/>
        <v>698560227610365.75</v>
      </c>
      <c r="V84" s="371">
        <f t="shared" si="142"/>
        <v>698560227610365.75</v>
      </c>
      <c r="W84" s="371">
        <f t="shared" si="142"/>
        <v>698560227610365.75</v>
      </c>
      <c r="X84" s="371">
        <f t="shared" si="142"/>
        <v>698560227610365.75</v>
      </c>
      <c r="Y84" s="371">
        <f t="shared" si="142"/>
        <v>698560227610365.75</v>
      </c>
      <c r="Z84" s="371">
        <f t="shared" si="142"/>
        <v>698560227610365.75</v>
      </c>
      <c r="AA84" s="38">
        <f t="shared" ref="AA84:AI84" si="143">$D84*R84/3600</f>
        <v>1072988509609.5219</v>
      </c>
      <c r="AB84" s="38">
        <f t="shared" si="143"/>
        <v>1072988509609.5219</v>
      </c>
      <c r="AC84" s="38">
        <f t="shared" si="143"/>
        <v>1072988509609.5219</v>
      </c>
      <c r="AD84" s="38">
        <f t="shared" si="143"/>
        <v>1072988509609.5219</v>
      </c>
      <c r="AE84" s="38">
        <f t="shared" si="143"/>
        <v>1072988509609.5219</v>
      </c>
      <c r="AF84" s="38">
        <f t="shared" si="143"/>
        <v>1072988509609.5219</v>
      </c>
      <c r="AG84" s="38">
        <f t="shared" si="143"/>
        <v>1072988509609.5219</v>
      </c>
      <c r="AH84" s="38">
        <f t="shared" si="143"/>
        <v>1072988509609.5219</v>
      </c>
      <c r="AI84" s="38">
        <f t="shared" si="143"/>
        <v>1072988509609.5219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0</v>
      </c>
      <c r="O85" s="38">
        <f t="shared" si="20"/>
        <v>5</v>
      </c>
      <c r="P85" s="369">
        <f t="shared" si="21"/>
        <v>100000000000</v>
      </c>
      <c r="Q85" s="38">
        <f t="shared" si="22"/>
        <v>698560227610365.75</v>
      </c>
      <c r="R85" s="371">
        <f t="shared" ref="R85:Z85" si="144">$P85*$O85+MAX(R$24*1000/(MAX(MIN(FLOOR(R$24*1000/$U$1,1),$E85))*$L$1)*$R$1,$Q85-$P85*$O85)</f>
        <v>698560227610365.75</v>
      </c>
      <c r="S85" s="371">
        <f t="shared" si="144"/>
        <v>698560227610365.75</v>
      </c>
      <c r="T85" s="371">
        <f t="shared" si="144"/>
        <v>698560227610365.75</v>
      </c>
      <c r="U85" s="371">
        <f t="shared" si="144"/>
        <v>698560227610365.75</v>
      </c>
      <c r="V85" s="371">
        <f t="shared" si="144"/>
        <v>698560227610365.75</v>
      </c>
      <c r="W85" s="371">
        <f t="shared" si="144"/>
        <v>698560227610365.75</v>
      </c>
      <c r="X85" s="371">
        <f t="shared" si="144"/>
        <v>698560227610365.75</v>
      </c>
      <c r="Y85" s="371">
        <f t="shared" si="144"/>
        <v>698560227610365.75</v>
      </c>
      <c r="Z85" s="371">
        <f t="shared" si="144"/>
        <v>698560227610365.75</v>
      </c>
      <c r="AA85" s="38">
        <f t="shared" ref="AA85:AI85" si="145">$D85*R85/3600</f>
        <v>536494254804.76093</v>
      </c>
      <c r="AB85" s="38">
        <f t="shared" si="145"/>
        <v>536494254804.76093</v>
      </c>
      <c r="AC85" s="38">
        <f t="shared" si="145"/>
        <v>536494254804.76093</v>
      </c>
      <c r="AD85" s="38">
        <f t="shared" si="145"/>
        <v>536494254804.76093</v>
      </c>
      <c r="AE85" s="38">
        <f t="shared" si="145"/>
        <v>536494254804.76093</v>
      </c>
      <c r="AF85" s="38">
        <f t="shared" si="145"/>
        <v>536494254804.76093</v>
      </c>
      <c r="AG85" s="38">
        <f t="shared" si="145"/>
        <v>536494254804.76093</v>
      </c>
      <c r="AH85" s="38">
        <f t="shared" si="145"/>
        <v>536494254804.76093</v>
      </c>
      <c r="AI85" s="38">
        <f t="shared" si="145"/>
        <v>536494254804.76093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2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2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1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1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1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36.479999999999997</v>
      </c>
      <c r="Q91" s="38">
        <f t="shared" si="22"/>
        <v>254834.7710322614</v>
      </c>
      <c r="R91" s="371">
        <f t="shared" ref="R91:Z91" si="157">$P91*$O91+MAX(R$24*1000/(MAX(MIN(FLOOR(R$24*1000/$U$1,1),$E91))*$L$1)*$R$1,$Q91-$P91*$O91)</f>
        <v>254834.7710322614</v>
      </c>
      <c r="S91" s="371">
        <f t="shared" si="157"/>
        <v>254834.7710322614</v>
      </c>
      <c r="T91" s="371">
        <f t="shared" si="157"/>
        <v>254834.7710322614</v>
      </c>
      <c r="U91" s="371">
        <f t="shared" si="157"/>
        <v>254834.7710322614</v>
      </c>
      <c r="V91" s="371">
        <f t="shared" si="157"/>
        <v>254834.7710322614</v>
      </c>
      <c r="W91" s="371">
        <f t="shared" si="157"/>
        <v>391478.30264790426</v>
      </c>
      <c r="X91" s="371">
        <f t="shared" si="157"/>
        <v>3913141.4264790425</v>
      </c>
      <c r="Y91" s="371">
        <f t="shared" si="157"/>
        <v>39129772.664790422</v>
      </c>
      <c r="Z91" s="371">
        <f t="shared" si="157"/>
        <v>391296085.04790425</v>
      </c>
      <c r="AA91" s="38">
        <f t="shared" ref="AA91:AI91" si="158">$D91*R91/3600</f>
        <v>204.77389601170159</v>
      </c>
      <c r="AB91" s="38">
        <f t="shared" si="158"/>
        <v>204.77389601170159</v>
      </c>
      <c r="AC91" s="38">
        <f t="shared" si="158"/>
        <v>204.77389601170159</v>
      </c>
      <c r="AD91" s="38">
        <f t="shared" si="158"/>
        <v>204.77389601170159</v>
      </c>
      <c r="AE91" s="38">
        <f t="shared" si="158"/>
        <v>204.77389601170159</v>
      </c>
      <c r="AF91" s="38">
        <f t="shared" si="158"/>
        <v>314.5745649721826</v>
      </c>
      <c r="AG91" s="38">
        <f t="shared" si="158"/>
        <v>3144.4265329218256</v>
      </c>
      <c r="AH91" s="38">
        <f t="shared" si="158"/>
        <v>31442.946212418257</v>
      </c>
      <c r="AI91" s="38">
        <f t="shared" si="158"/>
        <v>314428.14300738263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36.479999999999997</v>
      </c>
      <c r="Q92" s="38">
        <f t="shared" si="22"/>
        <v>254834.7710322614</v>
      </c>
      <c r="R92" s="371">
        <f t="shared" ref="R92:Z92" si="159">$P92*$O92+MAX(R$24*1000/(MAX(MIN(FLOOR(R$24*1000/$U$1,1),$E92))*$L$1)*$R$1,$Q92-$P92*$O92)</f>
        <v>254834.7710322614</v>
      </c>
      <c r="S92" s="371">
        <f t="shared" si="159"/>
        <v>254834.7710322614</v>
      </c>
      <c r="T92" s="371">
        <f t="shared" si="159"/>
        <v>254834.7710322614</v>
      </c>
      <c r="U92" s="371">
        <f t="shared" si="159"/>
        <v>254834.7710322614</v>
      </c>
      <c r="V92" s="371">
        <f t="shared" si="159"/>
        <v>254834.7710322614</v>
      </c>
      <c r="W92" s="371">
        <f t="shared" si="159"/>
        <v>391478.30264790426</v>
      </c>
      <c r="X92" s="371">
        <f t="shared" si="159"/>
        <v>3913141.4264790425</v>
      </c>
      <c r="Y92" s="371">
        <f t="shared" si="159"/>
        <v>39129772.664790422</v>
      </c>
      <c r="Z92" s="371">
        <f t="shared" si="159"/>
        <v>391296085.04790425</v>
      </c>
      <c r="AA92" s="38">
        <f t="shared" ref="AA92:AI92" si="160">$D92*R92/3600</f>
        <v>204.77389601170159</v>
      </c>
      <c r="AB92" s="38">
        <f t="shared" si="160"/>
        <v>204.77389601170159</v>
      </c>
      <c r="AC92" s="38">
        <f t="shared" si="160"/>
        <v>204.77389601170159</v>
      </c>
      <c r="AD92" s="38">
        <f t="shared" si="160"/>
        <v>204.77389601170159</v>
      </c>
      <c r="AE92" s="38">
        <f t="shared" si="160"/>
        <v>204.77389601170159</v>
      </c>
      <c r="AF92" s="38">
        <f t="shared" si="160"/>
        <v>314.5745649721826</v>
      </c>
      <c r="AG92" s="38">
        <f t="shared" si="160"/>
        <v>3144.4265329218256</v>
      </c>
      <c r="AH92" s="38">
        <f t="shared" si="160"/>
        <v>31442.946212418257</v>
      </c>
      <c r="AI92" s="38">
        <f t="shared" si="160"/>
        <v>314428.14300738263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45.6</v>
      </c>
      <c r="Q93" s="38">
        <f t="shared" si="22"/>
        <v>318543.46379032679</v>
      </c>
      <c r="R93" s="371">
        <f t="shared" ref="R93:Z93" si="161">$P93*$O93+MAX(R$24*1000/(MAX(MIN(FLOOR(R$24*1000/$U$1,1),$E93))*$L$1)*$R$1,$Q93-$P93*$O93)</f>
        <v>318543.46379032679</v>
      </c>
      <c r="S93" s="371">
        <f t="shared" si="161"/>
        <v>318543.46379032679</v>
      </c>
      <c r="T93" s="371">
        <f t="shared" si="161"/>
        <v>318543.46379032679</v>
      </c>
      <c r="U93" s="371">
        <f t="shared" si="161"/>
        <v>318543.46379032679</v>
      </c>
      <c r="V93" s="371">
        <f t="shared" si="161"/>
        <v>318543.46379032679</v>
      </c>
      <c r="W93" s="371">
        <f t="shared" si="161"/>
        <v>521910.27019720565</v>
      </c>
      <c r="X93" s="371">
        <f t="shared" si="161"/>
        <v>5217461.1019720575</v>
      </c>
      <c r="Y93" s="371">
        <f t="shared" si="161"/>
        <v>52172969.41972056</v>
      </c>
      <c r="Z93" s="371">
        <f t="shared" si="161"/>
        <v>521728052.59720564</v>
      </c>
      <c r="AA93" s="38">
        <f t="shared" ref="AA93:AI93" si="162">$D93*R93/3600</f>
        <v>191.97552751097027</v>
      </c>
      <c r="AB93" s="38">
        <f t="shared" si="162"/>
        <v>191.97552751097027</v>
      </c>
      <c r="AC93" s="38">
        <f t="shared" si="162"/>
        <v>191.97552751097027</v>
      </c>
      <c r="AD93" s="38">
        <f t="shared" si="162"/>
        <v>191.97552751097027</v>
      </c>
      <c r="AE93" s="38">
        <f t="shared" si="162"/>
        <v>191.97552751097027</v>
      </c>
      <c r="AF93" s="38">
        <f t="shared" si="162"/>
        <v>314.53792283884928</v>
      </c>
      <c r="AG93" s="38">
        <f t="shared" si="162"/>
        <v>3144.3898907884936</v>
      </c>
      <c r="AH93" s="38">
        <f t="shared" si="162"/>
        <v>31442.909570284926</v>
      </c>
      <c r="AI93" s="38">
        <f t="shared" si="162"/>
        <v>314428.10636524932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76</v>
      </c>
      <c r="Q94" s="38">
        <f t="shared" si="22"/>
        <v>530905.77298387792</v>
      </c>
      <c r="R94" s="371">
        <f t="shared" ref="R94:Z94" si="163">$P94*$O94+MAX(R$24*1000/(MAX(MIN(FLOOR(R$24*1000/$U$1,1),$E94))*$L$1)*$R$1,$Q94-$P94*$O94)</f>
        <v>530905.77298387792</v>
      </c>
      <c r="S94" s="371">
        <f t="shared" si="163"/>
        <v>530905.77298387792</v>
      </c>
      <c r="T94" s="371">
        <f t="shared" si="163"/>
        <v>530905.77298387792</v>
      </c>
      <c r="U94" s="371">
        <f t="shared" si="163"/>
        <v>530905.77298387792</v>
      </c>
      <c r="V94" s="371">
        <f t="shared" si="163"/>
        <v>530905.77298387792</v>
      </c>
      <c r="W94" s="371">
        <f t="shared" si="163"/>
        <v>782743.80529580847</v>
      </c>
      <c r="X94" s="371">
        <f t="shared" si="163"/>
        <v>7826070.0529580852</v>
      </c>
      <c r="Y94" s="371">
        <f t="shared" si="163"/>
        <v>78259332.529580846</v>
      </c>
      <c r="Z94" s="371">
        <f t="shared" si="163"/>
        <v>782591957.29580855</v>
      </c>
      <c r="AA94" s="38">
        <f t="shared" ref="AA94:AI94" si="164">$D94*R94/3600</f>
        <v>213.30614167885582</v>
      </c>
      <c r="AB94" s="38">
        <f t="shared" si="164"/>
        <v>213.30614167885582</v>
      </c>
      <c r="AC94" s="38">
        <f t="shared" si="164"/>
        <v>213.30614167885582</v>
      </c>
      <c r="AD94" s="38">
        <f t="shared" si="164"/>
        <v>213.30614167885582</v>
      </c>
      <c r="AE94" s="38">
        <f t="shared" si="164"/>
        <v>213.30614167885582</v>
      </c>
      <c r="AF94" s="38">
        <f t="shared" si="164"/>
        <v>314.48906666107143</v>
      </c>
      <c r="AG94" s="38">
        <f t="shared" si="164"/>
        <v>3144.3410346107148</v>
      </c>
      <c r="AH94" s="38">
        <f t="shared" si="164"/>
        <v>31442.860714107148</v>
      </c>
      <c r="AI94" s="38">
        <f t="shared" si="164"/>
        <v>314428.05750907148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91.2</v>
      </c>
      <c r="Q95" s="38">
        <f t="shared" si="22"/>
        <v>637086.92758065357</v>
      </c>
      <c r="R95" s="371">
        <f t="shared" ref="R95:Z95" si="165">$P95*$O95+MAX(R$24*1000/(MAX(MIN(FLOOR(R$24*1000/$U$1,1),$E95))*$L$1)*$R$1,$Q95-$P95*$O95)</f>
        <v>637086.92758065357</v>
      </c>
      <c r="S95" s="371">
        <f t="shared" si="165"/>
        <v>637086.92758065357</v>
      </c>
      <c r="T95" s="371">
        <f t="shared" si="165"/>
        <v>637086.92758065357</v>
      </c>
      <c r="U95" s="371">
        <f t="shared" si="165"/>
        <v>637086.92758065357</v>
      </c>
      <c r="V95" s="371">
        <f t="shared" si="165"/>
        <v>637086.92758065357</v>
      </c>
      <c r="W95" s="371">
        <f t="shared" si="165"/>
        <v>1565274.8105916169</v>
      </c>
      <c r="X95" s="371">
        <f t="shared" si="165"/>
        <v>15651927.30591617</v>
      </c>
      <c r="Y95" s="371">
        <f t="shared" si="165"/>
        <v>156518452.25916168</v>
      </c>
      <c r="Z95" s="371">
        <f t="shared" si="165"/>
        <v>1565183701.7916172</v>
      </c>
      <c r="AA95" s="38">
        <f t="shared" ref="AA95:AI95" si="166">$D95*R95/3600</f>
        <v>127.9836850073135</v>
      </c>
      <c r="AB95" s="38">
        <f t="shared" si="166"/>
        <v>127.9836850073135</v>
      </c>
      <c r="AC95" s="38">
        <f t="shared" si="166"/>
        <v>127.9836850073135</v>
      </c>
      <c r="AD95" s="38">
        <f t="shared" si="166"/>
        <v>127.9836850073135</v>
      </c>
      <c r="AE95" s="38">
        <f t="shared" si="166"/>
        <v>127.9836850073135</v>
      </c>
      <c r="AF95" s="38">
        <f t="shared" si="166"/>
        <v>314.44631750551588</v>
      </c>
      <c r="AG95" s="38">
        <f t="shared" si="166"/>
        <v>3144.2982854551592</v>
      </c>
      <c r="AH95" s="38">
        <f t="shared" si="166"/>
        <v>31442.817964951591</v>
      </c>
      <c r="AI95" s="38">
        <f t="shared" si="166"/>
        <v>314428.01475991594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0</v>
      </c>
      <c r="O96" s="38">
        <f t="shared" si="20"/>
        <v>8</v>
      </c>
      <c r="P96" s="369">
        <f t="shared" si="21"/>
        <v>100000000000</v>
      </c>
      <c r="Q96" s="38">
        <f t="shared" si="22"/>
        <v>698560227610365.75</v>
      </c>
      <c r="R96" s="371">
        <f t="shared" ref="R96:Z96" si="167">$P96*$O96+MAX(R$24*1000/(MAX(MIN(FLOOR(R$24*1000/$U$1,1),$E96))*$L$1)*$R$1,$Q96-$P96*$O96)</f>
        <v>698560227610365.75</v>
      </c>
      <c r="S96" s="371">
        <f t="shared" si="167"/>
        <v>698560227610365.75</v>
      </c>
      <c r="T96" s="371">
        <f t="shared" si="167"/>
        <v>698560227610365.75</v>
      </c>
      <c r="U96" s="371">
        <f t="shared" si="167"/>
        <v>698560227610365.75</v>
      </c>
      <c r="V96" s="371">
        <f t="shared" si="167"/>
        <v>698560227610365.75</v>
      </c>
      <c r="W96" s="371">
        <f t="shared" si="167"/>
        <v>698560227610365.75</v>
      </c>
      <c r="X96" s="371">
        <f t="shared" si="167"/>
        <v>698560227610365.75</v>
      </c>
      <c r="Y96" s="371">
        <f t="shared" si="167"/>
        <v>698560227610365.75</v>
      </c>
      <c r="Z96" s="371">
        <f t="shared" si="167"/>
        <v>698560227610365.75</v>
      </c>
      <c r="AA96" s="38">
        <f t="shared" ref="AA96:AI96" si="168">$D96*R96/3600</f>
        <v>894157091341.26807</v>
      </c>
      <c r="AB96" s="38">
        <f t="shared" si="168"/>
        <v>894157091341.26807</v>
      </c>
      <c r="AC96" s="38">
        <f t="shared" si="168"/>
        <v>894157091341.26807</v>
      </c>
      <c r="AD96" s="38">
        <f t="shared" si="168"/>
        <v>894157091341.26807</v>
      </c>
      <c r="AE96" s="38">
        <f t="shared" si="168"/>
        <v>894157091341.26807</v>
      </c>
      <c r="AF96" s="38">
        <f t="shared" si="168"/>
        <v>894157091341.26807</v>
      </c>
      <c r="AG96" s="38">
        <f t="shared" si="168"/>
        <v>894157091341.26807</v>
      </c>
      <c r="AH96" s="38">
        <f t="shared" si="168"/>
        <v>894157091341.26807</v>
      </c>
      <c r="AI96" s="38">
        <f t="shared" si="168"/>
        <v>894157091341.26807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36.479999999999997</v>
      </c>
      <c r="Q97" s="38">
        <f t="shared" si="22"/>
        <v>254834.7710322614</v>
      </c>
      <c r="R97" s="371">
        <f t="shared" ref="R97:Z97" si="169">$P97*$O97+MAX(R$24*1000/(MAX(MIN(FLOOR(R$24*1000/$U$1,1),$E97))*$L$1)*$R$1,$Q97-$P97*$O97)</f>
        <v>254834.7710322614</v>
      </c>
      <c r="S97" s="371">
        <f t="shared" si="169"/>
        <v>254834.7710322614</v>
      </c>
      <c r="T97" s="371">
        <f t="shared" si="169"/>
        <v>254834.7710322614</v>
      </c>
      <c r="U97" s="371">
        <f t="shared" si="169"/>
        <v>254834.7710322614</v>
      </c>
      <c r="V97" s="371">
        <f t="shared" si="169"/>
        <v>254834.7710322614</v>
      </c>
      <c r="W97" s="371">
        <f t="shared" si="169"/>
        <v>261009.85509860283</v>
      </c>
      <c r="X97" s="371">
        <f t="shared" si="169"/>
        <v>2608785.2709860285</v>
      </c>
      <c r="Y97" s="371">
        <f t="shared" si="169"/>
        <v>26086539.429860283</v>
      </c>
      <c r="Z97" s="371">
        <f t="shared" si="169"/>
        <v>260864081.01860282</v>
      </c>
      <c r="AA97" s="38">
        <f t="shared" ref="AA97:AI97" si="170">$D97*R97/3600</f>
        <v>326.18850692129456</v>
      </c>
      <c r="AB97" s="38">
        <f t="shared" si="170"/>
        <v>326.18850692129456</v>
      </c>
      <c r="AC97" s="38">
        <f t="shared" si="170"/>
        <v>326.18850692129456</v>
      </c>
      <c r="AD97" s="38">
        <f t="shared" si="170"/>
        <v>326.18850692129456</v>
      </c>
      <c r="AE97" s="38">
        <f t="shared" si="170"/>
        <v>326.18850692129456</v>
      </c>
      <c r="AF97" s="38">
        <f t="shared" si="170"/>
        <v>334.09261452621161</v>
      </c>
      <c r="AG97" s="38">
        <f t="shared" si="170"/>
        <v>3339.2451468621161</v>
      </c>
      <c r="AH97" s="38">
        <f t="shared" si="170"/>
        <v>33390.770470221156</v>
      </c>
      <c r="AI97" s="38">
        <f t="shared" si="170"/>
        <v>333906.02370381157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0</v>
      </c>
      <c r="O98" s="38">
        <f t="shared" si="20"/>
        <v>8</v>
      </c>
      <c r="P98" s="369">
        <f t="shared" si="21"/>
        <v>100000000000</v>
      </c>
      <c r="Q98" s="38">
        <f t="shared" si="22"/>
        <v>698560227610365.75</v>
      </c>
      <c r="R98" s="371">
        <f t="shared" ref="R98:Z98" si="171">$P98*$O98+MAX(R$24*1000/(MAX(MIN(FLOOR(R$24*1000/$U$1,1),$E98))*$L$1)*$R$1,$Q98-$P98*$O98)</f>
        <v>698560227610365.75</v>
      </c>
      <c r="S98" s="371">
        <f t="shared" si="171"/>
        <v>698560227610365.75</v>
      </c>
      <c r="T98" s="371">
        <f t="shared" si="171"/>
        <v>698560227610365.75</v>
      </c>
      <c r="U98" s="371">
        <f t="shared" si="171"/>
        <v>698560227610365.75</v>
      </c>
      <c r="V98" s="371">
        <f t="shared" si="171"/>
        <v>698560227610365.75</v>
      </c>
      <c r="W98" s="371">
        <f t="shared" si="171"/>
        <v>698560227610365.75</v>
      </c>
      <c r="X98" s="371">
        <f t="shared" si="171"/>
        <v>698560227610365.75</v>
      </c>
      <c r="Y98" s="371">
        <f t="shared" si="171"/>
        <v>698560227610365.75</v>
      </c>
      <c r="Z98" s="371">
        <f t="shared" si="171"/>
        <v>698560227610365.75</v>
      </c>
      <c r="AA98" s="38">
        <f t="shared" ref="AA98:AI98" si="172">$D98*R98/3600</f>
        <v>894157091341.26807</v>
      </c>
      <c r="AB98" s="38">
        <f t="shared" si="172"/>
        <v>894157091341.26807</v>
      </c>
      <c r="AC98" s="38">
        <f t="shared" si="172"/>
        <v>894157091341.26807</v>
      </c>
      <c r="AD98" s="38">
        <f t="shared" si="172"/>
        <v>894157091341.26807</v>
      </c>
      <c r="AE98" s="38">
        <f t="shared" si="172"/>
        <v>894157091341.26807</v>
      </c>
      <c r="AF98" s="38">
        <f t="shared" si="172"/>
        <v>894157091341.26807</v>
      </c>
      <c r="AG98" s="38">
        <f t="shared" si="172"/>
        <v>894157091341.26807</v>
      </c>
      <c r="AH98" s="38">
        <f t="shared" si="172"/>
        <v>894157091341.26807</v>
      </c>
      <c r="AI98" s="38">
        <f t="shared" si="172"/>
        <v>894157091341.26807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36.479999999999997</v>
      </c>
      <c r="Q99" s="38">
        <f t="shared" si="22"/>
        <v>254834.7710322614</v>
      </c>
      <c r="R99" s="371">
        <f t="shared" ref="R99:Z99" si="173">$P99*$O99+MAX(R$24*1000/(MAX(MIN(FLOOR(R$24*1000/$U$1,1),$E99))*$L$1)*$R$1,$Q99-$P99*$O99)</f>
        <v>254834.7710322614</v>
      </c>
      <c r="S99" s="371">
        <f t="shared" si="173"/>
        <v>254834.7710322614</v>
      </c>
      <c r="T99" s="371">
        <f t="shared" si="173"/>
        <v>254834.7710322614</v>
      </c>
      <c r="U99" s="371">
        <f t="shared" si="173"/>
        <v>254834.7710322614</v>
      </c>
      <c r="V99" s="371">
        <f t="shared" si="173"/>
        <v>254834.7710322614</v>
      </c>
      <c r="W99" s="371">
        <f t="shared" si="173"/>
        <v>261009.85509860283</v>
      </c>
      <c r="X99" s="371">
        <f t="shared" si="173"/>
        <v>2608785.2709860285</v>
      </c>
      <c r="Y99" s="371">
        <f t="shared" si="173"/>
        <v>26086539.429860283</v>
      </c>
      <c r="Z99" s="371">
        <f t="shared" si="173"/>
        <v>260864081.01860282</v>
      </c>
      <c r="AA99" s="38">
        <f t="shared" ref="AA99:AI99" si="174">$D99*R99/3600</f>
        <v>326.18850692129456</v>
      </c>
      <c r="AB99" s="38">
        <f t="shared" si="174"/>
        <v>326.18850692129456</v>
      </c>
      <c r="AC99" s="38">
        <f t="shared" si="174"/>
        <v>326.18850692129456</v>
      </c>
      <c r="AD99" s="38">
        <f t="shared" si="174"/>
        <v>326.18850692129456</v>
      </c>
      <c r="AE99" s="38">
        <f t="shared" si="174"/>
        <v>326.18850692129456</v>
      </c>
      <c r="AF99" s="38">
        <f t="shared" si="174"/>
        <v>334.09261452621161</v>
      </c>
      <c r="AG99" s="38">
        <f t="shared" si="174"/>
        <v>3339.2451468621161</v>
      </c>
      <c r="AH99" s="38">
        <f t="shared" si="174"/>
        <v>33390.770470221156</v>
      </c>
      <c r="AI99" s="38">
        <f t="shared" si="174"/>
        <v>333906.02370381157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0</v>
      </c>
      <c r="O100" s="38">
        <f t="shared" si="20"/>
        <v>8</v>
      </c>
      <c r="P100" s="369">
        <f t="shared" si="21"/>
        <v>100000000000</v>
      </c>
      <c r="Q100" s="38">
        <f t="shared" si="22"/>
        <v>698560227610365.75</v>
      </c>
      <c r="R100" s="371">
        <f t="shared" ref="R100:Z100" si="175">$P100*$O100+MAX(R$24*1000/(MAX(MIN(FLOOR(R$24*1000/$U$1,1),$E100))*$L$1)*$R$1,$Q100-$P100*$O100)</f>
        <v>698560227610365.75</v>
      </c>
      <c r="S100" s="371">
        <f t="shared" si="175"/>
        <v>698560227610365.75</v>
      </c>
      <c r="T100" s="371">
        <f t="shared" si="175"/>
        <v>698560227610365.75</v>
      </c>
      <c r="U100" s="371">
        <f t="shared" si="175"/>
        <v>698560227610365.75</v>
      </c>
      <c r="V100" s="371">
        <f t="shared" si="175"/>
        <v>698560227610365.75</v>
      </c>
      <c r="W100" s="371">
        <f t="shared" si="175"/>
        <v>698560227610365.75</v>
      </c>
      <c r="X100" s="371">
        <f t="shared" si="175"/>
        <v>698560227610365.75</v>
      </c>
      <c r="Y100" s="371">
        <f t="shared" si="175"/>
        <v>698560227610365.75</v>
      </c>
      <c r="Z100" s="371">
        <f t="shared" si="175"/>
        <v>698560227610365.75</v>
      </c>
      <c r="AA100" s="38">
        <f t="shared" ref="AA100:AI100" si="176">$D100*R100/3600</f>
        <v>894157091341.26807</v>
      </c>
      <c r="AB100" s="38">
        <f t="shared" si="176"/>
        <v>894157091341.26807</v>
      </c>
      <c r="AC100" s="38">
        <f t="shared" si="176"/>
        <v>894157091341.26807</v>
      </c>
      <c r="AD100" s="38">
        <f t="shared" si="176"/>
        <v>894157091341.26807</v>
      </c>
      <c r="AE100" s="38">
        <f t="shared" si="176"/>
        <v>894157091341.26807</v>
      </c>
      <c r="AF100" s="38">
        <f t="shared" si="176"/>
        <v>894157091341.26807</v>
      </c>
      <c r="AG100" s="38">
        <f t="shared" si="176"/>
        <v>894157091341.26807</v>
      </c>
      <c r="AH100" s="38">
        <f t="shared" si="176"/>
        <v>894157091341.26807</v>
      </c>
      <c r="AI100" s="38">
        <f t="shared" si="176"/>
        <v>894157091341.26807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0</v>
      </c>
      <c r="O101" s="38">
        <f t="shared" si="20"/>
        <v>4</v>
      </c>
      <c r="P101" s="369">
        <f t="shared" si="21"/>
        <v>100000000000</v>
      </c>
      <c r="Q101" s="38">
        <f t="shared" si="22"/>
        <v>698560227610365.75</v>
      </c>
      <c r="R101" s="371">
        <f t="shared" ref="R101:Z101" si="177">$P101*$O101+MAX(R$24*1000/(MAX(MIN(FLOOR(R$24*1000/$U$1,1),$E101))*$L$1)*$R$1,$Q101-$P101*$O101)</f>
        <v>698560227610365.75</v>
      </c>
      <c r="S101" s="371">
        <f t="shared" si="177"/>
        <v>698560227610365.75</v>
      </c>
      <c r="T101" s="371">
        <f t="shared" si="177"/>
        <v>698560227610365.75</v>
      </c>
      <c r="U101" s="371">
        <f t="shared" si="177"/>
        <v>698560227610365.75</v>
      </c>
      <c r="V101" s="371">
        <f t="shared" si="177"/>
        <v>698560227610365.75</v>
      </c>
      <c r="W101" s="371">
        <f t="shared" si="177"/>
        <v>698560227610365.75</v>
      </c>
      <c r="X101" s="371">
        <f t="shared" si="177"/>
        <v>698560227610365.75</v>
      </c>
      <c r="Y101" s="371">
        <f t="shared" si="177"/>
        <v>698560227610365.75</v>
      </c>
      <c r="Z101" s="371">
        <f t="shared" si="177"/>
        <v>698560227610365.75</v>
      </c>
      <c r="AA101" s="38">
        <f t="shared" ref="AA101:AI101" si="178">$D101*R101/3600</f>
        <v>447078545670.63403</v>
      </c>
      <c r="AB101" s="38">
        <f t="shared" si="178"/>
        <v>447078545670.63403</v>
      </c>
      <c r="AC101" s="38">
        <f t="shared" si="178"/>
        <v>447078545670.63403</v>
      </c>
      <c r="AD101" s="38">
        <f t="shared" si="178"/>
        <v>447078545670.63403</v>
      </c>
      <c r="AE101" s="38">
        <f t="shared" si="178"/>
        <v>447078545670.63403</v>
      </c>
      <c r="AF101" s="38">
        <f t="shared" si="178"/>
        <v>447078545670.63403</v>
      </c>
      <c r="AG101" s="38">
        <f t="shared" si="178"/>
        <v>447078545670.63403</v>
      </c>
      <c r="AH101" s="38">
        <f t="shared" si="178"/>
        <v>447078545670.63403</v>
      </c>
      <c r="AI101" s="38">
        <f t="shared" si="178"/>
        <v>447078545670.63403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0</v>
      </c>
      <c r="O102" s="38">
        <f t="shared" si="20"/>
        <v>4</v>
      </c>
      <c r="P102" s="369">
        <f t="shared" si="21"/>
        <v>100000000000</v>
      </c>
      <c r="Q102" s="38">
        <f t="shared" si="22"/>
        <v>698560227610365.75</v>
      </c>
      <c r="R102" s="371">
        <f t="shared" ref="R102:Z102" si="179">$P102*$O102+MAX(R$24*1000/(MAX(MIN(FLOOR(R$24*1000/$U$1,1),$E102))*$L$1)*$R$1,$Q102-$P102*$O102)</f>
        <v>698560227610365.75</v>
      </c>
      <c r="S102" s="371">
        <f t="shared" si="179"/>
        <v>698560227610365.75</v>
      </c>
      <c r="T102" s="371">
        <f t="shared" si="179"/>
        <v>698560227610365.75</v>
      </c>
      <c r="U102" s="371">
        <f t="shared" si="179"/>
        <v>698560227610365.75</v>
      </c>
      <c r="V102" s="371">
        <f t="shared" si="179"/>
        <v>698560227610365.75</v>
      </c>
      <c r="W102" s="371">
        <f t="shared" si="179"/>
        <v>698560227610365.75</v>
      </c>
      <c r="X102" s="371">
        <f t="shared" si="179"/>
        <v>698560227610365.75</v>
      </c>
      <c r="Y102" s="371">
        <f t="shared" si="179"/>
        <v>698560227610365.75</v>
      </c>
      <c r="Z102" s="371">
        <f t="shared" si="179"/>
        <v>698560227610365.75</v>
      </c>
      <c r="AA102" s="38">
        <f t="shared" ref="AA102:AI102" si="180">$D102*R102/3600</f>
        <v>447078545670.63403</v>
      </c>
      <c r="AB102" s="38">
        <f t="shared" si="180"/>
        <v>447078545670.63403</v>
      </c>
      <c r="AC102" s="38">
        <f t="shared" si="180"/>
        <v>447078545670.63403</v>
      </c>
      <c r="AD102" s="38">
        <f t="shared" si="180"/>
        <v>447078545670.63403</v>
      </c>
      <c r="AE102" s="38">
        <f t="shared" si="180"/>
        <v>447078545670.63403</v>
      </c>
      <c r="AF102" s="38">
        <f t="shared" si="180"/>
        <v>447078545670.63403</v>
      </c>
      <c r="AG102" s="38">
        <f t="shared" si="180"/>
        <v>447078545670.63403</v>
      </c>
      <c r="AH102" s="38">
        <f t="shared" si="180"/>
        <v>447078545670.63403</v>
      </c>
      <c r="AI102" s="38">
        <f t="shared" si="180"/>
        <v>447078545670.63403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76</v>
      </c>
      <c r="Q103" s="38">
        <f t="shared" si="22"/>
        <v>530905.77298387792</v>
      </c>
      <c r="R103" s="371">
        <f t="shared" ref="R103:Z103" si="181">$P103*$O103+MAX(R$24*1000/(MAX(MIN(FLOOR(R$24*1000/$U$1,1),$E103))*$L$1)*$R$1,$Q103-$P103*$O103)</f>
        <v>530905.77298387792</v>
      </c>
      <c r="S103" s="371">
        <f t="shared" si="181"/>
        <v>530905.77298387792</v>
      </c>
      <c r="T103" s="371">
        <f t="shared" si="181"/>
        <v>530905.77298387792</v>
      </c>
      <c r="U103" s="371">
        <f t="shared" si="181"/>
        <v>530905.77298387792</v>
      </c>
      <c r="V103" s="371">
        <f t="shared" si="181"/>
        <v>530905.77298387792</v>
      </c>
      <c r="W103" s="371">
        <f t="shared" si="181"/>
        <v>530905.77298387792</v>
      </c>
      <c r="X103" s="371">
        <f t="shared" si="181"/>
        <v>5217430.7019720571</v>
      </c>
      <c r="Y103" s="371">
        <f t="shared" si="181"/>
        <v>52172939.019720562</v>
      </c>
      <c r="Z103" s="371">
        <f t="shared" si="181"/>
        <v>521728022.19720566</v>
      </c>
      <c r="AA103" s="38">
        <f t="shared" ref="AA103:AI103" si="182">$D103*R103/3600</f>
        <v>339.77969470968185</v>
      </c>
      <c r="AB103" s="38">
        <f t="shared" si="182"/>
        <v>339.77969470968185</v>
      </c>
      <c r="AC103" s="38">
        <f t="shared" si="182"/>
        <v>339.77969470968185</v>
      </c>
      <c r="AD103" s="38">
        <f t="shared" si="182"/>
        <v>339.77969470968185</v>
      </c>
      <c r="AE103" s="38">
        <f t="shared" si="182"/>
        <v>339.77969470968185</v>
      </c>
      <c r="AF103" s="38">
        <f t="shared" si="182"/>
        <v>339.77969470968185</v>
      </c>
      <c r="AG103" s="38">
        <f t="shared" si="182"/>
        <v>3339.1556492621162</v>
      </c>
      <c r="AH103" s="38">
        <f t="shared" si="182"/>
        <v>33390.680972621158</v>
      </c>
      <c r="AI103" s="38">
        <f t="shared" si="182"/>
        <v>333905.93420621159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0</v>
      </c>
      <c r="O104" s="38">
        <f t="shared" si="20"/>
        <v>11</v>
      </c>
      <c r="P104" s="369">
        <f t="shared" si="21"/>
        <v>100000000000</v>
      </c>
      <c r="Q104" s="38">
        <f t="shared" si="22"/>
        <v>698560227610365.75</v>
      </c>
      <c r="R104" s="371">
        <f t="shared" ref="R104:Z104" si="183">$P104*$O104+MAX(R$24*1000/(MAX(MIN(FLOOR(R$24*1000/$U$1,1),$E104))*$L$1)*$R$1,$Q104-$P104*$O104)</f>
        <v>698560227610365.75</v>
      </c>
      <c r="S104" s="371">
        <f t="shared" si="183"/>
        <v>698560227610365.75</v>
      </c>
      <c r="T104" s="371">
        <f t="shared" si="183"/>
        <v>698560227610365.75</v>
      </c>
      <c r="U104" s="371">
        <f t="shared" si="183"/>
        <v>698560227610365.75</v>
      </c>
      <c r="V104" s="371">
        <f t="shared" si="183"/>
        <v>698560227610365.75</v>
      </c>
      <c r="W104" s="371">
        <f t="shared" si="183"/>
        <v>698560227610365.75</v>
      </c>
      <c r="X104" s="371">
        <f t="shared" si="183"/>
        <v>698560227610365.75</v>
      </c>
      <c r="Y104" s="371">
        <f t="shared" si="183"/>
        <v>698560227610365.75</v>
      </c>
      <c r="Z104" s="371">
        <f t="shared" si="183"/>
        <v>698560227610365.75</v>
      </c>
      <c r="AA104" s="38">
        <f t="shared" ref="AA104:AI104" si="184">$D104*R104/3600</f>
        <v>1192209455121.6909</v>
      </c>
      <c r="AB104" s="38">
        <f t="shared" si="184"/>
        <v>1192209455121.6909</v>
      </c>
      <c r="AC104" s="38">
        <f t="shared" si="184"/>
        <v>1192209455121.6909</v>
      </c>
      <c r="AD104" s="38">
        <f t="shared" si="184"/>
        <v>1192209455121.6909</v>
      </c>
      <c r="AE104" s="38">
        <f t="shared" si="184"/>
        <v>1192209455121.6909</v>
      </c>
      <c r="AF104" s="38">
        <f t="shared" si="184"/>
        <v>1192209455121.6909</v>
      </c>
      <c r="AG104" s="38">
        <f t="shared" si="184"/>
        <v>1192209455121.6909</v>
      </c>
      <c r="AH104" s="38">
        <f t="shared" si="184"/>
        <v>1192209455121.6909</v>
      </c>
      <c r="AI104" s="38">
        <f t="shared" si="184"/>
        <v>1192209455121.6909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0</v>
      </c>
      <c r="O105" s="38">
        <f t="shared" si="20"/>
        <v>11</v>
      </c>
      <c r="P105" s="369">
        <f t="shared" si="21"/>
        <v>100000000000</v>
      </c>
      <c r="Q105" s="38">
        <f t="shared" si="22"/>
        <v>698560227610365.75</v>
      </c>
      <c r="R105" s="371">
        <f t="shared" ref="R105:Z105" si="185">$P105*$O105+MAX(R$24*1000/(MAX(MIN(FLOOR(R$24*1000/$U$1,1),$E105))*$L$1)*$R$1,$Q105-$P105*$O105)</f>
        <v>698560227610365.75</v>
      </c>
      <c r="S105" s="371">
        <f t="shared" si="185"/>
        <v>698560227610365.75</v>
      </c>
      <c r="T105" s="371">
        <f t="shared" si="185"/>
        <v>698560227610365.75</v>
      </c>
      <c r="U105" s="371">
        <f t="shared" si="185"/>
        <v>698560227610365.75</v>
      </c>
      <c r="V105" s="371">
        <f t="shared" si="185"/>
        <v>698560227610365.75</v>
      </c>
      <c r="W105" s="371">
        <f t="shared" si="185"/>
        <v>698560227610365.75</v>
      </c>
      <c r="X105" s="371">
        <f t="shared" si="185"/>
        <v>698560227610365.75</v>
      </c>
      <c r="Y105" s="371">
        <f t="shared" si="185"/>
        <v>698560227610365.75</v>
      </c>
      <c r="Z105" s="371">
        <f t="shared" si="185"/>
        <v>698560227610365.75</v>
      </c>
      <c r="AA105" s="38">
        <f t="shared" ref="AA105:AI105" si="186">$D105*R105/3600</f>
        <v>1192209455121.6909</v>
      </c>
      <c r="AB105" s="38">
        <f t="shared" si="186"/>
        <v>1192209455121.6909</v>
      </c>
      <c r="AC105" s="38">
        <f t="shared" si="186"/>
        <v>1192209455121.6909</v>
      </c>
      <c r="AD105" s="38">
        <f t="shared" si="186"/>
        <v>1192209455121.6909</v>
      </c>
      <c r="AE105" s="38">
        <f t="shared" si="186"/>
        <v>1192209455121.6909</v>
      </c>
      <c r="AF105" s="38">
        <f t="shared" si="186"/>
        <v>1192209455121.6909</v>
      </c>
      <c r="AG105" s="38">
        <f t="shared" si="186"/>
        <v>1192209455121.6909</v>
      </c>
      <c r="AH105" s="38">
        <f t="shared" si="186"/>
        <v>1192209455121.6909</v>
      </c>
      <c r="AI105" s="38">
        <f t="shared" si="186"/>
        <v>1192209455121.6909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36.479999999999997</v>
      </c>
      <c r="Q106" s="38">
        <f t="shared" si="22"/>
        <v>254834.7710322614</v>
      </c>
      <c r="R106" s="371">
        <f t="shared" ref="R106:Z106" si="187">$P106*$O106+MAX(R$24*1000/(MAX(MIN(FLOOR(R$24*1000/$U$1,1),$E106))*$L$1)*$R$1,$Q106-$P106*$O106)</f>
        <v>254834.7710322614</v>
      </c>
      <c r="S106" s="371">
        <f t="shared" si="187"/>
        <v>254834.7710322614</v>
      </c>
      <c r="T106" s="371">
        <f t="shared" si="187"/>
        <v>254834.7710322614</v>
      </c>
      <c r="U106" s="371">
        <f t="shared" si="187"/>
        <v>254834.7710322614</v>
      </c>
      <c r="V106" s="371">
        <f t="shared" si="187"/>
        <v>254834.7710322614</v>
      </c>
      <c r="W106" s="371">
        <f t="shared" si="187"/>
        <v>347928.02013147046</v>
      </c>
      <c r="X106" s="371">
        <f t="shared" si="187"/>
        <v>3478295.2413147041</v>
      </c>
      <c r="Y106" s="371">
        <f t="shared" si="187"/>
        <v>34781967.453147039</v>
      </c>
      <c r="Z106" s="371">
        <f t="shared" si="187"/>
        <v>347818689.57147044</v>
      </c>
      <c r="AA106" s="38">
        <f t="shared" ref="AA106:AI106" si="188">$D106*R106/3600</f>
        <v>244.64138019097092</v>
      </c>
      <c r="AB106" s="38">
        <f t="shared" si="188"/>
        <v>244.64138019097092</v>
      </c>
      <c r="AC106" s="38">
        <f t="shared" si="188"/>
        <v>244.64138019097092</v>
      </c>
      <c r="AD106" s="38">
        <f t="shared" si="188"/>
        <v>244.64138019097092</v>
      </c>
      <c r="AE106" s="38">
        <f t="shared" si="188"/>
        <v>244.64138019097092</v>
      </c>
      <c r="AF106" s="38">
        <f t="shared" si="188"/>
        <v>334.01089932621164</v>
      </c>
      <c r="AG106" s="38">
        <f t="shared" si="188"/>
        <v>3339.1634316621157</v>
      </c>
      <c r="AH106" s="38">
        <f t="shared" si="188"/>
        <v>33390.688755021154</v>
      </c>
      <c r="AI106" s="38">
        <f t="shared" si="188"/>
        <v>333905.94198861159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0</v>
      </c>
      <c r="O107" s="38">
        <f t="shared" si="20"/>
        <v>5</v>
      </c>
      <c r="P107" s="369">
        <f t="shared" si="21"/>
        <v>100000000000</v>
      </c>
      <c r="Q107" s="38">
        <f t="shared" si="22"/>
        <v>698560227610365.75</v>
      </c>
      <c r="R107" s="371">
        <f t="shared" ref="R107:Z107" si="189">$P107*$O107+MAX(R$24*1000/(MAX(MIN(FLOOR(R$24*1000/$U$1,1),$E107))*$L$1)*$R$1,$Q107-$P107*$O107)</f>
        <v>698560227610365.75</v>
      </c>
      <c r="S107" s="371">
        <f t="shared" si="189"/>
        <v>698560227610365.75</v>
      </c>
      <c r="T107" s="371">
        <f t="shared" si="189"/>
        <v>698560227610365.75</v>
      </c>
      <c r="U107" s="371">
        <f t="shared" si="189"/>
        <v>698560227610365.75</v>
      </c>
      <c r="V107" s="371">
        <f t="shared" si="189"/>
        <v>698560227610365.75</v>
      </c>
      <c r="W107" s="371">
        <f t="shared" si="189"/>
        <v>698560227610365.75</v>
      </c>
      <c r="X107" s="371">
        <f t="shared" si="189"/>
        <v>698560227610365.75</v>
      </c>
      <c r="Y107" s="371">
        <f t="shared" si="189"/>
        <v>698560227610365.75</v>
      </c>
      <c r="Z107" s="371">
        <f t="shared" si="189"/>
        <v>698560227610365.75</v>
      </c>
      <c r="AA107" s="38">
        <f t="shared" ref="AA107:AI107" si="190">$D107*R107/3600</f>
        <v>596104727560.84546</v>
      </c>
      <c r="AB107" s="38">
        <f t="shared" si="190"/>
        <v>596104727560.84546</v>
      </c>
      <c r="AC107" s="38">
        <f t="shared" si="190"/>
        <v>596104727560.84546</v>
      </c>
      <c r="AD107" s="38">
        <f t="shared" si="190"/>
        <v>596104727560.84546</v>
      </c>
      <c r="AE107" s="38">
        <f t="shared" si="190"/>
        <v>596104727560.84546</v>
      </c>
      <c r="AF107" s="38">
        <f t="shared" si="190"/>
        <v>596104727560.84546</v>
      </c>
      <c r="AG107" s="38">
        <f t="shared" si="190"/>
        <v>596104727560.84546</v>
      </c>
      <c r="AH107" s="38">
        <f t="shared" si="190"/>
        <v>596104727560.84546</v>
      </c>
      <c r="AI107" s="38">
        <f t="shared" si="190"/>
        <v>596104727560.84546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0</v>
      </c>
      <c r="O108" s="38">
        <f t="shared" si="20"/>
        <v>5</v>
      </c>
      <c r="P108" s="369">
        <f t="shared" si="21"/>
        <v>100000000000</v>
      </c>
      <c r="Q108" s="38">
        <f t="shared" si="22"/>
        <v>698560227610365.75</v>
      </c>
      <c r="R108" s="371">
        <f t="shared" ref="R108:Z108" si="191">$P108*$O108+MAX(R$24*1000/(MAX(MIN(FLOOR(R$24*1000/$U$1,1),$E108))*$L$1)*$R$1,$Q108-$P108*$O108)</f>
        <v>698560227610365.75</v>
      </c>
      <c r="S108" s="371">
        <f t="shared" si="191"/>
        <v>698560227610365.75</v>
      </c>
      <c r="T108" s="371">
        <f t="shared" si="191"/>
        <v>698560227610365.75</v>
      </c>
      <c r="U108" s="371">
        <f t="shared" si="191"/>
        <v>698560227610365.75</v>
      </c>
      <c r="V108" s="371">
        <f t="shared" si="191"/>
        <v>698560227610365.75</v>
      </c>
      <c r="W108" s="371">
        <f t="shared" si="191"/>
        <v>698560227610365.75</v>
      </c>
      <c r="X108" s="371">
        <f t="shared" si="191"/>
        <v>698560227610365.75</v>
      </c>
      <c r="Y108" s="371">
        <f t="shared" si="191"/>
        <v>698560227610365.75</v>
      </c>
      <c r="Z108" s="371">
        <f t="shared" si="191"/>
        <v>698560227610365.75</v>
      </c>
      <c r="AA108" s="38">
        <f t="shared" ref="AA108:AI108" si="192">$D108*R108/3600</f>
        <v>596104727560.84546</v>
      </c>
      <c r="AB108" s="38">
        <f t="shared" si="192"/>
        <v>596104727560.84546</v>
      </c>
      <c r="AC108" s="38">
        <f t="shared" si="192"/>
        <v>596104727560.84546</v>
      </c>
      <c r="AD108" s="38">
        <f t="shared" si="192"/>
        <v>596104727560.84546</v>
      </c>
      <c r="AE108" s="38">
        <f t="shared" si="192"/>
        <v>596104727560.84546</v>
      </c>
      <c r="AF108" s="38">
        <f t="shared" si="192"/>
        <v>596104727560.84546</v>
      </c>
      <c r="AG108" s="38">
        <f t="shared" si="192"/>
        <v>596104727560.84546</v>
      </c>
      <c r="AH108" s="38">
        <f t="shared" si="192"/>
        <v>596104727560.84546</v>
      </c>
      <c r="AI108" s="38">
        <f t="shared" si="192"/>
        <v>596104727560.84546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91.2</v>
      </c>
      <c r="Q109" s="38">
        <f t="shared" si="22"/>
        <v>637086.92758065357</v>
      </c>
      <c r="R109" s="371">
        <f t="shared" ref="R109:Z109" si="193">$P109*$O109+MAX(R$24*1000/(MAX(MIN(FLOOR(R$24*1000/$U$1,1),$E109))*$L$1)*$R$1,$Q109-$P109*$O109)</f>
        <v>637086.92758065357</v>
      </c>
      <c r="S109" s="371">
        <f t="shared" si="193"/>
        <v>637086.92758065357</v>
      </c>
      <c r="T109" s="371">
        <f t="shared" si="193"/>
        <v>637086.92758065357</v>
      </c>
      <c r="U109" s="371">
        <f t="shared" si="193"/>
        <v>637086.92758065357</v>
      </c>
      <c r="V109" s="371">
        <f t="shared" si="193"/>
        <v>637086.92758065357</v>
      </c>
      <c r="W109" s="371">
        <f t="shared" si="193"/>
        <v>695728.36026294087</v>
      </c>
      <c r="X109" s="371">
        <f t="shared" si="193"/>
        <v>6956462.8026294084</v>
      </c>
      <c r="Y109" s="371">
        <f t="shared" si="193"/>
        <v>69563807.226294085</v>
      </c>
      <c r="Z109" s="371">
        <f t="shared" si="193"/>
        <v>695637251.46294093</v>
      </c>
      <c r="AA109" s="38">
        <f t="shared" ref="AA109:AI109" si="194">$D109*R109/3600</f>
        <v>305.80172523871369</v>
      </c>
      <c r="AB109" s="38">
        <f t="shared" si="194"/>
        <v>305.80172523871369</v>
      </c>
      <c r="AC109" s="38">
        <f t="shared" si="194"/>
        <v>305.80172523871369</v>
      </c>
      <c r="AD109" s="38">
        <f t="shared" si="194"/>
        <v>305.80172523871369</v>
      </c>
      <c r="AE109" s="38">
        <f t="shared" si="194"/>
        <v>305.80172523871369</v>
      </c>
      <c r="AF109" s="38">
        <f t="shared" si="194"/>
        <v>333.94961292621161</v>
      </c>
      <c r="AG109" s="38">
        <f t="shared" si="194"/>
        <v>3339.1021452621158</v>
      </c>
      <c r="AH109" s="38">
        <f t="shared" si="194"/>
        <v>33390.627468621162</v>
      </c>
      <c r="AI109" s="38">
        <f t="shared" si="194"/>
        <v>333905.88070221164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2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2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1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1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1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0</v>
      </c>
      <c r="O115" s="38">
        <f t="shared" si="20"/>
        <v>4</v>
      </c>
      <c r="P115" s="369">
        <f t="shared" si="21"/>
        <v>100000000000</v>
      </c>
      <c r="Q115" s="38">
        <f t="shared" si="22"/>
        <v>698560227610365.75</v>
      </c>
      <c r="R115" s="371">
        <f t="shared" ref="R115:Z115" si="205">$P115*$O115+MAX(R$24*1000/(MAX(MIN(FLOOR(R$24*1000/$U$1,1),$E115))*$L$1)*$R$1,$Q115-$P115*$O115)</f>
        <v>698560227610365.75</v>
      </c>
      <c r="S115" s="371">
        <f t="shared" si="205"/>
        <v>698560227610365.75</v>
      </c>
      <c r="T115" s="371">
        <f t="shared" si="205"/>
        <v>698560227610365.75</v>
      </c>
      <c r="U115" s="371">
        <f t="shared" si="205"/>
        <v>698560227610365.75</v>
      </c>
      <c r="V115" s="371">
        <f t="shared" si="205"/>
        <v>698560227610365.75</v>
      </c>
      <c r="W115" s="371">
        <f t="shared" si="205"/>
        <v>698560227610365.75</v>
      </c>
      <c r="X115" s="371">
        <f t="shared" si="205"/>
        <v>698560227610365.75</v>
      </c>
      <c r="Y115" s="371">
        <f t="shared" si="205"/>
        <v>698560227610365.75</v>
      </c>
      <c r="Z115" s="371">
        <f t="shared" si="205"/>
        <v>698560227610365.75</v>
      </c>
      <c r="AA115" s="38">
        <f t="shared" ref="AA115:AI115" si="206">$D115*R115/3600</f>
        <v>916084120707.927</v>
      </c>
      <c r="AB115" s="38">
        <f t="shared" si="206"/>
        <v>916084120707.927</v>
      </c>
      <c r="AC115" s="38">
        <f t="shared" si="206"/>
        <v>916084120707.927</v>
      </c>
      <c r="AD115" s="38">
        <f t="shared" si="206"/>
        <v>916084120707.927</v>
      </c>
      <c r="AE115" s="38">
        <f t="shared" si="206"/>
        <v>916084120707.927</v>
      </c>
      <c r="AF115" s="38">
        <f t="shared" si="206"/>
        <v>916084120707.927</v>
      </c>
      <c r="AG115" s="38">
        <f t="shared" si="206"/>
        <v>916084120707.927</v>
      </c>
      <c r="AH115" s="38">
        <f t="shared" si="206"/>
        <v>916084120707.927</v>
      </c>
      <c r="AI115" s="38">
        <f t="shared" si="206"/>
        <v>916084120707.927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0</v>
      </c>
      <c r="O116" s="38">
        <f t="shared" si="20"/>
        <v>5</v>
      </c>
      <c r="P116" s="369">
        <f t="shared" si="21"/>
        <v>100000000000</v>
      </c>
      <c r="Q116" s="38">
        <f t="shared" si="22"/>
        <v>698560227610365.75</v>
      </c>
      <c r="R116" s="371">
        <f t="shared" ref="R116:Z116" si="207">$P116*$O116+MAX(R$24*1000/(MAX(MIN(FLOOR(R$24*1000/$U$1,1),$E116))*$L$1)*$R$1,$Q116-$P116*$O116)</f>
        <v>698560227610365.75</v>
      </c>
      <c r="S116" s="371">
        <f t="shared" si="207"/>
        <v>698560227610365.75</v>
      </c>
      <c r="T116" s="371">
        <f t="shared" si="207"/>
        <v>698560227610365.75</v>
      </c>
      <c r="U116" s="371">
        <f t="shared" si="207"/>
        <v>698560227610365.75</v>
      </c>
      <c r="V116" s="371">
        <f t="shared" si="207"/>
        <v>698560227610365.75</v>
      </c>
      <c r="W116" s="371">
        <f t="shared" si="207"/>
        <v>698560227610365.75</v>
      </c>
      <c r="X116" s="371">
        <f t="shared" si="207"/>
        <v>698560227610365.75</v>
      </c>
      <c r="Y116" s="371">
        <f t="shared" si="207"/>
        <v>698560227610365.75</v>
      </c>
      <c r="Z116" s="371">
        <f t="shared" si="207"/>
        <v>698560227610365.75</v>
      </c>
      <c r="AA116" s="38">
        <f t="shared" ref="AA116:AI116" si="208">$D116*R116/3600</f>
        <v>620942424542.54736</v>
      </c>
      <c r="AB116" s="38">
        <f t="shared" si="208"/>
        <v>620942424542.54736</v>
      </c>
      <c r="AC116" s="38">
        <f t="shared" si="208"/>
        <v>620942424542.54736</v>
      </c>
      <c r="AD116" s="38">
        <f t="shared" si="208"/>
        <v>620942424542.54736</v>
      </c>
      <c r="AE116" s="38">
        <f t="shared" si="208"/>
        <v>620942424542.54736</v>
      </c>
      <c r="AF116" s="38">
        <f t="shared" si="208"/>
        <v>620942424542.54736</v>
      </c>
      <c r="AG116" s="38">
        <f t="shared" si="208"/>
        <v>620942424542.54736</v>
      </c>
      <c r="AH116" s="38">
        <f t="shared" si="208"/>
        <v>620942424542.54736</v>
      </c>
      <c r="AI116" s="38">
        <f t="shared" si="208"/>
        <v>620942424542.54736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0</v>
      </c>
      <c r="O117" s="38">
        <f t="shared" si="20"/>
        <v>3</v>
      </c>
      <c r="P117" s="369">
        <f t="shared" si="21"/>
        <v>100000000000</v>
      </c>
      <c r="Q117" s="38">
        <f t="shared" si="22"/>
        <v>698560227610365.75</v>
      </c>
      <c r="R117" s="371">
        <f t="shared" ref="R117:Z117" si="209">$P117*$O117+MAX(R$24*1000/(MAX(MIN(FLOOR(R$24*1000/$U$1,1),$E117))*$L$1)*$R$1,$Q117-$P117*$O117)</f>
        <v>698560227610365.75</v>
      </c>
      <c r="S117" s="371">
        <f t="shared" si="209"/>
        <v>698560227610365.75</v>
      </c>
      <c r="T117" s="371">
        <f t="shared" si="209"/>
        <v>698560227610365.75</v>
      </c>
      <c r="U117" s="371">
        <f t="shared" si="209"/>
        <v>698560227610365.75</v>
      </c>
      <c r="V117" s="371">
        <f t="shared" si="209"/>
        <v>698560227610365.75</v>
      </c>
      <c r="W117" s="371">
        <f t="shared" si="209"/>
        <v>698560227610365.75</v>
      </c>
      <c r="X117" s="371">
        <f t="shared" si="209"/>
        <v>698560227610365.75</v>
      </c>
      <c r="Y117" s="371">
        <f t="shared" si="209"/>
        <v>698560227610365.75</v>
      </c>
      <c r="Z117" s="371">
        <f t="shared" si="209"/>
        <v>698560227610365.75</v>
      </c>
      <c r="AA117" s="38">
        <f t="shared" ref="AA117:AI117" si="210">$D117*R117/3600</f>
        <v>388089015339.0921</v>
      </c>
      <c r="AB117" s="38">
        <f t="shared" si="210"/>
        <v>388089015339.0921</v>
      </c>
      <c r="AC117" s="38">
        <f t="shared" si="210"/>
        <v>388089015339.0921</v>
      </c>
      <c r="AD117" s="38">
        <f t="shared" si="210"/>
        <v>388089015339.0921</v>
      </c>
      <c r="AE117" s="38">
        <f t="shared" si="210"/>
        <v>388089015339.0921</v>
      </c>
      <c r="AF117" s="38">
        <f t="shared" si="210"/>
        <v>388089015339.0921</v>
      </c>
      <c r="AG117" s="38">
        <f t="shared" si="210"/>
        <v>388089015339.0921</v>
      </c>
      <c r="AH117" s="38">
        <f t="shared" si="210"/>
        <v>388089015339.0921</v>
      </c>
      <c r="AI117" s="38">
        <f t="shared" si="210"/>
        <v>388089015339.0921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1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18.239999999999998</v>
      </c>
      <c r="Q119" s="38">
        <f t="shared" si="22"/>
        <v>127417.3855161307</v>
      </c>
      <c r="R119" s="371">
        <f t="shared" ref="R119:Z119" si="214">$P119*$O119+MAX(R$24*1000/(MAX(MIN(FLOOR(R$24*1000/$U$1,1),$E119))*$L$1)*$R$1,$Q119-$P119*$O119)</f>
        <v>127417.3855161307</v>
      </c>
      <c r="S119" s="371">
        <f t="shared" si="214"/>
        <v>127417.3855161307</v>
      </c>
      <c r="T119" s="371">
        <f t="shared" si="214"/>
        <v>127417.3855161307</v>
      </c>
      <c r="U119" s="371">
        <f t="shared" si="214"/>
        <v>127417.3855161307</v>
      </c>
      <c r="V119" s="371">
        <f t="shared" si="214"/>
        <v>127417.3855161307</v>
      </c>
      <c r="W119" s="371">
        <f t="shared" si="214"/>
        <v>195739.15132395213</v>
      </c>
      <c r="X119" s="371">
        <f t="shared" si="214"/>
        <v>1956570.7132395213</v>
      </c>
      <c r="Y119" s="371">
        <f t="shared" si="214"/>
        <v>19564886.332395211</v>
      </c>
      <c r="Z119" s="371">
        <f t="shared" si="214"/>
        <v>195648042.52395213</v>
      </c>
      <c r="AA119" s="38">
        <f t="shared" ref="AA119:AI119" si="215">$D119*R119/3600</f>
        <v>228.33195484490622</v>
      </c>
      <c r="AB119" s="38">
        <f t="shared" si="215"/>
        <v>228.33195484490622</v>
      </c>
      <c r="AC119" s="38">
        <f t="shared" si="215"/>
        <v>228.33195484490622</v>
      </c>
      <c r="AD119" s="38">
        <f t="shared" si="215"/>
        <v>228.33195484490622</v>
      </c>
      <c r="AE119" s="38">
        <f t="shared" si="215"/>
        <v>228.33195484490622</v>
      </c>
      <c r="AF119" s="38">
        <f t="shared" si="215"/>
        <v>350.76455917252224</v>
      </c>
      <c r="AG119" s="38">
        <f t="shared" si="215"/>
        <v>3506.1747181252217</v>
      </c>
      <c r="AH119" s="38">
        <f t="shared" si="215"/>
        <v>35060.276307652217</v>
      </c>
      <c r="AI119" s="38">
        <f t="shared" si="215"/>
        <v>350601.29220292222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18.239999999999998</v>
      </c>
      <c r="Q120" s="38">
        <f t="shared" si="22"/>
        <v>127417.3855161307</v>
      </c>
      <c r="R120" s="371">
        <f t="shared" ref="R120:Z120" si="216">$P120*$O120+MAX(R$24*1000/(MAX(MIN(FLOOR(R$24*1000/$U$1,1),$E120))*$L$1)*$R$1,$Q120-$P120*$O120)</f>
        <v>127417.3855161307</v>
      </c>
      <c r="S120" s="371">
        <f t="shared" si="216"/>
        <v>127417.3855161307</v>
      </c>
      <c r="T120" s="371">
        <f t="shared" si="216"/>
        <v>127417.3855161307</v>
      </c>
      <c r="U120" s="371">
        <f t="shared" si="216"/>
        <v>127417.3855161307</v>
      </c>
      <c r="V120" s="371">
        <f t="shared" si="216"/>
        <v>127417.3855161307</v>
      </c>
      <c r="W120" s="371">
        <f t="shared" si="216"/>
        <v>195739.15132395213</v>
      </c>
      <c r="X120" s="371">
        <f t="shared" si="216"/>
        <v>1956570.7132395213</v>
      </c>
      <c r="Y120" s="371">
        <f t="shared" si="216"/>
        <v>19564886.332395211</v>
      </c>
      <c r="Z120" s="371">
        <f t="shared" si="216"/>
        <v>195648042.52395213</v>
      </c>
      <c r="AA120" s="38">
        <f t="shared" ref="AA120:AI120" si="217">$D120*R120/3600</f>
        <v>228.33195484490622</v>
      </c>
      <c r="AB120" s="38">
        <f t="shared" si="217"/>
        <v>228.33195484490622</v>
      </c>
      <c r="AC120" s="38">
        <f t="shared" si="217"/>
        <v>228.33195484490622</v>
      </c>
      <c r="AD120" s="38">
        <f t="shared" si="217"/>
        <v>228.33195484490622</v>
      </c>
      <c r="AE120" s="38">
        <f t="shared" si="217"/>
        <v>228.33195484490622</v>
      </c>
      <c r="AF120" s="38">
        <f t="shared" si="217"/>
        <v>350.76455917252224</v>
      </c>
      <c r="AG120" s="38">
        <f t="shared" si="217"/>
        <v>3506.1747181252217</v>
      </c>
      <c r="AH120" s="38">
        <f t="shared" si="217"/>
        <v>35060.276307652217</v>
      </c>
      <c r="AI120" s="38">
        <f t="shared" si="217"/>
        <v>350601.29220292222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24.32</v>
      </c>
      <c r="Q121" s="38">
        <f t="shared" si="22"/>
        <v>169889.84735484095</v>
      </c>
      <c r="R121" s="371">
        <f t="shared" ref="R121:Z121" si="218">$P121*$O121+MAX(R$24*1000/(MAX(MIN(FLOOR(R$24*1000/$U$1,1),$E121))*$L$1)*$R$1,$Q121-$P121*$O121)</f>
        <v>169889.84735484095</v>
      </c>
      <c r="S121" s="371">
        <f t="shared" si="218"/>
        <v>169889.84735484095</v>
      </c>
      <c r="T121" s="371">
        <f t="shared" si="218"/>
        <v>169889.84735484095</v>
      </c>
      <c r="U121" s="371">
        <f t="shared" si="218"/>
        <v>169889.84735484095</v>
      </c>
      <c r="V121" s="371">
        <f t="shared" si="218"/>
        <v>169889.84735484095</v>
      </c>
      <c r="W121" s="371">
        <f t="shared" si="218"/>
        <v>260961.21509860281</v>
      </c>
      <c r="X121" s="371">
        <f t="shared" si="218"/>
        <v>2608736.6309860284</v>
      </c>
      <c r="Y121" s="371">
        <f t="shared" si="218"/>
        <v>26086490.789860282</v>
      </c>
      <c r="Z121" s="371">
        <f t="shared" si="218"/>
        <v>260864032.37860283</v>
      </c>
      <c r="AA121" s="38">
        <f t="shared" ref="AA121:AI121" si="219">$D121*R121/3600</f>
        <v>228.33195484490625</v>
      </c>
      <c r="AB121" s="38">
        <f t="shared" si="219"/>
        <v>228.33195484490625</v>
      </c>
      <c r="AC121" s="38">
        <f t="shared" si="219"/>
        <v>228.33195484490625</v>
      </c>
      <c r="AD121" s="38">
        <f t="shared" si="219"/>
        <v>228.33195484490625</v>
      </c>
      <c r="AE121" s="38">
        <f t="shared" si="219"/>
        <v>228.33195484490625</v>
      </c>
      <c r="AF121" s="38">
        <f t="shared" si="219"/>
        <v>350.73187309252222</v>
      </c>
      <c r="AG121" s="38">
        <f t="shared" si="219"/>
        <v>3506.1420320452221</v>
      </c>
      <c r="AH121" s="38">
        <f t="shared" si="219"/>
        <v>35060.243621572219</v>
      </c>
      <c r="AI121" s="38">
        <f t="shared" si="219"/>
        <v>350601.25951684226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0</v>
      </c>
      <c r="O122" s="38">
        <f t="shared" si="20"/>
        <v>11</v>
      </c>
      <c r="P122" s="369">
        <f t="shared" si="21"/>
        <v>100000000000</v>
      </c>
      <c r="Q122" s="38">
        <f t="shared" si="22"/>
        <v>698560227610365.75</v>
      </c>
      <c r="R122" s="371">
        <f t="shared" ref="R122:Z122" si="220">$P122*$O122+MAX(R$24*1000/(MAX(MIN(FLOOR(R$24*1000/$U$1,1),$E122))*$L$1)*$R$1,$Q122-$P122*$O122)</f>
        <v>698560227610365.75</v>
      </c>
      <c r="S122" s="371">
        <f t="shared" si="220"/>
        <v>698560227610365.75</v>
      </c>
      <c r="T122" s="371">
        <f t="shared" si="220"/>
        <v>698560227610365.75</v>
      </c>
      <c r="U122" s="371">
        <f t="shared" si="220"/>
        <v>698560227610365.75</v>
      </c>
      <c r="V122" s="371">
        <f t="shared" si="220"/>
        <v>698560227610365.75</v>
      </c>
      <c r="W122" s="371">
        <f t="shared" si="220"/>
        <v>698560227610365.75</v>
      </c>
      <c r="X122" s="371">
        <f t="shared" si="220"/>
        <v>698560227610365.75</v>
      </c>
      <c r="Y122" s="371">
        <f t="shared" si="220"/>
        <v>698560227610365.75</v>
      </c>
      <c r="Z122" s="371">
        <f t="shared" si="220"/>
        <v>698560227610365.75</v>
      </c>
      <c r="AA122" s="38">
        <f t="shared" ref="AA122:AI122" si="221">$D122*R122/3600</f>
        <v>625909963938.88782</v>
      </c>
      <c r="AB122" s="38">
        <f t="shared" si="221"/>
        <v>625909963938.88782</v>
      </c>
      <c r="AC122" s="38">
        <f t="shared" si="221"/>
        <v>625909963938.88782</v>
      </c>
      <c r="AD122" s="38">
        <f t="shared" si="221"/>
        <v>625909963938.88782</v>
      </c>
      <c r="AE122" s="38">
        <f t="shared" si="221"/>
        <v>625909963938.88782</v>
      </c>
      <c r="AF122" s="38">
        <f t="shared" si="221"/>
        <v>625909963938.88782</v>
      </c>
      <c r="AG122" s="38">
        <f t="shared" si="221"/>
        <v>625909963938.88782</v>
      </c>
      <c r="AH122" s="38">
        <f t="shared" si="221"/>
        <v>625909963938.88782</v>
      </c>
      <c r="AI122" s="38">
        <f t="shared" si="221"/>
        <v>625909963938.88782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0</v>
      </c>
      <c r="O123" s="38">
        <f t="shared" si="20"/>
        <v>11</v>
      </c>
      <c r="P123" s="369">
        <f t="shared" si="21"/>
        <v>100000000000</v>
      </c>
      <c r="Q123" s="38">
        <f t="shared" si="22"/>
        <v>698560227610365.75</v>
      </c>
      <c r="R123" s="371">
        <f t="shared" ref="R123:Z123" si="222">$P123*$O123+MAX(R$24*1000/(MAX(MIN(FLOOR(R$24*1000/$U$1,1),$E123))*$L$1)*$R$1,$Q123-$P123*$O123)</f>
        <v>698560227610365.75</v>
      </c>
      <c r="S123" s="371">
        <f t="shared" si="222"/>
        <v>698560227610365.75</v>
      </c>
      <c r="T123" s="371">
        <f t="shared" si="222"/>
        <v>698560227610365.75</v>
      </c>
      <c r="U123" s="371">
        <f t="shared" si="222"/>
        <v>698560227610365.75</v>
      </c>
      <c r="V123" s="371">
        <f t="shared" si="222"/>
        <v>698560227610365.75</v>
      </c>
      <c r="W123" s="371">
        <f t="shared" si="222"/>
        <v>698560227610365.75</v>
      </c>
      <c r="X123" s="371">
        <f t="shared" si="222"/>
        <v>698560227610365.75</v>
      </c>
      <c r="Y123" s="371">
        <f t="shared" si="222"/>
        <v>698560227610365.75</v>
      </c>
      <c r="Z123" s="371">
        <f t="shared" si="222"/>
        <v>698560227610365.75</v>
      </c>
      <c r="AA123" s="38">
        <f t="shared" ref="AA123:AI123" si="223">$D123*R123/3600</f>
        <v>625909963938.88782</v>
      </c>
      <c r="AB123" s="38">
        <f t="shared" si="223"/>
        <v>625909963938.88782</v>
      </c>
      <c r="AC123" s="38">
        <f t="shared" si="223"/>
        <v>625909963938.88782</v>
      </c>
      <c r="AD123" s="38">
        <f t="shared" si="223"/>
        <v>625909963938.88782</v>
      </c>
      <c r="AE123" s="38">
        <f t="shared" si="223"/>
        <v>625909963938.88782</v>
      </c>
      <c r="AF123" s="38">
        <f t="shared" si="223"/>
        <v>625909963938.88782</v>
      </c>
      <c r="AG123" s="38">
        <f t="shared" si="223"/>
        <v>625909963938.88782</v>
      </c>
      <c r="AH123" s="38">
        <f t="shared" si="223"/>
        <v>625909963938.88782</v>
      </c>
      <c r="AI123" s="38">
        <f t="shared" si="223"/>
        <v>625909963938.88782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36.479999999999997</v>
      </c>
      <c r="Q124" s="38">
        <f t="shared" si="22"/>
        <v>254834.7710322614</v>
      </c>
      <c r="R124" s="371">
        <f t="shared" ref="R124:Z124" si="224">$P124*$O124+MAX(R$24*1000/(MAX(MIN(FLOOR(R$24*1000/$U$1,1),$E124))*$L$1)*$R$1,$Q124-$P124*$O124)</f>
        <v>254834.7710322614</v>
      </c>
      <c r="S124" s="371">
        <f t="shared" si="224"/>
        <v>254834.7710322614</v>
      </c>
      <c r="T124" s="371">
        <f t="shared" si="224"/>
        <v>254834.7710322614</v>
      </c>
      <c r="U124" s="371">
        <f t="shared" si="224"/>
        <v>254834.7710322614</v>
      </c>
      <c r="V124" s="371">
        <f t="shared" si="224"/>
        <v>254834.7710322614</v>
      </c>
      <c r="W124" s="371">
        <f t="shared" si="224"/>
        <v>391368.86264790426</v>
      </c>
      <c r="X124" s="371">
        <f t="shared" si="224"/>
        <v>3913031.9864790426</v>
      </c>
      <c r="Y124" s="371">
        <f t="shared" si="224"/>
        <v>39129663.224790424</v>
      </c>
      <c r="Z124" s="371">
        <f t="shared" si="224"/>
        <v>391295975.60790426</v>
      </c>
      <c r="AA124" s="38">
        <f t="shared" ref="AA124:AI124" si="225">$D124*R124/3600</f>
        <v>228.33195484490622</v>
      </c>
      <c r="AB124" s="38">
        <f t="shared" si="225"/>
        <v>228.33195484490622</v>
      </c>
      <c r="AC124" s="38">
        <f t="shared" si="225"/>
        <v>228.33195484490622</v>
      </c>
      <c r="AD124" s="38">
        <f t="shared" si="225"/>
        <v>228.33195484490622</v>
      </c>
      <c r="AE124" s="38">
        <f t="shared" si="225"/>
        <v>228.33195484490622</v>
      </c>
      <c r="AF124" s="38">
        <f t="shared" si="225"/>
        <v>350.66650093252218</v>
      </c>
      <c r="AG124" s="38">
        <f t="shared" si="225"/>
        <v>3506.0766598852224</v>
      </c>
      <c r="AH124" s="38">
        <f t="shared" si="225"/>
        <v>35060.178249412224</v>
      </c>
      <c r="AI124" s="38">
        <f t="shared" si="225"/>
        <v>350601.1941446822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48.64</v>
      </c>
      <c r="Q125" s="38">
        <f t="shared" si="22"/>
        <v>339779.69470968191</v>
      </c>
      <c r="R125" s="371">
        <f t="shared" ref="R125:Z125" si="226">$P125*$O125+MAX(R$24*1000/(MAX(MIN(FLOOR(R$24*1000/$U$1,1),$E125))*$L$1)*$R$1,$Q125-$P125*$O125)</f>
        <v>339779.69470968191</v>
      </c>
      <c r="S125" s="371">
        <f t="shared" si="226"/>
        <v>339779.69470968191</v>
      </c>
      <c r="T125" s="371">
        <f t="shared" si="226"/>
        <v>339779.69470968191</v>
      </c>
      <c r="U125" s="371">
        <f t="shared" si="226"/>
        <v>339779.69470968191</v>
      </c>
      <c r="V125" s="371">
        <f t="shared" si="226"/>
        <v>339779.69470968191</v>
      </c>
      <c r="W125" s="371">
        <f t="shared" si="226"/>
        <v>521825.15019720566</v>
      </c>
      <c r="X125" s="371">
        <f t="shared" si="226"/>
        <v>5217375.9819720574</v>
      </c>
      <c r="Y125" s="371">
        <f t="shared" si="226"/>
        <v>52172884.299720563</v>
      </c>
      <c r="Z125" s="371">
        <f t="shared" si="226"/>
        <v>521727967.47720563</v>
      </c>
      <c r="AA125" s="38">
        <f t="shared" ref="AA125:AI125" si="227">$D125*R125/3600</f>
        <v>228.33195484490625</v>
      </c>
      <c r="AB125" s="38">
        <f t="shared" si="227"/>
        <v>228.33195484490625</v>
      </c>
      <c r="AC125" s="38">
        <f t="shared" si="227"/>
        <v>228.33195484490625</v>
      </c>
      <c r="AD125" s="38">
        <f t="shared" si="227"/>
        <v>228.33195484490625</v>
      </c>
      <c r="AE125" s="38">
        <f t="shared" si="227"/>
        <v>228.33195484490625</v>
      </c>
      <c r="AF125" s="38">
        <f t="shared" si="227"/>
        <v>350.66650093252218</v>
      </c>
      <c r="AG125" s="38">
        <f t="shared" si="227"/>
        <v>3506.0766598852229</v>
      </c>
      <c r="AH125" s="38">
        <f t="shared" si="227"/>
        <v>35060.178249412224</v>
      </c>
      <c r="AI125" s="38">
        <f t="shared" si="227"/>
        <v>350601.19414468214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0</v>
      </c>
      <c r="O126" s="38">
        <f t="shared" si="20"/>
        <v>8</v>
      </c>
      <c r="P126" s="369">
        <f t="shared" si="21"/>
        <v>100000000000</v>
      </c>
      <c r="Q126" s="38">
        <f t="shared" si="22"/>
        <v>698560227610365.75</v>
      </c>
      <c r="R126" s="371">
        <f t="shared" ref="R126:Z126" si="228">$P126*$O126+MAX(R$24*1000/(MAX(MIN(FLOOR(R$24*1000/$U$1,1),$E126))*$L$1)*$R$1,$Q126-$P126*$O126)</f>
        <v>698560227610365.75</v>
      </c>
      <c r="S126" s="371">
        <f t="shared" si="228"/>
        <v>698560227610365.75</v>
      </c>
      <c r="T126" s="371">
        <f t="shared" si="228"/>
        <v>698560227610365.75</v>
      </c>
      <c r="U126" s="371">
        <f t="shared" si="228"/>
        <v>698560227610365.75</v>
      </c>
      <c r="V126" s="371">
        <f t="shared" si="228"/>
        <v>698560227610365.75</v>
      </c>
      <c r="W126" s="371">
        <f t="shared" si="228"/>
        <v>698560227610365.75</v>
      </c>
      <c r="X126" s="371">
        <f t="shared" si="228"/>
        <v>698560227610365.75</v>
      </c>
      <c r="Y126" s="371">
        <f t="shared" si="228"/>
        <v>698560227610365.75</v>
      </c>
      <c r="Z126" s="371">
        <f t="shared" si="228"/>
        <v>698560227610365.75</v>
      </c>
      <c r="AA126" s="38">
        <f t="shared" ref="AA126:AI126" si="229">$D126*R126/3600</f>
        <v>469432472954.16577</v>
      </c>
      <c r="AB126" s="38">
        <f t="shared" si="229"/>
        <v>469432472954.16577</v>
      </c>
      <c r="AC126" s="38">
        <f t="shared" si="229"/>
        <v>469432472954.16577</v>
      </c>
      <c r="AD126" s="38">
        <f t="shared" si="229"/>
        <v>469432472954.16577</v>
      </c>
      <c r="AE126" s="38">
        <f t="shared" si="229"/>
        <v>469432472954.16577</v>
      </c>
      <c r="AF126" s="38">
        <f t="shared" si="229"/>
        <v>469432472954.16577</v>
      </c>
      <c r="AG126" s="38">
        <f t="shared" si="229"/>
        <v>469432472954.16577</v>
      </c>
      <c r="AH126" s="38">
        <f t="shared" si="229"/>
        <v>469432472954.16577</v>
      </c>
      <c r="AI126" s="38">
        <f t="shared" si="229"/>
        <v>469432472954.16577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72.959999999999994</v>
      </c>
      <c r="Q127" s="38">
        <f t="shared" si="22"/>
        <v>509669.5420645228</v>
      </c>
      <c r="R127" s="371">
        <f t="shared" ref="R127:Z127" si="230">$P127*$O127+MAX(R$24*1000/(MAX(MIN(FLOOR(R$24*1000/$U$1,1),$E127))*$L$1)*$R$1,$Q127-$P127*$O127)</f>
        <v>509669.5420645228</v>
      </c>
      <c r="S127" s="371">
        <f t="shared" si="230"/>
        <v>509669.5420645228</v>
      </c>
      <c r="T127" s="371">
        <f t="shared" si="230"/>
        <v>509669.5420645228</v>
      </c>
      <c r="U127" s="371">
        <f t="shared" si="230"/>
        <v>509669.5420645228</v>
      </c>
      <c r="V127" s="371">
        <f t="shared" si="230"/>
        <v>509669.5420645228</v>
      </c>
      <c r="W127" s="371">
        <f t="shared" si="230"/>
        <v>782664.76529580844</v>
      </c>
      <c r="X127" s="371">
        <f t="shared" si="230"/>
        <v>7825991.0129580852</v>
      </c>
      <c r="Y127" s="371">
        <f t="shared" si="230"/>
        <v>78259253.48958084</v>
      </c>
      <c r="Z127" s="371">
        <f t="shared" si="230"/>
        <v>782591878.25580859</v>
      </c>
      <c r="AA127" s="38">
        <f t="shared" ref="AA127:AI127" si="231">$D127*R127/3600</f>
        <v>228.33195484490622</v>
      </c>
      <c r="AB127" s="38">
        <f t="shared" si="231"/>
        <v>228.33195484490622</v>
      </c>
      <c r="AC127" s="38">
        <f t="shared" si="231"/>
        <v>228.33195484490622</v>
      </c>
      <c r="AD127" s="38">
        <f t="shared" si="231"/>
        <v>228.33195484490622</v>
      </c>
      <c r="AE127" s="38">
        <f t="shared" si="231"/>
        <v>228.33195484490622</v>
      </c>
      <c r="AF127" s="38">
        <f t="shared" si="231"/>
        <v>350.63381485252222</v>
      </c>
      <c r="AG127" s="38">
        <f t="shared" si="231"/>
        <v>3506.0439738052219</v>
      </c>
      <c r="AH127" s="38">
        <f t="shared" si="231"/>
        <v>35060.145563332218</v>
      </c>
      <c r="AI127" s="38">
        <f t="shared" si="231"/>
        <v>350601.16145860229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0</v>
      </c>
      <c r="O128" s="38">
        <f t="shared" si="20"/>
        <v>5</v>
      </c>
      <c r="P128" s="369">
        <f t="shared" si="21"/>
        <v>100000000000</v>
      </c>
      <c r="Q128" s="38">
        <f t="shared" si="22"/>
        <v>698560227610365.75</v>
      </c>
      <c r="R128" s="371">
        <f t="shared" ref="R128:Z128" si="232">$P128*$O128+MAX(R$24*1000/(MAX(MIN(FLOOR(R$24*1000/$U$1,1),$E128))*$L$1)*$R$1,$Q128-$P128*$O128)</f>
        <v>698560227610365.75</v>
      </c>
      <c r="S128" s="371">
        <f t="shared" si="232"/>
        <v>698560227610365.75</v>
      </c>
      <c r="T128" s="371">
        <f t="shared" si="232"/>
        <v>698560227610365.75</v>
      </c>
      <c r="U128" s="371">
        <f t="shared" si="232"/>
        <v>698560227610365.75</v>
      </c>
      <c r="V128" s="371">
        <f t="shared" si="232"/>
        <v>698560227610365.75</v>
      </c>
      <c r="W128" s="371">
        <f t="shared" si="232"/>
        <v>698560227610365.75</v>
      </c>
      <c r="X128" s="371">
        <f t="shared" si="232"/>
        <v>698560227610365.75</v>
      </c>
      <c r="Y128" s="371">
        <f t="shared" si="232"/>
        <v>698560227610365.75</v>
      </c>
      <c r="Z128" s="371">
        <f t="shared" si="232"/>
        <v>698560227610365.75</v>
      </c>
      <c r="AA128" s="38">
        <f t="shared" ref="AA128:AI128" si="233">$D128*R128/3600</f>
        <v>312954981969.44391</v>
      </c>
      <c r="AB128" s="38">
        <f t="shared" si="233"/>
        <v>312954981969.44391</v>
      </c>
      <c r="AC128" s="38">
        <f t="shared" si="233"/>
        <v>312954981969.44391</v>
      </c>
      <c r="AD128" s="38">
        <f t="shared" si="233"/>
        <v>312954981969.44391</v>
      </c>
      <c r="AE128" s="38">
        <f t="shared" si="233"/>
        <v>312954981969.44391</v>
      </c>
      <c r="AF128" s="38">
        <f t="shared" si="233"/>
        <v>312954981969.44391</v>
      </c>
      <c r="AG128" s="38">
        <f t="shared" si="233"/>
        <v>312954981969.44391</v>
      </c>
      <c r="AH128" s="38">
        <f t="shared" si="233"/>
        <v>312954981969.44391</v>
      </c>
      <c r="AI128" s="38">
        <f t="shared" si="233"/>
        <v>312954981969.44391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2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1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45.6</v>
      </c>
      <c r="Q131" s="38">
        <f t="shared" si="22"/>
        <v>318543.46379032679</v>
      </c>
      <c r="R131" s="371">
        <f t="shared" ref="R131:Z131" si="238">$P131*$O131+MAX(R$24*1000/(MAX(MIN(FLOOR(R$24*1000/$U$1,1),$E131))*$L$1)*$R$1,$Q131-$P131*$O131)</f>
        <v>318543.46379032679</v>
      </c>
      <c r="S131" s="371">
        <f t="shared" si="238"/>
        <v>318543.46379032679</v>
      </c>
      <c r="T131" s="371">
        <f t="shared" si="238"/>
        <v>318543.46379032679</v>
      </c>
      <c r="U131" s="371">
        <f t="shared" si="238"/>
        <v>318543.46379032679</v>
      </c>
      <c r="V131" s="371">
        <f t="shared" si="238"/>
        <v>318543.46379032679</v>
      </c>
      <c r="W131" s="371">
        <f t="shared" si="238"/>
        <v>318543.46379032679</v>
      </c>
      <c r="X131" s="371">
        <f t="shared" si="238"/>
        <v>2609004.1509860284</v>
      </c>
      <c r="Y131" s="371">
        <f t="shared" si="238"/>
        <v>26086758.309860282</v>
      </c>
      <c r="Z131" s="371">
        <f t="shared" si="238"/>
        <v>260864299.89860284</v>
      </c>
      <c r="AA131" s="38">
        <f t="shared" ref="AA131:AI131" si="239">$D131*R131/3600</f>
        <v>437.46635693871548</v>
      </c>
      <c r="AB131" s="38">
        <f t="shared" si="239"/>
        <v>437.46635693871548</v>
      </c>
      <c r="AC131" s="38">
        <f t="shared" si="239"/>
        <v>437.46635693871548</v>
      </c>
      <c r="AD131" s="38">
        <f t="shared" si="239"/>
        <v>437.46635693871548</v>
      </c>
      <c r="AE131" s="38">
        <f t="shared" si="239"/>
        <v>437.46635693871548</v>
      </c>
      <c r="AF131" s="38">
        <f t="shared" si="239"/>
        <v>437.46635693871548</v>
      </c>
      <c r="AG131" s="38">
        <f t="shared" si="239"/>
        <v>3583.0323673541457</v>
      </c>
      <c r="AH131" s="38">
        <f t="shared" si="239"/>
        <v>35825.814745541458</v>
      </c>
      <c r="AI131" s="38">
        <f t="shared" si="239"/>
        <v>358253.63852741459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76</v>
      </c>
      <c r="Q132" s="38">
        <f t="shared" si="22"/>
        <v>530905.77298387792</v>
      </c>
      <c r="R132" s="371">
        <f t="shared" ref="R132:Z132" si="240">$P132*$O132+MAX(R$24*1000/(MAX(MIN(FLOOR(R$24*1000/$U$1,1),$E132))*$L$1)*$R$1,$Q132-$P132*$O132)</f>
        <v>530905.77298387792</v>
      </c>
      <c r="S132" s="371">
        <f t="shared" si="240"/>
        <v>530905.77298387792</v>
      </c>
      <c r="T132" s="371">
        <f t="shared" si="240"/>
        <v>530905.77298387792</v>
      </c>
      <c r="U132" s="371">
        <f t="shared" si="240"/>
        <v>530905.77298387792</v>
      </c>
      <c r="V132" s="371">
        <f t="shared" si="240"/>
        <v>530905.77298387792</v>
      </c>
      <c r="W132" s="371">
        <f t="shared" si="240"/>
        <v>530905.77298387792</v>
      </c>
      <c r="X132" s="371">
        <f t="shared" si="240"/>
        <v>3913339.0264790426</v>
      </c>
      <c r="Y132" s="371">
        <f t="shared" si="240"/>
        <v>39129970.264790423</v>
      </c>
      <c r="Z132" s="371">
        <f t="shared" si="240"/>
        <v>391296282.64790428</v>
      </c>
      <c r="AA132" s="38">
        <f t="shared" ref="AA132:AI132" si="241">$D132*R132/3600</f>
        <v>486.07372993190597</v>
      </c>
      <c r="AB132" s="38">
        <f t="shared" si="241"/>
        <v>486.07372993190597</v>
      </c>
      <c r="AC132" s="38">
        <f t="shared" si="241"/>
        <v>486.07372993190597</v>
      </c>
      <c r="AD132" s="38">
        <f t="shared" si="241"/>
        <v>486.07372993190597</v>
      </c>
      <c r="AE132" s="38">
        <f t="shared" si="241"/>
        <v>486.07372993190597</v>
      </c>
      <c r="AF132" s="38">
        <f t="shared" si="241"/>
        <v>486.07372993190597</v>
      </c>
      <c r="AG132" s="38">
        <f t="shared" si="241"/>
        <v>3582.8792864652569</v>
      </c>
      <c r="AH132" s="38">
        <f t="shared" si="241"/>
        <v>35825.661664652565</v>
      </c>
      <c r="AI132" s="38">
        <f t="shared" si="241"/>
        <v>358253.48544652568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91.2</v>
      </c>
      <c r="Q133" s="38">
        <f t="shared" si="22"/>
        <v>637086.92758065357</v>
      </c>
      <c r="R133" s="371">
        <f t="shared" ref="R133:Z133" si="242">$P133*$O133+MAX(R$24*1000/(MAX(MIN(FLOOR(R$24*1000/$U$1,1),$E133))*$L$1)*$R$1,$Q133-$P133*$O133)</f>
        <v>637086.92758065357</v>
      </c>
      <c r="S133" s="371">
        <f t="shared" si="242"/>
        <v>637086.92758065357</v>
      </c>
      <c r="T133" s="371">
        <f t="shared" si="242"/>
        <v>637086.92758065357</v>
      </c>
      <c r="U133" s="371">
        <f t="shared" si="242"/>
        <v>637086.92758065357</v>
      </c>
      <c r="V133" s="371">
        <f t="shared" si="242"/>
        <v>637086.92758065357</v>
      </c>
      <c r="W133" s="371">
        <f t="shared" si="242"/>
        <v>637086.92758065357</v>
      </c>
      <c r="X133" s="371">
        <f t="shared" si="242"/>
        <v>5217643.5019720569</v>
      </c>
      <c r="Y133" s="371">
        <f t="shared" si="242"/>
        <v>52173151.819720559</v>
      </c>
      <c r="Z133" s="371">
        <f t="shared" si="242"/>
        <v>521728234.99720567</v>
      </c>
      <c r="AA133" s="38">
        <f t="shared" ref="AA133:AI133" si="243">$D133*R133/3600</f>
        <v>437.46635693871548</v>
      </c>
      <c r="AB133" s="38">
        <f t="shared" si="243"/>
        <v>437.46635693871548</v>
      </c>
      <c r="AC133" s="38">
        <f t="shared" si="243"/>
        <v>437.46635693871548</v>
      </c>
      <c r="AD133" s="38">
        <f t="shared" si="243"/>
        <v>437.46635693871548</v>
      </c>
      <c r="AE133" s="38">
        <f t="shared" si="243"/>
        <v>437.46635693871548</v>
      </c>
      <c r="AF133" s="38">
        <f t="shared" si="243"/>
        <v>437.46635693871548</v>
      </c>
      <c r="AG133" s="38">
        <f t="shared" si="243"/>
        <v>3582.781871354146</v>
      </c>
      <c r="AH133" s="38">
        <f t="shared" si="243"/>
        <v>35825.56424954145</v>
      </c>
      <c r="AI133" s="38">
        <f t="shared" si="243"/>
        <v>358253.38803141454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91.2</v>
      </c>
      <c r="Q134" s="38">
        <f t="shared" si="22"/>
        <v>637086.92758065357</v>
      </c>
      <c r="R134" s="371">
        <f t="shared" ref="R134:Z134" si="244">$P134*$O134+MAX(R$24*1000/(MAX(MIN(FLOOR(R$24*1000/$U$1,1),$E134))*$L$1)*$R$1,$Q134-$P134*$O134)</f>
        <v>637086.92758065357</v>
      </c>
      <c r="S134" s="371">
        <f t="shared" si="244"/>
        <v>637086.92758065357</v>
      </c>
      <c r="T134" s="371">
        <f t="shared" si="244"/>
        <v>637086.92758065357</v>
      </c>
      <c r="U134" s="371">
        <f t="shared" si="244"/>
        <v>637086.92758065357</v>
      </c>
      <c r="V134" s="371">
        <f t="shared" si="244"/>
        <v>637086.92758065357</v>
      </c>
      <c r="W134" s="371">
        <f t="shared" si="244"/>
        <v>782774.2052958085</v>
      </c>
      <c r="X134" s="371">
        <f t="shared" si="244"/>
        <v>7826100.4529580856</v>
      </c>
      <c r="Y134" s="371">
        <f t="shared" si="244"/>
        <v>78259362.929580852</v>
      </c>
      <c r="Z134" s="371">
        <f t="shared" si="244"/>
        <v>782591987.69580853</v>
      </c>
      <c r="AA134" s="38">
        <f t="shared" ref="AA134:AI134" si="245">$D134*R134/3600</f>
        <v>291.6442379591436</v>
      </c>
      <c r="AB134" s="38">
        <f t="shared" si="245"/>
        <v>291.6442379591436</v>
      </c>
      <c r="AC134" s="38">
        <f t="shared" si="245"/>
        <v>291.6442379591436</v>
      </c>
      <c r="AD134" s="38">
        <f t="shared" si="245"/>
        <v>291.6442379591436</v>
      </c>
      <c r="AE134" s="38">
        <f t="shared" si="245"/>
        <v>291.6442379591436</v>
      </c>
      <c r="AF134" s="38">
        <f t="shared" si="245"/>
        <v>358.33663620208119</v>
      </c>
      <c r="AG134" s="38">
        <f t="shared" si="245"/>
        <v>3582.6148740208123</v>
      </c>
      <c r="AH134" s="38">
        <f t="shared" si="245"/>
        <v>35825.397252208124</v>
      </c>
      <c r="AI134" s="38">
        <f t="shared" si="245"/>
        <v>358253.22103408125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91.2</v>
      </c>
      <c r="Q135" s="38">
        <f t="shared" si="22"/>
        <v>637086.92758065357</v>
      </c>
      <c r="R135" s="371">
        <f t="shared" ref="R135:Z135" si="246">$P135*$O135+MAX(R$24*1000/(MAX(MIN(FLOOR(R$24*1000/$U$1,1),$E135))*$L$1)*$R$1,$Q135-$P135*$O135)</f>
        <v>637086.92758065357</v>
      </c>
      <c r="S135" s="371">
        <f t="shared" si="246"/>
        <v>637086.92758065357</v>
      </c>
      <c r="T135" s="371">
        <f t="shared" si="246"/>
        <v>637086.92758065357</v>
      </c>
      <c r="U135" s="371">
        <f t="shared" si="246"/>
        <v>637086.92758065357</v>
      </c>
      <c r="V135" s="371">
        <f t="shared" si="246"/>
        <v>637086.92758065357</v>
      </c>
      <c r="W135" s="371">
        <f t="shared" si="246"/>
        <v>1565274.8105916169</v>
      </c>
      <c r="X135" s="371">
        <f t="shared" si="246"/>
        <v>15651927.30591617</v>
      </c>
      <c r="Y135" s="371">
        <f t="shared" si="246"/>
        <v>156518452.25916168</v>
      </c>
      <c r="Z135" s="371">
        <f t="shared" si="246"/>
        <v>1565183701.7916172</v>
      </c>
      <c r="AA135" s="38">
        <f t="shared" ref="AA135:AI135" si="247">$D135*R135/3600</f>
        <v>145.8221189795718</v>
      </c>
      <c r="AB135" s="38">
        <f t="shared" si="247"/>
        <v>145.8221189795718</v>
      </c>
      <c r="AC135" s="38">
        <f t="shared" si="247"/>
        <v>145.8221189795718</v>
      </c>
      <c r="AD135" s="38">
        <f t="shared" si="247"/>
        <v>145.8221189795718</v>
      </c>
      <c r="AE135" s="38">
        <f t="shared" si="247"/>
        <v>145.8221189795718</v>
      </c>
      <c r="AF135" s="38">
        <f t="shared" si="247"/>
        <v>358.27401220208117</v>
      </c>
      <c r="AG135" s="38">
        <f t="shared" si="247"/>
        <v>3582.5522500208117</v>
      </c>
      <c r="AH135" s="38">
        <f t="shared" si="247"/>
        <v>35825.334628208118</v>
      </c>
      <c r="AI135" s="38">
        <f t="shared" si="247"/>
        <v>358253.15841008129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0</v>
      </c>
      <c r="O136" s="38">
        <f t="shared" si="20"/>
        <v>8</v>
      </c>
      <c r="P136" s="369">
        <f t="shared" si="21"/>
        <v>100000000000</v>
      </c>
      <c r="Q136" s="38">
        <f t="shared" si="22"/>
        <v>698560227610365.75</v>
      </c>
      <c r="R136" s="371">
        <f t="shared" ref="R136:Z136" si="248">$P136*$O136+MAX(R$24*1000/(MAX(MIN(FLOOR(R$24*1000/$U$1,1),$E136))*$L$1)*$R$1,$Q136-$P136*$O136)</f>
        <v>698560227610365.75</v>
      </c>
      <c r="S136" s="371">
        <f t="shared" si="248"/>
        <v>698560227610365.75</v>
      </c>
      <c r="T136" s="371">
        <f t="shared" si="248"/>
        <v>698560227610365.75</v>
      </c>
      <c r="U136" s="371">
        <f t="shared" si="248"/>
        <v>698560227610365.75</v>
      </c>
      <c r="V136" s="371">
        <f t="shared" si="248"/>
        <v>698560227610365.75</v>
      </c>
      <c r="W136" s="371">
        <f t="shared" si="248"/>
        <v>698560227610365.75</v>
      </c>
      <c r="X136" s="371">
        <f t="shared" si="248"/>
        <v>698560227610365.75</v>
      </c>
      <c r="Y136" s="371">
        <f t="shared" si="248"/>
        <v>698560227610365.75</v>
      </c>
      <c r="Z136" s="371">
        <f t="shared" si="248"/>
        <v>698560227610365.75</v>
      </c>
      <c r="AA136" s="38">
        <f t="shared" ref="AA136:AI136" si="249">$D136*R136/3600</f>
        <v>498772002513.80109</v>
      </c>
      <c r="AB136" s="38">
        <f t="shared" si="249"/>
        <v>498772002513.80109</v>
      </c>
      <c r="AC136" s="38">
        <f t="shared" si="249"/>
        <v>498772002513.80109</v>
      </c>
      <c r="AD136" s="38">
        <f t="shared" si="249"/>
        <v>498772002513.80109</v>
      </c>
      <c r="AE136" s="38">
        <f t="shared" si="249"/>
        <v>498772002513.80109</v>
      </c>
      <c r="AF136" s="38">
        <f t="shared" si="249"/>
        <v>498772002513.80109</v>
      </c>
      <c r="AG136" s="38">
        <f t="shared" si="249"/>
        <v>498772002513.80109</v>
      </c>
      <c r="AH136" s="38">
        <f t="shared" si="249"/>
        <v>498772002513.80109</v>
      </c>
      <c r="AI136" s="38">
        <f t="shared" si="249"/>
        <v>498772002513.80109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0</v>
      </c>
      <c r="O137" s="38">
        <f t="shared" si="20"/>
        <v>11</v>
      </c>
      <c r="P137" s="369">
        <f t="shared" si="21"/>
        <v>100000000000</v>
      </c>
      <c r="Q137" s="38">
        <f t="shared" si="22"/>
        <v>698560227610365.75</v>
      </c>
      <c r="R137" s="371">
        <f t="shared" ref="R137:Z137" si="250">$P137*$O137+MAX(R$24*1000/(MAX(MIN(FLOOR(R$24*1000/$U$1,1),$E137))*$L$1)*$R$1,$Q137-$P137*$O137)</f>
        <v>698560227610365.75</v>
      </c>
      <c r="S137" s="371">
        <f t="shared" si="250"/>
        <v>698560227610365.75</v>
      </c>
      <c r="T137" s="371">
        <f t="shared" si="250"/>
        <v>698560227610365.75</v>
      </c>
      <c r="U137" s="371">
        <f t="shared" si="250"/>
        <v>698560227610365.75</v>
      </c>
      <c r="V137" s="371">
        <f t="shared" si="250"/>
        <v>698560227610365.75</v>
      </c>
      <c r="W137" s="371">
        <f t="shared" si="250"/>
        <v>698560227610365.75</v>
      </c>
      <c r="X137" s="371">
        <f t="shared" si="250"/>
        <v>698560227610365.75</v>
      </c>
      <c r="Y137" s="371">
        <f t="shared" si="250"/>
        <v>698560227610365.75</v>
      </c>
      <c r="Z137" s="371">
        <f t="shared" si="250"/>
        <v>698560227610365.75</v>
      </c>
      <c r="AA137" s="38">
        <f t="shared" ref="AA137:AI137" si="251">$D137*R137/3600</f>
        <v>665029336685.06824</v>
      </c>
      <c r="AB137" s="38">
        <f t="shared" si="251"/>
        <v>665029336685.06824</v>
      </c>
      <c r="AC137" s="38">
        <f t="shared" si="251"/>
        <v>665029336685.06824</v>
      </c>
      <c r="AD137" s="38">
        <f t="shared" si="251"/>
        <v>665029336685.06824</v>
      </c>
      <c r="AE137" s="38">
        <f t="shared" si="251"/>
        <v>665029336685.06824</v>
      </c>
      <c r="AF137" s="38">
        <f t="shared" si="251"/>
        <v>665029336685.06824</v>
      </c>
      <c r="AG137" s="38">
        <f t="shared" si="251"/>
        <v>665029336685.06824</v>
      </c>
      <c r="AH137" s="38">
        <f t="shared" si="251"/>
        <v>665029336685.06824</v>
      </c>
      <c r="AI137" s="38">
        <f t="shared" si="251"/>
        <v>665029336685.06824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0</v>
      </c>
      <c r="O138" s="38">
        <f t="shared" si="20"/>
        <v>11</v>
      </c>
      <c r="P138" s="369">
        <f t="shared" si="21"/>
        <v>100000000000</v>
      </c>
      <c r="Q138" s="38">
        <f t="shared" si="22"/>
        <v>698560227610365.75</v>
      </c>
      <c r="R138" s="371">
        <f t="shared" ref="R138:Z138" si="252">$P138*$O138+MAX(R$24*1000/(MAX(MIN(FLOOR(R$24*1000/$U$1,1),$E138))*$L$1)*$R$1,$Q138-$P138*$O138)</f>
        <v>698560227610365.75</v>
      </c>
      <c r="S138" s="371">
        <f t="shared" si="252"/>
        <v>698560227610365.75</v>
      </c>
      <c r="T138" s="371">
        <f t="shared" si="252"/>
        <v>698560227610365.75</v>
      </c>
      <c r="U138" s="371">
        <f t="shared" si="252"/>
        <v>698560227610365.75</v>
      </c>
      <c r="V138" s="371">
        <f t="shared" si="252"/>
        <v>698560227610365.75</v>
      </c>
      <c r="W138" s="371">
        <f t="shared" si="252"/>
        <v>698560227610365.75</v>
      </c>
      <c r="X138" s="371">
        <f t="shared" si="252"/>
        <v>698560227610365.75</v>
      </c>
      <c r="Y138" s="371">
        <f t="shared" si="252"/>
        <v>698560227610365.75</v>
      </c>
      <c r="Z138" s="371">
        <f t="shared" si="252"/>
        <v>698560227610365.75</v>
      </c>
      <c r="AA138" s="38">
        <f t="shared" ref="AA138:AI138" si="253">$D138*R138/3600</f>
        <v>665029336685.06824</v>
      </c>
      <c r="AB138" s="38">
        <f t="shared" si="253"/>
        <v>665029336685.06824</v>
      </c>
      <c r="AC138" s="38">
        <f t="shared" si="253"/>
        <v>665029336685.06824</v>
      </c>
      <c r="AD138" s="38">
        <f t="shared" si="253"/>
        <v>665029336685.06824</v>
      </c>
      <c r="AE138" s="38">
        <f t="shared" si="253"/>
        <v>665029336685.06824</v>
      </c>
      <c r="AF138" s="38">
        <f t="shared" si="253"/>
        <v>665029336685.06824</v>
      </c>
      <c r="AG138" s="38">
        <f t="shared" si="253"/>
        <v>665029336685.06824</v>
      </c>
      <c r="AH138" s="38">
        <f t="shared" si="253"/>
        <v>665029336685.06824</v>
      </c>
      <c r="AI138" s="38">
        <f t="shared" si="253"/>
        <v>665029336685.06824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0</v>
      </c>
      <c r="O139" s="38">
        <f t="shared" si="20"/>
        <v>5</v>
      </c>
      <c r="P139" s="369">
        <f t="shared" si="21"/>
        <v>100000000000</v>
      </c>
      <c r="Q139" s="38">
        <f t="shared" si="22"/>
        <v>698560227610365.75</v>
      </c>
      <c r="R139" s="371">
        <f t="shared" ref="R139:Z139" si="254">$P139*$O139+MAX(R$24*1000/(MAX(MIN(FLOOR(R$24*1000/$U$1,1),$E139))*$L$1)*$R$1,$Q139-$P139*$O139)</f>
        <v>698560227610365.75</v>
      </c>
      <c r="S139" s="371">
        <f t="shared" si="254"/>
        <v>698560227610365.75</v>
      </c>
      <c r="T139" s="371">
        <f t="shared" si="254"/>
        <v>698560227610365.75</v>
      </c>
      <c r="U139" s="371">
        <f t="shared" si="254"/>
        <v>698560227610365.75</v>
      </c>
      <c r="V139" s="371">
        <f t="shared" si="254"/>
        <v>698560227610365.75</v>
      </c>
      <c r="W139" s="371">
        <f t="shared" si="254"/>
        <v>698560227610365.75</v>
      </c>
      <c r="X139" s="371">
        <f t="shared" si="254"/>
        <v>698560227610365.75</v>
      </c>
      <c r="Y139" s="371">
        <f t="shared" si="254"/>
        <v>698560227610365.75</v>
      </c>
      <c r="Z139" s="371">
        <f t="shared" si="254"/>
        <v>698560227610365.75</v>
      </c>
      <c r="AA139" s="38">
        <f t="shared" ref="AA139:AI139" si="255">$D139*R139/3600</f>
        <v>332514668342.53412</v>
      </c>
      <c r="AB139" s="38">
        <f t="shared" si="255"/>
        <v>332514668342.53412</v>
      </c>
      <c r="AC139" s="38">
        <f t="shared" si="255"/>
        <v>332514668342.53412</v>
      </c>
      <c r="AD139" s="38">
        <f t="shared" si="255"/>
        <v>332514668342.53412</v>
      </c>
      <c r="AE139" s="38">
        <f t="shared" si="255"/>
        <v>332514668342.53412</v>
      </c>
      <c r="AF139" s="38">
        <f t="shared" si="255"/>
        <v>332514668342.53412</v>
      </c>
      <c r="AG139" s="38">
        <f t="shared" si="255"/>
        <v>332514668342.53412</v>
      </c>
      <c r="AH139" s="38">
        <f t="shared" si="255"/>
        <v>332514668342.53412</v>
      </c>
      <c r="AI139" s="38">
        <f t="shared" si="255"/>
        <v>332514668342.53412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2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1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0</v>
      </c>
      <c r="O142" s="38">
        <f t="shared" si="20"/>
        <v>4</v>
      </c>
      <c r="P142" s="369">
        <f t="shared" si="21"/>
        <v>100000000000</v>
      </c>
      <c r="Q142" s="38">
        <f t="shared" si="22"/>
        <v>698560227610365.75</v>
      </c>
      <c r="R142" s="371">
        <f t="shared" ref="R142:Z142" si="260">$P142*$O142+MAX(R$24*1000/(MAX(MIN(FLOOR(R$24*1000/$U$1,1),$E142))*$L$1)*$R$1,$Q142-$P142*$O142)</f>
        <v>698560227610365.75</v>
      </c>
      <c r="S142" s="371">
        <f t="shared" si="260"/>
        <v>698560227610365.75</v>
      </c>
      <c r="T142" s="371">
        <f t="shared" si="260"/>
        <v>698560227610365.75</v>
      </c>
      <c r="U142" s="371">
        <f t="shared" si="260"/>
        <v>698560227610365.75</v>
      </c>
      <c r="V142" s="371">
        <f t="shared" si="260"/>
        <v>698560227610365.75</v>
      </c>
      <c r="W142" s="371">
        <f t="shared" si="260"/>
        <v>698560227610365.75</v>
      </c>
      <c r="X142" s="371">
        <f t="shared" si="260"/>
        <v>698560227610365.75</v>
      </c>
      <c r="Y142" s="371">
        <f t="shared" si="260"/>
        <v>698560227610365.75</v>
      </c>
      <c r="Z142" s="371">
        <f t="shared" si="260"/>
        <v>698560227610365.75</v>
      </c>
      <c r="AA142" s="38">
        <f t="shared" ref="AA142:AI142" si="261">$D142*R142/3600</f>
        <v>754445045819.19495</v>
      </c>
      <c r="AB142" s="38">
        <f t="shared" si="261"/>
        <v>754445045819.19495</v>
      </c>
      <c r="AC142" s="38">
        <f t="shared" si="261"/>
        <v>754445045819.19495</v>
      </c>
      <c r="AD142" s="38">
        <f t="shared" si="261"/>
        <v>754445045819.19495</v>
      </c>
      <c r="AE142" s="38">
        <f t="shared" si="261"/>
        <v>754445045819.19495</v>
      </c>
      <c r="AF142" s="38">
        <f t="shared" si="261"/>
        <v>754445045819.19495</v>
      </c>
      <c r="AG142" s="38">
        <f t="shared" si="261"/>
        <v>754445045819.19495</v>
      </c>
      <c r="AH142" s="38">
        <f t="shared" si="261"/>
        <v>754445045819.19495</v>
      </c>
      <c r="AI142" s="38">
        <f t="shared" si="261"/>
        <v>754445045819.19495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0</v>
      </c>
      <c r="O143" s="38">
        <f t="shared" si="20"/>
        <v>4</v>
      </c>
      <c r="P143" s="369">
        <f t="shared" si="21"/>
        <v>100000000000</v>
      </c>
      <c r="Q143" s="38">
        <f t="shared" si="22"/>
        <v>698560227610365.75</v>
      </c>
      <c r="R143" s="371">
        <f t="shared" ref="R143:Z143" si="262">$P143*$O143+MAX(R$24*1000/(MAX(MIN(FLOOR(R$24*1000/$U$1,1),$E143))*$L$1)*$R$1,$Q143-$P143*$O143)</f>
        <v>698560227610365.75</v>
      </c>
      <c r="S143" s="371">
        <f t="shared" si="262"/>
        <v>698560227610365.75</v>
      </c>
      <c r="T143" s="371">
        <f t="shared" si="262"/>
        <v>698560227610365.75</v>
      </c>
      <c r="U143" s="371">
        <f t="shared" si="262"/>
        <v>698560227610365.75</v>
      </c>
      <c r="V143" s="371">
        <f t="shared" si="262"/>
        <v>698560227610365.75</v>
      </c>
      <c r="W143" s="371">
        <f t="shared" si="262"/>
        <v>698560227610365.75</v>
      </c>
      <c r="X143" s="371">
        <f t="shared" si="262"/>
        <v>698560227610365.75</v>
      </c>
      <c r="Y143" s="371">
        <f t="shared" si="262"/>
        <v>698560227610365.75</v>
      </c>
      <c r="Z143" s="371">
        <f t="shared" si="262"/>
        <v>698560227610365.75</v>
      </c>
      <c r="AA143" s="38">
        <f t="shared" ref="AA143:AI143" si="263">$D143*R143/3600</f>
        <v>754445045819.19495</v>
      </c>
      <c r="AB143" s="38">
        <f t="shared" si="263"/>
        <v>754445045819.19495</v>
      </c>
      <c r="AC143" s="38">
        <f t="shared" si="263"/>
        <v>754445045819.19495</v>
      </c>
      <c r="AD143" s="38">
        <f t="shared" si="263"/>
        <v>754445045819.19495</v>
      </c>
      <c r="AE143" s="38">
        <f t="shared" si="263"/>
        <v>754445045819.19495</v>
      </c>
      <c r="AF143" s="38">
        <f t="shared" si="263"/>
        <v>754445045819.19495</v>
      </c>
      <c r="AG143" s="38">
        <f t="shared" si="263"/>
        <v>754445045819.19495</v>
      </c>
      <c r="AH143" s="38">
        <f t="shared" si="263"/>
        <v>754445045819.19495</v>
      </c>
      <c r="AI143" s="38">
        <f t="shared" si="263"/>
        <v>754445045819.19495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2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36.479999999999997</v>
      </c>
      <c r="Q145" s="38">
        <f t="shared" si="22"/>
        <v>254834.7710322614</v>
      </c>
      <c r="R145" s="371">
        <f t="shared" ref="R145:Z145" si="266">$P145*$O145+MAX(R$24*1000/(MAX(MIN(FLOOR(R$24*1000/$U$1,1),$E145))*$L$1)*$R$1,$Q145-$P145*$O145)</f>
        <v>254834.7710322614</v>
      </c>
      <c r="S145" s="371">
        <f t="shared" si="266"/>
        <v>254834.7710322614</v>
      </c>
      <c r="T145" s="371">
        <f t="shared" si="266"/>
        <v>254834.7710322614</v>
      </c>
      <c r="U145" s="371">
        <f t="shared" si="266"/>
        <v>254834.7710322614</v>
      </c>
      <c r="V145" s="371">
        <f t="shared" si="266"/>
        <v>254834.7710322614</v>
      </c>
      <c r="W145" s="371">
        <f t="shared" si="266"/>
        <v>391478.30264790426</v>
      </c>
      <c r="X145" s="371">
        <f t="shared" si="266"/>
        <v>3913141.4264790425</v>
      </c>
      <c r="Y145" s="371">
        <f t="shared" si="266"/>
        <v>39129772.664790422</v>
      </c>
      <c r="Z145" s="371">
        <f t="shared" si="266"/>
        <v>391296085.04790425</v>
      </c>
      <c r="AA145" s="38">
        <f t="shared" ref="AA145:AI145" si="267">$D145*R145/3600</f>
        <v>245.49082942774515</v>
      </c>
      <c r="AB145" s="38">
        <f t="shared" si="267"/>
        <v>245.49082942774515</v>
      </c>
      <c r="AC145" s="38">
        <f t="shared" si="267"/>
        <v>245.49082942774515</v>
      </c>
      <c r="AD145" s="38">
        <f t="shared" si="267"/>
        <v>245.49082942774515</v>
      </c>
      <c r="AE145" s="38">
        <f t="shared" si="267"/>
        <v>245.49082942774515</v>
      </c>
      <c r="AF145" s="38">
        <f t="shared" si="267"/>
        <v>377.12409821748111</v>
      </c>
      <c r="AG145" s="38">
        <f t="shared" si="267"/>
        <v>3769.659574174811</v>
      </c>
      <c r="AH145" s="38">
        <f t="shared" si="267"/>
        <v>37695.014333748106</v>
      </c>
      <c r="AI145" s="38">
        <f t="shared" si="267"/>
        <v>376948.5619294811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60.8</v>
      </c>
      <c r="Q146" s="38">
        <f t="shared" si="22"/>
        <v>424724.61838710238</v>
      </c>
      <c r="R146" s="371">
        <f t="shared" ref="R146:Z146" si="268">$P146*$O146+MAX(R$24*1000/(MAX(MIN(FLOOR(R$24*1000/$U$1,1),$E146))*$L$1)*$R$1,$Q146-$P146*$O146)</f>
        <v>424724.61838710238</v>
      </c>
      <c r="S146" s="371">
        <f t="shared" si="268"/>
        <v>424724.61838710238</v>
      </c>
      <c r="T146" s="371">
        <f t="shared" si="268"/>
        <v>424724.61838710238</v>
      </c>
      <c r="U146" s="371">
        <f t="shared" si="268"/>
        <v>424724.61838710238</v>
      </c>
      <c r="V146" s="371">
        <f t="shared" si="268"/>
        <v>424724.61838710238</v>
      </c>
      <c r="W146" s="371">
        <f t="shared" si="268"/>
        <v>782713.40529580845</v>
      </c>
      <c r="X146" s="371">
        <f t="shared" si="268"/>
        <v>7826039.6529580848</v>
      </c>
      <c r="Y146" s="371">
        <f t="shared" si="268"/>
        <v>78259302.12958084</v>
      </c>
      <c r="Z146" s="371">
        <f t="shared" si="268"/>
        <v>782591926.89580858</v>
      </c>
      <c r="AA146" s="38">
        <f t="shared" ref="AA146:AI146" si="269">$D146*R146/3600</f>
        <v>204.57569118978765</v>
      </c>
      <c r="AB146" s="38">
        <f t="shared" si="269"/>
        <v>204.57569118978765</v>
      </c>
      <c r="AC146" s="38">
        <f t="shared" si="269"/>
        <v>204.57569118978765</v>
      </c>
      <c r="AD146" s="38">
        <f t="shared" si="269"/>
        <v>204.57569118978765</v>
      </c>
      <c r="AE146" s="38">
        <f t="shared" si="269"/>
        <v>204.57569118978765</v>
      </c>
      <c r="AF146" s="38">
        <f t="shared" si="269"/>
        <v>377.00695688414777</v>
      </c>
      <c r="AG146" s="38">
        <f t="shared" si="269"/>
        <v>3769.5424328414774</v>
      </c>
      <c r="AH146" s="38">
        <f t="shared" si="269"/>
        <v>37694.89719241477</v>
      </c>
      <c r="AI146" s="38">
        <f t="shared" si="269"/>
        <v>376948.44478814781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91.2</v>
      </c>
      <c r="Q147" s="38">
        <f t="shared" si="22"/>
        <v>637086.92758065357</v>
      </c>
      <c r="R147" s="371">
        <f t="shared" ref="R147:Z147" si="270">$P147*$O147+MAX(R$24*1000/(MAX(MIN(FLOOR(R$24*1000/$U$1,1),$E147))*$L$1)*$R$1,$Q147-$P147*$O147)</f>
        <v>637086.92758065357</v>
      </c>
      <c r="S147" s="371">
        <f t="shared" si="270"/>
        <v>637086.92758065357</v>
      </c>
      <c r="T147" s="371">
        <f t="shared" si="270"/>
        <v>637086.92758065357</v>
      </c>
      <c r="U147" s="371">
        <f t="shared" si="270"/>
        <v>637086.92758065357</v>
      </c>
      <c r="V147" s="371">
        <f t="shared" si="270"/>
        <v>637086.92758065357</v>
      </c>
      <c r="W147" s="371">
        <f t="shared" si="270"/>
        <v>1565274.8105916169</v>
      </c>
      <c r="X147" s="371">
        <f t="shared" si="270"/>
        <v>15651927.30591617</v>
      </c>
      <c r="Y147" s="371">
        <f t="shared" si="270"/>
        <v>156518452.25916168</v>
      </c>
      <c r="Z147" s="371">
        <f t="shared" si="270"/>
        <v>1565183701.7916172</v>
      </c>
      <c r="AA147" s="38">
        <f t="shared" ref="AA147:AI147" si="271">$D147*R147/3600</f>
        <v>153.43176839234076</v>
      </c>
      <c r="AB147" s="38">
        <f t="shared" si="271"/>
        <v>153.43176839234076</v>
      </c>
      <c r="AC147" s="38">
        <f t="shared" si="271"/>
        <v>153.43176839234076</v>
      </c>
      <c r="AD147" s="38">
        <f t="shared" si="271"/>
        <v>153.43176839234076</v>
      </c>
      <c r="AE147" s="38">
        <f t="shared" si="271"/>
        <v>153.43176839234076</v>
      </c>
      <c r="AF147" s="38">
        <f t="shared" si="271"/>
        <v>376.9703502174811</v>
      </c>
      <c r="AG147" s="38">
        <f t="shared" si="271"/>
        <v>3769.5058261748109</v>
      </c>
      <c r="AH147" s="38">
        <f t="shared" si="271"/>
        <v>37694.860585748109</v>
      </c>
      <c r="AI147" s="38">
        <f t="shared" si="271"/>
        <v>376948.40818148112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36.479999999999997</v>
      </c>
      <c r="Q148" s="38">
        <f t="shared" si="22"/>
        <v>254834.7710322614</v>
      </c>
      <c r="R148" s="371">
        <f t="shared" ref="R148:Z148" si="272">$P148*$O148+MAX(R$24*1000/(MAX(MIN(FLOOR(R$24*1000/$U$1,1),$E148))*$L$1)*$R$1,$Q148-$P148*$O148)</f>
        <v>254834.7710322614</v>
      </c>
      <c r="S148" s="371">
        <f t="shared" si="272"/>
        <v>254834.7710322614</v>
      </c>
      <c r="T148" s="371">
        <f t="shared" si="272"/>
        <v>254834.7710322614</v>
      </c>
      <c r="U148" s="371">
        <f t="shared" si="272"/>
        <v>254834.7710322614</v>
      </c>
      <c r="V148" s="371">
        <f t="shared" si="272"/>
        <v>254834.7710322614</v>
      </c>
      <c r="W148" s="371">
        <f t="shared" si="272"/>
        <v>261155.77509860281</v>
      </c>
      <c r="X148" s="371">
        <f t="shared" si="272"/>
        <v>2608931.1909860284</v>
      </c>
      <c r="Y148" s="371">
        <f t="shared" si="272"/>
        <v>26086685.349860281</v>
      </c>
      <c r="Z148" s="371">
        <f t="shared" si="272"/>
        <v>260864226.93860283</v>
      </c>
      <c r="AA148" s="38">
        <f t="shared" ref="AA148:AI148" si="273">$D148*R148/3600</f>
        <v>383.95105502194053</v>
      </c>
      <c r="AB148" s="38">
        <f t="shared" si="273"/>
        <v>383.95105502194053</v>
      </c>
      <c r="AC148" s="38">
        <f t="shared" si="273"/>
        <v>383.95105502194053</v>
      </c>
      <c r="AD148" s="38">
        <f t="shared" si="273"/>
        <v>383.95105502194053</v>
      </c>
      <c r="AE148" s="38">
        <f t="shared" si="273"/>
        <v>383.95105502194053</v>
      </c>
      <c r="AF148" s="38">
        <f t="shared" si="273"/>
        <v>393.47470114856156</v>
      </c>
      <c r="AG148" s="38">
        <f t="shared" si="273"/>
        <v>3930.7896610856164</v>
      </c>
      <c r="AH148" s="38">
        <f t="shared" si="273"/>
        <v>39303.939260456158</v>
      </c>
      <c r="AI148" s="38">
        <f t="shared" si="273"/>
        <v>393035.4352541616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0</v>
      </c>
      <c r="O149" s="38">
        <f t="shared" si="20"/>
        <v>17</v>
      </c>
      <c r="P149" s="369">
        <f t="shared" si="21"/>
        <v>100000000000</v>
      </c>
      <c r="Q149" s="38">
        <f t="shared" si="22"/>
        <v>698560227610365.75</v>
      </c>
      <c r="R149" s="371">
        <f t="shared" ref="R149:Z149" si="274">$P149*$O149+MAX(R$24*1000/(MAX(MIN(FLOOR(R$24*1000/$U$1,1),$E149))*$L$1)*$R$1,$Q149-$P149*$O149)</f>
        <v>698560227610365.75</v>
      </c>
      <c r="S149" s="371">
        <f t="shared" si="274"/>
        <v>698560227610365.75</v>
      </c>
      <c r="T149" s="371">
        <f t="shared" si="274"/>
        <v>698560227610365.75</v>
      </c>
      <c r="U149" s="371">
        <f t="shared" si="274"/>
        <v>698560227610365.75</v>
      </c>
      <c r="V149" s="371">
        <f t="shared" si="274"/>
        <v>698560227610365.75</v>
      </c>
      <c r="W149" s="371">
        <f t="shared" si="274"/>
        <v>698560227610365.75</v>
      </c>
      <c r="X149" s="371">
        <f t="shared" si="274"/>
        <v>698560227610365.75</v>
      </c>
      <c r="Y149" s="371">
        <f t="shared" si="274"/>
        <v>698560227610365.75</v>
      </c>
      <c r="Z149" s="371">
        <f t="shared" si="274"/>
        <v>698560227610365.75</v>
      </c>
      <c r="AA149" s="38">
        <f t="shared" ref="AA149:AI149" si="275">$D149*R149/3600</f>
        <v>1052497409599.6178</v>
      </c>
      <c r="AB149" s="38">
        <f t="shared" si="275"/>
        <v>1052497409599.6178</v>
      </c>
      <c r="AC149" s="38">
        <f t="shared" si="275"/>
        <v>1052497409599.6178</v>
      </c>
      <c r="AD149" s="38">
        <f t="shared" si="275"/>
        <v>1052497409599.6178</v>
      </c>
      <c r="AE149" s="38">
        <f t="shared" si="275"/>
        <v>1052497409599.6178</v>
      </c>
      <c r="AF149" s="38">
        <f t="shared" si="275"/>
        <v>1052497409599.6178</v>
      </c>
      <c r="AG149" s="38">
        <f t="shared" si="275"/>
        <v>1052497409599.6178</v>
      </c>
      <c r="AH149" s="38">
        <f t="shared" si="275"/>
        <v>1052497409599.6178</v>
      </c>
      <c r="AI149" s="38">
        <f t="shared" si="275"/>
        <v>1052497409599.6178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36.479999999999997</v>
      </c>
      <c r="Q150" s="38">
        <f t="shared" si="22"/>
        <v>254834.7710322614</v>
      </c>
      <c r="R150" s="371">
        <f t="shared" ref="R150:Z150" si="276">$P150*$O150+MAX(R$24*1000/(MAX(MIN(FLOOR(R$24*1000/$U$1,1),$E150))*$L$1)*$R$1,$Q150-$P150*$O150)</f>
        <v>254834.7710322614</v>
      </c>
      <c r="S150" s="371">
        <f t="shared" si="276"/>
        <v>254834.7710322614</v>
      </c>
      <c r="T150" s="371">
        <f t="shared" si="276"/>
        <v>254834.7710322614</v>
      </c>
      <c r="U150" s="371">
        <f t="shared" si="276"/>
        <v>254834.7710322614</v>
      </c>
      <c r="V150" s="371">
        <f t="shared" si="276"/>
        <v>254834.7710322614</v>
      </c>
      <c r="W150" s="371">
        <f t="shared" si="276"/>
        <v>261155.77509860281</v>
      </c>
      <c r="X150" s="371">
        <f t="shared" si="276"/>
        <v>2608931.1909860284</v>
      </c>
      <c r="Y150" s="371">
        <f t="shared" si="276"/>
        <v>26086685.349860281</v>
      </c>
      <c r="Z150" s="371">
        <f t="shared" si="276"/>
        <v>260864226.93860283</v>
      </c>
      <c r="AA150" s="38">
        <f t="shared" ref="AA150:AI150" si="277">$D150*R150/3600</f>
        <v>383.95105502194053</v>
      </c>
      <c r="AB150" s="38">
        <f t="shared" si="277"/>
        <v>383.95105502194053</v>
      </c>
      <c r="AC150" s="38">
        <f t="shared" si="277"/>
        <v>383.95105502194053</v>
      </c>
      <c r="AD150" s="38">
        <f t="shared" si="277"/>
        <v>383.95105502194053</v>
      </c>
      <c r="AE150" s="38">
        <f t="shared" si="277"/>
        <v>383.95105502194053</v>
      </c>
      <c r="AF150" s="38">
        <f t="shared" si="277"/>
        <v>393.47470114856156</v>
      </c>
      <c r="AG150" s="38">
        <f t="shared" si="277"/>
        <v>3930.7896610856164</v>
      </c>
      <c r="AH150" s="38">
        <f t="shared" si="277"/>
        <v>39303.939260456158</v>
      </c>
      <c r="AI150" s="38">
        <f t="shared" si="277"/>
        <v>393035.4352541616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45.6</v>
      </c>
      <c r="Q151" s="38">
        <f t="shared" si="22"/>
        <v>318543.46379032679</v>
      </c>
      <c r="R151" s="371">
        <f t="shared" ref="R151:Z151" si="278">$P151*$O151+MAX(R$24*1000/(MAX(MIN(FLOOR(R$24*1000/$U$1,1),$E151))*$L$1)*$R$1,$Q151-$P151*$O151)</f>
        <v>318543.46379032679</v>
      </c>
      <c r="S151" s="371">
        <f t="shared" si="278"/>
        <v>318543.46379032679</v>
      </c>
      <c r="T151" s="371">
        <f t="shared" si="278"/>
        <v>318543.46379032679</v>
      </c>
      <c r="U151" s="371">
        <f t="shared" si="278"/>
        <v>318543.46379032679</v>
      </c>
      <c r="V151" s="371">
        <f t="shared" si="278"/>
        <v>318543.46379032679</v>
      </c>
      <c r="W151" s="371">
        <f t="shared" si="278"/>
        <v>391523.90264790424</v>
      </c>
      <c r="X151" s="371">
        <f t="shared" si="278"/>
        <v>3913187.0264790426</v>
      </c>
      <c r="Y151" s="371">
        <f t="shared" si="278"/>
        <v>39129818.264790423</v>
      </c>
      <c r="Z151" s="371">
        <f t="shared" si="278"/>
        <v>391296130.64790428</v>
      </c>
      <c r="AA151" s="38">
        <f t="shared" ref="AA151:AI151" si="279">$D151*R151/3600</f>
        <v>319.95921251828383</v>
      </c>
      <c r="AB151" s="38">
        <f t="shared" si="279"/>
        <v>319.95921251828383</v>
      </c>
      <c r="AC151" s="38">
        <f t="shared" si="279"/>
        <v>319.95921251828383</v>
      </c>
      <c r="AD151" s="38">
        <f t="shared" si="279"/>
        <v>319.95921251828383</v>
      </c>
      <c r="AE151" s="38">
        <f t="shared" si="279"/>
        <v>319.95921251828383</v>
      </c>
      <c r="AF151" s="38">
        <f t="shared" si="279"/>
        <v>393.26400888189494</v>
      </c>
      <c r="AG151" s="38">
        <f t="shared" si="279"/>
        <v>3930.5789688189493</v>
      </c>
      <c r="AH151" s="38">
        <f t="shared" si="279"/>
        <v>39303.728568189494</v>
      </c>
      <c r="AI151" s="38">
        <f t="shared" si="279"/>
        <v>393035.22456189501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0</v>
      </c>
      <c r="O152" s="38">
        <f t="shared" si="20"/>
        <v>11</v>
      </c>
      <c r="P152" s="369">
        <f t="shared" si="21"/>
        <v>100000000000</v>
      </c>
      <c r="Q152" s="38">
        <f t="shared" si="22"/>
        <v>698560227610365.75</v>
      </c>
      <c r="R152" s="371">
        <f t="shared" ref="R152:Z152" si="280">$P152*$O152+MAX(R$24*1000/(MAX(MIN(FLOOR(R$24*1000/$U$1,1),$E152))*$L$1)*$R$1,$Q152-$P152*$O152)</f>
        <v>698560227610365.75</v>
      </c>
      <c r="S152" s="371">
        <f t="shared" si="280"/>
        <v>698560227610365.75</v>
      </c>
      <c r="T152" s="371">
        <f t="shared" si="280"/>
        <v>698560227610365.75</v>
      </c>
      <c r="U152" s="371">
        <f t="shared" si="280"/>
        <v>698560227610365.75</v>
      </c>
      <c r="V152" s="371">
        <f t="shared" si="280"/>
        <v>698560227610365.75</v>
      </c>
      <c r="W152" s="371">
        <f t="shared" si="280"/>
        <v>698560227610365.75</v>
      </c>
      <c r="X152" s="371">
        <f t="shared" si="280"/>
        <v>698560227610365.75</v>
      </c>
      <c r="Y152" s="371">
        <f t="shared" si="280"/>
        <v>698560227610365.75</v>
      </c>
      <c r="Z152" s="371">
        <f t="shared" si="280"/>
        <v>698560227610365.75</v>
      </c>
      <c r="AA152" s="38">
        <f t="shared" ref="AA152:AI152" si="281">$D152*R152/3600</f>
        <v>701664939733.07849</v>
      </c>
      <c r="AB152" s="38">
        <f t="shared" si="281"/>
        <v>701664939733.07849</v>
      </c>
      <c r="AC152" s="38">
        <f t="shared" si="281"/>
        <v>701664939733.07849</v>
      </c>
      <c r="AD152" s="38">
        <f t="shared" si="281"/>
        <v>701664939733.07849</v>
      </c>
      <c r="AE152" s="38">
        <f t="shared" si="281"/>
        <v>701664939733.07849</v>
      </c>
      <c r="AF152" s="38">
        <f t="shared" si="281"/>
        <v>701664939733.07849</v>
      </c>
      <c r="AG152" s="38">
        <f t="shared" si="281"/>
        <v>701664939733.07849</v>
      </c>
      <c r="AH152" s="38">
        <f t="shared" si="281"/>
        <v>701664939733.07849</v>
      </c>
      <c r="AI152" s="38">
        <f t="shared" si="281"/>
        <v>701664939733.07849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0</v>
      </c>
      <c r="O153" s="38">
        <f t="shared" si="20"/>
        <v>8</v>
      </c>
      <c r="P153" s="369">
        <f t="shared" si="21"/>
        <v>100000000000</v>
      </c>
      <c r="Q153" s="38">
        <f t="shared" si="22"/>
        <v>698560227610365.75</v>
      </c>
      <c r="R153" s="371">
        <f t="shared" ref="R153:Z153" si="282">$P153*$O153+MAX(R$24*1000/(MAX(MIN(FLOOR(R$24*1000/$U$1,1),$E153))*$L$1)*$R$1,$Q153-$P153*$O153)</f>
        <v>698560227610365.75</v>
      </c>
      <c r="S153" s="371">
        <f t="shared" si="282"/>
        <v>698560227610365.75</v>
      </c>
      <c r="T153" s="371">
        <f t="shared" si="282"/>
        <v>698560227610365.75</v>
      </c>
      <c r="U153" s="371">
        <f t="shared" si="282"/>
        <v>698560227610365.75</v>
      </c>
      <c r="V153" s="371">
        <f t="shared" si="282"/>
        <v>698560227610365.75</v>
      </c>
      <c r="W153" s="371">
        <f t="shared" si="282"/>
        <v>698560227610365.75</v>
      </c>
      <c r="X153" s="371">
        <f t="shared" si="282"/>
        <v>698560227610365.75</v>
      </c>
      <c r="Y153" s="371">
        <f t="shared" si="282"/>
        <v>698560227610365.75</v>
      </c>
      <c r="Z153" s="371">
        <f t="shared" si="282"/>
        <v>698560227610365.75</v>
      </c>
      <c r="AA153" s="38">
        <f t="shared" ref="AA153:AI153" si="283">$D153*R153/3600</f>
        <v>526248704799.8089</v>
      </c>
      <c r="AB153" s="38">
        <f t="shared" si="283"/>
        <v>526248704799.8089</v>
      </c>
      <c r="AC153" s="38">
        <f t="shared" si="283"/>
        <v>526248704799.8089</v>
      </c>
      <c r="AD153" s="38">
        <f t="shared" si="283"/>
        <v>526248704799.8089</v>
      </c>
      <c r="AE153" s="38">
        <f t="shared" si="283"/>
        <v>526248704799.8089</v>
      </c>
      <c r="AF153" s="38">
        <f t="shared" si="283"/>
        <v>526248704799.8089</v>
      </c>
      <c r="AG153" s="38">
        <f t="shared" si="283"/>
        <v>526248704799.8089</v>
      </c>
      <c r="AH153" s="38">
        <f t="shared" si="283"/>
        <v>526248704799.8089</v>
      </c>
      <c r="AI153" s="38">
        <f t="shared" si="283"/>
        <v>526248704799.8089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91.2</v>
      </c>
      <c r="Q154" s="38">
        <f t="shared" si="22"/>
        <v>637086.92758065357</v>
      </c>
      <c r="R154" s="371">
        <f t="shared" ref="R154:Z154" si="284">$P154*$O154+MAX(R$24*1000/(MAX(MIN(FLOOR(R$24*1000/$U$1,1),$E154))*$L$1)*$R$1,$Q154-$P154*$O154)</f>
        <v>637086.92758065357</v>
      </c>
      <c r="S154" s="371">
        <f t="shared" si="284"/>
        <v>637086.92758065357</v>
      </c>
      <c r="T154" s="371">
        <f t="shared" si="284"/>
        <v>637086.92758065357</v>
      </c>
      <c r="U154" s="371">
        <f t="shared" si="284"/>
        <v>637086.92758065357</v>
      </c>
      <c r="V154" s="371">
        <f t="shared" si="284"/>
        <v>637086.92758065357</v>
      </c>
      <c r="W154" s="371">
        <f t="shared" si="284"/>
        <v>637086.92758065357</v>
      </c>
      <c r="X154" s="371">
        <f t="shared" si="284"/>
        <v>5217643.5019720569</v>
      </c>
      <c r="Y154" s="371">
        <f t="shared" si="284"/>
        <v>52173151.819720559</v>
      </c>
      <c r="Z154" s="371">
        <f t="shared" si="284"/>
        <v>521728234.99720567</v>
      </c>
      <c r="AA154" s="38">
        <f t="shared" ref="AA154:AI154" si="285">$D154*R154/3600</f>
        <v>479.93881877742569</v>
      </c>
      <c r="AB154" s="38">
        <f t="shared" si="285"/>
        <v>479.93881877742569</v>
      </c>
      <c r="AC154" s="38">
        <f t="shared" si="285"/>
        <v>479.93881877742569</v>
      </c>
      <c r="AD154" s="38">
        <f t="shared" si="285"/>
        <v>479.93881877742569</v>
      </c>
      <c r="AE154" s="38">
        <f t="shared" si="285"/>
        <v>479.93881877742569</v>
      </c>
      <c r="AF154" s="38">
        <f t="shared" si="285"/>
        <v>479.93881877742569</v>
      </c>
      <c r="AG154" s="38">
        <f t="shared" si="285"/>
        <v>3930.6247714856163</v>
      </c>
      <c r="AH154" s="38">
        <f t="shared" si="285"/>
        <v>39303.774370856161</v>
      </c>
      <c r="AI154" s="38">
        <f t="shared" si="285"/>
        <v>393035.27036456158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91.2</v>
      </c>
      <c r="Q155" s="38">
        <f t="shared" si="22"/>
        <v>637086.92758065357</v>
      </c>
      <c r="R155" s="371">
        <f t="shared" ref="R155:Z155" si="286">$P155*$O155+MAX(R$24*1000/(MAX(MIN(FLOOR(R$24*1000/$U$1,1),$E155))*$L$1)*$R$1,$Q155-$P155*$O155)</f>
        <v>637086.92758065357</v>
      </c>
      <c r="S155" s="371">
        <f t="shared" si="286"/>
        <v>637086.92758065357</v>
      </c>
      <c r="T155" s="371">
        <f t="shared" si="286"/>
        <v>637086.92758065357</v>
      </c>
      <c r="U155" s="371">
        <f t="shared" si="286"/>
        <v>637086.92758065357</v>
      </c>
      <c r="V155" s="371">
        <f t="shared" si="286"/>
        <v>637086.92758065357</v>
      </c>
      <c r="W155" s="371">
        <f t="shared" si="286"/>
        <v>782774.2052958085</v>
      </c>
      <c r="X155" s="371">
        <f t="shared" si="286"/>
        <v>7826100.4529580856</v>
      </c>
      <c r="Y155" s="371">
        <f t="shared" si="286"/>
        <v>78259362.929580852</v>
      </c>
      <c r="Z155" s="371">
        <f t="shared" si="286"/>
        <v>782591987.69580853</v>
      </c>
      <c r="AA155" s="38">
        <f t="shared" ref="AA155:AI155" si="287">$D155*R155/3600</f>
        <v>319.95921251828383</v>
      </c>
      <c r="AB155" s="38">
        <f t="shared" si="287"/>
        <v>319.95921251828383</v>
      </c>
      <c r="AC155" s="38">
        <f t="shared" si="287"/>
        <v>319.95921251828383</v>
      </c>
      <c r="AD155" s="38">
        <f t="shared" si="287"/>
        <v>319.95921251828383</v>
      </c>
      <c r="AE155" s="38">
        <f t="shared" si="287"/>
        <v>319.95921251828383</v>
      </c>
      <c r="AF155" s="38">
        <f t="shared" si="287"/>
        <v>393.12660088189494</v>
      </c>
      <c r="AG155" s="38">
        <f t="shared" si="287"/>
        <v>3930.4415608189497</v>
      </c>
      <c r="AH155" s="38">
        <f t="shared" si="287"/>
        <v>39303.591160189491</v>
      </c>
      <c r="AI155" s="38">
        <f t="shared" si="287"/>
        <v>393035.08715389494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0</v>
      </c>
      <c r="O156" s="38">
        <f t="shared" si="20"/>
        <v>5</v>
      </c>
      <c r="P156" s="369">
        <f t="shared" si="21"/>
        <v>100000000000</v>
      </c>
      <c r="Q156" s="38">
        <f t="shared" si="22"/>
        <v>698560227610365.75</v>
      </c>
      <c r="R156" s="371">
        <f t="shared" ref="R156:Z156" si="288">$P156*$O156+MAX(R$24*1000/(MAX(MIN(FLOOR(R$24*1000/$U$1,1),$E156))*$L$1)*$R$1,$Q156-$P156*$O156)</f>
        <v>698560227610365.75</v>
      </c>
      <c r="S156" s="371">
        <f t="shared" si="288"/>
        <v>698560227610365.75</v>
      </c>
      <c r="T156" s="371">
        <f t="shared" si="288"/>
        <v>698560227610365.75</v>
      </c>
      <c r="U156" s="371">
        <f t="shared" si="288"/>
        <v>698560227610365.75</v>
      </c>
      <c r="V156" s="371">
        <f t="shared" si="288"/>
        <v>698560227610365.75</v>
      </c>
      <c r="W156" s="371">
        <f t="shared" si="288"/>
        <v>698560227610365.75</v>
      </c>
      <c r="X156" s="371">
        <f t="shared" si="288"/>
        <v>698560227610365.75</v>
      </c>
      <c r="Y156" s="371">
        <f t="shared" si="288"/>
        <v>698560227610365.75</v>
      </c>
      <c r="Z156" s="371">
        <f t="shared" si="288"/>
        <v>698560227610365.75</v>
      </c>
      <c r="AA156" s="38">
        <f t="shared" ref="AA156:AI156" si="289">$D156*R156/3600</f>
        <v>350832469866.53925</v>
      </c>
      <c r="AB156" s="38">
        <f t="shared" si="289"/>
        <v>350832469866.53925</v>
      </c>
      <c r="AC156" s="38">
        <f t="shared" si="289"/>
        <v>350832469866.53925</v>
      </c>
      <c r="AD156" s="38">
        <f t="shared" si="289"/>
        <v>350832469866.53925</v>
      </c>
      <c r="AE156" s="38">
        <f t="shared" si="289"/>
        <v>350832469866.53925</v>
      </c>
      <c r="AF156" s="38">
        <f t="shared" si="289"/>
        <v>350832469866.53925</v>
      </c>
      <c r="AG156" s="38">
        <f t="shared" si="289"/>
        <v>350832469866.53925</v>
      </c>
      <c r="AH156" s="38">
        <f t="shared" si="289"/>
        <v>350832469866.53925</v>
      </c>
      <c r="AI156" s="38">
        <f t="shared" si="289"/>
        <v>350832469866.53925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2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91.2</v>
      </c>
      <c r="Q158" s="38">
        <f t="shared" si="22"/>
        <v>637086.92758065357</v>
      </c>
      <c r="R158" s="371">
        <f t="shared" ref="R158:Z158" si="292">$P158*$O158+MAX(R$24*1000/(MAX(MIN(FLOOR(R$24*1000/$U$1,1),$E158))*$L$1)*$R$1,$Q158-$P158*$O158)</f>
        <v>637086.92758065357</v>
      </c>
      <c r="S158" s="371">
        <f t="shared" si="292"/>
        <v>637086.92758065357</v>
      </c>
      <c r="T158" s="371">
        <f t="shared" si="292"/>
        <v>637086.92758065357</v>
      </c>
      <c r="U158" s="371">
        <f t="shared" si="292"/>
        <v>637086.92758065357</v>
      </c>
      <c r="V158" s="371">
        <f t="shared" si="292"/>
        <v>637086.92758065357</v>
      </c>
      <c r="W158" s="371">
        <f t="shared" si="292"/>
        <v>1565274.8105916169</v>
      </c>
      <c r="X158" s="371">
        <f t="shared" si="292"/>
        <v>15651927.30591617</v>
      </c>
      <c r="Y158" s="371">
        <f t="shared" si="292"/>
        <v>156518452.25916168</v>
      </c>
      <c r="Z158" s="371">
        <f t="shared" si="292"/>
        <v>1565183701.7916172</v>
      </c>
      <c r="AA158" s="38">
        <f t="shared" ref="AA158:AI158" si="293">$D158*R158/3600</f>
        <v>159.97960625914192</v>
      </c>
      <c r="AB158" s="38">
        <f t="shared" si="293"/>
        <v>159.97960625914192</v>
      </c>
      <c r="AC158" s="38">
        <f t="shared" si="293"/>
        <v>159.97960625914192</v>
      </c>
      <c r="AD158" s="38">
        <f t="shared" si="293"/>
        <v>159.97960625914192</v>
      </c>
      <c r="AE158" s="38">
        <f t="shared" si="293"/>
        <v>159.97960625914192</v>
      </c>
      <c r="AF158" s="38">
        <f t="shared" si="293"/>
        <v>393.05789688189492</v>
      </c>
      <c r="AG158" s="38">
        <f t="shared" si="293"/>
        <v>3930.3728568189495</v>
      </c>
      <c r="AH158" s="38">
        <f t="shared" si="293"/>
        <v>39303.522456189494</v>
      </c>
      <c r="AI158" s="38">
        <f t="shared" si="293"/>
        <v>393035.01844989497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1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0</v>
      </c>
      <c r="O160" s="38">
        <f t="shared" si="20"/>
        <v>35</v>
      </c>
      <c r="P160" s="369">
        <f t="shared" si="21"/>
        <v>100000000000</v>
      </c>
      <c r="Q160" s="38">
        <f t="shared" si="22"/>
        <v>698560227610365.75</v>
      </c>
      <c r="R160" s="371">
        <f t="shared" ref="R160:Z160" si="296">$P160*$O160+MAX(R$24*1000/(MAX(MIN(FLOOR(R$24*1000/$U$1,1),$E160))*$L$1)*$R$1,$Q160-$P160*$O160)</f>
        <v>698560227610365.75</v>
      </c>
      <c r="S160" s="371">
        <f t="shared" si="296"/>
        <v>698560227610365.75</v>
      </c>
      <c r="T160" s="371">
        <f t="shared" si="296"/>
        <v>698560227610365.75</v>
      </c>
      <c r="U160" s="371">
        <f t="shared" si="296"/>
        <v>698560227610365.75</v>
      </c>
      <c r="V160" s="371">
        <f t="shared" si="296"/>
        <v>698560227610365.75</v>
      </c>
      <c r="W160" s="371">
        <f t="shared" si="296"/>
        <v>698560227610365.75</v>
      </c>
      <c r="X160" s="371">
        <f t="shared" si="296"/>
        <v>698560227610365.75</v>
      </c>
      <c r="Y160" s="371">
        <f t="shared" si="296"/>
        <v>698560227610365.75</v>
      </c>
      <c r="Z160" s="371">
        <f t="shared" si="296"/>
        <v>698560227610365.75</v>
      </c>
      <c r="AA160" s="38">
        <f t="shared" ref="AA160:AI160" si="297">$D160*R160/3600</f>
        <v>2112446128293.7461</v>
      </c>
      <c r="AB160" s="38">
        <f t="shared" si="297"/>
        <v>2112446128293.7461</v>
      </c>
      <c r="AC160" s="38">
        <f t="shared" si="297"/>
        <v>2112446128293.7461</v>
      </c>
      <c r="AD160" s="38">
        <f t="shared" si="297"/>
        <v>2112446128293.7461</v>
      </c>
      <c r="AE160" s="38">
        <f t="shared" si="297"/>
        <v>2112446128293.7461</v>
      </c>
      <c r="AF160" s="38">
        <f t="shared" si="297"/>
        <v>2112446128293.7461</v>
      </c>
      <c r="AG160" s="38">
        <f t="shared" si="297"/>
        <v>2112446128293.7461</v>
      </c>
      <c r="AH160" s="38">
        <f t="shared" si="297"/>
        <v>2112446128293.7461</v>
      </c>
      <c r="AI160" s="38">
        <f t="shared" si="297"/>
        <v>2112446128293.7461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0</v>
      </c>
      <c r="O161" s="38">
        <f t="shared" si="20"/>
        <v>35</v>
      </c>
      <c r="P161" s="369">
        <f t="shared" si="21"/>
        <v>100000000000</v>
      </c>
      <c r="Q161" s="38">
        <f t="shared" si="22"/>
        <v>698560227610365.75</v>
      </c>
      <c r="R161" s="371">
        <f t="shared" ref="R161:Z161" si="298">$P161*$O161+MAX(R$24*1000/(MAX(MIN(FLOOR(R$24*1000/$U$1,1),$E161))*$L$1)*$R$1,$Q161-$P161*$O161)</f>
        <v>698560227610365.75</v>
      </c>
      <c r="S161" s="371">
        <f t="shared" si="298"/>
        <v>698560227610365.75</v>
      </c>
      <c r="T161" s="371">
        <f t="shared" si="298"/>
        <v>698560227610365.75</v>
      </c>
      <c r="U161" s="371">
        <f t="shared" si="298"/>
        <v>698560227610365.75</v>
      </c>
      <c r="V161" s="371">
        <f t="shared" si="298"/>
        <v>698560227610365.75</v>
      </c>
      <c r="W161" s="371">
        <f t="shared" si="298"/>
        <v>698560227610365.75</v>
      </c>
      <c r="X161" s="371">
        <f t="shared" si="298"/>
        <v>698560227610365.75</v>
      </c>
      <c r="Y161" s="371">
        <f t="shared" si="298"/>
        <v>698560227610365.75</v>
      </c>
      <c r="Z161" s="371">
        <f t="shared" si="298"/>
        <v>698560227610365.75</v>
      </c>
      <c r="AA161" s="38">
        <f t="shared" ref="AA161:AI161" si="299">$D161*R161/3600</f>
        <v>2112446128293.7461</v>
      </c>
      <c r="AB161" s="38">
        <f t="shared" si="299"/>
        <v>2112446128293.7461</v>
      </c>
      <c r="AC161" s="38">
        <f t="shared" si="299"/>
        <v>2112446128293.7461</v>
      </c>
      <c r="AD161" s="38">
        <f t="shared" si="299"/>
        <v>2112446128293.7461</v>
      </c>
      <c r="AE161" s="38">
        <f t="shared" si="299"/>
        <v>2112446128293.7461</v>
      </c>
      <c r="AF161" s="38">
        <f t="shared" si="299"/>
        <v>2112446128293.7461</v>
      </c>
      <c r="AG161" s="38">
        <f t="shared" si="299"/>
        <v>2112446128293.7461</v>
      </c>
      <c r="AH161" s="38">
        <f t="shared" si="299"/>
        <v>2112446128293.7461</v>
      </c>
      <c r="AI161" s="38">
        <f t="shared" si="299"/>
        <v>2112446128293.7461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0</v>
      </c>
      <c r="O162" s="38">
        <f t="shared" si="20"/>
        <v>23</v>
      </c>
      <c r="P162" s="369">
        <f t="shared" si="21"/>
        <v>100000000000</v>
      </c>
      <c r="Q162" s="38">
        <f t="shared" si="22"/>
        <v>698560227610365.75</v>
      </c>
      <c r="R162" s="371">
        <f t="shared" ref="R162:Z162" si="300">$P162*$O162+MAX(R$24*1000/(MAX(MIN(FLOOR(R$24*1000/$U$1,1),$E162))*$L$1)*$R$1,$Q162-$P162*$O162)</f>
        <v>698560227610365.75</v>
      </c>
      <c r="S162" s="371">
        <f t="shared" si="300"/>
        <v>698560227610365.75</v>
      </c>
      <c r="T162" s="371">
        <f t="shared" si="300"/>
        <v>698560227610365.75</v>
      </c>
      <c r="U162" s="371">
        <f t="shared" si="300"/>
        <v>698560227610365.75</v>
      </c>
      <c r="V162" s="371">
        <f t="shared" si="300"/>
        <v>698560227610365.75</v>
      </c>
      <c r="W162" s="371">
        <f t="shared" si="300"/>
        <v>698560227610365.75</v>
      </c>
      <c r="X162" s="371">
        <f t="shared" si="300"/>
        <v>698560227610365.75</v>
      </c>
      <c r="Y162" s="371">
        <f t="shared" si="300"/>
        <v>698560227610365.75</v>
      </c>
      <c r="Z162" s="371">
        <f t="shared" si="300"/>
        <v>698560227610365.75</v>
      </c>
      <c r="AA162" s="38">
        <f t="shared" ref="AA162:AI162" si="301">$D162*R162/3600</f>
        <v>1408297418862.4976</v>
      </c>
      <c r="AB162" s="38">
        <f t="shared" si="301"/>
        <v>1408297418862.4976</v>
      </c>
      <c r="AC162" s="38">
        <f t="shared" si="301"/>
        <v>1408297418862.4976</v>
      </c>
      <c r="AD162" s="38">
        <f t="shared" si="301"/>
        <v>1408297418862.4976</v>
      </c>
      <c r="AE162" s="38">
        <f t="shared" si="301"/>
        <v>1408297418862.4976</v>
      </c>
      <c r="AF162" s="38">
        <f t="shared" si="301"/>
        <v>1408297418862.4976</v>
      </c>
      <c r="AG162" s="38">
        <f t="shared" si="301"/>
        <v>1408297418862.4976</v>
      </c>
      <c r="AH162" s="38">
        <f t="shared" si="301"/>
        <v>1408297418862.4976</v>
      </c>
      <c r="AI162" s="38">
        <f t="shared" si="301"/>
        <v>1408297418862.4976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0</v>
      </c>
      <c r="O163" s="38">
        <f t="shared" si="20"/>
        <v>5</v>
      </c>
      <c r="P163" s="369">
        <f t="shared" si="21"/>
        <v>100000000000</v>
      </c>
      <c r="Q163" s="38">
        <f t="shared" si="22"/>
        <v>698560227610365.75</v>
      </c>
      <c r="R163" s="371">
        <f t="shared" ref="R163:Z163" si="302">$P163*$O163+MAX(R$24*1000/(MAX(MIN(FLOOR(R$24*1000/$U$1,1),$E163))*$L$1)*$R$1,$Q163-$P163*$O163)</f>
        <v>698560227610365.75</v>
      </c>
      <c r="S163" s="371">
        <f t="shared" si="302"/>
        <v>698560227610365.75</v>
      </c>
      <c r="T163" s="371">
        <f t="shared" si="302"/>
        <v>698560227610365.75</v>
      </c>
      <c r="U163" s="371">
        <f t="shared" si="302"/>
        <v>698560227610365.75</v>
      </c>
      <c r="V163" s="371">
        <f t="shared" si="302"/>
        <v>698560227610365.75</v>
      </c>
      <c r="W163" s="371">
        <f t="shared" si="302"/>
        <v>698560227610365.75</v>
      </c>
      <c r="X163" s="371">
        <f t="shared" si="302"/>
        <v>698560227610365.75</v>
      </c>
      <c r="Y163" s="371">
        <f t="shared" si="302"/>
        <v>698560227610365.75</v>
      </c>
      <c r="Z163" s="371">
        <f t="shared" si="302"/>
        <v>698560227610365.75</v>
      </c>
      <c r="AA163" s="38">
        <f t="shared" ref="AA163:AI163" si="303">$D163*R163/3600</f>
        <v>1408297418862.4976</v>
      </c>
      <c r="AB163" s="38">
        <f t="shared" si="303"/>
        <v>1408297418862.4976</v>
      </c>
      <c r="AC163" s="38">
        <f t="shared" si="303"/>
        <v>1408297418862.4976</v>
      </c>
      <c r="AD163" s="38">
        <f t="shared" si="303"/>
        <v>1408297418862.4976</v>
      </c>
      <c r="AE163" s="38">
        <f t="shared" si="303"/>
        <v>1408297418862.4976</v>
      </c>
      <c r="AF163" s="38">
        <f t="shared" si="303"/>
        <v>1408297418862.4976</v>
      </c>
      <c r="AG163" s="38">
        <f t="shared" si="303"/>
        <v>1408297418862.4976</v>
      </c>
      <c r="AH163" s="38">
        <f t="shared" si="303"/>
        <v>1408297418862.4976</v>
      </c>
      <c r="AI163" s="38">
        <f t="shared" si="303"/>
        <v>1408297418862.4976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0</v>
      </c>
      <c r="O164" s="38">
        <f t="shared" si="20"/>
        <v>5</v>
      </c>
      <c r="P164" s="369">
        <f t="shared" si="21"/>
        <v>100000000000</v>
      </c>
      <c r="Q164" s="38">
        <f t="shared" si="22"/>
        <v>698560227610365.75</v>
      </c>
      <c r="R164" s="371">
        <f t="shared" ref="R164:Z164" si="304">$P164*$O164+MAX(R$24*1000/(MAX(MIN(FLOOR(R$24*1000/$U$1,1),$E164))*$L$1)*$R$1,$Q164-$P164*$O164)</f>
        <v>698560227610365.75</v>
      </c>
      <c r="S164" s="371">
        <f t="shared" si="304"/>
        <v>698560227610365.75</v>
      </c>
      <c r="T164" s="371">
        <f t="shared" si="304"/>
        <v>698560227610365.75</v>
      </c>
      <c r="U164" s="371">
        <f t="shared" si="304"/>
        <v>698560227610365.75</v>
      </c>
      <c r="V164" s="371">
        <f t="shared" si="304"/>
        <v>698560227610365.75</v>
      </c>
      <c r="W164" s="371">
        <f t="shared" si="304"/>
        <v>698560227610365.75</v>
      </c>
      <c r="X164" s="371">
        <f t="shared" si="304"/>
        <v>698560227610365.75</v>
      </c>
      <c r="Y164" s="371">
        <f t="shared" si="304"/>
        <v>698560227610365.75</v>
      </c>
      <c r="Z164" s="371">
        <f t="shared" si="304"/>
        <v>698560227610365.75</v>
      </c>
      <c r="AA164" s="38">
        <f t="shared" ref="AA164:AI164" si="305">$D164*R164/3600</f>
        <v>1408297418862.4976</v>
      </c>
      <c r="AB164" s="38">
        <f t="shared" si="305"/>
        <v>1408297418862.4976</v>
      </c>
      <c r="AC164" s="38">
        <f t="shared" si="305"/>
        <v>1408297418862.4976</v>
      </c>
      <c r="AD164" s="38">
        <f t="shared" si="305"/>
        <v>1408297418862.4976</v>
      </c>
      <c r="AE164" s="38">
        <f t="shared" si="305"/>
        <v>1408297418862.4976</v>
      </c>
      <c r="AF164" s="38">
        <f t="shared" si="305"/>
        <v>1408297418862.4976</v>
      </c>
      <c r="AG164" s="38">
        <f t="shared" si="305"/>
        <v>1408297418862.4976</v>
      </c>
      <c r="AH164" s="38">
        <f t="shared" si="305"/>
        <v>1408297418862.4976</v>
      </c>
      <c r="AI164" s="38">
        <f t="shared" si="305"/>
        <v>1408297418862.4976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0</v>
      </c>
      <c r="O165" s="38">
        <f t="shared" si="20"/>
        <v>17</v>
      </c>
      <c r="P165" s="369">
        <f t="shared" si="21"/>
        <v>100000000000</v>
      </c>
      <c r="Q165" s="38">
        <f t="shared" si="22"/>
        <v>698560227610365.75</v>
      </c>
      <c r="R165" s="371">
        <f t="shared" ref="R165:Z165" si="306">$P165*$O165+MAX(R$24*1000/(MAX(MIN(FLOOR(R$24*1000/$U$1,1),$E165))*$L$1)*$R$1,$Q165-$P165*$O165)</f>
        <v>698560227610365.75</v>
      </c>
      <c r="S165" s="371">
        <f t="shared" si="306"/>
        <v>698560227610365.75</v>
      </c>
      <c r="T165" s="371">
        <f t="shared" si="306"/>
        <v>698560227610365.75</v>
      </c>
      <c r="U165" s="371">
        <f t="shared" si="306"/>
        <v>698560227610365.75</v>
      </c>
      <c r="V165" s="371">
        <f t="shared" si="306"/>
        <v>698560227610365.75</v>
      </c>
      <c r="W165" s="371">
        <f t="shared" si="306"/>
        <v>698560227610365.75</v>
      </c>
      <c r="X165" s="371">
        <f t="shared" si="306"/>
        <v>698560227610365.75</v>
      </c>
      <c r="Y165" s="371">
        <f t="shared" si="306"/>
        <v>698560227610365.75</v>
      </c>
      <c r="Z165" s="371">
        <f t="shared" si="306"/>
        <v>698560227610365.75</v>
      </c>
      <c r="AA165" s="38">
        <f t="shared" ref="AA165:AI165" si="307">$D165*R165/3600</f>
        <v>1056223064146.873</v>
      </c>
      <c r="AB165" s="38">
        <f t="shared" si="307"/>
        <v>1056223064146.873</v>
      </c>
      <c r="AC165" s="38">
        <f t="shared" si="307"/>
        <v>1056223064146.873</v>
      </c>
      <c r="AD165" s="38">
        <f t="shared" si="307"/>
        <v>1056223064146.873</v>
      </c>
      <c r="AE165" s="38">
        <f t="shared" si="307"/>
        <v>1056223064146.873</v>
      </c>
      <c r="AF165" s="38">
        <f t="shared" si="307"/>
        <v>1056223064146.873</v>
      </c>
      <c r="AG165" s="38">
        <f t="shared" si="307"/>
        <v>1056223064146.873</v>
      </c>
      <c r="AH165" s="38">
        <f t="shared" si="307"/>
        <v>1056223064146.873</v>
      </c>
      <c r="AI165" s="38">
        <f t="shared" si="307"/>
        <v>1056223064146.873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0</v>
      </c>
      <c r="O166" s="38">
        <f t="shared" si="20"/>
        <v>4</v>
      </c>
      <c r="P166" s="369">
        <f t="shared" si="21"/>
        <v>100000000000</v>
      </c>
      <c r="Q166" s="38">
        <f t="shared" si="22"/>
        <v>698560227610365.75</v>
      </c>
      <c r="R166" s="371">
        <f t="shared" ref="R166:Z166" si="308">$P166*$O166+MAX(R$24*1000/(MAX(MIN(FLOOR(R$24*1000/$U$1,1),$E166))*$L$1)*$R$1,$Q166-$P166*$O166)</f>
        <v>698560227610365.75</v>
      </c>
      <c r="S166" s="371">
        <f t="shared" si="308"/>
        <v>698560227610365.75</v>
      </c>
      <c r="T166" s="371">
        <f t="shared" si="308"/>
        <v>698560227610365.75</v>
      </c>
      <c r="U166" s="371">
        <f t="shared" si="308"/>
        <v>698560227610365.75</v>
      </c>
      <c r="V166" s="371">
        <f t="shared" si="308"/>
        <v>698560227610365.75</v>
      </c>
      <c r="W166" s="371">
        <f t="shared" si="308"/>
        <v>698560227610365.75</v>
      </c>
      <c r="X166" s="371">
        <f t="shared" si="308"/>
        <v>698560227610365.75</v>
      </c>
      <c r="Y166" s="371">
        <f t="shared" si="308"/>
        <v>698560227610365.75</v>
      </c>
      <c r="Z166" s="371">
        <f t="shared" si="308"/>
        <v>698560227610365.75</v>
      </c>
      <c r="AA166" s="38">
        <f t="shared" ref="AA166:AI166" si="309">$D166*R166/3600</f>
        <v>1056223064146.873</v>
      </c>
      <c r="AB166" s="38">
        <f t="shared" si="309"/>
        <v>1056223064146.873</v>
      </c>
      <c r="AC166" s="38">
        <f t="shared" si="309"/>
        <v>1056223064146.873</v>
      </c>
      <c r="AD166" s="38">
        <f t="shared" si="309"/>
        <v>1056223064146.873</v>
      </c>
      <c r="AE166" s="38">
        <f t="shared" si="309"/>
        <v>1056223064146.873</v>
      </c>
      <c r="AF166" s="38">
        <f t="shared" si="309"/>
        <v>1056223064146.873</v>
      </c>
      <c r="AG166" s="38">
        <f t="shared" si="309"/>
        <v>1056223064146.873</v>
      </c>
      <c r="AH166" s="38">
        <f t="shared" si="309"/>
        <v>1056223064146.873</v>
      </c>
      <c r="AI166" s="38">
        <f t="shared" si="309"/>
        <v>1056223064146.873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0</v>
      </c>
      <c r="O167" s="38">
        <f t="shared" si="20"/>
        <v>11</v>
      </c>
      <c r="P167" s="369">
        <f t="shared" si="21"/>
        <v>100000000000</v>
      </c>
      <c r="Q167" s="38">
        <f t="shared" si="22"/>
        <v>698560227610365.75</v>
      </c>
      <c r="R167" s="371">
        <f t="shared" ref="R167:Z167" si="310">$P167*$O167+MAX(R$24*1000/(MAX(MIN(FLOOR(R$24*1000/$U$1,1),$E167))*$L$1)*$R$1,$Q167-$P167*$O167)</f>
        <v>698560227610365.75</v>
      </c>
      <c r="S167" s="371">
        <f t="shared" si="310"/>
        <v>698560227610365.75</v>
      </c>
      <c r="T167" s="371">
        <f t="shared" si="310"/>
        <v>698560227610365.75</v>
      </c>
      <c r="U167" s="371">
        <f t="shared" si="310"/>
        <v>698560227610365.75</v>
      </c>
      <c r="V167" s="371">
        <f t="shared" si="310"/>
        <v>698560227610365.75</v>
      </c>
      <c r="W167" s="371">
        <f t="shared" si="310"/>
        <v>698560227610365.75</v>
      </c>
      <c r="X167" s="371">
        <f t="shared" si="310"/>
        <v>698560227610365.75</v>
      </c>
      <c r="Y167" s="371">
        <f t="shared" si="310"/>
        <v>698560227610365.75</v>
      </c>
      <c r="Z167" s="371">
        <f t="shared" si="310"/>
        <v>698560227610365.75</v>
      </c>
      <c r="AA167" s="38">
        <f t="shared" ref="AA167:AI167" si="311">$D167*R167/3600</f>
        <v>704148709431.24878</v>
      </c>
      <c r="AB167" s="38">
        <f t="shared" si="311"/>
        <v>704148709431.24878</v>
      </c>
      <c r="AC167" s="38">
        <f t="shared" si="311"/>
        <v>704148709431.24878</v>
      </c>
      <c r="AD167" s="38">
        <f t="shared" si="311"/>
        <v>704148709431.24878</v>
      </c>
      <c r="AE167" s="38">
        <f t="shared" si="311"/>
        <v>704148709431.24878</v>
      </c>
      <c r="AF167" s="38">
        <f t="shared" si="311"/>
        <v>704148709431.24878</v>
      </c>
      <c r="AG167" s="38">
        <f t="shared" si="311"/>
        <v>704148709431.24878</v>
      </c>
      <c r="AH167" s="38">
        <f t="shared" si="311"/>
        <v>704148709431.24878</v>
      </c>
      <c r="AI167" s="38">
        <f t="shared" si="311"/>
        <v>704148709431.24878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2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0</v>
      </c>
      <c r="O169" s="38">
        <f t="shared" si="20"/>
        <v>8</v>
      </c>
      <c r="P169" s="369">
        <f t="shared" si="21"/>
        <v>100000000000</v>
      </c>
      <c r="Q169" s="38">
        <f t="shared" si="22"/>
        <v>698560227610365.75</v>
      </c>
      <c r="R169" s="371">
        <f t="shared" ref="R169:Z169" si="314">$P169*$O169+MAX(R$24*1000/(MAX(MIN(FLOOR(R$24*1000/$U$1,1),$E169))*$L$1)*$R$1,$Q169-$P169*$O169)</f>
        <v>698560227610365.75</v>
      </c>
      <c r="S169" s="371">
        <f t="shared" si="314"/>
        <v>698560227610365.75</v>
      </c>
      <c r="T169" s="371">
        <f t="shared" si="314"/>
        <v>698560227610365.75</v>
      </c>
      <c r="U169" s="371">
        <f t="shared" si="314"/>
        <v>698560227610365.75</v>
      </c>
      <c r="V169" s="371">
        <f t="shared" si="314"/>
        <v>698560227610365.75</v>
      </c>
      <c r="W169" s="371">
        <f t="shared" si="314"/>
        <v>698560227610365.75</v>
      </c>
      <c r="X169" s="371">
        <f t="shared" si="314"/>
        <v>698560227610365.75</v>
      </c>
      <c r="Y169" s="371">
        <f t="shared" si="314"/>
        <v>698560227610365.75</v>
      </c>
      <c r="Z169" s="371">
        <f t="shared" si="314"/>
        <v>698560227610365.75</v>
      </c>
      <c r="AA169" s="38">
        <f t="shared" ref="AA169:AI169" si="315">$D169*R169/3600</f>
        <v>528111532073.43652</v>
      </c>
      <c r="AB169" s="38">
        <f t="shared" si="315"/>
        <v>528111532073.43652</v>
      </c>
      <c r="AC169" s="38">
        <f t="shared" si="315"/>
        <v>528111532073.43652</v>
      </c>
      <c r="AD169" s="38">
        <f t="shared" si="315"/>
        <v>528111532073.43652</v>
      </c>
      <c r="AE169" s="38">
        <f t="shared" si="315"/>
        <v>528111532073.43652</v>
      </c>
      <c r="AF169" s="38">
        <f t="shared" si="315"/>
        <v>528111532073.43652</v>
      </c>
      <c r="AG169" s="38">
        <f t="shared" si="315"/>
        <v>528111532073.43652</v>
      </c>
      <c r="AH169" s="38">
        <f t="shared" si="315"/>
        <v>528111532073.43652</v>
      </c>
      <c r="AI169" s="38">
        <f t="shared" si="315"/>
        <v>528111532073.43652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2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1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0</v>
      </c>
      <c r="O172" s="38">
        <f t="shared" si="20"/>
        <v>5</v>
      </c>
      <c r="P172" s="369">
        <f t="shared" si="21"/>
        <v>100000000000</v>
      </c>
      <c r="Q172" s="38">
        <f t="shared" si="22"/>
        <v>698560227610365.75</v>
      </c>
      <c r="R172" s="371">
        <f t="shared" ref="R172:Z172" si="320">$P172*$O172+MAX(R$24*1000/(MAX(MIN(FLOOR(R$24*1000/$U$1,1),$E172))*$L$1)*$R$1,$Q172-$P172*$O172)</f>
        <v>698560227610365.75</v>
      </c>
      <c r="S172" s="371">
        <f t="shared" si="320"/>
        <v>698560227610365.75</v>
      </c>
      <c r="T172" s="371">
        <f t="shared" si="320"/>
        <v>698560227610365.75</v>
      </c>
      <c r="U172" s="371">
        <f t="shared" si="320"/>
        <v>698560227610365.75</v>
      </c>
      <c r="V172" s="371">
        <f t="shared" si="320"/>
        <v>698560227610365.75</v>
      </c>
      <c r="W172" s="371">
        <f t="shared" si="320"/>
        <v>698560227610365.75</v>
      </c>
      <c r="X172" s="371">
        <f t="shared" si="320"/>
        <v>698560227610365.75</v>
      </c>
      <c r="Y172" s="371">
        <f t="shared" si="320"/>
        <v>698560227610365.75</v>
      </c>
      <c r="Z172" s="371">
        <f t="shared" si="320"/>
        <v>698560227610365.75</v>
      </c>
      <c r="AA172" s="38">
        <f t="shared" ref="AA172:AI172" si="321">$D172*R172/3600</f>
        <v>352074354715.62439</v>
      </c>
      <c r="AB172" s="38">
        <f t="shared" si="321"/>
        <v>352074354715.62439</v>
      </c>
      <c r="AC172" s="38">
        <f t="shared" si="321"/>
        <v>352074354715.62439</v>
      </c>
      <c r="AD172" s="38">
        <f t="shared" si="321"/>
        <v>352074354715.62439</v>
      </c>
      <c r="AE172" s="38">
        <f t="shared" si="321"/>
        <v>352074354715.62439</v>
      </c>
      <c r="AF172" s="38">
        <f t="shared" si="321"/>
        <v>352074354715.62439</v>
      </c>
      <c r="AG172" s="38">
        <f t="shared" si="321"/>
        <v>352074354715.62439</v>
      </c>
      <c r="AH172" s="38">
        <f t="shared" si="321"/>
        <v>352074354715.62439</v>
      </c>
      <c r="AI172" s="38">
        <f t="shared" si="321"/>
        <v>352074354715.62439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2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1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11</v>
      </c>
      <c r="P175" s="369">
        <f t="shared" si="21"/>
        <v>36.479999999999997</v>
      </c>
      <c r="Q175" s="38">
        <f t="shared" si="22"/>
        <v>254834.7710322614</v>
      </c>
      <c r="R175" s="371">
        <f t="shared" ref="R175:Z175" si="327">$P175*$O175+MAX(R$24*1000/(MAX(MIN(FLOOR(R$24*1000/$U$1,1),$E175))*$L$1)*$R$1,$Q175-$P175*$O175)</f>
        <v>254834.7710322614</v>
      </c>
      <c r="S175" s="371">
        <f t="shared" si="327"/>
        <v>254834.7710322614</v>
      </c>
      <c r="T175" s="371">
        <f t="shared" si="327"/>
        <v>254834.7710322614</v>
      </c>
      <c r="U175" s="371">
        <f t="shared" si="327"/>
        <v>254834.7710322614</v>
      </c>
      <c r="V175" s="371">
        <f t="shared" si="327"/>
        <v>254834.7710322614</v>
      </c>
      <c r="W175" s="371">
        <f t="shared" si="327"/>
        <v>391697.18264790426</v>
      </c>
      <c r="X175" s="371">
        <f t="shared" si="327"/>
        <v>3913360.3064790424</v>
      </c>
      <c r="Y175" s="371">
        <f t="shared" si="327"/>
        <v>39129991.544790424</v>
      </c>
      <c r="Z175" s="371">
        <f t="shared" si="327"/>
        <v>391296303.92790425</v>
      </c>
      <c r="AA175" s="38">
        <f t="shared" ref="AA175:AI175" si="328">$D175*R175/3600</f>
        <v>260.95080553703565</v>
      </c>
      <c r="AB175" s="38">
        <f t="shared" si="328"/>
        <v>260.95080553703565</v>
      </c>
      <c r="AC175" s="38">
        <f t="shared" si="328"/>
        <v>260.95080553703565</v>
      </c>
      <c r="AD175" s="38">
        <f t="shared" si="328"/>
        <v>260.95080553703565</v>
      </c>
      <c r="AE175" s="38">
        <f t="shared" si="328"/>
        <v>260.95080553703565</v>
      </c>
      <c r="AF175" s="38">
        <f t="shared" si="328"/>
        <v>401.09791503145397</v>
      </c>
      <c r="AG175" s="38">
        <f t="shared" si="328"/>
        <v>4007.2809538345391</v>
      </c>
      <c r="AH175" s="38">
        <f t="shared" si="328"/>
        <v>40069.111341865391</v>
      </c>
      <c r="AI175" s="38">
        <f t="shared" si="328"/>
        <v>400687.41522217391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11</v>
      </c>
      <c r="P176" s="369">
        <f t="shared" si="21"/>
        <v>36.479999999999997</v>
      </c>
      <c r="Q176" s="38">
        <f t="shared" si="22"/>
        <v>254834.7710322614</v>
      </c>
      <c r="R176" s="371">
        <f t="shared" ref="R176:Z176" si="329">$P176*$O176+MAX(R$24*1000/(MAX(MIN(FLOOR(R$24*1000/$U$1,1),$E176))*$L$1)*$R$1,$Q176-$P176*$O176)</f>
        <v>254834.7710322614</v>
      </c>
      <c r="S176" s="371">
        <f t="shared" si="329"/>
        <v>254834.7710322614</v>
      </c>
      <c r="T176" s="371">
        <f t="shared" si="329"/>
        <v>254834.7710322614</v>
      </c>
      <c r="U176" s="371">
        <f t="shared" si="329"/>
        <v>254834.7710322614</v>
      </c>
      <c r="V176" s="371">
        <f t="shared" si="329"/>
        <v>254834.7710322614</v>
      </c>
      <c r="W176" s="371">
        <f t="shared" si="329"/>
        <v>391697.18264790426</v>
      </c>
      <c r="X176" s="371">
        <f t="shared" si="329"/>
        <v>3913360.3064790424</v>
      </c>
      <c r="Y176" s="371">
        <f t="shared" si="329"/>
        <v>39129991.544790424</v>
      </c>
      <c r="Z176" s="371">
        <f t="shared" si="329"/>
        <v>391296303.92790425</v>
      </c>
      <c r="AA176" s="38">
        <f t="shared" ref="AA176:AI176" si="330">$D176*R176/3600</f>
        <v>260.95080553703565</v>
      </c>
      <c r="AB176" s="38">
        <f t="shared" si="330"/>
        <v>260.95080553703565</v>
      </c>
      <c r="AC176" s="38">
        <f t="shared" si="330"/>
        <v>260.95080553703565</v>
      </c>
      <c r="AD176" s="38">
        <f t="shared" si="330"/>
        <v>260.95080553703565</v>
      </c>
      <c r="AE176" s="38">
        <f t="shared" si="330"/>
        <v>260.95080553703565</v>
      </c>
      <c r="AF176" s="38">
        <f t="shared" si="330"/>
        <v>401.09791503145397</v>
      </c>
      <c r="AG176" s="38">
        <f t="shared" si="330"/>
        <v>4007.2809538345391</v>
      </c>
      <c r="AH176" s="38">
        <f t="shared" si="330"/>
        <v>40069.111341865391</v>
      </c>
      <c r="AI176" s="38">
        <f t="shared" si="330"/>
        <v>400687.41522217391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76</v>
      </c>
      <c r="Q177" s="38">
        <f t="shared" si="22"/>
        <v>530905.77298387792</v>
      </c>
      <c r="R177" s="371">
        <f t="shared" ref="R177:Z177" si="331">$P177*$O177+MAX(R$24*1000/(MAX(MIN(FLOOR(R$24*1000/$U$1,1),$E177))*$L$1)*$R$1,$Q177-$P177*$O177)</f>
        <v>530905.77298387792</v>
      </c>
      <c r="S177" s="371">
        <f t="shared" si="331"/>
        <v>530905.77298387792</v>
      </c>
      <c r="T177" s="371">
        <f t="shared" si="331"/>
        <v>530905.77298387792</v>
      </c>
      <c r="U177" s="371">
        <f t="shared" si="331"/>
        <v>530905.77298387792</v>
      </c>
      <c r="V177" s="371">
        <f t="shared" si="331"/>
        <v>530905.77298387792</v>
      </c>
      <c r="W177" s="371">
        <f t="shared" si="331"/>
        <v>782971.80529580847</v>
      </c>
      <c r="X177" s="371">
        <f t="shared" si="331"/>
        <v>7826298.0529580852</v>
      </c>
      <c r="Y177" s="371">
        <f t="shared" si="331"/>
        <v>78259560.529580846</v>
      </c>
      <c r="Z177" s="371">
        <f t="shared" si="331"/>
        <v>782592185.29580855</v>
      </c>
      <c r="AA177" s="38">
        <f t="shared" ref="AA177:AI177" si="332">$D177*R177/3600</f>
        <v>271.82375576774547</v>
      </c>
      <c r="AB177" s="38">
        <f t="shared" si="332"/>
        <v>271.82375576774547</v>
      </c>
      <c r="AC177" s="38">
        <f t="shared" si="332"/>
        <v>271.82375576774547</v>
      </c>
      <c r="AD177" s="38">
        <f t="shared" si="332"/>
        <v>271.82375576774547</v>
      </c>
      <c r="AE177" s="38">
        <f t="shared" si="332"/>
        <v>271.82375576774547</v>
      </c>
      <c r="AF177" s="38">
        <f t="shared" si="332"/>
        <v>400.88156431145393</v>
      </c>
      <c r="AG177" s="38">
        <f t="shared" si="332"/>
        <v>4007.0646031145393</v>
      </c>
      <c r="AH177" s="38">
        <f t="shared" si="332"/>
        <v>40068.894991145389</v>
      </c>
      <c r="AI177" s="38">
        <f t="shared" si="332"/>
        <v>400687.19887145399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91.2</v>
      </c>
      <c r="Q178" s="38">
        <f t="shared" si="22"/>
        <v>637086.92758065357</v>
      </c>
      <c r="R178" s="371">
        <f t="shared" ref="R178:Z178" si="333">$P178*$O178+MAX(R$24*1000/(MAX(MIN(FLOOR(R$24*1000/$U$1,1),$E178))*$L$1)*$R$1,$Q178-$P178*$O178)</f>
        <v>637086.92758065357</v>
      </c>
      <c r="S178" s="371">
        <f t="shared" si="333"/>
        <v>637086.92758065357</v>
      </c>
      <c r="T178" s="371">
        <f t="shared" si="333"/>
        <v>637086.92758065357</v>
      </c>
      <c r="U178" s="371">
        <f t="shared" si="333"/>
        <v>637086.92758065357</v>
      </c>
      <c r="V178" s="371">
        <f t="shared" si="333"/>
        <v>637086.92758065357</v>
      </c>
      <c r="W178" s="371">
        <f t="shared" si="333"/>
        <v>1565366.0105916169</v>
      </c>
      <c r="X178" s="371">
        <f t="shared" si="333"/>
        <v>15652018.505916171</v>
      </c>
      <c r="Y178" s="371">
        <f t="shared" si="333"/>
        <v>156518543.4591617</v>
      </c>
      <c r="Z178" s="371">
        <f t="shared" si="333"/>
        <v>1565183792.9916172</v>
      </c>
      <c r="AA178" s="38">
        <f t="shared" ref="AA178:AI178" si="334">$D178*R178/3600</f>
        <v>163.09425346064731</v>
      </c>
      <c r="AB178" s="38">
        <f t="shared" si="334"/>
        <v>163.09425346064731</v>
      </c>
      <c r="AC178" s="38">
        <f t="shared" si="334"/>
        <v>163.09425346064731</v>
      </c>
      <c r="AD178" s="38">
        <f t="shared" si="334"/>
        <v>163.09425346064731</v>
      </c>
      <c r="AE178" s="38">
        <f t="shared" si="334"/>
        <v>163.09425346064731</v>
      </c>
      <c r="AF178" s="38">
        <f t="shared" si="334"/>
        <v>400.73369871145394</v>
      </c>
      <c r="AG178" s="38">
        <f t="shared" si="334"/>
        <v>4006.9167375145398</v>
      </c>
      <c r="AH178" s="38">
        <f t="shared" si="334"/>
        <v>40068.747125545393</v>
      </c>
      <c r="AI178" s="38">
        <f t="shared" si="334"/>
        <v>400687.05100585404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91.2</v>
      </c>
      <c r="Q179" s="38">
        <f t="shared" si="22"/>
        <v>637086.92758065357</v>
      </c>
      <c r="R179" s="371">
        <f t="shared" ref="R179:Z179" si="335">$P179*$O179+MAX(R$24*1000/(MAX(MIN(FLOOR(R$24*1000/$U$1,1),$E179))*$L$1)*$R$1,$Q179-$P179*$O179)</f>
        <v>637086.92758065357</v>
      </c>
      <c r="S179" s="371">
        <f t="shared" si="335"/>
        <v>637086.92758065357</v>
      </c>
      <c r="T179" s="371">
        <f t="shared" si="335"/>
        <v>637086.92758065357</v>
      </c>
      <c r="U179" s="371">
        <f t="shared" si="335"/>
        <v>637086.92758065357</v>
      </c>
      <c r="V179" s="371">
        <f t="shared" si="335"/>
        <v>637086.92758065357</v>
      </c>
      <c r="W179" s="371">
        <f t="shared" si="335"/>
        <v>3130458.4211832341</v>
      </c>
      <c r="X179" s="371">
        <f t="shared" si="335"/>
        <v>31303763.41183234</v>
      </c>
      <c r="Y179" s="371">
        <f t="shared" si="335"/>
        <v>313036813.31832337</v>
      </c>
      <c r="Z179" s="371">
        <f t="shared" si="335"/>
        <v>3130367312.383234</v>
      </c>
      <c r="AA179" s="38">
        <f t="shared" ref="AA179:AI179" si="336">$D179*R179/3600</f>
        <v>81.547126730323654</v>
      </c>
      <c r="AB179" s="38">
        <f t="shared" si="336"/>
        <v>81.547126730323654</v>
      </c>
      <c r="AC179" s="38">
        <f t="shared" si="336"/>
        <v>81.547126730323654</v>
      </c>
      <c r="AD179" s="38">
        <f t="shared" si="336"/>
        <v>81.547126730323654</v>
      </c>
      <c r="AE179" s="38">
        <f t="shared" si="336"/>
        <v>81.547126730323654</v>
      </c>
      <c r="AF179" s="38">
        <f t="shared" si="336"/>
        <v>400.69867791145396</v>
      </c>
      <c r="AG179" s="38">
        <f t="shared" si="336"/>
        <v>4006.8817167145398</v>
      </c>
      <c r="AH179" s="38">
        <f t="shared" si="336"/>
        <v>40068.712104745391</v>
      </c>
      <c r="AI179" s="38">
        <f t="shared" si="336"/>
        <v>400687.01598505396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45.6</v>
      </c>
      <c r="Q180" s="38">
        <f t="shared" si="22"/>
        <v>318543.46379032679</v>
      </c>
      <c r="R180" s="371">
        <f t="shared" ref="R180:Z180" si="337">$P180*$O180+MAX(R$24*1000/(MAX(MIN(FLOOR(R$24*1000/$U$1,1),$E180))*$L$1)*$R$1,$Q180-$P180*$O180)</f>
        <v>318543.46379032679</v>
      </c>
      <c r="S180" s="371">
        <f t="shared" si="337"/>
        <v>318543.46379032679</v>
      </c>
      <c r="T180" s="371">
        <f t="shared" si="337"/>
        <v>318543.46379032679</v>
      </c>
      <c r="U180" s="371">
        <f t="shared" si="337"/>
        <v>318543.46379032679</v>
      </c>
      <c r="V180" s="371">
        <f t="shared" si="337"/>
        <v>318543.46379032679</v>
      </c>
      <c r="W180" s="371">
        <f t="shared" si="337"/>
        <v>522092.67019720562</v>
      </c>
      <c r="X180" s="371">
        <f t="shared" si="337"/>
        <v>5217643.5019720569</v>
      </c>
      <c r="Y180" s="371">
        <f t="shared" si="337"/>
        <v>52173151.819720559</v>
      </c>
      <c r="Z180" s="371">
        <f t="shared" si="337"/>
        <v>521728234.99720567</v>
      </c>
      <c r="AA180" s="38">
        <f t="shared" ref="AA180:AI180" si="338">$D180*R180/3600</f>
        <v>244.64138019097098</v>
      </c>
      <c r="AB180" s="38">
        <f t="shared" si="338"/>
        <v>244.64138019097098</v>
      </c>
      <c r="AC180" s="38">
        <f t="shared" si="338"/>
        <v>244.64138019097098</v>
      </c>
      <c r="AD180" s="38">
        <f t="shared" si="338"/>
        <v>244.64138019097098</v>
      </c>
      <c r="AE180" s="38">
        <f t="shared" si="338"/>
        <v>244.64138019097098</v>
      </c>
      <c r="AF180" s="38">
        <f t="shared" si="338"/>
        <v>400.96717071145389</v>
      </c>
      <c r="AG180" s="38">
        <f t="shared" si="338"/>
        <v>4007.1502095145402</v>
      </c>
      <c r="AH180" s="38">
        <f t="shared" si="338"/>
        <v>40068.980597545386</v>
      </c>
      <c r="AI180" s="38">
        <f t="shared" si="338"/>
        <v>400687.28447785397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0</v>
      </c>
      <c r="O181" s="38">
        <f t="shared" si="20"/>
        <v>5</v>
      </c>
      <c r="P181" s="369">
        <f t="shared" si="21"/>
        <v>100000000000</v>
      </c>
      <c r="Q181" s="38">
        <f t="shared" si="22"/>
        <v>698560227610365.75</v>
      </c>
      <c r="R181" s="371">
        <f t="shared" ref="R181:Z181" si="339">$P181*$O181+MAX(R$24*1000/(MAX(MIN(FLOOR(R$24*1000/$U$1,1),$E181))*$L$1)*$R$1,$Q181-$P181*$O181)</f>
        <v>698560227610365.75</v>
      </c>
      <c r="S181" s="371">
        <f t="shared" si="339"/>
        <v>698560227610365.75</v>
      </c>
      <c r="T181" s="371">
        <f t="shared" si="339"/>
        <v>698560227610365.75</v>
      </c>
      <c r="U181" s="371">
        <f t="shared" si="339"/>
        <v>698560227610365.75</v>
      </c>
      <c r="V181" s="371">
        <f t="shared" si="339"/>
        <v>698560227610365.75</v>
      </c>
      <c r="W181" s="371">
        <f t="shared" si="339"/>
        <v>698560227610365.75</v>
      </c>
      <c r="X181" s="371">
        <f t="shared" si="339"/>
        <v>698560227610365.75</v>
      </c>
      <c r="Y181" s="371">
        <f t="shared" si="339"/>
        <v>698560227610365.75</v>
      </c>
      <c r="Z181" s="371">
        <f t="shared" si="339"/>
        <v>698560227610365.75</v>
      </c>
      <c r="AA181" s="38">
        <f t="shared" ref="AA181:AI181" si="340">$D181*R181/3600</f>
        <v>726502636714.7804</v>
      </c>
      <c r="AB181" s="38">
        <f t="shared" si="340"/>
        <v>726502636714.7804</v>
      </c>
      <c r="AC181" s="38">
        <f t="shared" si="340"/>
        <v>726502636714.7804</v>
      </c>
      <c r="AD181" s="38">
        <f t="shared" si="340"/>
        <v>726502636714.7804</v>
      </c>
      <c r="AE181" s="38">
        <f t="shared" si="340"/>
        <v>726502636714.7804</v>
      </c>
      <c r="AF181" s="38">
        <f t="shared" si="340"/>
        <v>726502636714.7804</v>
      </c>
      <c r="AG181" s="38">
        <f t="shared" si="340"/>
        <v>726502636714.7804</v>
      </c>
      <c r="AH181" s="38">
        <f t="shared" si="340"/>
        <v>726502636714.7804</v>
      </c>
      <c r="AI181" s="38">
        <f t="shared" si="340"/>
        <v>726502636714.7804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2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1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24.32</v>
      </c>
      <c r="Q184" s="38">
        <f t="shared" si="22"/>
        <v>169889.84735484095</v>
      </c>
      <c r="R184" s="371">
        <f t="shared" ref="R184:Z184" si="345">$P184*$O184+MAX(R$24*1000/(MAX(MIN(FLOOR(R$24*1000/$U$1,1),$E184))*$L$1)*$R$1,$Q184-$P184*$O184)</f>
        <v>169889.84735484095</v>
      </c>
      <c r="S184" s="371">
        <f t="shared" si="345"/>
        <v>169889.84735484095</v>
      </c>
      <c r="T184" s="371">
        <f t="shared" si="345"/>
        <v>169889.84735484095</v>
      </c>
      <c r="U184" s="371">
        <f t="shared" si="345"/>
        <v>169889.84735484095</v>
      </c>
      <c r="V184" s="371">
        <f t="shared" si="345"/>
        <v>169889.84735484095</v>
      </c>
      <c r="W184" s="371">
        <f t="shared" si="345"/>
        <v>261058.49509860281</v>
      </c>
      <c r="X184" s="371">
        <f t="shared" si="345"/>
        <v>2608833.9109860286</v>
      </c>
      <c r="Y184" s="371">
        <f t="shared" si="345"/>
        <v>26086588.06986028</v>
      </c>
      <c r="Z184" s="371">
        <f t="shared" si="345"/>
        <v>260864129.65860283</v>
      </c>
      <c r="AA184" s="38">
        <f t="shared" ref="AA184:AI184" si="346">$D184*R184/3600</f>
        <v>268.76573851535835</v>
      </c>
      <c r="AB184" s="38">
        <f t="shared" si="346"/>
        <v>268.76573851535835</v>
      </c>
      <c r="AC184" s="38">
        <f t="shared" si="346"/>
        <v>268.76573851535835</v>
      </c>
      <c r="AD184" s="38">
        <f t="shared" si="346"/>
        <v>268.76573851535835</v>
      </c>
      <c r="AE184" s="38">
        <f t="shared" si="346"/>
        <v>268.76573851535835</v>
      </c>
      <c r="AF184" s="38">
        <f t="shared" si="346"/>
        <v>412.99453924598959</v>
      </c>
      <c r="AG184" s="38">
        <f t="shared" si="346"/>
        <v>4127.1752471798973</v>
      </c>
      <c r="AH184" s="38">
        <f t="shared" si="346"/>
        <v>41268.982326518963</v>
      </c>
      <c r="AI184" s="38">
        <f t="shared" si="346"/>
        <v>412687.05311990972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48.64</v>
      </c>
      <c r="Q185" s="38">
        <f t="shared" si="22"/>
        <v>339779.69470968191</v>
      </c>
      <c r="R185" s="371">
        <f t="shared" ref="R185:Z185" si="347">$P185*$O185+MAX(R$24*1000/(MAX(MIN(FLOOR(R$24*1000/$U$1,1),$E185))*$L$1)*$R$1,$Q185-$P185*$O185)</f>
        <v>339779.69470968191</v>
      </c>
      <c r="S185" s="371">
        <f t="shared" si="347"/>
        <v>339779.69470968191</v>
      </c>
      <c r="T185" s="371">
        <f t="shared" si="347"/>
        <v>339779.69470968191</v>
      </c>
      <c r="U185" s="371">
        <f t="shared" si="347"/>
        <v>339779.69470968191</v>
      </c>
      <c r="V185" s="371">
        <f t="shared" si="347"/>
        <v>339779.69470968191</v>
      </c>
      <c r="W185" s="371">
        <f t="shared" si="347"/>
        <v>521922.43019720563</v>
      </c>
      <c r="X185" s="371">
        <f t="shared" si="347"/>
        <v>5217473.2619720567</v>
      </c>
      <c r="Y185" s="371">
        <f t="shared" si="347"/>
        <v>52172981.579720564</v>
      </c>
      <c r="Z185" s="371">
        <f t="shared" si="347"/>
        <v>521728064.75720567</v>
      </c>
      <c r="AA185" s="38">
        <f t="shared" ref="AA185:AI185" si="348">$D185*R185/3600</f>
        <v>268.76573851535835</v>
      </c>
      <c r="AB185" s="38">
        <f t="shared" si="348"/>
        <v>268.76573851535835</v>
      </c>
      <c r="AC185" s="38">
        <f t="shared" si="348"/>
        <v>268.76573851535835</v>
      </c>
      <c r="AD185" s="38">
        <f t="shared" si="348"/>
        <v>268.76573851535835</v>
      </c>
      <c r="AE185" s="38">
        <f t="shared" si="348"/>
        <v>268.76573851535835</v>
      </c>
      <c r="AF185" s="38">
        <f t="shared" si="348"/>
        <v>412.84064228598965</v>
      </c>
      <c r="AG185" s="38">
        <f t="shared" si="348"/>
        <v>4127.0213502198967</v>
      </c>
      <c r="AH185" s="38">
        <f t="shared" si="348"/>
        <v>41268.828429558962</v>
      </c>
      <c r="AI185" s="38">
        <f t="shared" si="348"/>
        <v>412686.89922294969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11</v>
      </c>
      <c r="P186" s="369">
        <f t="shared" si="21"/>
        <v>18.239999999999998</v>
      </c>
      <c r="Q186" s="38">
        <f t="shared" si="22"/>
        <v>127417.3855161307</v>
      </c>
      <c r="R186" s="371">
        <f t="shared" ref="R186:Z186" si="350">$P186*$O186+MAX(R$24*1000/(MAX(MIN(FLOOR(R$24*1000/$U$1,1),$E186))*$L$1)*$R$1,$Q186-$P186*$O186)</f>
        <v>127417.3855161307</v>
      </c>
      <c r="S186" s="371">
        <f t="shared" si="350"/>
        <v>127417.3855161307</v>
      </c>
      <c r="T186" s="371">
        <f t="shared" si="350"/>
        <v>127417.3855161307</v>
      </c>
      <c r="U186" s="371">
        <f t="shared" si="350"/>
        <v>127417.3855161307</v>
      </c>
      <c r="V186" s="371">
        <f t="shared" si="350"/>
        <v>127417.3855161307</v>
      </c>
      <c r="W186" s="371">
        <f t="shared" si="350"/>
        <v>195848.59132395213</v>
      </c>
      <c r="X186" s="371">
        <f t="shared" si="350"/>
        <v>1956680.1532395212</v>
      </c>
      <c r="Y186" s="371">
        <f t="shared" si="350"/>
        <v>19564995.772395212</v>
      </c>
      <c r="Z186" s="371">
        <f t="shared" si="350"/>
        <v>195648151.96395212</v>
      </c>
      <c r="AA186" s="38">
        <f t="shared" ref="AA186:AI186" si="351">$D186*R186/3600</f>
        <v>268.76573851535835</v>
      </c>
      <c r="AB186" s="38">
        <f t="shared" si="351"/>
        <v>268.76573851535835</v>
      </c>
      <c r="AC186" s="38">
        <f t="shared" si="351"/>
        <v>268.76573851535835</v>
      </c>
      <c r="AD186" s="38">
        <f t="shared" si="351"/>
        <v>268.76573851535835</v>
      </c>
      <c r="AE186" s="38">
        <f t="shared" si="351"/>
        <v>268.76573851535835</v>
      </c>
      <c r="AF186" s="38">
        <f t="shared" si="351"/>
        <v>413.10996196598973</v>
      </c>
      <c r="AG186" s="38">
        <f t="shared" si="351"/>
        <v>4127.2906698998968</v>
      </c>
      <c r="AH186" s="38">
        <f t="shared" si="351"/>
        <v>41269.097749238965</v>
      </c>
      <c r="AI186" s="38">
        <f t="shared" si="351"/>
        <v>412687.16854262969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11</v>
      </c>
      <c r="P187" s="369">
        <f t="shared" si="21"/>
        <v>18.239999999999998</v>
      </c>
      <c r="Q187" s="38">
        <f t="shared" si="22"/>
        <v>127417.3855161307</v>
      </c>
      <c r="R187" s="371">
        <f t="shared" ref="R187:Z187" si="352">$P187*$O187+MAX(R$24*1000/(MAX(MIN(FLOOR(R$24*1000/$U$1,1),$E187))*$L$1)*$R$1,$Q187-$P187*$O187)</f>
        <v>127417.3855161307</v>
      </c>
      <c r="S187" s="371">
        <f t="shared" si="352"/>
        <v>127417.3855161307</v>
      </c>
      <c r="T187" s="371">
        <f t="shared" si="352"/>
        <v>127417.3855161307</v>
      </c>
      <c r="U187" s="371">
        <f t="shared" si="352"/>
        <v>127417.3855161307</v>
      </c>
      <c r="V187" s="371">
        <f t="shared" si="352"/>
        <v>127417.3855161307</v>
      </c>
      <c r="W187" s="371">
        <f t="shared" si="352"/>
        <v>195848.59132395213</v>
      </c>
      <c r="X187" s="371">
        <f t="shared" si="352"/>
        <v>1956680.1532395212</v>
      </c>
      <c r="Y187" s="371">
        <f t="shared" si="352"/>
        <v>19564995.772395212</v>
      </c>
      <c r="Z187" s="371">
        <f t="shared" si="352"/>
        <v>195648151.96395212</v>
      </c>
      <c r="AA187" s="38">
        <f t="shared" ref="AA187:AI187" si="353">$D187*R187/3600</f>
        <v>268.76573851535835</v>
      </c>
      <c r="AB187" s="38">
        <f t="shared" si="353"/>
        <v>268.76573851535835</v>
      </c>
      <c r="AC187" s="38">
        <f t="shared" si="353"/>
        <v>268.76573851535835</v>
      </c>
      <c r="AD187" s="38">
        <f t="shared" si="353"/>
        <v>268.76573851535835</v>
      </c>
      <c r="AE187" s="38">
        <f t="shared" si="353"/>
        <v>268.76573851535835</v>
      </c>
      <c r="AF187" s="38">
        <f t="shared" si="353"/>
        <v>413.10996196598973</v>
      </c>
      <c r="AG187" s="38">
        <f t="shared" si="353"/>
        <v>4127.2906698998968</v>
      </c>
      <c r="AH187" s="38">
        <f t="shared" si="353"/>
        <v>41269.097749238965</v>
      </c>
      <c r="AI187" s="38">
        <f t="shared" si="353"/>
        <v>412687.16854262969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36.479999999999997</v>
      </c>
      <c r="Q188" s="38">
        <f t="shared" si="22"/>
        <v>254834.7710322614</v>
      </c>
      <c r="R188" s="371">
        <f t="shared" ref="R188:Z188" si="354">$P188*$O188+MAX(R$24*1000/(MAX(MIN(FLOOR(R$24*1000/$U$1,1),$E188))*$L$1)*$R$1,$Q188-$P188*$O188)</f>
        <v>254834.7710322614</v>
      </c>
      <c r="S188" s="371">
        <f t="shared" si="354"/>
        <v>254834.7710322614</v>
      </c>
      <c r="T188" s="371">
        <f t="shared" si="354"/>
        <v>254834.7710322614</v>
      </c>
      <c r="U188" s="371">
        <f t="shared" si="354"/>
        <v>254834.7710322614</v>
      </c>
      <c r="V188" s="371">
        <f t="shared" si="354"/>
        <v>254834.7710322614</v>
      </c>
      <c r="W188" s="371">
        <f t="shared" si="354"/>
        <v>391478.30264790426</v>
      </c>
      <c r="X188" s="371">
        <f t="shared" si="354"/>
        <v>3913141.4264790425</v>
      </c>
      <c r="Y188" s="371">
        <f t="shared" si="354"/>
        <v>39129772.664790422</v>
      </c>
      <c r="Z188" s="371">
        <f t="shared" si="354"/>
        <v>391296085.04790425</v>
      </c>
      <c r="AA188" s="38">
        <f t="shared" ref="AA188:AI188" si="355">$D188*R188/3600</f>
        <v>268.76573851535835</v>
      </c>
      <c r="AB188" s="38">
        <f t="shared" si="355"/>
        <v>268.76573851535835</v>
      </c>
      <c r="AC188" s="38">
        <f t="shared" si="355"/>
        <v>268.76573851535835</v>
      </c>
      <c r="AD188" s="38">
        <f t="shared" si="355"/>
        <v>268.76573851535835</v>
      </c>
      <c r="AE188" s="38">
        <f t="shared" si="355"/>
        <v>268.76573851535835</v>
      </c>
      <c r="AF188" s="38">
        <f t="shared" si="355"/>
        <v>412.87911652598967</v>
      </c>
      <c r="AG188" s="38">
        <f t="shared" si="355"/>
        <v>4127.0598244598968</v>
      </c>
      <c r="AH188" s="38">
        <f t="shared" si="355"/>
        <v>41268.866903798968</v>
      </c>
      <c r="AI188" s="38">
        <f t="shared" si="355"/>
        <v>412686.93769718974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72.959999999999994</v>
      </c>
      <c r="Q189" s="38">
        <f t="shared" si="22"/>
        <v>509669.5420645228</v>
      </c>
      <c r="R189" s="371">
        <f t="shared" ref="R189:Z189" si="356">$P189*$O189+MAX(R$24*1000/(MAX(MIN(FLOOR(R$24*1000/$U$1,1),$E189))*$L$1)*$R$1,$Q189-$P189*$O189)</f>
        <v>509669.5420645228</v>
      </c>
      <c r="S189" s="371">
        <f t="shared" si="356"/>
        <v>509669.5420645228</v>
      </c>
      <c r="T189" s="371">
        <f t="shared" si="356"/>
        <v>509669.5420645228</v>
      </c>
      <c r="U189" s="371">
        <f t="shared" si="356"/>
        <v>509669.5420645228</v>
      </c>
      <c r="V189" s="371">
        <f t="shared" si="356"/>
        <v>509669.5420645228</v>
      </c>
      <c r="W189" s="371">
        <f t="shared" si="356"/>
        <v>782737.72529580852</v>
      </c>
      <c r="X189" s="371">
        <f t="shared" si="356"/>
        <v>7826063.9729580851</v>
      </c>
      <c r="Y189" s="371">
        <f t="shared" si="356"/>
        <v>78259326.449580848</v>
      </c>
      <c r="Z189" s="371">
        <f t="shared" si="356"/>
        <v>782591951.21580851</v>
      </c>
      <c r="AA189" s="38">
        <f t="shared" ref="AA189:AI189" si="357">$D189*R189/3600</f>
        <v>268.76573851535835</v>
      </c>
      <c r="AB189" s="38">
        <f t="shared" si="357"/>
        <v>268.76573851535835</v>
      </c>
      <c r="AC189" s="38">
        <f t="shared" si="357"/>
        <v>268.76573851535835</v>
      </c>
      <c r="AD189" s="38">
        <f t="shared" si="357"/>
        <v>268.76573851535835</v>
      </c>
      <c r="AE189" s="38">
        <f t="shared" si="357"/>
        <v>268.76573851535835</v>
      </c>
      <c r="AF189" s="38">
        <f t="shared" si="357"/>
        <v>412.7636938059897</v>
      </c>
      <c r="AG189" s="38">
        <f t="shared" si="357"/>
        <v>4126.9444017398973</v>
      </c>
      <c r="AH189" s="38">
        <f t="shared" si="357"/>
        <v>41268.751481078973</v>
      </c>
      <c r="AI189" s="38">
        <f t="shared" si="357"/>
        <v>412686.82227446971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72.959999999999994</v>
      </c>
      <c r="Q190" s="38">
        <f t="shared" si="22"/>
        <v>509669.5420645228</v>
      </c>
      <c r="R190" s="371">
        <f t="shared" ref="R190:Z190" si="358">$P190*$O190+MAX(R$24*1000/(MAX(MIN(FLOOR(R$24*1000/$U$1,1),$E190))*$L$1)*$R$1,$Q190-$P190*$O190)</f>
        <v>509669.5420645228</v>
      </c>
      <c r="S190" s="371">
        <f t="shared" si="358"/>
        <v>509669.5420645228</v>
      </c>
      <c r="T190" s="371">
        <f t="shared" si="358"/>
        <v>509669.5420645228</v>
      </c>
      <c r="U190" s="371">
        <f t="shared" si="358"/>
        <v>509669.5420645228</v>
      </c>
      <c r="V190" s="371">
        <f t="shared" si="358"/>
        <v>509669.5420645228</v>
      </c>
      <c r="W190" s="371">
        <f t="shared" si="358"/>
        <v>1565256.5705916169</v>
      </c>
      <c r="X190" s="371">
        <f t="shared" si="358"/>
        <v>15651909.065916171</v>
      </c>
      <c r="Y190" s="371">
        <f t="shared" si="358"/>
        <v>156518434.0191617</v>
      </c>
      <c r="Z190" s="371">
        <f t="shared" si="358"/>
        <v>1565183683.5516171</v>
      </c>
      <c r="AA190" s="38">
        <f t="shared" ref="AA190:AI190" si="359">$D190*R190/3600</f>
        <v>134.38286925767918</v>
      </c>
      <c r="AB190" s="38">
        <f t="shared" si="359"/>
        <v>134.38286925767918</v>
      </c>
      <c r="AC190" s="38">
        <f t="shared" si="359"/>
        <v>134.38286925767918</v>
      </c>
      <c r="AD190" s="38">
        <f t="shared" si="359"/>
        <v>134.38286925767918</v>
      </c>
      <c r="AE190" s="38">
        <f t="shared" si="359"/>
        <v>134.38286925767918</v>
      </c>
      <c r="AF190" s="38">
        <f t="shared" si="359"/>
        <v>412.70598244598972</v>
      </c>
      <c r="AG190" s="38">
        <f t="shared" si="359"/>
        <v>4126.8866903798971</v>
      </c>
      <c r="AH190" s="38">
        <f t="shared" si="359"/>
        <v>41268.693769718971</v>
      </c>
      <c r="AI190" s="38">
        <f t="shared" si="359"/>
        <v>412686.76456310973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0</v>
      </c>
      <c r="O191" s="38">
        <f t="shared" si="20"/>
        <v>8</v>
      </c>
      <c r="P191" s="369">
        <f t="shared" si="21"/>
        <v>100000000000</v>
      </c>
      <c r="Q191" s="38">
        <f t="shared" si="22"/>
        <v>698560227610365.75</v>
      </c>
      <c r="R191" s="371">
        <f t="shared" ref="R191:Z191" si="360">$P191*$O191+MAX(R$24*1000/(MAX(MIN(FLOOR(R$24*1000/$U$1,1),$E191))*$L$1)*$R$1,$Q191-$P191*$O191)</f>
        <v>698560227610365.75</v>
      </c>
      <c r="S191" s="371">
        <f t="shared" si="360"/>
        <v>698560227610365.75</v>
      </c>
      <c r="T191" s="371">
        <f t="shared" si="360"/>
        <v>698560227610365.75</v>
      </c>
      <c r="U191" s="371">
        <f t="shared" si="360"/>
        <v>698560227610365.75</v>
      </c>
      <c r="V191" s="371">
        <f t="shared" si="360"/>
        <v>698560227610365.75</v>
      </c>
      <c r="W191" s="371">
        <f t="shared" si="360"/>
        <v>698560227610365.75</v>
      </c>
      <c r="X191" s="371">
        <f t="shared" si="360"/>
        <v>698560227610365.75</v>
      </c>
      <c r="Y191" s="371">
        <f t="shared" si="360"/>
        <v>698560227610365.75</v>
      </c>
      <c r="Z191" s="371">
        <f t="shared" si="360"/>
        <v>698560227610365.75</v>
      </c>
      <c r="AA191" s="38">
        <f t="shared" ref="AA191:AI191" si="361">$D191*R191/3600</f>
        <v>1108382227808.447</v>
      </c>
      <c r="AB191" s="38">
        <f t="shared" si="361"/>
        <v>1108382227808.447</v>
      </c>
      <c r="AC191" s="38">
        <f t="shared" si="361"/>
        <v>1108382227808.447</v>
      </c>
      <c r="AD191" s="38">
        <f t="shared" si="361"/>
        <v>1108382227808.447</v>
      </c>
      <c r="AE191" s="38">
        <f t="shared" si="361"/>
        <v>1108382227808.447</v>
      </c>
      <c r="AF191" s="38">
        <f t="shared" si="361"/>
        <v>1108382227808.447</v>
      </c>
      <c r="AG191" s="38">
        <f t="shared" si="361"/>
        <v>1108382227808.447</v>
      </c>
      <c r="AH191" s="38">
        <f t="shared" si="361"/>
        <v>1108382227808.447</v>
      </c>
      <c r="AI191" s="38">
        <f t="shared" si="361"/>
        <v>1108382227808.447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0</v>
      </c>
      <c r="O192" s="38">
        <f t="shared" si="20"/>
        <v>8</v>
      </c>
      <c r="P192" s="369">
        <f t="shared" si="21"/>
        <v>100000000000</v>
      </c>
      <c r="Q192" s="38">
        <f t="shared" si="22"/>
        <v>698560227610365.75</v>
      </c>
      <c r="R192" s="371">
        <f t="shared" ref="R192:Z192" si="362">$P192*$O192+MAX(R$24*1000/(MAX(MIN(FLOOR(R$24*1000/$U$1,1),$E192))*$L$1)*$R$1,$Q192-$P192*$O192)</f>
        <v>698560227610365.75</v>
      </c>
      <c r="S192" s="371">
        <f t="shared" si="362"/>
        <v>698560227610365.75</v>
      </c>
      <c r="T192" s="371">
        <f t="shared" si="362"/>
        <v>698560227610365.75</v>
      </c>
      <c r="U192" s="371">
        <f t="shared" si="362"/>
        <v>698560227610365.75</v>
      </c>
      <c r="V192" s="371">
        <f t="shared" si="362"/>
        <v>698560227610365.75</v>
      </c>
      <c r="W192" s="371">
        <f t="shared" si="362"/>
        <v>698560227610365.75</v>
      </c>
      <c r="X192" s="371">
        <f t="shared" si="362"/>
        <v>698560227610365.75</v>
      </c>
      <c r="Y192" s="371">
        <f t="shared" si="362"/>
        <v>698560227610365.75</v>
      </c>
      <c r="Z192" s="371">
        <f t="shared" si="362"/>
        <v>698560227610365.75</v>
      </c>
      <c r="AA192" s="38">
        <f t="shared" ref="AA192:AI192" si="363">$D192*R192/3600</f>
        <v>1108382227808.447</v>
      </c>
      <c r="AB192" s="38">
        <f t="shared" si="363"/>
        <v>1108382227808.447</v>
      </c>
      <c r="AC192" s="38">
        <f t="shared" si="363"/>
        <v>1108382227808.447</v>
      </c>
      <c r="AD192" s="38">
        <f t="shared" si="363"/>
        <v>1108382227808.447</v>
      </c>
      <c r="AE192" s="38">
        <f t="shared" si="363"/>
        <v>1108382227808.447</v>
      </c>
      <c r="AF192" s="38">
        <f t="shared" si="363"/>
        <v>1108382227808.447</v>
      </c>
      <c r="AG192" s="38">
        <f t="shared" si="363"/>
        <v>1108382227808.447</v>
      </c>
      <c r="AH192" s="38">
        <f t="shared" si="363"/>
        <v>1108382227808.447</v>
      </c>
      <c r="AI192" s="38">
        <f t="shared" si="363"/>
        <v>1108382227808.447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0</v>
      </c>
      <c r="O193" s="38">
        <f t="shared" si="20"/>
        <v>5</v>
      </c>
      <c r="P193" s="369">
        <f t="shared" si="21"/>
        <v>100000000000</v>
      </c>
      <c r="Q193" s="38">
        <f t="shared" si="22"/>
        <v>698560227610365.75</v>
      </c>
      <c r="R193" s="371">
        <f t="shared" ref="R193:Z193" si="364">$P193*$O193+MAX(R$24*1000/(MAX(MIN(FLOOR(R$24*1000/$U$1,1),$E193))*$L$1)*$R$1,$Q193-$P193*$O193)</f>
        <v>698560227610365.75</v>
      </c>
      <c r="S193" s="371">
        <f t="shared" si="364"/>
        <v>698560227610365.75</v>
      </c>
      <c r="T193" s="371">
        <f t="shared" si="364"/>
        <v>698560227610365.75</v>
      </c>
      <c r="U193" s="371">
        <f t="shared" si="364"/>
        <v>698560227610365.75</v>
      </c>
      <c r="V193" s="371">
        <f t="shared" si="364"/>
        <v>698560227610365.75</v>
      </c>
      <c r="W193" s="371">
        <f t="shared" si="364"/>
        <v>698560227610365.75</v>
      </c>
      <c r="X193" s="371">
        <f t="shared" si="364"/>
        <v>698560227610365.75</v>
      </c>
      <c r="Y193" s="371">
        <f t="shared" si="364"/>
        <v>698560227610365.75</v>
      </c>
      <c r="Z193" s="371">
        <f t="shared" si="364"/>
        <v>698560227610365.75</v>
      </c>
      <c r="AA193" s="38">
        <f t="shared" ref="AA193:AI193" si="365">$D193*R193/3600</f>
        <v>738921485205.63123</v>
      </c>
      <c r="AB193" s="38">
        <f t="shared" si="365"/>
        <v>738921485205.63123</v>
      </c>
      <c r="AC193" s="38">
        <f t="shared" si="365"/>
        <v>738921485205.63123</v>
      </c>
      <c r="AD193" s="38">
        <f t="shared" si="365"/>
        <v>738921485205.63123</v>
      </c>
      <c r="AE193" s="38">
        <f t="shared" si="365"/>
        <v>738921485205.63123</v>
      </c>
      <c r="AF193" s="38">
        <f t="shared" si="365"/>
        <v>738921485205.63123</v>
      </c>
      <c r="AG193" s="38">
        <f t="shared" si="365"/>
        <v>738921485205.63123</v>
      </c>
      <c r="AH193" s="38">
        <f t="shared" si="365"/>
        <v>738921485205.63123</v>
      </c>
      <c r="AI193" s="38">
        <f t="shared" si="365"/>
        <v>738921485205.63123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0</v>
      </c>
      <c r="O194" s="38">
        <f t="shared" si="20"/>
        <v>4</v>
      </c>
      <c r="P194" s="369">
        <f t="shared" si="21"/>
        <v>100000000000</v>
      </c>
      <c r="Q194" s="38">
        <f t="shared" si="22"/>
        <v>698560227610365.75</v>
      </c>
      <c r="R194" s="371">
        <f t="shared" ref="R194:Z194" si="366">$P194*$O194+MAX(R$24*1000/(MAX(MIN(FLOOR(R$24*1000/$U$1,1),$E194))*$L$1)*$R$1,$Q194-$P194*$O194)</f>
        <v>698560227610365.75</v>
      </c>
      <c r="S194" s="371">
        <f t="shared" si="366"/>
        <v>698560227610365.75</v>
      </c>
      <c r="T194" s="371">
        <f t="shared" si="366"/>
        <v>698560227610365.75</v>
      </c>
      <c r="U194" s="371">
        <f t="shared" si="366"/>
        <v>698560227610365.75</v>
      </c>
      <c r="V194" s="371">
        <f t="shared" si="366"/>
        <v>698560227610365.75</v>
      </c>
      <c r="W194" s="371">
        <f t="shared" si="366"/>
        <v>698560227610365.75</v>
      </c>
      <c r="X194" s="371">
        <f t="shared" si="366"/>
        <v>698560227610365.75</v>
      </c>
      <c r="Y194" s="371">
        <f t="shared" si="366"/>
        <v>698560227610365.75</v>
      </c>
      <c r="Z194" s="371">
        <f t="shared" si="366"/>
        <v>698560227610365.75</v>
      </c>
      <c r="AA194" s="38">
        <f t="shared" ref="AA194:AI194" si="367">$D194*R194/3600</f>
        <v>554191113904.22351</v>
      </c>
      <c r="AB194" s="38">
        <f t="shared" si="367"/>
        <v>554191113904.22351</v>
      </c>
      <c r="AC194" s="38">
        <f t="shared" si="367"/>
        <v>554191113904.22351</v>
      </c>
      <c r="AD194" s="38">
        <f t="shared" si="367"/>
        <v>554191113904.22351</v>
      </c>
      <c r="AE194" s="38">
        <f t="shared" si="367"/>
        <v>554191113904.22351</v>
      </c>
      <c r="AF194" s="38">
        <f t="shared" si="367"/>
        <v>554191113904.22351</v>
      </c>
      <c r="AG194" s="38">
        <f t="shared" si="367"/>
        <v>554191113904.22351</v>
      </c>
      <c r="AH194" s="38">
        <f t="shared" si="367"/>
        <v>554191113904.22351</v>
      </c>
      <c r="AI194" s="38">
        <f t="shared" si="367"/>
        <v>554191113904.22351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2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1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2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0</v>
      </c>
      <c r="O198" s="38">
        <f t="shared" si="20"/>
        <v>23</v>
      </c>
      <c r="P198" s="369">
        <f t="shared" si="21"/>
        <v>100000000000</v>
      </c>
      <c r="Q198" s="38">
        <f t="shared" si="22"/>
        <v>698560227610365.75</v>
      </c>
      <c r="R198" s="371">
        <f t="shared" ref="R198:Z198" si="374">$P198*$O198+MAX(R$24*1000/(MAX(MIN(FLOOR(R$24*1000/$U$1,1),$E198))*$L$1)*$R$1,$Q198-$P198*$O198)</f>
        <v>698560227610365.75</v>
      </c>
      <c r="S198" s="371">
        <f t="shared" si="374"/>
        <v>698560227610365.75</v>
      </c>
      <c r="T198" s="371">
        <f t="shared" si="374"/>
        <v>698560227610365.75</v>
      </c>
      <c r="U198" s="371">
        <f t="shared" si="374"/>
        <v>698560227610365.75</v>
      </c>
      <c r="V198" s="371">
        <f t="shared" si="374"/>
        <v>698560227610365.75</v>
      </c>
      <c r="W198" s="371">
        <f t="shared" si="374"/>
        <v>698560227610365.75</v>
      </c>
      <c r="X198" s="371">
        <f t="shared" si="374"/>
        <v>698560227610365.75</v>
      </c>
      <c r="Y198" s="371">
        <f t="shared" si="374"/>
        <v>698560227610365.75</v>
      </c>
      <c r="Z198" s="371">
        <f t="shared" si="374"/>
        <v>698560227610365.75</v>
      </c>
      <c r="AA198" s="38">
        <f t="shared" ref="AA198:AI198" si="375">$D198*R198/3600</f>
        <v>1564774909847.2192</v>
      </c>
      <c r="AB198" s="38">
        <f t="shared" si="375"/>
        <v>1564774909847.2192</v>
      </c>
      <c r="AC198" s="38">
        <f t="shared" si="375"/>
        <v>1564774909847.2192</v>
      </c>
      <c r="AD198" s="38">
        <f t="shared" si="375"/>
        <v>1564774909847.2192</v>
      </c>
      <c r="AE198" s="38">
        <f t="shared" si="375"/>
        <v>1564774909847.2192</v>
      </c>
      <c r="AF198" s="38">
        <f t="shared" si="375"/>
        <v>1564774909847.2192</v>
      </c>
      <c r="AG198" s="38">
        <f t="shared" si="375"/>
        <v>1564774909847.2192</v>
      </c>
      <c r="AH198" s="38">
        <f t="shared" si="375"/>
        <v>1564774909847.2192</v>
      </c>
      <c r="AI198" s="38">
        <f t="shared" si="375"/>
        <v>1564774909847.2192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0</v>
      </c>
      <c r="O199" s="38">
        <f t="shared" si="20"/>
        <v>23</v>
      </c>
      <c r="P199" s="369">
        <f t="shared" si="21"/>
        <v>100000000000</v>
      </c>
      <c r="Q199" s="38">
        <f t="shared" si="22"/>
        <v>698560227610365.75</v>
      </c>
      <c r="R199" s="371">
        <f t="shared" ref="R199:Z199" si="376">$P199*$O199+MAX(R$24*1000/(MAX(MIN(FLOOR(R$24*1000/$U$1,1),$E199))*$L$1)*$R$1,$Q199-$P199*$O199)</f>
        <v>698560227610365.75</v>
      </c>
      <c r="S199" s="371">
        <f t="shared" si="376"/>
        <v>698560227610365.75</v>
      </c>
      <c r="T199" s="371">
        <f t="shared" si="376"/>
        <v>698560227610365.75</v>
      </c>
      <c r="U199" s="371">
        <f t="shared" si="376"/>
        <v>698560227610365.75</v>
      </c>
      <c r="V199" s="371">
        <f t="shared" si="376"/>
        <v>698560227610365.75</v>
      </c>
      <c r="W199" s="371">
        <f t="shared" si="376"/>
        <v>698560227610365.75</v>
      </c>
      <c r="X199" s="371">
        <f t="shared" si="376"/>
        <v>698560227610365.75</v>
      </c>
      <c r="Y199" s="371">
        <f t="shared" si="376"/>
        <v>698560227610365.75</v>
      </c>
      <c r="Z199" s="371">
        <f t="shared" si="376"/>
        <v>698560227610365.75</v>
      </c>
      <c r="AA199" s="38">
        <f t="shared" ref="AA199:AI199" si="377">$D199*R199/3600</f>
        <v>1564774909847.2192</v>
      </c>
      <c r="AB199" s="38">
        <f t="shared" si="377"/>
        <v>1564774909847.2192</v>
      </c>
      <c r="AC199" s="38">
        <f t="shared" si="377"/>
        <v>1564774909847.2192</v>
      </c>
      <c r="AD199" s="38">
        <f t="shared" si="377"/>
        <v>1564774909847.2192</v>
      </c>
      <c r="AE199" s="38">
        <f t="shared" si="377"/>
        <v>1564774909847.2192</v>
      </c>
      <c r="AF199" s="38">
        <f t="shared" si="377"/>
        <v>1564774909847.2192</v>
      </c>
      <c r="AG199" s="38">
        <f t="shared" si="377"/>
        <v>1564774909847.2192</v>
      </c>
      <c r="AH199" s="38">
        <f t="shared" si="377"/>
        <v>1564774909847.2192</v>
      </c>
      <c r="AI199" s="38">
        <f t="shared" si="377"/>
        <v>1564774909847.2192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0</v>
      </c>
      <c r="O200" s="38">
        <f t="shared" si="20"/>
        <v>17</v>
      </c>
      <c r="P200" s="369">
        <f t="shared" si="21"/>
        <v>100000000000</v>
      </c>
      <c r="Q200" s="38">
        <f t="shared" si="22"/>
        <v>698560227610365.75</v>
      </c>
      <c r="R200" s="371">
        <f t="shared" ref="R200:Z200" si="378">$P200*$O200+MAX(R$24*1000/(MAX(MIN(FLOOR(R$24*1000/$U$1,1),$E200))*$L$1)*$R$1,$Q200-$P200*$O200)</f>
        <v>698560227610365.75</v>
      </c>
      <c r="S200" s="371">
        <f t="shared" si="378"/>
        <v>698560227610365.75</v>
      </c>
      <c r="T200" s="371">
        <f t="shared" si="378"/>
        <v>698560227610365.75</v>
      </c>
      <c r="U200" s="371">
        <f t="shared" si="378"/>
        <v>698560227610365.75</v>
      </c>
      <c r="V200" s="371">
        <f t="shared" si="378"/>
        <v>698560227610365.75</v>
      </c>
      <c r="W200" s="371">
        <f t="shared" si="378"/>
        <v>698560227610365.75</v>
      </c>
      <c r="X200" s="371">
        <f t="shared" si="378"/>
        <v>698560227610365.75</v>
      </c>
      <c r="Y200" s="371">
        <f t="shared" si="378"/>
        <v>698560227610365.75</v>
      </c>
      <c r="Z200" s="371">
        <f t="shared" si="378"/>
        <v>698560227610365.75</v>
      </c>
      <c r="AA200" s="38">
        <f t="shared" ref="AA200:AI200" si="379">$D200*R200/3600</f>
        <v>1173581182385.4146</v>
      </c>
      <c r="AB200" s="38">
        <f t="shared" si="379"/>
        <v>1173581182385.4146</v>
      </c>
      <c r="AC200" s="38">
        <f t="shared" si="379"/>
        <v>1173581182385.4146</v>
      </c>
      <c r="AD200" s="38">
        <f t="shared" si="379"/>
        <v>1173581182385.4146</v>
      </c>
      <c r="AE200" s="38">
        <f t="shared" si="379"/>
        <v>1173581182385.4146</v>
      </c>
      <c r="AF200" s="38">
        <f t="shared" si="379"/>
        <v>1173581182385.4146</v>
      </c>
      <c r="AG200" s="38">
        <f t="shared" si="379"/>
        <v>1173581182385.4146</v>
      </c>
      <c r="AH200" s="38">
        <f t="shared" si="379"/>
        <v>1173581182385.4146</v>
      </c>
      <c r="AI200" s="38">
        <f t="shared" si="379"/>
        <v>1173581182385.4146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0</v>
      </c>
      <c r="O201" s="38">
        <f t="shared" si="20"/>
        <v>17</v>
      </c>
      <c r="P201" s="369">
        <f t="shared" si="21"/>
        <v>100000000000</v>
      </c>
      <c r="Q201" s="38">
        <f t="shared" si="22"/>
        <v>698560227610365.75</v>
      </c>
      <c r="R201" s="371">
        <f t="shared" ref="R201:Z201" si="380">$P201*$O201+MAX(R$24*1000/(MAX(MIN(FLOOR(R$24*1000/$U$1,1),$E201))*$L$1)*$R$1,$Q201-$P201*$O201)</f>
        <v>698560227610365.75</v>
      </c>
      <c r="S201" s="371">
        <f t="shared" si="380"/>
        <v>698560227610365.75</v>
      </c>
      <c r="T201" s="371">
        <f t="shared" si="380"/>
        <v>698560227610365.75</v>
      </c>
      <c r="U201" s="371">
        <f t="shared" si="380"/>
        <v>698560227610365.75</v>
      </c>
      <c r="V201" s="371">
        <f t="shared" si="380"/>
        <v>698560227610365.75</v>
      </c>
      <c r="W201" s="371">
        <f t="shared" si="380"/>
        <v>698560227610365.75</v>
      </c>
      <c r="X201" s="371">
        <f t="shared" si="380"/>
        <v>698560227610365.75</v>
      </c>
      <c r="Y201" s="371">
        <f t="shared" si="380"/>
        <v>698560227610365.75</v>
      </c>
      <c r="Z201" s="371">
        <f t="shared" si="380"/>
        <v>698560227610365.75</v>
      </c>
      <c r="AA201" s="38">
        <f t="shared" ref="AA201:AI201" si="381">$D201*R201/3600</f>
        <v>1173581182385.4146</v>
      </c>
      <c r="AB201" s="38">
        <f t="shared" si="381"/>
        <v>1173581182385.4146</v>
      </c>
      <c r="AC201" s="38">
        <f t="shared" si="381"/>
        <v>1173581182385.4146</v>
      </c>
      <c r="AD201" s="38">
        <f t="shared" si="381"/>
        <v>1173581182385.4146</v>
      </c>
      <c r="AE201" s="38">
        <f t="shared" si="381"/>
        <v>1173581182385.4146</v>
      </c>
      <c r="AF201" s="38">
        <f t="shared" si="381"/>
        <v>1173581182385.4146</v>
      </c>
      <c r="AG201" s="38">
        <f t="shared" si="381"/>
        <v>1173581182385.4146</v>
      </c>
      <c r="AH201" s="38">
        <f t="shared" si="381"/>
        <v>1173581182385.4146</v>
      </c>
      <c r="AI201" s="38">
        <f t="shared" si="381"/>
        <v>1173581182385.4146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0</v>
      </c>
      <c r="O202" s="38">
        <f t="shared" si="20"/>
        <v>17</v>
      </c>
      <c r="P202" s="369">
        <f t="shared" si="21"/>
        <v>100000000000</v>
      </c>
      <c r="Q202" s="38">
        <f t="shared" si="22"/>
        <v>698560227610365.75</v>
      </c>
      <c r="R202" s="371">
        <f t="shared" ref="R202:Z202" si="382">$P202*$O202+MAX(R$24*1000/(MAX(MIN(FLOOR(R$24*1000/$U$1,1),$E202))*$L$1)*$R$1,$Q202-$P202*$O202)</f>
        <v>698560227610365.75</v>
      </c>
      <c r="S202" s="371">
        <f t="shared" si="382"/>
        <v>698560227610365.75</v>
      </c>
      <c r="T202" s="371">
        <f t="shared" si="382"/>
        <v>698560227610365.75</v>
      </c>
      <c r="U202" s="371">
        <f t="shared" si="382"/>
        <v>698560227610365.75</v>
      </c>
      <c r="V202" s="371">
        <f t="shared" si="382"/>
        <v>698560227610365.75</v>
      </c>
      <c r="W202" s="371">
        <f t="shared" si="382"/>
        <v>698560227610365.75</v>
      </c>
      <c r="X202" s="371">
        <f t="shared" si="382"/>
        <v>698560227610365.75</v>
      </c>
      <c r="Y202" s="371">
        <f t="shared" si="382"/>
        <v>698560227610365.75</v>
      </c>
      <c r="Z202" s="371">
        <f t="shared" si="382"/>
        <v>698560227610365.75</v>
      </c>
      <c r="AA202" s="38">
        <f t="shared" ref="AA202:AI202" si="383">$D202*R202/3600</f>
        <v>1173581182385.4146</v>
      </c>
      <c r="AB202" s="38">
        <f t="shared" si="383"/>
        <v>1173581182385.4146</v>
      </c>
      <c r="AC202" s="38">
        <f t="shared" si="383"/>
        <v>1173581182385.4146</v>
      </c>
      <c r="AD202" s="38">
        <f t="shared" si="383"/>
        <v>1173581182385.4146</v>
      </c>
      <c r="AE202" s="38">
        <f t="shared" si="383"/>
        <v>1173581182385.4146</v>
      </c>
      <c r="AF202" s="38">
        <f t="shared" si="383"/>
        <v>1173581182385.4146</v>
      </c>
      <c r="AG202" s="38">
        <f t="shared" si="383"/>
        <v>1173581182385.4146</v>
      </c>
      <c r="AH202" s="38">
        <f t="shared" si="383"/>
        <v>1173581182385.4146</v>
      </c>
      <c r="AI202" s="38">
        <f t="shared" si="383"/>
        <v>1173581182385.4146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0</v>
      </c>
      <c r="O203" s="38">
        <f t="shared" si="20"/>
        <v>11</v>
      </c>
      <c r="P203" s="369">
        <f t="shared" si="21"/>
        <v>100000000000</v>
      </c>
      <c r="Q203" s="38">
        <f t="shared" si="22"/>
        <v>698560227610365.75</v>
      </c>
      <c r="R203" s="371">
        <f t="shared" ref="R203:Z203" si="384">$P203*$O203+MAX(R$24*1000/(MAX(MIN(FLOOR(R$24*1000/$U$1,1),$E203))*$L$1)*$R$1,$Q203-$P203*$O203)</f>
        <v>698560227610365.75</v>
      </c>
      <c r="S203" s="371">
        <f t="shared" si="384"/>
        <v>698560227610365.75</v>
      </c>
      <c r="T203" s="371">
        <f t="shared" si="384"/>
        <v>698560227610365.75</v>
      </c>
      <c r="U203" s="371">
        <f t="shared" si="384"/>
        <v>698560227610365.75</v>
      </c>
      <c r="V203" s="371">
        <f t="shared" si="384"/>
        <v>698560227610365.75</v>
      </c>
      <c r="W203" s="371">
        <f t="shared" si="384"/>
        <v>698560227610365.75</v>
      </c>
      <c r="X203" s="371">
        <f t="shared" si="384"/>
        <v>698560227610365.75</v>
      </c>
      <c r="Y203" s="371">
        <f t="shared" si="384"/>
        <v>698560227610365.75</v>
      </c>
      <c r="Z203" s="371">
        <f t="shared" si="384"/>
        <v>698560227610365.75</v>
      </c>
      <c r="AA203" s="38">
        <f t="shared" ref="AA203:AI203" si="385">$D203*R203/3600</f>
        <v>782387454923.60962</v>
      </c>
      <c r="AB203" s="38">
        <f t="shared" si="385"/>
        <v>782387454923.60962</v>
      </c>
      <c r="AC203" s="38">
        <f t="shared" si="385"/>
        <v>782387454923.60962</v>
      </c>
      <c r="AD203" s="38">
        <f t="shared" si="385"/>
        <v>782387454923.60962</v>
      </c>
      <c r="AE203" s="38">
        <f t="shared" si="385"/>
        <v>782387454923.60962</v>
      </c>
      <c r="AF203" s="38">
        <f t="shared" si="385"/>
        <v>782387454923.60962</v>
      </c>
      <c r="AG203" s="38">
        <f t="shared" si="385"/>
        <v>782387454923.60962</v>
      </c>
      <c r="AH203" s="38">
        <f t="shared" si="385"/>
        <v>782387454923.60962</v>
      </c>
      <c r="AI203" s="38">
        <f t="shared" si="385"/>
        <v>782387454923.60962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0</v>
      </c>
      <c r="O204" s="38">
        <f t="shared" si="20"/>
        <v>11</v>
      </c>
      <c r="P204" s="369">
        <f t="shared" si="21"/>
        <v>100000000000</v>
      </c>
      <c r="Q204" s="38">
        <f t="shared" si="22"/>
        <v>698560227610365.75</v>
      </c>
      <c r="R204" s="371">
        <f t="shared" ref="R204:Z204" si="386">$P204*$O204+MAX(R$24*1000/(MAX(MIN(FLOOR(R$24*1000/$U$1,1),$E204))*$L$1)*$R$1,$Q204-$P204*$O204)</f>
        <v>698560227610365.75</v>
      </c>
      <c r="S204" s="371">
        <f t="shared" si="386"/>
        <v>698560227610365.75</v>
      </c>
      <c r="T204" s="371">
        <f t="shared" si="386"/>
        <v>698560227610365.75</v>
      </c>
      <c r="U204" s="371">
        <f t="shared" si="386"/>
        <v>698560227610365.75</v>
      </c>
      <c r="V204" s="371">
        <f t="shared" si="386"/>
        <v>698560227610365.75</v>
      </c>
      <c r="W204" s="371">
        <f t="shared" si="386"/>
        <v>698560227610365.75</v>
      </c>
      <c r="X204" s="371">
        <f t="shared" si="386"/>
        <v>698560227610365.75</v>
      </c>
      <c r="Y204" s="371">
        <f t="shared" si="386"/>
        <v>698560227610365.75</v>
      </c>
      <c r="Z204" s="371">
        <f t="shared" si="386"/>
        <v>698560227610365.75</v>
      </c>
      <c r="AA204" s="38">
        <f t="shared" ref="AA204:AI204" si="387">$D204*R204/3600</f>
        <v>782387454923.60962</v>
      </c>
      <c r="AB204" s="38">
        <f t="shared" si="387"/>
        <v>782387454923.60962</v>
      </c>
      <c r="AC204" s="38">
        <f t="shared" si="387"/>
        <v>782387454923.60962</v>
      </c>
      <c r="AD204" s="38">
        <f t="shared" si="387"/>
        <v>782387454923.60962</v>
      </c>
      <c r="AE204" s="38">
        <f t="shared" si="387"/>
        <v>782387454923.60962</v>
      </c>
      <c r="AF204" s="38">
        <f t="shared" si="387"/>
        <v>782387454923.60962</v>
      </c>
      <c r="AG204" s="38">
        <f t="shared" si="387"/>
        <v>782387454923.60962</v>
      </c>
      <c r="AH204" s="38">
        <f t="shared" si="387"/>
        <v>782387454923.60962</v>
      </c>
      <c r="AI204" s="38">
        <f t="shared" si="387"/>
        <v>782387454923.60962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0</v>
      </c>
      <c r="O205" s="38">
        <f t="shared" si="20"/>
        <v>8</v>
      </c>
      <c r="P205" s="369">
        <f t="shared" si="21"/>
        <v>100000000000</v>
      </c>
      <c r="Q205" s="38">
        <f t="shared" si="22"/>
        <v>698560227610365.75</v>
      </c>
      <c r="R205" s="371">
        <f t="shared" ref="R205:Z205" si="388">$P205*$O205+MAX(R$24*1000/(MAX(MIN(FLOOR(R$24*1000/$U$1,1),$E205))*$L$1)*$R$1,$Q205-$P205*$O205)</f>
        <v>698560227610365.75</v>
      </c>
      <c r="S205" s="371">
        <f t="shared" si="388"/>
        <v>698560227610365.75</v>
      </c>
      <c r="T205" s="371">
        <f t="shared" si="388"/>
        <v>698560227610365.75</v>
      </c>
      <c r="U205" s="371">
        <f t="shared" si="388"/>
        <v>698560227610365.75</v>
      </c>
      <c r="V205" s="371">
        <f t="shared" si="388"/>
        <v>698560227610365.75</v>
      </c>
      <c r="W205" s="371">
        <f t="shared" si="388"/>
        <v>698560227610365.75</v>
      </c>
      <c r="X205" s="371">
        <f t="shared" si="388"/>
        <v>698560227610365.75</v>
      </c>
      <c r="Y205" s="371">
        <f t="shared" si="388"/>
        <v>698560227610365.75</v>
      </c>
      <c r="Z205" s="371">
        <f t="shared" si="388"/>
        <v>698560227610365.75</v>
      </c>
      <c r="AA205" s="38">
        <f t="shared" ref="AA205:AI205" si="389">$D205*R205/3600</f>
        <v>586790591192.70728</v>
      </c>
      <c r="AB205" s="38">
        <f t="shared" si="389"/>
        <v>586790591192.70728</v>
      </c>
      <c r="AC205" s="38">
        <f t="shared" si="389"/>
        <v>586790591192.70728</v>
      </c>
      <c r="AD205" s="38">
        <f t="shared" si="389"/>
        <v>586790591192.70728</v>
      </c>
      <c r="AE205" s="38">
        <f t="shared" si="389"/>
        <v>586790591192.70728</v>
      </c>
      <c r="AF205" s="38">
        <f t="shared" si="389"/>
        <v>586790591192.70728</v>
      </c>
      <c r="AG205" s="38">
        <f t="shared" si="389"/>
        <v>586790591192.70728</v>
      </c>
      <c r="AH205" s="38">
        <f t="shared" si="389"/>
        <v>586790591192.70728</v>
      </c>
      <c r="AI205" s="38">
        <f t="shared" si="389"/>
        <v>586790591192.70728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0</v>
      </c>
      <c r="O206" s="38">
        <f t="shared" si="20"/>
        <v>8</v>
      </c>
      <c r="P206" s="369">
        <f t="shared" si="21"/>
        <v>100000000000</v>
      </c>
      <c r="Q206" s="38">
        <f t="shared" si="22"/>
        <v>698560227610365.75</v>
      </c>
      <c r="R206" s="371">
        <f t="shared" ref="R206:Z206" si="390">$P206*$O206+MAX(R$24*1000/(MAX(MIN(FLOOR(R$24*1000/$U$1,1),$E206))*$L$1)*$R$1,$Q206-$P206*$O206)</f>
        <v>698560227610365.75</v>
      </c>
      <c r="S206" s="371">
        <f t="shared" si="390"/>
        <v>698560227610365.75</v>
      </c>
      <c r="T206" s="371">
        <f t="shared" si="390"/>
        <v>698560227610365.75</v>
      </c>
      <c r="U206" s="371">
        <f t="shared" si="390"/>
        <v>698560227610365.75</v>
      </c>
      <c r="V206" s="371">
        <f t="shared" si="390"/>
        <v>698560227610365.75</v>
      </c>
      <c r="W206" s="371">
        <f t="shared" si="390"/>
        <v>698560227610365.75</v>
      </c>
      <c r="X206" s="371">
        <f t="shared" si="390"/>
        <v>698560227610365.75</v>
      </c>
      <c r="Y206" s="371">
        <f t="shared" si="390"/>
        <v>698560227610365.75</v>
      </c>
      <c r="Z206" s="371">
        <f t="shared" si="390"/>
        <v>698560227610365.75</v>
      </c>
      <c r="AA206" s="38">
        <f t="shared" ref="AA206:AI206" si="391">$D206*R206/3600</f>
        <v>586790591192.70728</v>
      </c>
      <c r="AB206" s="38">
        <f t="shared" si="391"/>
        <v>586790591192.70728</v>
      </c>
      <c r="AC206" s="38">
        <f t="shared" si="391"/>
        <v>586790591192.70728</v>
      </c>
      <c r="AD206" s="38">
        <f t="shared" si="391"/>
        <v>586790591192.70728</v>
      </c>
      <c r="AE206" s="38">
        <f t="shared" si="391"/>
        <v>586790591192.70728</v>
      </c>
      <c r="AF206" s="38">
        <f t="shared" si="391"/>
        <v>586790591192.70728</v>
      </c>
      <c r="AG206" s="38">
        <f t="shared" si="391"/>
        <v>586790591192.70728</v>
      </c>
      <c r="AH206" s="38">
        <f t="shared" si="391"/>
        <v>586790591192.70728</v>
      </c>
      <c r="AI206" s="38">
        <f t="shared" si="391"/>
        <v>586790591192.70728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0</v>
      </c>
      <c r="O207" s="38">
        <f t="shared" si="20"/>
        <v>5</v>
      </c>
      <c r="P207" s="369">
        <f t="shared" si="21"/>
        <v>100000000000</v>
      </c>
      <c r="Q207" s="38">
        <f t="shared" si="22"/>
        <v>698560227610365.75</v>
      </c>
      <c r="R207" s="371">
        <f t="shared" ref="R207:Z207" si="392">$P207*$O207+MAX(R$24*1000/(MAX(MIN(FLOOR(R$24*1000/$U$1,1),$E207))*$L$1)*$R$1,$Q207-$P207*$O207)</f>
        <v>698560227610365.75</v>
      </c>
      <c r="S207" s="371">
        <f t="shared" si="392"/>
        <v>698560227610365.75</v>
      </c>
      <c r="T207" s="371">
        <f t="shared" si="392"/>
        <v>698560227610365.75</v>
      </c>
      <c r="U207" s="371">
        <f t="shared" si="392"/>
        <v>698560227610365.75</v>
      </c>
      <c r="V207" s="371">
        <f t="shared" si="392"/>
        <v>698560227610365.75</v>
      </c>
      <c r="W207" s="371">
        <f t="shared" si="392"/>
        <v>698560227610365.75</v>
      </c>
      <c r="X207" s="371">
        <f t="shared" si="392"/>
        <v>698560227610365.75</v>
      </c>
      <c r="Y207" s="371">
        <f t="shared" si="392"/>
        <v>698560227610365.75</v>
      </c>
      <c r="Z207" s="371">
        <f t="shared" si="392"/>
        <v>698560227610365.75</v>
      </c>
      <c r="AA207" s="38">
        <f t="shared" ref="AA207:AI207" si="393">$D207*R207/3600</f>
        <v>391193727461.80481</v>
      </c>
      <c r="AB207" s="38">
        <f t="shared" si="393"/>
        <v>391193727461.80481</v>
      </c>
      <c r="AC207" s="38">
        <f t="shared" si="393"/>
        <v>391193727461.80481</v>
      </c>
      <c r="AD207" s="38">
        <f t="shared" si="393"/>
        <v>391193727461.80481</v>
      </c>
      <c r="AE207" s="38">
        <f t="shared" si="393"/>
        <v>391193727461.80481</v>
      </c>
      <c r="AF207" s="38">
        <f t="shared" si="393"/>
        <v>391193727461.80481</v>
      </c>
      <c r="AG207" s="38">
        <f t="shared" si="393"/>
        <v>391193727461.80481</v>
      </c>
      <c r="AH207" s="38">
        <f t="shared" si="393"/>
        <v>391193727461.80481</v>
      </c>
      <c r="AI207" s="38">
        <f t="shared" si="393"/>
        <v>391193727461.80481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0</v>
      </c>
      <c r="O208" s="38">
        <f t="shared" si="20"/>
        <v>5</v>
      </c>
      <c r="P208" s="369">
        <f t="shared" si="21"/>
        <v>100000000000</v>
      </c>
      <c r="Q208" s="38">
        <f t="shared" si="22"/>
        <v>698560227610365.75</v>
      </c>
      <c r="R208" s="371">
        <f t="shared" ref="R208:Z208" si="394">$P208*$O208+MAX(R$24*1000/(MAX(MIN(FLOOR(R$24*1000/$U$1,1),$E208))*$L$1)*$R$1,$Q208-$P208*$O208)</f>
        <v>698560227610365.75</v>
      </c>
      <c r="S208" s="371">
        <f t="shared" si="394"/>
        <v>698560227610365.75</v>
      </c>
      <c r="T208" s="371">
        <f t="shared" si="394"/>
        <v>698560227610365.75</v>
      </c>
      <c r="U208" s="371">
        <f t="shared" si="394"/>
        <v>698560227610365.75</v>
      </c>
      <c r="V208" s="371">
        <f t="shared" si="394"/>
        <v>698560227610365.75</v>
      </c>
      <c r="W208" s="371">
        <f t="shared" si="394"/>
        <v>698560227610365.75</v>
      </c>
      <c r="X208" s="371">
        <f t="shared" si="394"/>
        <v>698560227610365.75</v>
      </c>
      <c r="Y208" s="371">
        <f t="shared" si="394"/>
        <v>698560227610365.75</v>
      </c>
      <c r="Z208" s="371">
        <f t="shared" si="394"/>
        <v>698560227610365.75</v>
      </c>
      <c r="AA208" s="38">
        <f t="shared" ref="AA208:AI208" si="395">$D208*R208/3600</f>
        <v>391193727461.80481</v>
      </c>
      <c r="AB208" s="38">
        <f t="shared" si="395"/>
        <v>391193727461.80481</v>
      </c>
      <c r="AC208" s="38">
        <f t="shared" si="395"/>
        <v>391193727461.80481</v>
      </c>
      <c r="AD208" s="38">
        <f t="shared" si="395"/>
        <v>391193727461.80481</v>
      </c>
      <c r="AE208" s="38">
        <f t="shared" si="395"/>
        <v>391193727461.80481</v>
      </c>
      <c r="AF208" s="38">
        <f t="shared" si="395"/>
        <v>391193727461.80481</v>
      </c>
      <c r="AG208" s="38">
        <f t="shared" si="395"/>
        <v>391193727461.80481</v>
      </c>
      <c r="AH208" s="38">
        <f t="shared" si="395"/>
        <v>391193727461.80481</v>
      </c>
      <c r="AI208" s="38">
        <f t="shared" si="395"/>
        <v>391193727461.80481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2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2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1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1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17</v>
      </c>
      <c r="P213" s="369">
        <f t="shared" si="21"/>
        <v>45.6</v>
      </c>
      <c r="Q213" s="38">
        <f t="shared" si="22"/>
        <v>318543.46379032679</v>
      </c>
      <c r="R213" s="371">
        <f t="shared" ref="R213:Z213" si="404">$P213*$O213+MAX(R$24*1000/(MAX(MIN(FLOOR(R$24*1000/$U$1,1),$E213))*$L$1)*$R$1,$Q213-$P213*$O213)</f>
        <v>318543.46379032679</v>
      </c>
      <c r="S213" s="371">
        <f t="shared" si="404"/>
        <v>318543.46379032679</v>
      </c>
      <c r="T213" s="371">
        <f t="shared" si="404"/>
        <v>318543.46379032679</v>
      </c>
      <c r="U213" s="371">
        <f t="shared" si="404"/>
        <v>318543.46379032679</v>
      </c>
      <c r="V213" s="371">
        <f t="shared" si="404"/>
        <v>318543.46379032679</v>
      </c>
      <c r="W213" s="371">
        <f t="shared" si="404"/>
        <v>318543.46379032679</v>
      </c>
      <c r="X213" s="371">
        <f t="shared" si="404"/>
        <v>2609414.5509860287</v>
      </c>
      <c r="Y213" s="371">
        <f t="shared" si="404"/>
        <v>26087168.70986028</v>
      </c>
      <c r="Z213" s="371">
        <f t="shared" si="404"/>
        <v>260864710.29860282</v>
      </c>
      <c r="AA213" s="38">
        <f t="shared" ref="AA213:AI213" si="405">$D213*R213/3600</f>
        <v>556.38925008710419</v>
      </c>
      <c r="AB213" s="38">
        <f t="shared" si="405"/>
        <v>556.38925008710419</v>
      </c>
      <c r="AC213" s="38">
        <f t="shared" si="405"/>
        <v>556.38925008710419</v>
      </c>
      <c r="AD213" s="38">
        <f t="shared" si="405"/>
        <v>556.38925008710419</v>
      </c>
      <c r="AE213" s="38">
        <f t="shared" si="405"/>
        <v>556.38925008710419</v>
      </c>
      <c r="AF213" s="38">
        <f t="shared" si="405"/>
        <v>556.38925008710419</v>
      </c>
      <c r="AG213" s="38">
        <f t="shared" si="405"/>
        <v>4557.7774157222639</v>
      </c>
      <c r="AH213" s="38">
        <f t="shared" si="405"/>
        <v>45565.588013222623</v>
      </c>
      <c r="AI213" s="38">
        <f t="shared" si="405"/>
        <v>455643.69398822624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11</v>
      </c>
      <c r="P214" s="369">
        <f t="shared" si="21"/>
        <v>76</v>
      </c>
      <c r="Q214" s="38">
        <f t="shared" si="22"/>
        <v>530905.77298387792</v>
      </c>
      <c r="R214" s="371">
        <f t="shared" ref="R214:Z214" si="406">$P214*$O214+MAX(R$24*1000/(MAX(MIN(FLOOR(R$24*1000/$U$1,1),$E214))*$L$1)*$R$1,$Q214-$P214*$O214)</f>
        <v>530905.77298387792</v>
      </c>
      <c r="S214" s="371">
        <f t="shared" si="406"/>
        <v>530905.77298387792</v>
      </c>
      <c r="T214" s="371">
        <f t="shared" si="406"/>
        <v>530905.77298387792</v>
      </c>
      <c r="U214" s="371">
        <f t="shared" si="406"/>
        <v>530905.77298387792</v>
      </c>
      <c r="V214" s="371">
        <f t="shared" si="406"/>
        <v>530905.77298387792</v>
      </c>
      <c r="W214" s="371">
        <f t="shared" si="406"/>
        <v>530905.77298387792</v>
      </c>
      <c r="X214" s="371">
        <f t="shared" si="406"/>
        <v>3913795.0264790426</v>
      </c>
      <c r="Y214" s="371">
        <f t="shared" si="406"/>
        <v>39130426.264790423</v>
      </c>
      <c r="Z214" s="371">
        <f t="shared" si="406"/>
        <v>391296738.64790428</v>
      </c>
      <c r="AA214" s="38">
        <f t="shared" ref="AA214:AI214" si="407">$D214*R214/3600</f>
        <v>618.21027787456001</v>
      </c>
      <c r="AB214" s="38">
        <f t="shared" si="407"/>
        <v>618.21027787456001</v>
      </c>
      <c r="AC214" s="38">
        <f t="shared" si="407"/>
        <v>618.21027787456001</v>
      </c>
      <c r="AD214" s="38">
        <f t="shared" si="407"/>
        <v>618.21027787456001</v>
      </c>
      <c r="AE214" s="38">
        <f t="shared" si="407"/>
        <v>618.21027787456001</v>
      </c>
      <c r="AF214" s="38">
        <f t="shared" si="407"/>
        <v>618.21027787456001</v>
      </c>
      <c r="AG214" s="38">
        <f t="shared" si="407"/>
        <v>4557.3968752778183</v>
      </c>
      <c r="AH214" s="38">
        <f t="shared" si="407"/>
        <v>45565.207472778187</v>
      </c>
      <c r="AI214" s="38">
        <f t="shared" si="407"/>
        <v>455643.31344778184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91.2</v>
      </c>
      <c r="Q215" s="38">
        <f t="shared" si="22"/>
        <v>637086.92758065357</v>
      </c>
      <c r="R215" s="371">
        <f t="shared" ref="R215:Z215" si="408">$P215*$O215+MAX(R$24*1000/(MAX(MIN(FLOOR(R$24*1000/$U$1,1),$E215))*$L$1)*$R$1,$Q215-$P215*$O215)</f>
        <v>637086.92758065357</v>
      </c>
      <c r="S215" s="371">
        <f t="shared" si="408"/>
        <v>637086.92758065357</v>
      </c>
      <c r="T215" s="371">
        <f t="shared" si="408"/>
        <v>637086.92758065357</v>
      </c>
      <c r="U215" s="371">
        <f t="shared" si="408"/>
        <v>637086.92758065357</v>
      </c>
      <c r="V215" s="371">
        <f t="shared" si="408"/>
        <v>637086.92758065357</v>
      </c>
      <c r="W215" s="371">
        <f t="shared" si="408"/>
        <v>637086.92758065357</v>
      </c>
      <c r="X215" s="371">
        <f t="shared" si="408"/>
        <v>5218008.3019720567</v>
      </c>
      <c r="Y215" s="371">
        <f t="shared" si="408"/>
        <v>52173516.619720563</v>
      </c>
      <c r="Z215" s="371">
        <f t="shared" si="408"/>
        <v>521728599.79720569</v>
      </c>
      <c r="AA215" s="38">
        <f t="shared" ref="AA215:AI215" si="409">$D215*R215/3600</f>
        <v>556.38925008710419</v>
      </c>
      <c r="AB215" s="38">
        <f t="shared" si="409"/>
        <v>556.38925008710419</v>
      </c>
      <c r="AC215" s="38">
        <f t="shared" si="409"/>
        <v>556.38925008710419</v>
      </c>
      <c r="AD215" s="38">
        <f t="shared" si="409"/>
        <v>556.38925008710419</v>
      </c>
      <c r="AE215" s="38">
        <f t="shared" si="409"/>
        <v>556.38925008710419</v>
      </c>
      <c r="AF215" s="38">
        <f t="shared" si="409"/>
        <v>556.38925008710419</v>
      </c>
      <c r="AG215" s="38">
        <f t="shared" si="409"/>
        <v>4557.0605837222629</v>
      </c>
      <c r="AH215" s="38">
        <f t="shared" si="409"/>
        <v>45564.871181222632</v>
      </c>
      <c r="AI215" s="38">
        <f t="shared" si="409"/>
        <v>455642.97715622629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91.2</v>
      </c>
      <c r="Q216" s="38">
        <f t="shared" si="22"/>
        <v>637086.92758065357</v>
      </c>
      <c r="R216" s="371">
        <f t="shared" ref="R216:Z216" si="410">$P216*$O216+MAX(R$24*1000/(MAX(MIN(FLOOR(R$24*1000/$U$1,1),$E216))*$L$1)*$R$1,$Q216-$P216*$O216)</f>
        <v>637086.92758065357</v>
      </c>
      <c r="S216" s="371">
        <f t="shared" si="410"/>
        <v>637086.92758065357</v>
      </c>
      <c r="T216" s="371">
        <f t="shared" si="410"/>
        <v>637086.92758065357</v>
      </c>
      <c r="U216" s="371">
        <f t="shared" si="410"/>
        <v>637086.92758065357</v>
      </c>
      <c r="V216" s="371">
        <f t="shared" si="410"/>
        <v>637086.92758065357</v>
      </c>
      <c r="W216" s="371">
        <f t="shared" si="410"/>
        <v>783047.80529580847</v>
      </c>
      <c r="X216" s="371">
        <f t="shared" si="410"/>
        <v>7826374.0529580852</v>
      </c>
      <c r="Y216" s="371">
        <f t="shared" si="410"/>
        <v>78259636.529580846</v>
      </c>
      <c r="Z216" s="371">
        <f t="shared" si="410"/>
        <v>782592261.29580855</v>
      </c>
      <c r="AA216" s="38">
        <f t="shared" ref="AA216:AI216" si="411">$D216*R216/3600</f>
        <v>370.92616672473611</v>
      </c>
      <c r="AB216" s="38">
        <f t="shared" si="411"/>
        <v>370.92616672473611</v>
      </c>
      <c r="AC216" s="38">
        <f t="shared" si="411"/>
        <v>370.92616672473611</v>
      </c>
      <c r="AD216" s="38">
        <f t="shared" si="411"/>
        <v>370.92616672473611</v>
      </c>
      <c r="AE216" s="38">
        <f t="shared" si="411"/>
        <v>370.92616672473611</v>
      </c>
      <c r="AF216" s="38">
        <f t="shared" si="411"/>
        <v>455.90783330555962</v>
      </c>
      <c r="AG216" s="38">
        <f t="shared" si="411"/>
        <v>4556.688893055597</v>
      </c>
      <c r="AH216" s="38">
        <f t="shared" si="411"/>
        <v>45564.499490555965</v>
      </c>
      <c r="AI216" s="38">
        <f t="shared" si="411"/>
        <v>455642.6054655597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91.2</v>
      </c>
      <c r="Q217" s="38">
        <f t="shared" si="22"/>
        <v>637086.92758065357</v>
      </c>
      <c r="R217" s="371">
        <f t="shared" ref="R217:Z217" si="412">$P217*$O217+MAX(R$24*1000/(MAX(MIN(FLOOR(R$24*1000/$U$1,1),$E217))*$L$1)*$R$1,$Q217-$P217*$O217)</f>
        <v>637086.92758065357</v>
      </c>
      <c r="S217" s="371">
        <f t="shared" si="412"/>
        <v>637086.92758065357</v>
      </c>
      <c r="T217" s="371">
        <f t="shared" si="412"/>
        <v>637086.92758065357</v>
      </c>
      <c r="U217" s="371">
        <f t="shared" si="412"/>
        <v>637086.92758065357</v>
      </c>
      <c r="V217" s="371">
        <f t="shared" si="412"/>
        <v>637086.92758065357</v>
      </c>
      <c r="W217" s="371">
        <f t="shared" si="412"/>
        <v>1565366.0105916169</v>
      </c>
      <c r="X217" s="371">
        <f t="shared" si="412"/>
        <v>15652018.505916171</v>
      </c>
      <c r="Y217" s="371">
        <f t="shared" si="412"/>
        <v>156518543.4591617</v>
      </c>
      <c r="Z217" s="371">
        <f t="shared" si="412"/>
        <v>1565183792.9916172</v>
      </c>
      <c r="AA217" s="38">
        <f t="shared" ref="AA217:AI217" si="413">$D217*R217/3600</f>
        <v>185.46308336236805</v>
      </c>
      <c r="AB217" s="38">
        <f t="shared" si="413"/>
        <v>185.46308336236805</v>
      </c>
      <c r="AC217" s="38">
        <f t="shared" si="413"/>
        <v>185.46308336236805</v>
      </c>
      <c r="AD217" s="38">
        <f t="shared" si="413"/>
        <v>185.46308336236805</v>
      </c>
      <c r="AE217" s="38">
        <f t="shared" si="413"/>
        <v>185.46308336236805</v>
      </c>
      <c r="AF217" s="38">
        <f t="shared" si="413"/>
        <v>455.69543863889294</v>
      </c>
      <c r="AG217" s="38">
        <f t="shared" si="413"/>
        <v>4556.4764983889299</v>
      </c>
      <c r="AH217" s="38">
        <f t="shared" si="413"/>
        <v>45564.287095889304</v>
      </c>
      <c r="AI217" s="38">
        <f t="shared" si="413"/>
        <v>455642.39307089301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91.2</v>
      </c>
      <c r="Q218" s="38">
        <f t="shared" si="22"/>
        <v>637086.92758065357</v>
      </c>
      <c r="R218" s="371">
        <f t="shared" ref="R218:Z218" si="414">$P218*$O218+MAX(R$24*1000/(MAX(MIN(FLOOR(R$24*1000/$U$1,1),$E218))*$L$1)*$R$1,$Q218-$P218*$O218)</f>
        <v>637086.92758065357</v>
      </c>
      <c r="S218" s="371">
        <f t="shared" si="414"/>
        <v>637086.92758065357</v>
      </c>
      <c r="T218" s="371">
        <f t="shared" si="414"/>
        <v>637086.92758065357</v>
      </c>
      <c r="U218" s="371">
        <f t="shared" si="414"/>
        <v>637086.92758065357</v>
      </c>
      <c r="V218" s="371">
        <f t="shared" si="414"/>
        <v>637086.92758065357</v>
      </c>
      <c r="W218" s="371">
        <f t="shared" si="414"/>
        <v>3130458.4211832341</v>
      </c>
      <c r="X218" s="371">
        <f t="shared" si="414"/>
        <v>31303763.41183234</v>
      </c>
      <c r="Y218" s="371">
        <f t="shared" si="414"/>
        <v>313036813.31832337</v>
      </c>
      <c r="Z218" s="371">
        <f t="shared" si="414"/>
        <v>3130367312.383234</v>
      </c>
      <c r="AA218" s="38">
        <f t="shared" ref="AA218:AI218" si="415">$D218*R218/3600</f>
        <v>92.731541681184027</v>
      </c>
      <c r="AB218" s="38">
        <f t="shared" si="415"/>
        <v>92.731541681184027</v>
      </c>
      <c r="AC218" s="38">
        <f t="shared" si="415"/>
        <v>92.731541681184027</v>
      </c>
      <c r="AD218" s="38">
        <f t="shared" si="415"/>
        <v>92.731541681184027</v>
      </c>
      <c r="AE218" s="38">
        <f t="shared" si="415"/>
        <v>92.731541681184027</v>
      </c>
      <c r="AF218" s="38">
        <f t="shared" si="415"/>
        <v>455.65561463889298</v>
      </c>
      <c r="AG218" s="38">
        <f t="shared" si="415"/>
        <v>4556.4366743889295</v>
      </c>
      <c r="AH218" s="38">
        <f t="shared" si="415"/>
        <v>45564.24727188929</v>
      </c>
      <c r="AI218" s="38">
        <f t="shared" si="415"/>
        <v>455642.35324689298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0</v>
      </c>
      <c r="O219" s="38">
        <f t="shared" si="20"/>
        <v>11</v>
      </c>
      <c r="P219" s="369">
        <f t="shared" si="21"/>
        <v>100000000000</v>
      </c>
      <c r="Q219" s="38">
        <f t="shared" si="22"/>
        <v>698560227610365.75</v>
      </c>
      <c r="R219" s="371">
        <f t="shared" ref="R219:Z219" si="416">$P219*$O219+MAX(R$24*1000/(MAX(MIN(FLOOR(R$24*1000/$U$1,1),$E219))*$L$1)*$R$1,$Q219-$P219*$O219)</f>
        <v>698560227610365.75</v>
      </c>
      <c r="S219" s="371">
        <f t="shared" si="416"/>
        <v>698560227610365.75</v>
      </c>
      <c r="T219" s="371">
        <f t="shared" si="416"/>
        <v>698560227610365.75</v>
      </c>
      <c r="U219" s="371">
        <f t="shared" si="416"/>
        <v>698560227610365.75</v>
      </c>
      <c r="V219" s="371">
        <f t="shared" si="416"/>
        <v>698560227610365.75</v>
      </c>
      <c r="W219" s="371">
        <f t="shared" si="416"/>
        <v>698560227610365.75</v>
      </c>
      <c r="X219" s="371">
        <f t="shared" si="416"/>
        <v>698560227610365.75</v>
      </c>
      <c r="Y219" s="371">
        <f t="shared" si="416"/>
        <v>698560227610365.75</v>
      </c>
      <c r="Z219" s="371">
        <f t="shared" si="416"/>
        <v>698560227610365.75</v>
      </c>
      <c r="AA219" s="38">
        <f t="shared" ref="AA219:AI219" si="417">$D219*R219/3600</f>
        <v>825853424641.58801</v>
      </c>
      <c r="AB219" s="38">
        <f t="shared" si="417"/>
        <v>825853424641.58801</v>
      </c>
      <c r="AC219" s="38">
        <f t="shared" si="417"/>
        <v>825853424641.58801</v>
      </c>
      <c r="AD219" s="38">
        <f t="shared" si="417"/>
        <v>825853424641.58801</v>
      </c>
      <c r="AE219" s="38">
        <f t="shared" si="417"/>
        <v>825853424641.58801</v>
      </c>
      <c r="AF219" s="38">
        <f t="shared" si="417"/>
        <v>825853424641.58801</v>
      </c>
      <c r="AG219" s="38">
        <f t="shared" si="417"/>
        <v>825853424641.58801</v>
      </c>
      <c r="AH219" s="38">
        <f t="shared" si="417"/>
        <v>825853424641.58801</v>
      </c>
      <c r="AI219" s="38">
        <f t="shared" si="417"/>
        <v>825853424641.58801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0</v>
      </c>
      <c r="O220" s="38">
        <f t="shared" si="20"/>
        <v>5</v>
      </c>
      <c r="P220" s="369">
        <f t="shared" si="21"/>
        <v>100000000000</v>
      </c>
      <c r="Q220" s="38">
        <f t="shared" si="22"/>
        <v>698560227610365.75</v>
      </c>
      <c r="R220" s="371">
        <f t="shared" ref="R220:Z220" si="418">$P220*$O220+MAX(R$24*1000/(MAX(MIN(FLOOR(R$24*1000/$U$1,1),$E220))*$L$1)*$R$1,$Q220-$P220*$O220)</f>
        <v>698560227610365.75</v>
      </c>
      <c r="S220" s="371">
        <f t="shared" si="418"/>
        <v>698560227610365.75</v>
      </c>
      <c r="T220" s="371">
        <f t="shared" si="418"/>
        <v>698560227610365.75</v>
      </c>
      <c r="U220" s="371">
        <f t="shared" si="418"/>
        <v>698560227610365.75</v>
      </c>
      <c r="V220" s="371">
        <f t="shared" si="418"/>
        <v>698560227610365.75</v>
      </c>
      <c r="W220" s="371">
        <f t="shared" si="418"/>
        <v>698560227610365.75</v>
      </c>
      <c r="X220" s="371">
        <f t="shared" si="418"/>
        <v>698560227610365.75</v>
      </c>
      <c r="Y220" s="371">
        <f t="shared" si="418"/>
        <v>698560227610365.75</v>
      </c>
      <c r="Z220" s="371">
        <f t="shared" si="418"/>
        <v>698560227610365.75</v>
      </c>
      <c r="AA220" s="38">
        <f t="shared" ref="AA220:AI220" si="419">$D220*R220/3600</f>
        <v>412926712320.79401</v>
      </c>
      <c r="AB220" s="38">
        <f t="shared" si="419"/>
        <v>412926712320.79401</v>
      </c>
      <c r="AC220" s="38">
        <f t="shared" si="419"/>
        <v>412926712320.79401</v>
      </c>
      <c r="AD220" s="38">
        <f t="shared" si="419"/>
        <v>412926712320.79401</v>
      </c>
      <c r="AE220" s="38">
        <f t="shared" si="419"/>
        <v>412926712320.79401</v>
      </c>
      <c r="AF220" s="38">
        <f t="shared" si="419"/>
        <v>412926712320.79401</v>
      </c>
      <c r="AG220" s="38">
        <f t="shared" si="419"/>
        <v>412926712320.79401</v>
      </c>
      <c r="AH220" s="38">
        <f t="shared" si="419"/>
        <v>412926712320.79401</v>
      </c>
      <c r="AI220" s="38">
        <f t="shared" si="419"/>
        <v>412926712320.79401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2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1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0</v>
      </c>
      <c r="O223" s="38">
        <f t="shared" si="20"/>
        <v>8</v>
      </c>
      <c r="P223" s="369">
        <f t="shared" si="21"/>
        <v>100000000000</v>
      </c>
      <c r="Q223" s="38">
        <f t="shared" si="22"/>
        <v>698560227610365.75</v>
      </c>
      <c r="R223" s="371">
        <f t="shared" ref="R223:Z223" si="424">$P223*$O223+MAX(R$24*1000/(MAX(MIN(FLOOR(R$24*1000/$U$1,1),$E223))*$L$1)*$R$1,$Q223-$P223*$O223)</f>
        <v>698560227610365.75</v>
      </c>
      <c r="S223" s="371">
        <f t="shared" si="424"/>
        <v>698560227610365.75</v>
      </c>
      <c r="T223" s="371">
        <f t="shared" si="424"/>
        <v>698560227610365.75</v>
      </c>
      <c r="U223" s="371">
        <f t="shared" si="424"/>
        <v>698560227610365.75</v>
      </c>
      <c r="V223" s="371">
        <f t="shared" si="424"/>
        <v>698560227610365.75</v>
      </c>
      <c r="W223" s="371">
        <f t="shared" si="424"/>
        <v>698560227610365.75</v>
      </c>
      <c r="X223" s="371">
        <f t="shared" si="424"/>
        <v>698560227610365.75</v>
      </c>
      <c r="Y223" s="371">
        <f t="shared" si="424"/>
        <v>698560227610365.75</v>
      </c>
      <c r="Z223" s="371">
        <f t="shared" si="424"/>
        <v>698560227610365.75</v>
      </c>
      <c r="AA223" s="38">
        <f t="shared" ref="AA223:AI223" si="425">$D223*R223/3600</f>
        <v>1259471102815.1855</v>
      </c>
      <c r="AB223" s="38">
        <f t="shared" si="425"/>
        <v>1259471102815.1855</v>
      </c>
      <c r="AC223" s="38">
        <f t="shared" si="425"/>
        <v>1259471102815.1855</v>
      </c>
      <c r="AD223" s="38">
        <f t="shared" si="425"/>
        <v>1259471102815.1855</v>
      </c>
      <c r="AE223" s="38">
        <f t="shared" si="425"/>
        <v>1259471102815.1855</v>
      </c>
      <c r="AF223" s="38">
        <f t="shared" si="425"/>
        <v>1259471102815.1855</v>
      </c>
      <c r="AG223" s="38">
        <f t="shared" si="425"/>
        <v>1259471102815.1855</v>
      </c>
      <c r="AH223" s="38">
        <f t="shared" si="425"/>
        <v>1259471102815.1855</v>
      </c>
      <c r="AI223" s="38">
        <f t="shared" si="425"/>
        <v>1259471102815.1855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0</v>
      </c>
      <c r="O224" s="38">
        <f t="shared" si="20"/>
        <v>17</v>
      </c>
      <c r="P224" s="369">
        <f t="shared" si="21"/>
        <v>100000000000</v>
      </c>
      <c r="Q224" s="38">
        <f t="shared" si="22"/>
        <v>698560227610365.75</v>
      </c>
      <c r="R224" s="371">
        <f t="shared" ref="R224:Z224" si="426">$P224*$O224+MAX(R$24*1000/(MAX(MIN(FLOOR(R$24*1000/$U$1,1),$E224))*$L$1)*$R$1,$Q224-$P224*$O224)</f>
        <v>698560227610365.75</v>
      </c>
      <c r="S224" s="371">
        <f t="shared" si="426"/>
        <v>698560227610365.75</v>
      </c>
      <c r="T224" s="371">
        <f t="shared" si="426"/>
        <v>698560227610365.75</v>
      </c>
      <c r="U224" s="371">
        <f t="shared" si="426"/>
        <v>698560227610365.75</v>
      </c>
      <c r="V224" s="371">
        <f t="shared" si="426"/>
        <v>698560227610365.75</v>
      </c>
      <c r="W224" s="371">
        <f t="shared" si="426"/>
        <v>698560227610365.75</v>
      </c>
      <c r="X224" s="371">
        <f t="shared" si="426"/>
        <v>698560227610365.75</v>
      </c>
      <c r="Y224" s="371">
        <f t="shared" si="426"/>
        <v>698560227610365.75</v>
      </c>
      <c r="Z224" s="371">
        <f t="shared" si="426"/>
        <v>698560227610365.75</v>
      </c>
      <c r="AA224" s="38">
        <f t="shared" ref="AA224:AI224" si="427">$D224*R224/3600</f>
        <v>2518944146075.4478</v>
      </c>
      <c r="AB224" s="38">
        <f t="shared" si="427"/>
        <v>2518944146075.4478</v>
      </c>
      <c r="AC224" s="38">
        <f t="shared" si="427"/>
        <v>2518944146075.4478</v>
      </c>
      <c r="AD224" s="38">
        <f t="shared" si="427"/>
        <v>2518944146075.4478</v>
      </c>
      <c r="AE224" s="38">
        <f t="shared" si="427"/>
        <v>2518944146075.4478</v>
      </c>
      <c r="AF224" s="38">
        <f t="shared" si="427"/>
        <v>2518944146075.4478</v>
      </c>
      <c r="AG224" s="38">
        <f t="shared" si="427"/>
        <v>2518944146075.4478</v>
      </c>
      <c r="AH224" s="38">
        <f t="shared" si="427"/>
        <v>2518944146075.4478</v>
      </c>
      <c r="AI224" s="38">
        <f t="shared" si="427"/>
        <v>2518944146075.4478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9.1199999999999992</v>
      </c>
      <c r="Q225" s="38">
        <f t="shared" si="22"/>
        <v>63708.69275806535</v>
      </c>
      <c r="R225" s="371">
        <f t="shared" ref="R225:Z225" si="429">$P225*$O225+MAX(R$24*1000/(MAX(MIN(FLOOR(R$24*1000/$U$1,1),$E225))*$L$1)*$R$1,$Q225-$P225*$O225)</f>
        <v>63708.69275806535</v>
      </c>
      <c r="S225" s="371">
        <f t="shared" si="429"/>
        <v>63708.69275806535</v>
      </c>
      <c r="T225" s="371">
        <f t="shared" si="429"/>
        <v>63708.69275806535</v>
      </c>
      <c r="U225" s="371">
        <f t="shared" si="429"/>
        <v>63708.69275806535</v>
      </c>
      <c r="V225" s="371">
        <f t="shared" si="429"/>
        <v>63708.69275806535</v>
      </c>
      <c r="W225" s="371">
        <f t="shared" si="429"/>
        <v>260936.89509860281</v>
      </c>
      <c r="X225" s="371">
        <f t="shared" si="429"/>
        <v>2608712.3109860285</v>
      </c>
      <c r="Y225" s="371">
        <f t="shared" si="429"/>
        <v>26086466.469860282</v>
      </c>
      <c r="Z225" s="371">
        <f t="shared" si="429"/>
        <v>260864008.05860284</v>
      </c>
      <c r="AA225" s="38">
        <f t="shared" ref="AA225:AI225" si="430">$D225*R225/3600</f>
        <v>115.52509620129183</v>
      </c>
      <c r="AB225" s="38">
        <f t="shared" si="430"/>
        <v>115.52509620129183</v>
      </c>
      <c r="AC225" s="38">
        <f t="shared" si="430"/>
        <v>115.52509620129183</v>
      </c>
      <c r="AD225" s="38">
        <f t="shared" si="430"/>
        <v>115.52509620129183</v>
      </c>
      <c r="AE225" s="38">
        <f t="shared" si="430"/>
        <v>115.52509620129183</v>
      </c>
      <c r="AF225" s="38">
        <f t="shared" si="430"/>
        <v>473.16556977879975</v>
      </c>
      <c r="AG225" s="38">
        <f t="shared" si="430"/>
        <v>4730.4649905879978</v>
      </c>
      <c r="AH225" s="38">
        <f t="shared" si="430"/>
        <v>47303.459198679971</v>
      </c>
      <c r="AI225" s="38">
        <f t="shared" si="430"/>
        <v>473033.40127959981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9.1199999999999992</v>
      </c>
      <c r="Q226" s="38">
        <f t="shared" si="22"/>
        <v>63708.69275806535</v>
      </c>
      <c r="R226" s="371">
        <f t="shared" ref="R226:Z226" si="431">$P226*$O226+MAX(R$24*1000/(MAX(MIN(FLOOR(R$24*1000/$U$1,1),$E226))*$L$1)*$R$1,$Q226-$P226*$O226)</f>
        <v>63708.69275806535</v>
      </c>
      <c r="S226" s="371">
        <f t="shared" si="431"/>
        <v>63708.69275806535</v>
      </c>
      <c r="T226" s="371">
        <f t="shared" si="431"/>
        <v>63708.69275806535</v>
      </c>
      <c r="U226" s="371">
        <f t="shared" si="431"/>
        <v>63708.69275806535</v>
      </c>
      <c r="V226" s="371">
        <f t="shared" si="431"/>
        <v>63708.69275806535</v>
      </c>
      <c r="W226" s="371">
        <f t="shared" si="431"/>
        <v>260936.89509860281</v>
      </c>
      <c r="X226" s="371">
        <f t="shared" si="431"/>
        <v>2608712.3109860285</v>
      </c>
      <c r="Y226" s="371">
        <f t="shared" si="431"/>
        <v>26086466.469860282</v>
      </c>
      <c r="Z226" s="371">
        <f t="shared" si="431"/>
        <v>260864008.05860284</v>
      </c>
      <c r="AA226" s="38">
        <f t="shared" ref="AA226:AI226" si="432">$D226*R226/3600</f>
        <v>115.52509620129183</v>
      </c>
      <c r="AB226" s="38">
        <f t="shared" si="432"/>
        <v>115.52509620129183</v>
      </c>
      <c r="AC226" s="38">
        <f t="shared" si="432"/>
        <v>115.52509620129183</v>
      </c>
      <c r="AD226" s="38">
        <f t="shared" si="432"/>
        <v>115.52509620129183</v>
      </c>
      <c r="AE226" s="38">
        <f t="shared" si="432"/>
        <v>115.52509620129183</v>
      </c>
      <c r="AF226" s="38">
        <f t="shared" si="432"/>
        <v>473.16556977879975</v>
      </c>
      <c r="AG226" s="38">
        <f t="shared" si="432"/>
        <v>4730.4649905879978</v>
      </c>
      <c r="AH226" s="38">
        <f t="shared" si="432"/>
        <v>47303.459198679971</v>
      </c>
      <c r="AI226" s="38">
        <f t="shared" si="432"/>
        <v>473033.40127959981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18.239999999999998</v>
      </c>
      <c r="Q227" s="38">
        <f t="shared" si="22"/>
        <v>127417.3855161307</v>
      </c>
      <c r="R227" s="371">
        <f t="shared" ref="R227:Z227" si="433">$P227*$O227+MAX(R$24*1000/(MAX(MIN(FLOOR(R$24*1000/$U$1,1),$E227))*$L$1)*$R$1,$Q227-$P227*$O227)</f>
        <v>127417.3855161307</v>
      </c>
      <c r="S227" s="371">
        <f t="shared" si="433"/>
        <v>127417.3855161307</v>
      </c>
      <c r="T227" s="371">
        <f t="shared" si="433"/>
        <v>127417.3855161307</v>
      </c>
      <c r="U227" s="371">
        <f t="shared" si="433"/>
        <v>127417.3855161307</v>
      </c>
      <c r="V227" s="371">
        <f t="shared" si="433"/>
        <v>127417.3855161307</v>
      </c>
      <c r="W227" s="371">
        <f t="shared" si="433"/>
        <v>521800.83019720565</v>
      </c>
      <c r="X227" s="371">
        <f t="shared" si="433"/>
        <v>5217351.6619720571</v>
      </c>
      <c r="Y227" s="371">
        <f t="shared" si="433"/>
        <v>52172859.979720563</v>
      </c>
      <c r="Z227" s="371">
        <f t="shared" si="433"/>
        <v>521727943.15720564</v>
      </c>
      <c r="AA227" s="38">
        <f t="shared" ref="AA227:AI227" si="434">$D227*R227/3600</f>
        <v>115.52509620129183</v>
      </c>
      <c r="AB227" s="38">
        <f t="shared" si="434"/>
        <v>115.52509620129183</v>
      </c>
      <c r="AC227" s="38">
        <f t="shared" si="434"/>
        <v>115.52509620129183</v>
      </c>
      <c r="AD227" s="38">
        <f t="shared" si="434"/>
        <v>115.52509620129183</v>
      </c>
      <c r="AE227" s="38">
        <f t="shared" si="434"/>
        <v>115.52509620129183</v>
      </c>
      <c r="AF227" s="38">
        <f t="shared" si="434"/>
        <v>473.09941937879978</v>
      </c>
      <c r="AG227" s="38">
        <f t="shared" si="434"/>
        <v>4730.3988401879978</v>
      </c>
      <c r="AH227" s="38">
        <f t="shared" si="434"/>
        <v>47303.39304827997</v>
      </c>
      <c r="AI227" s="38">
        <f t="shared" si="434"/>
        <v>473033.33512919978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18.239999999999998</v>
      </c>
      <c r="Q228" s="38">
        <f t="shared" si="22"/>
        <v>127417.3855161307</v>
      </c>
      <c r="R228" s="371">
        <f t="shared" ref="R228:Z228" si="435">$P228*$O228+MAX(R$24*1000/(MAX(MIN(FLOOR(R$24*1000/$U$1,1),$E228))*$L$1)*$R$1,$Q228-$P228*$O228)</f>
        <v>127417.3855161307</v>
      </c>
      <c r="S228" s="371">
        <f t="shared" si="435"/>
        <v>127417.3855161307</v>
      </c>
      <c r="T228" s="371">
        <f t="shared" si="435"/>
        <v>127417.3855161307</v>
      </c>
      <c r="U228" s="371">
        <f t="shared" si="435"/>
        <v>127417.3855161307</v>
      </c>
      <c r="V228" s="371">
        <f t="shared" si="435"/>
        <v>127417.3855161307</v>
      </c>
      <c r="W228" s="371">
        <f t="shared" si="435"/>
        <v>391387.10264790425</v>
      </c>
      <c r="X228" s="371">
        <f t="shared" si="435"/>
        <v>3913050.2264790428</v>
      </c>
      <c r="Y228" s="371">
        <f t="shared" si="435"/>
        <v>39129681.464790426</v>
      </c>
      <c r="Z228" s="371">
        <f t="shared" si="435"/>
        <v>391295993.84790426</v>
      </c>
      <c r="AA228" s="38">
        <f t="shared" ref="AA228:AI228" si="436">$D228*R228/3600</f>
        <v>154.03346160172245</v>
      </c>
      <c r="AB228" s="38">
        <f t="shared" si="436"/>
        <v>154.03346160172245</v>
      </c>
      <c r="AC228" s="38">
        <f t="shared" si="436"/>
        <v>154.03346160172245</v>
      </c>
      <c r="AD228" s="38">
        <f t="shared" si="436"/>
        <v>154.03346160172245</v>
      </c>
      <c r="AE228" s="38">
        <f t="shared" si="436"/>
        <v>154.03346160172245</v>
      </c>
      <c r="AF228" s="38">
        <f t="shared" si="436"/>
        <v>473.14351964546654</v>
      </c>
      <c r="AG228" s="38">
        <f t="shared" si="436"/>
        <v>4730.4429404546654</v>
      </c>
      <c r="AH228" s="38">
        <f t="shared" si="436"/>
        <v>47303.437148546654</v>
      </c>
      <c r="AI228" s="38">
        <f t="shared" si="436"/>
        <v>473033.37922946649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12.16</v>
      </c>
      <c r="Q229" s="38">
        <f t="shared" si="22"/>
        <v>84944.923677420476</v>
      </c>
      <c r="R229" s="371">
        <f t="shared" ref="R229:Z229" si="437">$P229*$O229+MAX(R$24*1000/(MAX(MIN(FLOOR(R$24*1000/$U$1,1),$E229))*$L$1)*$R$1,$Q229-$P229*$O229)</f>
        <v>84944.923677420476</v>
      </c>
      <c r="S229" s="371">
        <f t="shared" si="437"/>
        <v>84944.923677420476</v>
      </c>
      <c r="T229" s="371">
        <f t="shared" si="437"/>
        <v>84944.923677420476</v>
      </c>
      <c r="U229" s="371">
        <f t="shared" si="437"/>
        <v>84944.923677420476</v>
      </c>
      <c r="V229" s="371">
        <f t="shared" si="437"/>
        <v>84944.923677420476</v>
      </c>
      <c r="W229" s="371">
        <f t="shared" si="437"/>
        <v>391356.70264790423</v>
      </c>
      <c r="X229" s="371">
        <f t="shared" si="437"/>
        <v>3913019.8264790424</v>
      </c>
      <c r="Y229" s="371">
        <f t="shared" si="437"/>
        <v>39129651.06479042</v>
      </c>
      <c r="Z229" s="371">
        <f t="shared" si="437"/>
        <v>391295963.44790429</v>
      </c>
      <c r="AA229" s="38">
        <f t="shared" ref="AA229:AI229" si="438">$D229*R229/3600</f>
        <v>102.68897440114831</v>
      </c>
      <c r="AB229" s="38">
        <f t="shared" si="438"/>
        <v>102.68897440114831</v>
      </c>
      <c r="AC229" s="38">
        <f t="shared" si="438"/>
        <v>102.68897440114831</v>
      </c>
      <c r="AD229" s="38">
        <f t="shared" si="438"/>
        <v>102.68897440114831</v>
      </c>
      <c r="AE229" s="38">
        <f t="shared" si="438"/>
        <v>102.68897440114831</v>
      </c>
      <c r="AF229" s="38">
        <f t="shared" si="438"/>
        <v>473.10676942324426</v>
      </c>
      <c r="AG229" s="38">
        <f t="shared" si="438"/>
        <v>4730.4061902324429</v>
      </c>
      <c r="AH229" s="38">
        <f t="shared" si="438"/>
        <v>47303.400398324418</v>
      </c>
      <c r="AI229" s="38">
        <f t="shared" si="438"/>
        <v>473033.34247924434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18.239999999999998</v>
      </c>
      <c r="Q230" s="38">
        <f t="shared" si="22"/>
        <v>127417.3855161307</v>
      </c>
      <c r="R230" s="371">
        <f t="shared" ref="R230:Z230" si="439">$P230*$O230+MAX(R$24*1000/(MAX(MIN(FLOOR(R$24*1000/$U$1,1),$E230))*$L$1)*$R$1,$Q230-$P230*$O230)</f>
        <v>127417.3855161307</v>
      </c>
      <c r="S230" s="371">
        <f t="shared" si="439"/>
        <v>127417.3855161307</v>
      </c>
      <c r="T230" s="371">
        <f t="shared" si="439"/>
        <v>127417.3855161307</v>
      </c>
      <c r="U230" s="371">
        <f t="shared" si="439"/>
        <v>127417.3855161307</v>
      </c>
      <c r="V230" s="371">
        <f t="shared" si="439"/>
        <v>127417.3855161307</v>
      </c>
      <c r="W230" s="371">
        <f t="shared" si="439"/>
        <v>782628.28529580845</v>
      </c>
      <c r="X230" s="371">
        <f t="shared" si="439"/>
        <v>7825954.5329580856</v>
      </c>
      <c r="Y230" s="371">
        <f t="shared" si="439"/>
        <v>78259217.009580851</v>
      </c>
      <c r="Z230" s="371">
        <f t="shared" si="439"/>
        <v>782591841.77580857</v>
      </c>
      <c r="AA230" s="38">
        <f t="shared" ref="AA230:AI230" si="440">$D230*R230/3600</f>
        <v>77.016730800861225</v>
      </c>
      <c r="AB230" s="38">
        <f t="shared" si="440"/>
        <v>77.016730800861225</v>
      </c>
      <c r="AC230" s="38">
        <f t="shared" si="440"/>
        <v>77.016730800861225</v>
      </c>
      <c r="AD230" s="38">
        <f t="shared" si="440"/>
        <v>77.016730800861225</v>
      </c>
      <c r="AE230" s="38">
        <f t="shared" si="440"/>
        <v>77.016730800861225</v>
      </c>
      <c r="AF230" s="38">
        <f t="shared" si="440"/>
        <v>473.05531911213313</v>
      </c>
      <c r="AG230" s="38">
        <f t="shared" si="440"/>
        <v>4730.3547399213321</v>
      </c>
      <c r="AH230" s="38">
        <f t="shared" si="440"/>
        <v>47303.348948013321</v>
      </c>
      <c r="AI230" s="38">
        <f t="shared" si="440"/>
        <v>473033.29102893319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36.479999999999997</v>
      </c>
      <c r="Q231" s="38">
        <f t="shared" si="22"/>
        <v>254834.7710322614</v>
      </c>
      <c r="R231" s="371">
        <f t="shared" ref="R231:Z231" si="441">$P231*$O231+MAX(R$24*1000/(MAX(MIN(FLOOR(R$24*1000/$U$1,1),$E231))*$L$1)*$R$1,$Q231-$P231*$O231)</f>
        <v>254834.7710322614</v>
      </c>
      <c r="S231" s="371">
        <f t="shared" si="441"/>
        <v>254834.7710322614</v>
      </c>
      <c r="T231" s="371">
        <f t="shared" si="441"/>
        <v>254834.7710322614</v>
      </c>
      <c r="U231" s="371">
        <f t="shared" si="441"/>
        <v>254834.7710322614</v>
      </c>
      <c r="V231" s="371">
        <f t="shared" si="441"/>
        <v>254834.7710322614</v>
      </c>
      <c r="W231" s="371">
        <f t="shared" si="441"/>
        <v>782664.76529580844</v>
      </c>
      <c r="X231" s="371">
        <f t="shared" si="441"/>
        <v>7825991.0129580852</v>
      </c>
      <c r="Y231" s="371">
        <f t="shared" si="441"/>
        <v>78259253.48958084</v>
      </c>
      <c r="Z231" s="371">
        <f t="shared" si="441"/>
        <v>782591878.25580859</v>
      </c>
      <c r="AA231" s="38">
        <f t="shared" ref="AA231:AI231" si="442">$D231*R231/3600</f>
        <v>154.03346160172245</v>
      </c>
      <c r="AB231" s="38">
        <f t="shared" si="442"/>
        <v>154.03346160172245</v>
      </c>
      <c r="AC231" s="38">
        <f t="shared" si="442"/>
        <v>154.03346160172245</v>
      </c>
      <c r="AD231" s="38">
        <f t="shared" si="442"/>
        <v>154.03346160172245</v>
      </c>
      <c r="AE231" s="38">
        <f t="shared" si="442"/>
        <v>154.03346160172245</v>
      </c>
      <c r="AF231" s="38">
        <f t="shared" si="442"/>
        <v>473.07736924546646</v>
      </c>
      <c r="AG231" s="38">
        <f t="shared" si="442"/>
        <v>4730.3767900546654</v>
      </c>
      <c r="AH231" s="38">
        <f t="shared" si="442"/>
        <v>47303.370998146638</v>
      </c>
      <c r="AI231" s="38">
        <f t="shared" si="442"/>
        <v>473033.31307906652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36.479999999999997</v>
      </c>
      <c r="Q232" s="38">
        <f t="shared" si="22"/>
        <v>254834.7710322614</v>
      </c>
      <c r="R232" s="371">
        <f t="shared" ref="R232:Z232" si="443">$P232*$O232+MAX(R$24*1000/(MAX(MIN(FLOOR(R$24*1000/$U$1,1),$E232))*$L$1)*$R$1,$Q232-$P232*$O232)</f>
        <v>254834.7710322614</v>
      </c>
      <c r="S232" s="371">
        <f t="shared" si="443"/>
        <v>254834.7710322614</v>
      </c>
      <c r="T232" s="371">
        <f t="shared" si="443"/>
        <v>254834.7710322614</v>
      </c>
      <c r="U232" s="371">
        <f t="shared" si="443"/>
        <v>254834.7710322614</v>
      </c>
      <c r="V232" s="371">
        <f t="shared" si="443"/>
        <v>254834.7710322614</v>
      </c>
      <c r="W232" s="371">
        <f t="shared" si="443"/>
        <v>1565220.0905916169</v>
      </c>
      <c r="X232" s="371">
        <f t="shared" si="443"/>
        <v>15651872.585916171</v>
      </c>
      <c r="Y232" s="371">
        <f t="shared" si="443"/>
        <v>156518397.53916168</v>
      </c>
      <c r="Z232" s="371">
        <f t="shared" si="443"/>
        <v>1565183647.0716171</v>
      </c>
      <c r="AA232" s="38">
        <f t="shared" ref="AA232:AI232" si="444">$D232*R232/3600</f>
        <v>77.016730800861225</v>
      </c>
      <c r="AB232" s="38">
        <f t="shared" si="444"/>
        <v>77.016730800861225</v>
      </c>
      <c r="AC232" s="38">
        <f t="shared" si="444"/>
        <v>77.016730800861225</v>
      </c>
      <c r="AD232" s="38">
        <f t="shared" si="444"/>
        <v>77.016730800861225</v>
      </c>
      <c r="AE232" s="38">
        <f t="shared" si="444"/>
        <v>77.016730800861225</v>
      </c>
      <c r="AF232" s="38">
        <f t="shared" si="444"/>
        <v>473.04429404546647</v>
      </c>
      <c r="AG232" s="38">
        <f t="shared" si="444"/>
        <v>4730.3437148546654</v>
      </c>
      <c r="AH232" s="38">
        <f t="shared" si="444"/>
        <v>47303.337922946645</v>
      </c>
      <c r="AI232" s="38">
        <f t="shared" si="444"/>
        <v>473033.28000386653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11</v>
      </c>
      <c r="P233" s="369">
        <f t="shared" si="21"/>
        <v>36.479999999999997</v>
      </c>
      <c r="Q233" s="38">
        <f t="shared" si="22"/>
        <v>254834.7710322614</v>
      </c>
      <c r="R233" s="371">
        <f t="shared" ref="R233:Z233" si="445">$P233*$O233+MAX(R$24*1000/(MAX(MIN(FLOOR(R$24*1000/$U$1,1),$E233))*$L$1)*$R$1,$Q233-$P233*$O233)</f>
        <v>254834.7710322614</v>
      </c>
      <c r="S233" s="371">
        <f t="shared" si="445"/>
        <v>254834.7710322614</v>
      </c>
      <c r="T233" s="371">
        <f t="shared" si="445"/>
        <v>254834.7710322614</v>
      </c>
      <c r="U233" s="371">
        <f t="shared" si="445"/>
        <v>254834.7710322614</v>
      </c>
      <c r="V233" s="371">
        <f t="shared" si="445"/>
        <v>254834.7710322614</v>
      </c>
      <c r="W233" s="371">
        <f t="shared" si="445"/>
        <v>348219.86013147049</v>
      </c>
      <c r="X233" s="371">
        <f t="shared" si="445"/>
        <v>3478587.0813147039</v>
      </c>
      <c r="Y233" s="371">
        <f t="shared" si="445"/>
        <v>34782259.293147042</v>
      </c>
      <c r="Z233" s="371">
        <f t="shared" si="445"/>
        <v>347818981.41147041</v>
      </c>
      <c r="AA233" s="38">
        <f t="shared" ref="AA233:AI233" si="446">$D233*R233/3600</f>
        <v>353.37088249806914</v>
      </c>
      <c r="AB233" s="38">
        <f t="shared" si="446"/>
        <v>353.37088249806914</v>
      </c>
      <c r="AC233" s="38">
        <f t="shared" si="446"/>
        <v>353.37088249806914</v>
      </c>
      <c r="AD233" s="38">
        <f t="shared" si="446"/>
        <v>353.37088249806914</v>
      </c>
      <c r="AE233" s="38">
        <f t="shared" si="446"/>
        <v>353.37088249806914</v>
      </c>
      <c r="AF233" s="38">
        <f t="shared" si="446"/>
        <v>482.86487271563908</v>
      </c>
      <c r="AG233" s="38">
        <f t="shared" si="446"/>
        <v>4823.6407527563897</v>
      </c>
      <c r="AH233" s="38">
        <f t="shared" si="446"/>
        <v>48231.399553163894</v>
      </c>
      <c r="AI233" s="38">
        <f t="shared" si="446"/>
        <v>482308.98755723902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0</v>
      </c>
      <c r="O234" s="38">
        <f t="shared" si="20"/>
        <v>11</v>
      </c>
      <c r="P234" s="369">
        <f t="shared" si="21"/>
        <v>100000000000</v>
      </c>
      <c r="Q234" s="38">
        <f t="shared" si="22"/>
        <v>698560227610365.75</v>
      </c>
      <c r="R234" s="371">
        <f t="shared" ref="R234:Z234" si="447">$P234*$O234+MAX(R$24*1000/(MAX(MIN(FLOOR(R$24*1000/$U$1,1),$E234))*$L$1)*$R$1,$Q234-$P234*$O234)</f>
        <v>698560227610365.75</v>
      </c>
      <c r="S234" s="371">
        <f t="shared" si="447"/>
        <v>698560227610365.75</v>
      </c>
      <c r="T234" s="371">
        <f t="shared" si="447"/>
        <v>698560227610365.75</v>
      </c>
      <c r="U234" s="371">
        <f t="shared" si="447"/>
        <v>698560227610365.75</v>
      </c>
      <c r="V234" s="371">
        <f t="shared" si="447"/>
        <v>698560227610365.75</v>
      </c>
      <c r="W234" s="371">
        <f t="shared" si="447"/>
        <v>698560227610365.75</v>
      </c>
      <c r="X234" s="371">
        <f t="shared" si="447"/>
        <v>698560227610365.75</v>
      </c>
      <c r="Y234" s="371">
        <f t="shared" si="447"/>
        <v>698560227610365.75</v>
      </c>
      <c r="Z234" s="371">
        <f t="shared" si="447"/>
        <v>698560227610365.75</v>
      </c>
      <c r="AA234" s="38">
        <f t="shared" ref="AA234:AI234" si="448">$D234*R234/3600</f>
        <v>1729076275381.1772</v>
      </c>
      <c r="AB234" s="38">
        <f t="shared" si="448"/>
        <v>1729076275381.1772</v>
      </c>
      <c r="AC234" s="38">
        <f t="shared" si="448"/>
        <v>1729076275381.1772</v>
      </c>
      <c r="AD234" s="38">
        <f t="shared" si="448"/>
        <v>1729076275381.1772</v>
      </c>
      <c r="AE234" s="38">
        <f t="shared" si="448"/>
        <v>1729076275381.1772</v>
      </c>
      <c r="AF234" s="38">
        <f t="shared" si="448"/>
        <v>1729076275381.1772</v>
      </c>
      <c r="AG234" s="38">
        <f t="shared" si="448"/>
        <v>1729076275381.1772</v>
      </c>
      <c r="AH234" s="38">
        <f t="shared" si="448"/>
        <v>1729076275381.1772</v>
      </c>
      <c r="AI234" s="38">
        <f t="shared" si="448"/>
        <v>1729076275381.1772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0</v>
      </c>
      <c r="O235" s="38">
        <f t="shared" si="20"/>
        <v>11</v>
      </c>
      <c r="P235" s="369">
        <f t="shared" si="21"/>
        <v>100000000000</v>
      </c>
      <c r="Q235" s="38">
        <f t="shared" si="22"/>
        <v>698560227610365.75</v>
      </c>
      <c r="R235" s="371">
        <f t="shared" ref="R235:Z235" si="449">$P235*$O235+MAX(R$24*1000/(MAX(MIN(FLOOR(R$24*1000/$U$1,1),$E235))*$L$1)*$R$1,$Q235-$P235*$O235)</f>
        <v>698560227610365.75</v>
      </c>
      <c r="S235" s="371">
        <f t="shared" si="449"/>
        <v>698560227610365.75</v>
      </c>
      <c r="T235" s="371">
        <f t="shared" si="449"/>
        <v>698560227610365.75</v>
      </c>
      <c r="U235" s="371">
        <f t="shared" si="449"/>
        <v>698560227610365.75</v>
      </c>
      <c r="V235" s="371">
        <f t="shared" si="449"/>
        <v>698560227610365.75</v>
      </c>
      <c r="W235" s="371">
        <f t="shared" si="449"/>
        <v>698560227610365.75</v>
      </c>
      <c r="X235" s="371">
        <f t="shared" si="449"/>
        <v>698560227610365.75</v>
      </c>
      <c r="Y235" s="371">
        <f t="shared" si="449"/>
        <v>698560227610365.75</v>
      </c>
      <c r="Z235" s="371">
        <f t="shared" si="449"/>
        <v>698560227610365.75</v>
      </c>
      <c r="AA235" s="38">
        <f t="shared" ref="AA235:AI235" si="450">$D235*R235/3600</f>
        <v>1729076275381.1772</v>
      </c>
      <c r="AB235" s="38">
        <f t="shared" si="450"/>
        <v>1729076275381.1772</v>
      </c>
      <c r="AC235" s="38">
        <f t="shared" si="450"/>
        <v>1729076275381.1772</v>
      </c>
      <c r="AD235" s="38">
        <f t="shared" si="450"/>
        <v>1729076275381.1772</v>
      </c>
      <c r="AE235" s="38">
        <f t="shared" si="450"/>
        <v>1729076275381.1772</v>
      </c>
      <c r="AF235" s="38">
        <f t="shared" si="450"/>
        <v>1729076275381.1772</v>
      </c>
      <c r="AG235" s="38">
        <f t="shared" si="450"/>
        <v>1729076275381.1772</v>
      </c>
      <c r="AH235" s="38">
        <f t="shared" si="450"/>
        <v>1729076275381.1772</v>
      </c>
      <c r="AI235" s="38">
        <f t="shared" si="450"/>
        <v>1729076275381.1772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0</v>
      </c>
      <c r="O236" s="38">
        <f t="shared" si="20"/>
        <v>8</v>
      </c>
      <c r="P236" s="369">
        <f t="shared" si="21"/>
        <v>100000000000</v>
      </c>
      <c r="Q236" s="38">
        <f t="shared" si="22"/>
        <v>698560227610365.75</v>
      </c>
      <c r="R236" s="371">
        <f t="shared" ref="R236:Z236" si="451">$P236*$O236+MAX(R$24*1000/(MAX(MIN(FLOOR(R$24*1000/$U$1,1),$E236))*$L$1)*$R$1,$Q236-$P236*$O236)</f>
        <v>698560227610365.75</v>
      </c>
      <c r="S236" s="371">
        <f t="shared" si="451"/>
        <v>698560227610365.75</v>
      </c>
      <c r="T236" s="371">
        <f t="shared" si="451"/>
        <v>698560227610365.75</v>
      </c>
      <c r="U236" s="371">
        <f t="shared" si="451"/>
        <v>698560227610365.75</v>
      </c>
      <c r="V236" s="371">
        <f t="shared" si="451"/>
        <v>698560227610365.75</v>
      </c>
      <c r="W236" s="371">
        <f t="shared" si="451"/>
        <v>698560227610365.75</v>
      </c>
      <c r="X236" s="371">
        <f t="shared" si="451"/>
        <v>698560227610365.75</v>
      </c>
      <c r="Y236" s="371">
        <f t="shared" si="451"/>
        <v>698560227610365.75</v>
      </c>
      <c r="Z236" s="371">
        <f t="shared" si="451"/>
        <v>698560227610365.75</v>
      </c>
      <c r="AA236" s="38">
        <f t="shared" ref="AA236:AI236" si="452">$D236*R236/3600</f>
        <v>1296807206535.8831</v>
      </c>
      <c r="AB236" s="38">
        <f t="shared" si="452"/>
        <v>1296807206535.8831</v>
      </c>
      <c r="AC236" s="38">
        <f t="shared" si="452"/>
        <v>1296807206535.8831</v>
      </c>
      <c r="AD236" s="38">
        <f t="shared" si="452"/>
        <v>1296807206535.8831</v>
      </c>
      <c r="AE236" s="38">
        <f t="shared" si="452"/>
        <v>1296807206535.8831</v>
      </c>
      <c r="AF236" s="38">
        <f t="shared" si="452"/>
        <v>1296807206535.8831</v>
      </c>
      <c r="AG236" s="38">
        <f t="shared" si="452"/>
        <v>1296807206535.8831</v>
      </c>
      <c r="AH236" s="38">
        <f t="shared" si="452"/>
        <v>1296807206535.8831</v>
      </c>
      <c r="AI236" s="38">
        <f t="shared" si="452"/>
        <v>1296807206535.8831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0</v>
      </c>
      <c r="O237" s="38">
        <f t="shared" si="20"/>
        <v>5</v>
      </c>
      <c r="P237" s="369">
        <f t="shared" si="21"/>
        <v>100000000000</v>
      </c>
      <c r="Q237" s="38">
        <f t="shared" si="22"/>
        <v>698560227610365.75</v>
      </c>
      <c r="R237" s="371">
        <f t="shared" ref="R237:Z237" si="453">$P237*$O237+MAX(R$24*1000/(MAX(MIN(FLOOR(R$24*1000/$U$1,1),$E237))*$L$1)*$R$1,$Q237-$P237*$O237)</f>
        <v>698560227610365.75</v>
      </c>
      <c r="S237" s="371">
        <f t="shared" si="453"/>
        <v>698560227610365.75</v>
      </c>
      <c r="T237" s="371">
        <f t="shared" si="453"/>
        <v>698560227610365.75</v>
      </c>
      <c r="U237" s="371">
        <f t="shared" si="453"/>
        <v>698560227610365.75</v>
      </c>
      <c r="V237" s="371">
        <f t="shared" si="453"/>
        <v>698560227610365.75</v>
      </c>
      <c r="W237" s="371">
        <f t="shared" si="453"/>
        <v>698560227610365.75</v>
      </c>
      <c r="X237" s="371">
        <f t="shared" si="453"/>
        <v>698560227610365.75</v>
      </c>
      <c r="Y237" s="371">
        <f t="shared" si="453"/>
        <v>698560227610365.75</v>
      </c>
      <c r="Z237" s="371">
        <f t="shared" si="453"/>
        <v>698560227610365.75</v>
      </c>
      <c r="AA237" s="38">
        <f t="shared" ref="AA237:AI237" si="454">$D237*R237/3600</f>
        <v>864538137690.58862</v>
      </c>
      <c r="AB237" s="38">
        <f t="shared" si="454"/>
        <v>864538137690.58862</v>
      </c>
      <c r="AC237" s="38">
        <f t="shared" si="454"/>
        <v>864538137690.58862</v>
      </c>
      <c r="AD237" s="38">
        <f t="shared" si="454"/>
        <v>864538137690.58862</v>
      </c>
      <c r="AE237" s="38">
        <f t="shared" si="454"/>
        <v>864538137690.58862</v>
      </c>
      <c r="AF237" s="38">
        <f t="shared" si="454"/>
        <v>864538137690.58862</v>
      </c>
      <c r="AG237" s="38">
        <f t="shared" si="454"/>
        <v>864538137690.58862</v>
      </c>
      <c r="AH237" s="38">
        <f t="shared" si="454"/>
        <v>864538137690.58862</v>
      </c>
      <c r="AI237" s="38">
        <f t="shared" si="454"/>
        <v>864538137690.58862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0</v>
      </c>
      <c r="O238" s="38">
        <f t="shared" si="20"/>
        <v>4</v>
      </c>
      <c r="P238" s="369">
        <f t="shared" si="21"/>
        <v>100000000000</v>
      </c>
      <c r="Q238" s="38">
        <f t="shared" si="22"/>
        <v>698560227610365.75</v>
      </c>
      <c r="R238" s="371">
        <f t="shared" ref="R238:Z238" si="455">$P238*$O238+MAX(R$24*1000/(MAX(MIN(FLOOR(R$24*1000/$U$1,1),$E238))*$L$1)*$R$1,$Q238-$P238*$O238)</f>
        <v>698560227610365.75</v>
      </c>
      <c r="S238" s="371">
        <f t="shared" si="455"/>
        <v>698560227610365.75</v>
      </c>
      <c r="T238" s="371">
        <f t="shared" si="455"/>
        <v>698560227610365.75</v>
      </c>
      <c r="U238" s="371">
        <f t="shared" si="455"/>
        <v>698560227610365.75</v>
      </c>
      <c r="V238" s="371">
        <f t="shared" si="455"/>
        <v>698560227610365.75</v>
      </c>
      <c r="W238" s="371">
        <f t="shared" si="455"/>
        <v>698560227610365.75</v>
      </c>
      <c r="X238" s="371">
        <f t="shared" si="455"/>
        <v>698560227610365.75</v>
      </c>
      <c r="Y238" s="371">
        <f t="shared" si="455"/>
        <v>698560227610365.75</v>
      </c>
      <c r="Z238" s="371">
        <f t="shared" si="455"/>
        <v>698560227610365.75</v>
      </c>
      <c r="AA238" s="38">
        <f t="shared" ref="AA238:AI238" si="456">$D238*R238/3600</f>
        <v>648403603267.94153</v>
      </c>
      <c r="AB238" s="38">
        <f t="shared" si="456"/>
        <v>648403603267.94153</v>
      </c>
      <c r="AC238" s="38">
        <f t="shared" si="456"/>
        <v>648403603267.94153</v>
      </c>
      <c r="AD238" s="38">
        <f t="shared" si="456"/>
        <v>648403603267.94153</v>
      </c>
      <c r="AE238" s="38">
        <f t="shared" si="456"/>
        <v>648403603267.94153</v>
      </c>
      <c r="AF238" s="38">
        <f t="shared" si="456"/>
        <v>648403603267.94153</v>
      </c>
      <c r="AG238" s="38">
        <f t="shared" si="456"/>
        <v>648403603267.94153</v>
      </c>
      <c r="AH238" s="38">
        <f t="shared" si="456"/>
        <v>648403603267.94153</v>
      </c>
      <c r="AI238" s="38">
        <f t="shared" si="456"/>
        <v>648403603267.94153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2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1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0</v>
      </c>
      <c r="O241" s="38">
        <f t="shared" si="20"/>
        <v>11</v>
      </c>
      <c r="P241" s="369">
        <f t="shared" si="21"/>
        <v>100000000000</v>
      </c>
      <c r="Q241" s="38">
        <f t="shared" si="22"/>
        <v>698560227610365.75</v>
      </c>
      <c r="R241" s="371">
        <f t="shared" ref="R241:Z241" si="461">$P241*$O241+MAX(R$24*1000/(MAX(MIN(FLOOR(R$24*1000/$U$1,1),$E241))*$L$1)*$R$1,$Q241-$P241*$O241)</f>
        <v>698560227610365.75</v>
      </c>
      <c r="S241" s="371">
        <f t="shared" si="461"/>
        <v>698560227610365.75</v>
      </c>
      <c r="T241" s="371">
        <f t="shared" si="461"/>
        <v>698560227610365.75</v>
      </c>
      <c r="U241" s="371">
        <f t="shared" si="461"/>
        <v>698560227610365.75</v>
      </c>
      <c r="V241" s="371">
        <f t="shared" si="461"/>
        <v>698560227610365.75</v>
      </c>
      <c r="W241" s="371">
        <f t="shared" si="461"/>
        <v>698560227610365.75</v>
      </c>
      <c r="X241" s="371">
        <f t="shared" si="461"/>
        <v>698560227610365.75</v>
      </c>
      <c r="Y241" s="371">
        <f t="shared" si="461"/>
        <v>698560227610365.75</v>
      </c>
      <c r="Z241" s="371">
        <f t="shared" si="461"/>
        <v>698560227610365.75</v>
      </c>
      <c r="AA241" s="38">
        <f t="shared" ref="AA241:AI241" si="462">$D241*R241/3600</f>
        <v>884842954973.12988</v>
      </c>
      <c r="AB241" s="38">
        <f t="shared" si="462"/>
        <v>884842954973.12988</v>
      </c>
      <c r="AC241" s="38">
        <f t="shared" si="462"/>
        <v>884842954973.12988</v>
      </c>
      <c r="AD241" s="38">
        <f t="shared" si="462"/>
        <v>884842954973.12988</v>
      </c>
      <c r="AE241" s="38">
        <f t="shared" si="462"/>
        <v>884842954973.12988</v>
      </c>
      <c r="AF241" s="38">
        <f t="shared" si="462"/>
        <v>884842954973.12988</v>
      </c>
      <c r="AG241" s="38">
        <f t="shared" si="462"/>
        <v>884842954973.12988</v>
      </c>
      <c r="AH241" s="38">
        <f t="shared" si="462"/>
        <v>884842954973.12988</v>
      </c>
      <c r="AI241" s="38">
        <f t="shared" si="462"/>
        <v>884842954973.12988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0</v>
      </c>
      <c r="O242" s="38">
        <f t="shared" si="20"/>
        <v>5</v>
      </c>
      <c r="P242" s="369">
        <f t="shared" si="21"/>
        <v>100000000000</v>
      </c>
      <c r="Q242" s="38">
        <f t="shared" si="22"/>
        <v>698560227610365.75</v>
      </c>
      <c r="R242" s="371">
        <f t="shared" ref="R242:Z242" si="463">$P242*$O242+MAX(R$24*1000/(MAX(MIN(FLOOR(R$24*1000/$U$1,1),$E242))*$L$1)*$R$1,$Q242-$P242*$O242)</f>
        <v>698560227610365.75</v>
      </c>
      <c r="S242" s="371">
        <f t="shared" si="463"/>
        <v>698560227610365.75</v>
      </c>
      <c r="T242" s="371">
        <f t="shared" si="463"/>
        <v>698560227610365.75</v>
      </c>
      <c r="U242" s="371">
        <f t="shared" si="463"/>
        <v>698560227610365.75</v>
      </c>
      <c r="V242" s="371">
        <f t="shared" si="463"/>
        <v>698560227610365.75</v>
      </c>
      <c r="W242" s="371">
        <f t="shared" si="463"/>
        <v>698560227610365.75</v>
      </c>
      <c r="X242" s="371">
        <f t="shared" si="463"/>
        <v>698560227610365.75</v>
      </c>
      <c r="Y242" s="371">
        <f t="shared" si="463"/>
        <v>698560227610365.75</v>
      </c>
      <c r="Z242" s="371">
        <f t="shared" si="463"/>
        <v>698560227610365.75</v>
      </c>
      <c r="AA242" s="38">
        <f t="shared" ref="AA242:AI242" si="464">$D242*R242/3600</f>
        <v>442421477486.56494</v>
      </c>
      <c r="AB242" s="38">
        <f t="shared" si="464"/>
        <v>442421477486.56494</v>
      </c>
      <c r="AC242" s="38">
        <f t="shared" si="464"/>
        <v>442421477486.56494</v>
      </c>
      <c r="AD242" s="38">
        <f t="shared" si="464"/>
        <v>442421477486.56494</v>
      </c>
      <c r="AE242" s="38">
        <f t="shared" si="464"/>
        <v>442421477486.56494</v>
      </c>
      <c r="AF242" s="38">
        <f t="shared" si="464"/>
        <v>442421477486.56494</v>
      </c>
      <c r="AG242" s="38">
        <f t="shared" si="464"/>
        <v>442421477486.56494</v>
      </c>
      <c r="AH242" s="38">
        <f t="shared" si="464"/>
        <v>442421477486.56494</v>
      </c>
      <c r="AI242" s="38">
        <f t="shared" si="464"/>
        <v>442421477486.56494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2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17</v>
      </c>
      <c r="P244" s="369">
        <f t="shared" si="21"/>
        <v>36.479999999999997</v>
      </c>
      <c r="Q244" s="38">
        <f t="shared" si="22"/>
        <v>254834.7710322614</v>
      </c>
      <c r="R244" s="371">
        <f t="shared" ref="R244:Z244" si="468">$P244*$O244+MAX(R$24*1000/(MAX(MIN(FLOOR(R$24*1000/$U$1,1),$E244))*$L$1)*$R$1,$Q244-$P244*$O244)</f>
        <v>254834.7710322614</v>
      </c>
      <c r="S244" s="371">
        <f t="shared" si="468"/>
        <v>254834.7710322614</v>
      </c>
      <c r="T244" s="371">
        <f t="shared" si="468"/>
        <v>254834.7710322614</v>
      </c>
      <c r="U244" s="371">
        <f t="shared" si="468"/>
        <v>254834.7710322614</v>
      </c>
      <c r="V244" s="371">
        <f t="shared" si="468"/>
        <v>254834.7710322614</v>
      </c>
      <c r="W244" s="371">
        <f t="shared" si="468"/>
        <v>261484.09509860282</v>
      </c>
      <c r="X244" s="371">
        <f t="shared" si="468"/>
        <v>2609259.5109860287</v>
      </c>
      <c r="Y244" s="371">
        <f t="shared" si="468"/>
        <v>26087013.669860281</v>
      </c>
      <c r="Z244" s="371">
        <f t="shared" si="468"/>
        <v>260864555.25860283</v>
      </c>
      <c r="AA244" s="38">
        <f t="shared" ref="AA244:AI244" si="469">$D244*R244/3600</f>
        <v>489.28276038194184</v>
      </c>
      <c r="AB244" s="38">
        <f t="shared" si="469"/>
        <v>489.28276038194184</v>
      </c>
      <c r="AC244" s="38">
        <f t="shared" si="469"/>
        <v>489.28276038194184</v>
      </c>
      <c r="AD244" s="38">
        <f t="shared" si="469"/>
        <v>489.28276038194184</v>
      </c>
      <c r="AE244" s="38">
        <f t="shared" si="469"/>
        <v>489.28276038194184</v>
      </c>
      <c r="AF244" s="38">
        <f t="shared" si="469"/>
        <v>502.04946258931739</v>
      </c>
      <c r="AG244" s="38">
        <f t="shared" si="469"/>
        <v>5009.7782610931754</v>
      </c>
      <c r="AH244" s="38">
        <f t="shared" si="469"/>
        <v>50087.066246131741</v>
      </c>
      <c r="AI244" s="38">
        <f t="shared" si="469"/>
        <v>500859.94609651744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17</v>
      </c>
      <c r="P245" s="369">
        <f t="shared" si="21"/>
        <v>36.479999999999997</v>
      </c>
      <c r="Q245" s="38">
        <f t="shared" si="22"/>
        <v>254834.7710322614</v>
      </c>
      <c r="R245" s="371">
        <f t="shared" ref="R245:Z245" si="470">$P245*$O245+MAX(R$24*1000/(MAX(MIN(FLOOR(R$24*1000/$U$1,1),$E245))*$L$1)*$R$1,$Q245-$P245*$O245)</f>
        <v>254834.7710322614</v>
      </c>
      <c r="S245" s="371">
        <f t="shared" si="470"/>
        <v>254834.7710322614</v>
      </c>
      <c r="T245" s="371">
        <f t="shared" si="470"/>
        <v>254834.7710322614</v>
      </c>
      <c r="U245" s="371">
        <f t="shared" si="470"/>
        <v>254834.7710322614</v>
      </c>
      <c r="V245" s="371">
        <f t="shared" si="470"/>
        <v>254834.7710322614</v>
      </c>
      <c r="W245" s="371">
        <f t="shared" si="470"/>
        <v>261484.09509860282</v>
      </c>
      <c r="X245" s="371">
        <f t="shared" si="470"/>
        <v>2609259.5109860287</v>
      </c>
      <c r="Y245" s="371">
        <f t="shared" si="470"/>
        <v>26087013.669860281</v>
      </c>
      <c r="Z245" s="371">
        <f t="shared" si="470"/>
        <v>260864555.25860283</v>
      </c>
      <c r="AA245" s="38">
        <f t="shared" ref="AA245:AI245" si="471">$D245*R245/3600</f>
        <v>489.28276038194184</v>
      </c>
      <c r="AB245" s="38">
        <f t="shared" si="471"/>
        <v>489.28276038194184</v>
      </c>
      <c r="AC245" s="38">
        <f t="shared" si="471"/>
        <v>489.28276038194184</v>
      </c>
      <c r="AD245" s="38">
        <f t="shared" si="471"/>
        <v>489.28276038194184</v>
      </c>
      <c r="AE245" s="38">
        <f t="shared" si="471"/>
        <v>489.28276038194184</v>
      </c>
      <c r="AF245" s="38">
        <f t="shared" si="471"/>
        <v>502.04946258931739</v>
      </c>
      <c r="AG245" s="38">
        <f t="shared" si="471"/>
        <v>5009.7782610931754</v>
      </c>
      <c r="AH245" s="38">
        <f t="shared" si="471"/>
        <v>50087.066246131741</v>
      </c>
      <c r="AI245" s="38">
        <f t="shared" si="471"/>
        <v>500859.94609651744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11</v>
      </c>
      <c r="P246" s="369">
        <f t="shared" si="21"/>
        <v>45.6</v>
      </c>
      <c r="Q246" s="38">
        <f t="shared" si="22"/>
        <v>318543.46379032679</v>
      </c>
      <c r="R246" s="371">
        <f t="shared" ref="R246:Z246" si="472">$P246*$O246+MAX(R$24*1000/(MAX(MIN(FLOOR(R$24*1000/$U$1,1),$E246))*$L$1)*$R$1,$Q246-$P246*$O246)</f>
        <v>318543.46379032679</v>
      </c>
      <c r="S246" s="371">
        <f t="shared" si="472"/>
        <v>318543.46379032679</v>
      </c>
      <c r="T246" s="371">
        <f t="shared" si="472"/>
        <v>318543.46379032679</v>
      </c>
      <c r="U246" s="371">
        <f t="shared" si="472"/>
        <v>318543.46379032679</v>
      </c>
      <c r="V246" s="371">
        <f t="shared" si="472"/>
        <v>318543.46379032679</v>
      </c>
      <c r="W246" s="371">
        <f t="shared" si="472"/>
        <v>391797.50264790421</v>
      </c>
      <c r="X246" s="371">
        <f t="shared" si="472"/>
        <v>3913460.6264790427</v>
      </c>
      <c r="Y246" s="371">
        <f t="shared" si="472"/>
        <v>39130091.864790425</v>
      </c>
      <c r="Z246" s="371">
        <f t="shared" si="472"/>
        <v>391296404.2479043</v>
      </c>
      <c r="AA246" s="38">
        <f t="shared" ref="AA246:AI246" si="473">$D246*R246/3600</f>
        <v>407.73563365161829</v>
      </c>
      <c r="AB246" s="38">
        <f t="shared" si="473"/>
        <v>407.73563365161829</v>
      </c>
      <c r="AC246" s="38">
        <f t="shared" si="473"/>
        <v>407.73563365161829</v>
      </c>
      <c r="AD246" s="38">
        <f t="shared" si="473"/>
        <v>407.73563365161829</v>
      </c>
      <c r="AE246" s="38">
        <f t="shared" si="473"/>
        <v>407.73563365161829</v>
      </c>
      <c r="AF246" s="38">
        <f t="shared" si="473"/>
        <v>501.50080338931735</v>
      </c>
      <c r="AG246" s="38">
        <f t="shared" si="473"/>
        <v>5009.2296018931747</v>
      </c>
      <c r="AH246" s="38">
        <f t="shared" si="473"/>
        <v>50086.517586931746</v>
      </c>
      <c r="AI246" s="38">
        <f t="shared" si="473"/>
        <v>500859.39743731741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91.2</v>
      </c>
      <c r="Q247" s="38">
        <f t="shared" si="22"/>
        <v>637086.92758065357</v>
      </c>
      <c r="R247" s="371">
        <f t="shared" ref="R247:Z247" si="474">$P247*$O247+MAX(R$24*1000/(MAX(MIN(FLOOR(R$24*1000/$U$1,1),$E247))*$L$1)*$R$1,$Q247-$P247*$O247)</f>
        <v>637086.92758065357</v>
      </c>
      <c r="S247" s="371">
        <f t="shared" si="474"/>
        <v>637086.92758065357</v>
      </c>
      <c r="T247" s="371">
        <f t="shared" si="474"/>
        <v>637086.92758065357</v>
      </c>
      <c r="U247" s="371">
        <f t="shared" si="474"/>
        <v>637086.92758065357</v>
      </c>
      <c r="V247" s="371">
        <f t="shared" si="474"/>
        <v>637086.92758065357</v>
      </c>
      <c r="W247" s="371">
        <f t="shared" si="474"/>
        <v>637086.92758065357</v>
      </c>
      <c r="X247" s="371">
        <f t="shared" si="474"/>
        <v>5218008.3019720567</v>
      </c>
      <c r="Y247" s="371">
        <f t="shared" si="474"/>
        <v>52173516.619720563</v>
      </c>
      <c r="Z247" s="371">
        <f t="shared" si="474"/>
        <v>521728599.79720569</v>
      </c>
      <c r="AA247" s="38">
        <f t="shared" ref="AA247:AI247" si="475">$D247*R247/3600</f>
        <v>611.60345047742737</v>
      </c>
      <c r="AB247" s="38">
        <f t="shared" si="475"/>
        <v>611.60345047742737</v>
      </c>
      <c r="AC247" s="38">
        <f t="shared" si="475"/>
        <v>611.60345047742737</v>
      </c>
      <c r="AD247" s="38">
        <f t="shared" si="475"/>
        <v>611.60345047742737</v>
      </c>
      <c r="AE247" s="38">
        <f t="shared" si="475"/>
        <v>611.60345047742737</v>
      </c>
      <c r="AF247" s="38">
        <f t="shared" si="475"/>
        <v>611.60345047742737</v>
      </c>
      <c r="AG247" s="38">
        <f t="shared" si="475"/>
        <v>5009.2879698931747</v>
      </c>
      <c r="AH247" s="38">
        <f t="shared" si="475"/>
        <v>50086.575954931744</v>
      </c>
      <c r="AI247" s="38">
        <f t="shared" si="475"/>
        <v>500859.45580531744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91.2</v>
      </c>
      <c r="Q248" s="38">
        <f t="shared" si="22"/>
        <v>637086.92758065357</v>
      </c>
      <c r="R248" s="371">
        <f t="shared" ref="R248:Z248" si="476">$P248*$O248+MAX(R$24*1000/(MAX(MIN(FLOOR(R$24*1000/$U$1,1),$E248))*$L$1)*$R$1,$Q248-$P248*$O248)</f>
        <v>637086.92758065357</v>
      </c>
      <c r="S248" s="371">
        <f t="shared" si="476"/>
        <v>637086.92758065357</v>
      </c>
      <c r="T248" s="371">
        <f t="shared" si="476"/>
        <v>637086.92758065357</v>
      </c>
      <c r="U248" s="371">
        <f t="shared" si="476"/>
        <v>637086.92758065357</v>
      </c>
      <c r="V248" s="371">
        <f t="shared" si="476"/>
        <v>637086.92758065357</v>
      </c>
      <c r="W248" s="371">
        <f t="shared" si="476"/>
        <v>783047.80529580847</v>
      </c>
      <c r="X248" s="371">
        <f t="shared" si="476"/>
        <v>7826374.0529580852</v>
      </c>
      <c r="Y248" s="371">
        <f t="shared" si="476"/>
        <v>78259636.529580846</v>
      </c>
      <c r="Z248" s="371">
        <f t="shared" si="476"/>
        <v>782592261.29580855</v>
      </c>
      <c r="AA248" s="38">
        <f t="shared" ref="AA248:AI248" si="477">$D248*R248/3600</f>
        <v>407.73563365161829</v>
      </c>
      <c r="AB248" s="38">
        <f t="shared" si="477"/>
        <v>407.73563365161829</v>
      </c>
      <c r="AC248" s="38">
        <f t="shared" si="477"/>
        <v>407.73563365161829</v>
      </c>
      <c r="AD248" s="38">
        <f t="shared" si="477"/>
        <v>407.73563365161829</v>
      </c>
      <c r="AE248" s="38">
        <f t="shared" si="477"/>
        <v>407.73563365161829</v>
      </c>
      <c r="AF248" s="38">
        <f t="shared" si="477"/>
        <v>501.1505953893174</v>
      </c>
      <c r="AG248" s="38">
        <f t="shared" si="477"/>
        <v>5008.879393893174</v>
      </c>
      <c r="AH248" s="38">
        <f t="shared" si="477"/>
        <v>50086.167378931743</v>
      </c>
      <c r="AI248" s="38">
        <f t="shared" si="477"/>
        <v>500859.04722931742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91.2</v>
      </c>
      <c r="Q249" s="38">
        <f t="shared" si="22"/>
        <v>637086.92758065357</v>
      </c>
      <c r="R249" s="371">
        <f t="shared" ref="R249:Z249" si="478">$P249*$O249+MAX(R$24*1000/(MAX(MIN(FLOOR(R$24*1000/$U$1,1),$E249))*$L$1)*$R$1,$Q249-$P249*$O249)</f>
        <v>637086.92758065357</v>
      </c>
      <c r="S249" s="371">
        <f t="shared" si="478"/>
        <v>637086.92758065357</v>
      </c>
      <c r="T249" s="371">
        <f t="shared" si="478"/>
        <v>637086.92758065357</v>
      </c>
      <c r="U249" s="371">
        <f t="shared" si="478"/>
        <v>637086.92758065357</v>
      </c>
      <c r="V249" s="371">
        <f t="shared" si="478"/>
        <v>637086.92758065357</v>
      </c>
      <c r="W249" s="371">
        <f t="shared" si="478"/>
        <v>1565366.0105916169</v>
      </c>
      <c r="X249" s="371">
        <f t="shared" si="478"/>
        <v>15652018.505916171</v>
      </c>
      <c r="Y249" s="371">
        <f t="shared" si="478"/>
        <v>156518543.4591617</v>
      </c>
      <c r="Z249" s="371">
        <f t="shared" si="478"/>
        <v>1565183792.9916172</v>
      </c>
      <c r="AA249" s="38">
        <f t="shared" ref="AA249:AI249" si="479">$D249*R249/3600</f>
        <v>203.86781682580914</v>
      </c>
      <c r="AB249" s="38">
        <f t="shared" si="479"/>
        <v>203.86781682580914</v>
      </c>
      <c r="AC249" s="38">
        <f t="shared" si="479"/>
        <v>203.86781682580914</v>
      </c>
      <c r="AD249" s="38">
        <f t="shared" si="479"/>
        <v>203.86781682580914</v>
      </c>
      <c r="AE249" s="38">
        <f t="shared" si="479"/>
        <v>203.86781682580914</v>
      </c>
      <c r="AF249" s="38">
        <f t="shared" si="479"/>
        <v>500.91712338931734</v>
      </c>
      <c r="AG249" s="38">
        <f t="shared" si="479"/>
        <v>5008.645921893175</v>
      </c>
      <c r="AH249" s="38">
        <f t="shared" si="479"/>
        <v>50085.933906931736</v>
      </c>
      <c r="AI249" s="38">
        <f t="shared" si="479"/>
        <v>500858.81375731749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91.2</v>
      </c>
      <c r="Q250" s="38">
        <f t="shared" si="22"/>
        <v>637086.92758065357</v>
      </c>
      <c r="R250" s="371">
        <f t="shared" ref="R250:Z250" si="480">$P250*$O250+MAX(R$24*1000/(MAX(MIN(FLOOR(R$24*1000/$U$1,1),$E250))*$L$1)*$R$1,$Q250-$P250*$O250)</f>
        <v>637086.92758065357</v>
      </c>
      <c r="S250" s="371">
        <f t="shared" si="480"/>
        <v>637086.92758065357</v>
      </c>
      <c r="T250" s="371">
        <f t="shared" si="480"/>
        <v>637086.92758065357</v>
      </c>
      <c r="U250" s="371">
        <f t="shared" si="480"/>
        <v>637086.92758065357</v>
      </c>
      <c r="V250" s="371">
        <f t="shared" si="480"/>
        <v>637086.92758065357</v>
      </c>
      <c r="W250" s="371">
        <f t="shared" si="480"/>
        <v>3130458.4211832341</v>
      </c>
      <c r="X250" s="371">
        <f t="shared" si="480"/>
        <v>31303763.41183234</v>
      </c>
      <c r="Y250" s="371">
        <f t="shared" si="480"/>
        <v>313036813.31832337</v>
      </c>
      <c r="Z250" s="371">
        <f t="shared" si="480"/>
        <v>3130367312.383234</v>
      </c>
      <c r="AA250" s="38">
        <f t="shared" ref="AA250:AI250" si="481">$D250*R250/3600</f>
        <v>101.93390841290457</v>
      </c>
      <c r="AB250" s="38">
        <f t="shared" si="481"/>
        <v>101.93390841290457</v>
      </c>
      <c r="AC250" s="38">
        <f t="shared" si="481"/>
        <v>101.93390841290457</v>
      </c>
      <c r="AD250" s="38">
        <f t="shared" si="481"/>
        <v>101.93390841290457</v>
      </c>
      <c r="AE250" s="38">
        <f t="shared" si="481"/>
        <v>101.93390841290457</v>
      </c>
      <c r="AF250" s="38">
        <f t="shared" si="481"/>
        <v>500.87334738931742</v>
      </c>
      <c r="AG250" s="38">
        <f t="shared" si="481"/>
        <v>5008.6021458931746</v>
      </c>
      <c r="AH250" s="38">
        <f t="shared" si="481"/>
        <v>50085.890130931737</v>
      </c>
      <c r="AI250" s="38">
        <f t="shared" si="481"/>
        <v>500858.7699813174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0</v>
      </c>
      <c r="O251" s="38">
        <f t="shared" si="20"/>
        <v>17</v>
      </c>
      <c r="P251" s="369">
        <f t="shared" si="21"/>
        <v>100000000000</v>
      </c>
      <c r="Q251" s="38">
        <f t="shared" si="22"/>
        <v>698560227610365.75</v>
      </c>
      <c r="R251" s="371">
        <f t="shared" ref="R251:Z251" si="482">$P251*$O251+MAX(R$24*1000/(MAX(MIN(FLOOR(R$24*1000/$U$1,1),$E251))*$L$1)*$R$1,$Q251-$P251*$O251)</f>
        <v>698560227610365.75</v>
      </c>
      <c r="S251" s="371">
        <f t="shared" si="482"/>
        <v>698560227610365.75</v>
      </c>
      <c r="T251" s="371">
        <f t="shared" si="482"/>
        <v>698560227610365.75</v>
      </c>
      <c r="U251" s="371">
        <f t="shared" si="482"/>
        <v>698560227610365.75</v>
      </c>
      <c r="V251" s="371">
        <f t="shared" si="482"/>
        <v>698560227610365.75</v>
      </c>
      <c r="W251" s="371">
        <f t="shared" si="482"/>
        <v>698560227610365.75</v>
      </c>
      <c r="X251" s="371">
        <f t="shared" si="482"/>
        <v>698560227610365.75</v>
      </c>
      <c r="Y251" s="371">
        <f t="shared" si="482"/>
        <v>698560227610365.75</v>
      </c>
      <c r="Z251" s="371">
        <f t="shared" si="482"/>
        <v>698560227610365.75</v>
      </c>
      <c r="AA251" s="38">
        <f t="shared" ref="AA251:AI251" si="483">$D251*R251/3600</f>
        <v>1387806318852.5933</v>
      </c>
      <c r="AB251" s="38">
        <f t="shared" si="483"/>
        <v>1387806318852.5933</v>
      </c>
      <c r="AC251" s="38">
        <f t="shared" si="483"/>
        <v>1387806318852.5933</v>
      </c>
      <c r="AD251" s="38">
        <f t="shared" si="483"/>
        <v>1387806318852.5933</v>
      </c>
      <c r="AE251" s="38">
        <f t="shared" si="483"/>
        <v>1387806318852.5933</v>
      </c>
      <c r="AF251" s="38">
        <f t="shared" si="483"/>
        <v>1387806318852.5933</v>
      </c>
      <c r="AG251" s="38">
        <f t="shared" si="483"/>
        <v>1387806318852.5933</v>
      </c>
      <c r="AH251" s="38">
        <f t="shared" si="483"/>
        <v>1387806318852.5933</v>
      </c>
      <c r="AI251" s="38">
        <f t="shared" si="483"/>
        <v>1387806318852.5933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0</v>
      </c>
      <c r="O252" s="38">
        <f t="shared" si="20"/>
        <v>17</v>
      </c>
      <c r="P252" s="369">
        <f t="shared" si="21"/>
        <v>100000000000</v>
      </c>
      <c r="Q252" s="38">
        <f t="shared" si="22"/>
        <v>698560227610365.75</v>
      </c>
      <c r="R252" s="371">
        <f t="shared" ref="R252:Z252" si="484">$P252*$O252+MAX(R$24*1000/(MAX(MIN(FLOOR(R$24*1000/$U$1,1),$E252))*$L$1)*$R$1,$Q252-$P252*$O252)</f>
        <v>698560227610365.75</v>
      </c>
      <c r="S252" s="371">
        <f t="shared" si="484"/>
        <v>698560227610365.75</v>
      </c>
      <c r="T252" s="371">
        <f t="shared" si="484"/>
        <v>698560227610365.75</v>
      </c>
      <c r="U252" s="371">
        <f t="shared" si="484"/>
        <v>698560227610365.75</v>
      </c>
      <c r="V252" s="371">
        <f t="shared" si="484"/>
        <v>698560227610365.75</v>
      </c>
      <c r="W252" s="371">
        <f t="shared" si="484"/>
        <v>698560227610365.75</v>
      </c>
      <c r="X252" s="371">
        <f t="shared" si="484"/>
        <v>698560227610365.75</v>
      </c>
      <c r="Y252" s="371">
        <f t="shared" si="484"/>
        <v>698560227610365.75</v>
      </c>
      <c r="Z252" s="371">
        <f t="shared" si="484"/>
        <v>698560227610365.75</v>
      </c>
      <c r="AA252" s="38">
        <f t="shared" ref="AA252:AI252" si="485">$D252*R252/3600</f>
        <v>1387806318852.5933</v>
      </c>
      <c r="AB252" s="38">
        <f t="shared" si="485"/>
        <v>1387806318852.5933</v>
      </c>
      <c r="AC252" s="38">
        <f t="shared" si="485"/>
        <v>1387806318852.5933</v>
      </c>
      <c r="AD252" s="38">
        <f t="shared" si="485"/>
        <v>1387806318852.5933</v>
      </c>
      <c r="AE252" s="38">
        <f t="shared" si="485"/>
        <v>1387806318852.5933</v>
      </c>
      <c r="AF252" s="38">
        <f t="shared" si="485"/>
        <v>1387806318852.5933</v>
      </c>
      <c r="AG252" s="38">
        <f t="shared" si="485"/>
        <v>1387806318852.5933</v>
      </c>
      <c r="AH252" s="38">
        <f t="shared" si="485"/>
        <v>1387806318852.5933</v>
      </c>
      <c r="AI252" s="38">
        <f t="shared" si="485"/>
        <v>1387806318852.5933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0</v>
      </c>
      <c r="O253" s="38">
        <f t="shared" si="20"/>
        <v>17</v>
      </c>
      <c r="P253" s="369">
        <f t="shared" si="21"/>
        <v>100000000000</v>
      </c>
      <c r="Q253" s="38">
        <f t="shared" si="22"/>
        <v>698560227610365.75</v>
      </c>
      <c r="R253" s="371">
        <f t="shared" ref="R253:Z253" si="486">$P253*$O253+MAX(R$24*1000/(MAX(MIN(FLOOR(R$24*1000/$U$1,1),$E253))*$L$1)*$R$1,$Q253-$P253*$O253)</f>
        <v>698560227610365.75</v>
      </c>
      <c r="S253" s="371">
        <f t="shared" si="486"/>
        <v>698560227610365.75</v>
      </c>
      <c r="T253" s="371">
        <f t="shared" si="486"/>
        <v>698560227610365.75</v>
      </c>
      <c r="U253" s="371">
        <f t="shared" si="486"/>
        <v>698560227610365.75</v>
      </c>
      <c r="V253" s="371">
        <f t="shared" si="486"/>
        <v>698560227610365.75</v>
      </c>
      <c r="W253" s="371">
        <f t="shared" si="486"/>
        <v>698560227610365.75</v>
      </c>
      <c r="X253" s="371">
        <f t="shared" si="486"/>
        <v>698560227610365.75</v>
      </c>
      <c r="Y253" s="371">
        <f t="shared" si="486"/>
        <v>698560227610365.75</v>
      </c>
      <c r="Z253" s="371">
        <f t="shared" si="486"/>
        <v>698560227610365.75</v>
      </c>
      <c r="AA253" s="38">
        <f t="shared" ref="AA253:AI253" si="487">$D253*R253/3600</f>
        <v>1387806318852.5933</v>
      </c>
      <c r="AB253" s="38">
        <f t="shared" si="487"/>
        <v>1387806318852.5933</v>
      </c>
      <c r="AC253" s="38">
        <f t="shared" si="487"/>
        <v>1387806318852.5933</v>
      </c>
      <c r="AD253" s="38">
        <f t="shared" si="487"/>
        <v>1387806318852.5933</v>
      </c>
      <c r="AE253" s="38">
        <f t="shared" si="487"/>
        <v>1387806318852.5933</v>
      </c>
      <c r="AF253" s="38">
        <f t="shared" si="487"/>
        <v>1387806318852.5933</v>
      </c>
      <c r="AG253" s="38">
        <f t="shared" si="487"/>
        <v>1387806318852.5933</v>
      </c>
      <c r="AH253" s="38">
        <f t="shared" si="487"/>
        <v>1387806318852.5933</v>
      </c>
      <c r="AI253" s="38">
        <f t="shared" si="487"/>
        <v>1387806318852.5933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0</v>
      </c>
      <c r="O254" s="38">
        <f t="shared" si="20"/>
        <v>17</v>
      </c>
      <c r="P254" s="369">
        <f t="shared" si="21"/>
        <v>100000000000</v>
      </c>
      <c r="Q254" s="38">
        <f t="shared" si="22"/>
        <v>698560227610365.75</v>
      </c>
      <c r="R254" s="371">
        <f t="shared" ref="R254:Z254" si="488">$P254*$O254+MAX(R$24*1000/(MAX(MIN(FLOOR(R$24*1000/$U$1,1),$E254))*$L$1)*$R$1,$Q254-$P254*$O254)</f>
        <v>698560227610365.75</v>
      </c>
      <c r="S254" s="371">
        <f t="shared" si="488"/>
        <v>698560227610365.75</v>
      </c>
      <c r="T254" s="371">
        <f t="shared" si="488"/>
        <v>698560227610365.75</v>
      </c>
      <c r="U254" s="371">
        <f t="shared" si="488"/>
        <v>698560227610365.75</v>
      </c>
      <c r="V254" s="371">
        <f t="shared" si="488"/>
        <v>698560227610365.75</v>
      </c>
      <c r="W254" s="371">
        <f t="shared" si="488"/>
        <v>698560227610365.75</v>
      </c>
      <c r="X254" s="371">
        <f t="shared" si="488"/>
        <v>698560227610365.75</v>
      </c>
      <c r="Y254" s="371">
        <f t="shared" si="488"/>
        <v>698560227610365.75</v>
      </c>
      <c r="Z254" s="371">
        <f t="shared" si="488"/>
        <v>698560227610365.75</v>
      </c>
      <c r="AA254" s="38">
        <f t="shared" ref="AA254:AI254" si="489">$D254*R254/3600</f>
        <v>1387806318852.5933</v>
      </c>
      <c r="AB254" s="38">
        <f t="shared" si="489"/>
        <v>1387806318852.5933</v>
      </c>
      <c r="AC254" s="38">
        <f t="shared" si="489"/>
        <v>1387806318852.5933</v>
      </c>
      <c r="AD254" s="38">
        <f t="shared" si="489"/>
        <v>1387806318852.5933</v>
      </c>
      <c r="AE254" s="38">
        <f t="shared" si="489"/>
        <v>1387806318852.5933</v>
      </c>
      <c r="AF254" s="38">
        <f t="shared" si="489"/>
        <v>1387806318852.5933</v>
      </c>
      <c r="AG254" s="38">
        <f t="shared" si="489"/>
        <v>1387806318852.5933</v>
      </c>
      <c r="AH254" s="38">
        <f t="shared" si="489"/>
        <v>1387806318852.5933</v>
      </c>
      <c r="AI254" s="38">
        <f t="shared" si="489"/>
        <v>1387806318852.5933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0</v>
      </c>
      <c r="O255" s="38">
        <f t="shared" si="20"/>
        <v>11</v>
      </c>
      <c r="P255" s="369">
        <f t="shared" si="21"/>
        <v>100000000000</v>
      </c>
      <c r="Q255" s="38">
        <f t="shared" si="22"/>
        <v>698560227610365.75</v>
      </c>
      <c r="R255" s="371">
        <f t="shared" ref="R255:Z255" si="490">$P255*$O255+MAX(R$24*1000/(MAX(MIN(FLOOR(R$24*1000/$U$1,1),$E255))*$L$1)*$R$1,$Q255-$P255*$O255)</f>
        <v>698560227610365.75</v>
      </c>
      <c r="S255" s="371">
        <f t="shared" si="490"/>
        <v>698560227610365.75</v>
      </c>
      <c r="T255" s="371">
        <f t="shared" si="490"/>
        <v>698560227610365.75</v>
      </c>
      <c r="U255" s="371">
        <f t="shared" si="490"/>
        <v>698560227610365.75</v>
      </c>
      <c r="V255" s="371">
        <f t="shared" si="490"/>
        <v>698560227610365.75</v>
      </c>
      <c r="W255" s="371">
        <f t="shared" si="490"/>
        <v>698560227610365.75</v>
      </c>
      <c r="X255" s="371">
        <f t="shared" si="490"/>
        <v>698560227610365.75</v>
      </c>
      <c r="Y255" s="371">
        <f t="shared" si="490"/>
        <v>698560227610365.75</v>
      </c>
      <c r="Z255" s="371">
        <f t="shared" si="490"/>
        <v>698560227610365.75</v>
      </c>
      <c r="AA255" s="38">
        <f t="shared" ref="AA255:AI255" si="491">$D255*R255/3600</f>
        <v>925204212568.39551</v>
      </c>
      <c r="AB255" s="38">
        <f t="shared" si="491"/>
        <v>925204212568.39551</v>
      </c>
      <c r="AC255" s="38">
        <f t="shared" si="491"/>
        <v>925204212568.39551</v>
      </c>
      <c r="AD255" s="38">
        <f t="shared" si="491"/>
        <v>925204212568.39551</v>
      </c>
      <c r="AE255" s="38">
        <f t="shared" si="491"/>
        <v>925204212568.39551</v>
      </c>
      <c r="AF255" s="38">
        <f t="shared" si="491"/>
        <v>925204212568.39551</v>
      </c>
      <c r="AG255" s="38">
        <f t="shared" si="491"/>
        <v>925204212568.39551</v>
      </c>
      <c r="AH255" s="38">
        <f t="shared" si="491"/>
        <v>925204212568.39551</v>
      </c>
      <c r="AI255" s="38">
        <f t="shared" si="491"/>
        <v>925204212568.39551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0</v>
      </c>
      <c r="O256" s="38">
        <f t="shared" si="20"/>
        <v>11</v>
      </c>
      <c r="P256" s="369">
        <f t="shared" si="21"/>
        <v>100000000000</v>
      </c>
      <c r="Q256" s="38">
        <f t="shared" si="22"/>
        <v>698560227610365.75</v>
      </c>
      <c r="R256" s="371">
        <f t="shared" ref="R256:Z256" si="492">$P256*$O256+MAX(R$24*1000/(MAX(MIN(FLOOR(R$24*1000/$U$1,1),$E256))*$L$1)*$R$1,$Q256-$P256*$O256)</f>
        <v>698560227610365.75</v>
      </c>
      <c r="S256" s="371">
        <f t="shared" si="492"/>
        <v>698560227610365.75</v>
      </c>
      <c r="T256" s="371">
        <f t="shared" si="492"/>
        <v>698560227610365.75</v>
      </c>
      <c r="U256" s="371">
        <f t="shared" si="492"/>
        <v>698560227610365.75</v>
      </c>
      <c r="V256" s="371">
        <f t="shared" si="492"/>
        <v>698560227610365.75</v>
      </c>
      <c r="W256" s="371">
        <f t="shared" si="492"/>
        <v>698560227610365.75</v>
      </c>
      <c r="X256" s="371">
        <f t="shared" si="492"/>
        <v>698560227610365.75</v>
      </c>
      <c r="Y256" s="371">
        <f t="shared" si="492"/>
        <v>698560227610365.75</v>
      </c>
      <c r="Z256" s="371">
        <f t="shared" si="492"/>
        <v>698560227610365.75</v>
      </c>
      <c r="AA256" s="38">
        <f t="shared" ref="AA256:AI256" si="493">$D256*R256/3600</f>
        <v>925204212568.39551</v>
      </c>
      <c r="AB256" s="38">
        <f t="shared" si="493"/>
        <v>925204212568.39551</v>
      </c>
      <c r="AC256" s="38">
        <f t="shared" si="493"/>
        <v>925204212568.39551</v>
      </c>
      <c r="AD256" s="38">
        <f t="shared" si="493"/>
        <v>925204212568.39551</v>
      </c>
      <c r="AE256" s="38">
        <f t="shared" si="493"/>
        <v>925204212568.39551</v>
      </c>
      <c r="AF256" s="38">
        <f t="shared" si="493"/>
        <v>925204212568.39551</v>
      </c>
      <c r="AG256" s="38">
        <f t="shared" si="493"/>
        <v>925204212568.39551</v>
      </c>
      <c r="AH256" s="38">
        <f t="shared" si="493"/>
        <v>925204212568.39551</v>
      </c>
      <c r="AI256" s="38">
        <f t="shared" si="493"/>
        <v>925204212568.39551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0</v>
      </c>
      <c r="O257" s="38">
        <f t="shared" si="20"/>
        <v>8</v>
      </c>
      <c r="P257" s="369">
        <f t="shared" si="21"/>
        <v>100000000000</v>
      </c>
      <c r="Q257" s="38">
        <f t="shared" si="22"/>
        <v>698560227610365.75</v>
      </c>
      <c r="R257" s="371">
        <f t="shared" ref="R257:Z257" si="494">$P257*$O257+MAX(R$24*1000/(MAX(MIN(FLOOR(R$24*1000/$U$1,1),$E257))*$L$1)*$R$1,$Q257-$P257*$O257)</f>
        <v>698560227610365.75</v>
      </c>
      <c r="S257" s="371">
        <f t="shared" si="494"/>
        <v>698560227610365.75</v>
      </c>
      <c r="T257" s="371">
        <f t="shared" si="494"/>
        <v>698560227610365.75</v>
      </c>
      <c r="U257" s="371">
        <f t="shared" si="494"/>
        <v>698560227610365.75</v>
      </c>
      <c r="V257" s="371">
        <f t="shared" si="494"/>
        <v>698560227610365.75</v>
      </c>
      <c r="W257" s="371">
        <f t="shared" si="494"/>
        <v>698560227610365.75</v>
      </c>
      <c r="X257" s="371">
        <f t="shared" si="494"/>
        <v>698560227610365.75</v>
      </c>
      <c r="Y257" s="371">
        <f t="shared" si="494"/>
        <v>698560227610365.75</v>
      </c>
      <c r="Z257" s="371">
        <f t="shared" si="494"/>
        <v>698560227610365.75</v>
      </c>
      <c r="AA257" s="38">
        <f t="shared" ref="AA257:AI257" si="495">$D257*R257/3600</f>
        <v>693903159426.29663</v>
      </c>
      <c r="AB257" s="38">
        <f t="shared" si="495"/>
        <v>693903159426.29663</v>
      </c>
      <c r="AC257" s="38">
        <f t="shared" si="495"/>
        <v>693903159426.29663</v>
      </c>
      <c r="AD257" s="38">
        <f t="shared" si="495"/>
        <v>693903159426.29663</v>
      </c>
      <c r="AE257" s="38">
        <f t="shared" si="495"/>
        <v>693903159426.29663</v>
      </c>
      <c r="AF257" s="38">
        <f t="shared" si="495"/>
        <v>693903159426.29663</v>
      </c>
      <c r="AG257" s="38">
        <f t="shared" si="495"/>
        <v>693903159426.29663</v>
      </c>
      <c r="AH257" s="38">
        <f t="shared" si="495"/>
        <v>693903159426.29663</v>
      </c>
      <c r="AI257" s="38">
        <f t="shared" si="495"/>
        <v>693903159426.29663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0</v>
      </c>
      <c r="O258" s="38">
        <f t="shared" si="20"/>
        <v>8</v>
      </c>
      <c r="P258" s="369">
        <f t="shared" si="21"/>
        <v>100000000000</v>
      </c>
      <c r="Q258" s="38">
        <f t="shared" si="22"/>
        <v>698560227610365.75</v>
      </c>
      <c r="R258" s="371">
        <f t="shared" ref="R258:Z258" si="496">$P258*$O258+MAX(R$24*1000/(MAX(MIN(FLOOR(R$24*1000/$U$1,1),$E258))*$L$1)*$R$1,$Q258-$P258*$O258)</f>
        <v>698560227610365.75</v>
      </c>
      <c r="S258" s="371">
        <f t="shared" si="496"/>
        <v>698560227610365.75</v>
      </c>
      <c r="T258" s="371">
        <f t="shared" si="496"/>
        <v>698560227610365.75</v>
      </c>
      <c r="U258" s="371">
        <f t="shared" si="496"/>
        <v>698560227610365.75</v>
      </c>
      <c r="V258" s="371">
        <f t="shared" si="496"/>
        <v>698560227610365.75</v>
      </c>
      <c r="W258" s="371">
        <f t="shared" si="496"/>
        <v>698560227610365.75</v>
      </c>
      <c r="X258" s="371">
        <f t="shared" si="496"/>
        <v>698560227610365.75</v>
      </c>
      <c r="Y258" s="371">
        <f t="shared" si="496"/>
        <v>698560227610365.75</v>
      </c>
      <c r="Z258" s="371">
        <f t="shared" si="496"/>
        <v>698560227610365.75</v>
      </c>
      <c r="AA258" s="38">
        <f t="shared" ref="AA258:AI258" si="497">$D258*R258/3600</f>
        <v>693903159426.29663</v>
      </c>
      <c r="AB258" s="38">
        <f t="shared" si="497"/>
        <v>693903159426.29663</v>
      </c>
      <c r="AC258" s="38">
        <f t="shared" si="497"/>
        <v>693903159426.29663</v>
      </c>
      <c r="AD258" s="38">
        <f t="shared" si="497"/>
        <v>693903159426.29663</v>
      </c>
      <c r="AE258" s="38">
        <f t="shared" si="497"/>
        <v>693903159426.29663</v>
      </c>
      <c r="AF258" s="38">
        <f t="shared" si="497"/>
        <v>693903159426.29663</v>
      </c>
      <c r="AG258" s="38">
        <f t="shared" si="497"/>
        <v>693903159426.29663</v>
      </c>
      <c r="AH258" s="38">
        <f t="shared" si="497"/>
        <v>693903159426.29663</v>
      </c>
      <c r="AI258" s="38">
        <f t="shared" si="497"/>
        <v>693903159426.29663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0</v>
      </c>
      <c r="O259" s="38">
        <f t="shared" si="20"/>
        <v>5</v>
      </c>
      <c r="P259" s="369">
        <f t="shared" si="21"/>
        <v>100000000000</v>
      </c>
      <c r="Q259" s="38">
        <f t="shared" si="22"/>
        <v>698560227610365.75</v>
      </c>
      <c r="R259" s="371">
        <f t="shared" ref="R259:Z259" si="498">$P259*$O259+MAX(R$24*1000/(MAX(MIN(FLOOR(R$24*1000/$U$1,1),$E259))*$L$1)*$R$1,$Q259-$P259*$O259)</f>
        <v>698560227610365.75</v>
      </c>
      <c r="S259" s="371">
        <f t="shared" si="498"/>
        <v>698560227610365.75</v>
      </c>
      <c r="T259" s="371">
        <f t="shared" si="498"/>
        <v>698560227610365.75</v>
      </c>
      <c r="U259" s="371">
        <f t="shared" si="498"/>
        <v>698560227610365.75</v>
      </c>
      <c r="V259" s="371">
        <f t="shared" si="498"/>
        <v>698560227610365.75</v>
      </c>
      <c r="W259" s="371">
        <f t="shared" si="498"/>
        <v>698560227610365.75</v>
      </c>
      <c r="X259" s="371">
        <f t="shared" si="498"/>
        <v>698560227610365.75</v>
      </c>
      <c r="Y259" s="371">
        <f t="shared" si="498"/>
        <v>698560227610365.75</v>
      </c>
      <c r="Z259" s="371">
        <f t="shared" si="498"/>
        <v>698560227610365.75</v>
      </c>
      <c r="AA259" s="38">
        <f t="shared" ref="AA259:AI259" si="499">$D259*R259/3600</f>
        <v>462602106284.19775</v>
      </c>
      <c r="AB259" s="38">
        <f t="shared" si="499"/>
        <v>462602106284.19775</v>
      </c>
      <c r="AC259" s="38">
        <f t="shared" si="499"/>
        <v>462602106284.19775</v>
      </c>
      <c r="AD259" s="38">
        <f t="shared" si="499"/>
        <v>462602106284.19775</v>
      </c>
      <c r="AE259" s="38">
        <f t="shared" si="499"/>
        <v>462602106284.19775</v>
      </c>
      <c r="AF259" s="38">
        <f t="shared" si="499"/>
        <v>462602106284.19775</v>
      </c>
      <c r="AG259" s="38">
        <f t="shared" si="499"/>
        <v>462602106284.19775</v>
      </c>
      <c r="AH259" s="38">
        <f t="shared" si="499"/>
        <v>462602106284.19775</v>
      </c>
      <c r="AI259" s="38">
        <f t="shared" si="499"/>
        <v>462602106284.19775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0</v>
      </c>
      <c r="O260" s="38">
        <f t="shared" si="20"/>
        <v>5</v>
      </c>
      <c r="P260" s="369">
        <f t="shared" si="21"/>
        <v>100000000000</v>
      </c>
      <c r="Q260" s="38">
        <f t="shared" si="22"/>
        <v>698560227610365.75</v>
      </c>
      <c r="R260" s="371">
        <f t="shared" ref="R260:Z260" si="500">$P260*$O260+MAX(R$24*1000/(MAX(MIN(FLOOR(R$24*1000/$U$1,1),$E260))*$L$1)*$R$1,$Q260-$P260*$O260)</f>
        <v>698560227610365.75</v>
      </c>
      <c r="S260" s="371">
        <f t="shared" si="500"/>
        <v>698560227610365.75</v>
      </c>
      <c r="T260" s="371">
        <f t="shared" si="500"/>
        <v>698560227610365.75</v>
      </c>
      <c r="U260" s="371">
        <f t="shared" si="500"/>
        <v>698560227610365.75</v>
      </c>
      <c r="V260" s="371">
        <f t="shared" si="500"/>
        <v>698560227610365.75</v>
      </c>
      <c r="W260" s="371">
        <f t="shared" si="500"/>
        <v>698560227610365.75</v>
      </c>
      <c r="X260" s="371">
        <f t="shared" si="500"/>
        <v>698560227610365.75</v>
      </c>
      <c r="Y260" s="371">
        <f t="shared" si="500"/>
        <v>698560227610365.75</v>
      </c>
      <c r="Z260" s="371">
        <f t="shared" si="500"/>
        <v>698560227610365.75</v>
      </c>
      <c r="AA260" s="38">
        <f t="shared" ref="AA260:AI260" si="501">$D260*R260/3600</f>
        <v>462602106284.19775</v>
      </c>
      <c r="AB260" s="38">
        <f t="shared" si="501"/>
        <v>462602106284.19775</v>
      </c>
      <c r="AC260" s="38">
        <f t="shared" si="501"/>
        <v>462602106284.19775</v>
      </c>
      <c r="AD260" s="38">
        <f t="shared" si="501"/>
        <v>462602106284.19775</v>
      </c>
      <c r="AE260" s="38">
        <f t="shared" si="501"/>
        <v>462602106284.19775</v>
      </c>
      <c r="AF260" s="38">
        <f t="shared" si="501"/>
        <v>462602106284.19775</v>
      </c>
      <c r="AG260" s="38">
        <f t="shared" si="501"/>
        <v>462602106284.19775</v>
      </c>
      <c r="AH260" s="38">
        <f t="shared" si="501"/>
        <v>462602106284.19775</v>
      </c>
      <c r="AI260" s="38">
        <f t="shared" si="501"/>
        <v>462602106284.19775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2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2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1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1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36.479999999999997</v>
      </c>
      <c r="Q265" s="38">
        <f t="shared" si="22"/>
        <v>254834.7710322614</v>
      </c>
      <c r="R265" s="371">
        <f t="shared" ref="R265:Z265" si="510">$P265*$O265+MAX(R$24*1000/(MAX(MIN(FLOOR(R$24*1000/$U$1,1),$E265))*$L$1)*$R$1,$Q265-$P265*$O265)</f>
        <v>254834.7710322614</v>
      </c>
      <c r="S265" s="371">
        <f t="shared" si="510"/>
        <v>254834.7710322614</v>
      </c>
      <c r="T265" s="371">
        <f t="shared" si="510"/>
        <v>254834.7710322614</v>
      </c>
      <c r="U265" s="371">
        <f t="shared" si="510"/>
        <v>254834.7710322614</v>
      </c>
      <c r="V265" s="371">
        <f t="shared" si="510"/>
        <v>254834.7710322614</v>
      </c>
      <c r="W265" s="371">
        <f t="shared" si="510"/>
        <v>1565220.0905916169</v>
      </c>
      <c r="X265" s="371">
        <f t="shared" si="510"/>
        <v>15651872.585916171</v>
      </c>
      <c r="Y265" s="371">
        <f t="shared" si="510"/>
        <v>156518397.53916168</v>
      </c>
      <c r="Z265" s="371">
        <f t="shared" si="510"/>
        <v>1565183647.0716171</v>
      </c>
      <c r="AA265" s="38">
        <f t="shared" ref="AA265:AI265" si="511">$D265*R265/3600</f>
        <v>85.228073423011864</v>
      </c>
      <c r="AB265" s="38">
        <f t="shared" si="511"/>
        <v>85.228073423011864</v>
      </c>
      <c r="AC265" s="38">
        <f t="shared" si="511"/>
        <v>85.228073423011864</v>
      </c>
      <c r="AD265" s="38">
        <f t="shared" si="511"/>
        <v>85.228073423011864</v>
      </c>
      <c r="AE265" s="38">
        <f t="shared" si="511"/>
        <v>85.228073423011864</v>
      </c>
      <c r="AF265" s="38">
        <f t="shared" si="511"/>
        <v>523.47916363119634</v>
      </c>
      <c r="AG265" s="38">
        <f t="shared" si="511"/>
        <v>5234.6818315119635</v>
      </c>
      <c r="AH265" s="38">
        <f t="shared" si="511"/>
        <v>52346.708510319622</v>
      </c>
      <c r="AI265" s="38">
        <f t="shared" si="511"/>
        <v>523466.97529839637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23</v>
      </c>
      <c r="P266" s="369">
        <f t="shared" si="21"/>
        <v>18.239999999999998</v>
      </c>
      <c r="Q266" s="38">
        <f t="shared" si="22"/>
        <v>127417.3855161307</v>
      </c>
      <c r="R266" s="371">
        <f t="shared" ref="R266:Z266" si="513">$P266*$O266+MAX(R$24*1000/(MAX(MIN(FLOOR(R$24*1000/$U$1,1),$E266))*$L$1)*$R$1,$Q266-$P266*$O266)</f>
        <v>127417.3855161307</v>
      </c>
      <c r="S266" s="371">
        <f t="shared" si="513"/>
        <v>127417.3855161307</v>
      </c>
      <c r="T266" s="371">
        <f t="shared" si="513"/>
        <v>127417.3855161307</v>
      </c>
      <c r="U266" s="371">
        <f t="shared" si="513"/>
        <v>127417.3855161307</v>
      </c>
      <c r="V266" s="371">
        <f t="shared" si="513"/>
        <v>127417.3855161307</v>
      </c>
      <c r="W266" s="371">
        <f t="shared" si="513"/>
        <v>196067.47132395211</v>
      </c>
      <c r="X266" s="371">
        <f t="shared" si="513"/>
        <v>1956899.0332395213</v>
      </c>
      <c r="Y266" s="371">
        <f t="shared" si="513"/>
        <v>19565214.652395211</v>
      </c>
      <c r="Z266" s="371">
        <f t="shared" si="513"/>
        <v>195648370.84395215</v>
      </c>
      <c r="AA266" s="38">
        <f t="shared" ref="AA266:AI266" si="514">$D266*R266/3600</f>
        <v>342.49793226735932</v>
      </c>
      <c r="AB266" s="38">
        <f t="shared" si="514"/>
        <v>342.49793226735932</v>
      </c>
      <c r="AC266" s="38">
        <f t="shared" si="514"/>
        <v>342.49793226735932</v>
      </c>
      <c r="AD266" s="38">
        <f t="shared" si="514"/>
        <v>342.49793226735932</v>
      </c>
      <c r="AE266" s="38">
        <f t="shared" si="514"/>
        <v>342.49793226735932</v>
      </c>
      <c r="AF266" s="38">
        <f t="shared" si="514"/>
        <v>527.02936291878325</v>
      </c>
      <c r="AG266" s="38">
        <f t="shared" si="514"/>
        <v>5260.1446013478335</v>
      </c>
      <c r="AH266" s="38">
        <f t="shared" si="514"/>
        <v>52591.296985638335</v>
      </c>
      <c r="AI266" s="38">
        <f t="shared" si="514"/>
        <v>525902.82082854339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23</v>
      </c>
      <c r="P267" s="369">
        <f t="shared" si="21"/>
        <v>18.239999999999998</v>
      </c>
      <c r="Q267" s="38">
        <f t="shared" si="22"/>
        <v>127417.3855161307</v>
      </c>
      <c r="R267" s="371">
        <f t="shared" ref="R267:Z267" si="515">$P267*$O267+MAX(R$24*1000/(MAX(MIN(FLOOR(R$24*1000/$U$1,1),$E267))*$L$1)*$R$1,$Q267-$P267*$O267)</f>
        <v>127417.3855161307</v>
      </c>
      <c r="S267" s="371">
        <f t="shared" si="515"/>
        <v>127417.3855161307</v>
      </c>
      <c r="T267" s="371">
        <f t="shared" si="515"/>
        <v>127417.3855161307</v>
      </c>
      <c r="U267" s="371">
        <f t="shared" si="515"/>
        <v>127417.3855161307</v>
      </c>
      <c r="V267" s="371">
        <f t="shared" si="515"/>
        <v>127417.3855161307</v>
      </c>
      <c r="W267" s="371">
        <f t="shared" si="515"/>
        <v>196067.47132395211</v>
      </c>
      <c r="X267" s="371">
        <f t="shared" si="515"/>
        <v>1956899.0332395213</v>
      </c>
      <c r="Y267" s="371">
        <f t="shared" si="515"/>
        <v>19565214.652395211</v>
      </c>
      <c r="Z267" s="371">
        <f t="shared" si="515"/>
        <v>195648370.84395215</v>
      </c>
      <c r="AA267" s="38">
        <f t="shared" ref="AA267:AI267" si="516">$D267*R267/3600</f>
        <v>342.49793226735932</v>
      </c>
      <c r="AB267" s="38">
        <f t="shared" si="516"/>
        <v>342.49793226735932</v>
      </c>
      <c r="AC267" s="38">
        <f t="shared" si="516"/>
        <v>342.49793226735932</v>
      </c>
      <c r="AD267" s="38">
        <f t="shared" si="516"/>
        <v>342.49793226735932</v>
      </c>
      <c r="AE267" s="38">
        <f t="shared" si="516"/>
        <v>342.49793226735932</v>
      </c>
      <c r="AF267" s="38">
        <f t="shared" si="516"/>
        <v>527.02936291878325</v>
      </c>
      <c r="AG267" s="38">
        <f t="shared" si="516"/>
        <v>5260.1446013478335</v>
      </c>
      <c r="AH267" s="38">
        <f t="shared" si="516"/>
        <v>52591.296985638335</v>
      </c>
      <c r="AI267" s="38">
        <f t="shared" si="516"/>
        <v>525902.82082854339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17</v>
      </c>
      <c r="P268" s="369">
        <f t="shared" si="21"/>
        <v>24.32</v>
      </c>
      <c r="Q268" s="38">
        <f t="shared" si="22"/>
        <v>169889.84735484095</v>
      </c>
      <c r="R268" s="371">
        <f t="shared" ref="R268:Z268" si="517">$P268*$O268+MAX(R$24*1000/(MAX(MIN(FLOOR(R$24*1000/$U$1,1),$E268))*$L$1)*$R$1,$Q268-$P268*$O268)</f>
        <v>169889.84735484095</v>
      </c>
      <c r="S268" s="371">
        <f t="shared" si="517"/>
        <v>169889.84735484095</v>
      </c>
      <c r="T268" s="371">
        <f t="shared" si="517"/>
        <v>169889.84735484095</v>
      </c>
      <c r="U268" s="371">
        <f t="shared" si="517"/>
        <v>169889.84735484095</v>
      </c>
      <c r="V268" s="371">
        <f t="shared" si="517"/>
        <v>169889.84735484095</v>
      </c>
      <c r="W268" s="371">
        <f t="shared" si="517"/>
        <v>261277.37509860282</v>
      </c>
      <c r="X268" s="371">
        <f t="shared" si="517"/>
        <v>2609052.7909860285</v>
      </c>
      <c r="Y268" s="371">
        <f t="shared" si="517"/>
        <v>26086806.949860282</v>
      </c>
      <c r="Z268" s="371">
        <f t="shared" si="517"/>
        <v>260864348.53860283</v>
      </c>
      <c r="AA268" s="38">
        <f t="shared" ref="AA268:AI268" si="518">$D268*R268/3600</f>
        <v>342.49793226735937</v>
      </c>
      <c r="AB268" s="38">
        <f t="shared" si="518"/>
        <v>342.49793226735937</v>
      </c>
      <c r="AC268" s="38">
        <f t="shared" si="518"/>
        <v>342.49793226735937</v>
      </c>
      <c r="AD268" s="38">
        <f t="shared" si="518"/>
        <v>342.49793226735937</v>
      </c>
      <c r="AE268" s="38">
        <f t="shared" si="518"/>
        <v>342.49793226735937</v>
      </c>
      <c r="AF268" s="38">
        <f t="shared" si="518"/>
        <v>526.73518819878336</v>
      </c>
      <c r="AG268" s="38">
        <f t="shared" si="518"/>
        <v>5259.8504266278333</v>
      </c>
      <c r="AH268" s="38">
        <f t="shared" si="518"/>
        <v>52591.002810918333</v>
      </c>
      <c r="AI268" s="38">
        <f t="shared" si="518"/>
        <v>525902.52665382333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11</v>
      </c>
      <c r="P269" s="369">
        <f t="shared" si="21"/>
        <v>36.479999999999997</v>
      </c>
      <c r="Q269" s="38">
        <f t="shared" si="22"/>
        <v>254834.7710322614</v>
      </c>
      <c r="R269" s="371">
        <f t="shared" ref="R269:Z269" si="519">$P269*$O269+MAX(R$24*1000/(MAX(MIN(FLOOR(R$24*1000/$U$1,1),$E269))*$L$1)*$R$1,$Q269-$P269*$O269)</f>
        <v>254834.7710322614</v>
      </c>
      <c r="S269" s="371">
        <f t="shared" si="519"/>
        <v>254834.7710322614</v>
      </c>
      <c r="T269" s="371">
        <f t="shared" si="519"/>
        <v>254834.7710322614</v>
      </c>
      <c r="U269" s="371">
        <f t="shared" si="519"/>
        <v>254834.7710322614</v>
      </c>
      <c r="V269" s="371">
        <f t="shared" si="519"/>
        <v>254834.7710322614</v>
      </c>
      <c r="W269" s="371">
        <f t="shared" si="519"/>
        <v>391697.18264790426</v>
      </c>
      <c r="X269" s="371">
        <f t="shared" si="519"/>
        <v>3913360.3064790424</v>
      </c>
      <c r="Y269" s="371">
        <f t="shared" si="519"/>
        <v>39129991.544790424</v>
      </c>
      <c r="Z269" s="371">
        <f t="shared" si="519"/>
        <v>391296303.92790425</v>
      </c>
      <c r="AA269" s="38">
        <f t="shared" ref="AA269:AI269" si="520">$D269*R269/3600</f>
        <v>342.49793226735932</v>
      </c>
      <c r="AB269" s="38">
        <f t="shared" si="520"/>
        <v>342.49793226735932</v>
      </c>
      <c r="AC269" s="38">
        <f t="shared" si="520"/>
        <v>342.49793226735932</v>
      </c>
      <c r="AD269" s="38">
        <f t="shared" si="520"/>
        <v>342.49793226735932</v>
      </c>
      <c r="AE269" s="38">
        <f t="shared" si="520"/>
        <v>342.49793226735932</v>
      </c>
      <c r="AF269" s="38">
        <f t="shared" si="520"/>
        <v>526.44101347878336</v>
      </c>
      <c r="AG269" s="38">
        <f t="shared" si="520"/>
        <v>5259.556251907833</v>
      </c>
      <c r="AH269" s="38">
        <f t="shared" si="520"/>
        <v>52590.708636198331</v>
      </c>
      <c r="AI269" s="38">
        <f t="shared" si="520"/>
        <v>525902.23247910338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48.64</v>
      </c>
      <c r="Q270" s="38">
        <f t="shared" si="22"/>
        <v>339779.69470968191</v>
      </c>
      <c r="R270" s="371">
        <f t="shared" ref="R270:Z270" si="521">$P270*$O270+MAX(R$24*1000/(MAX(MIN(FLOOR(R$24*1000/$U$1,1),$E270))*$L$1)*$R$1,$Q270-$P270*$O270)</f>
        <v>339779.69470968191</v>
      </c>
      <c r="S270" s="371">
        <f t="shared" si="521"/>
        <v>339779.69470968191</v>
      </c>
      <c r="T270" s="371">
        <f t="shared" si="521"/>
        <v>339779.69470968191</v>
      </c>
      <c r="U270" s="371">
        <f t="shared" si="521"/>
        <v>339779.69470968191</v>
      </c>
      <c r="V270" s="371">
        <f t="shared" si="521"/>
        <v>339779.69470968191</v>
      </c>
      <c r="W270" s="371">
        <f t="shared" si="521"/>
        <v>522116.99019720563</v>
      </c>
      <c r="X270" s="371">
        <f t="shared" si="521"/>
        <v>5217667.8219720572</v>
      </c>
      <c r="Y270" s="371">
        <f t="shared" si="521"/>
        <v>52173176.139720559</v>
      </c>
      <c r="Z270" s="371">
        <f t="shared" si="521"/>
        <v>521728259.31720567</v>
      </c>
      <c r="AA270" s="38">
        <f t="shared" ref="AA270:AI270" si="522">$D270*R270/3600</f>
        <v>342.49793226735937</v>
      </c>
      <c r="AB270" s="38">
        <f t="shared" si="522"/>
        <v>342.49793226735937</v>
      </c>
      <c r="AC270" s="38">
        <f t="shared" si="522"/>
        <v>342.49793226735937</v>
      </c>
      <c r="AD270" s="38">
        <f t="shared" si="522"/>
        <v>342.49793226735937</v>
      </c>
      <c r="AE270" s="38">
        <f t="shared" si="522"/>
        <v>342.49793226735937</v>
      </c>
      <c r="AF270" s="38">
        <f t="shared" si="522"/>
        <v>526.29392611878325</v>
      </c>
      <c r="AG270" s="38">
        <f t="shared" si="522"/>
        <v>5259.4091645478329</v>
      </c>
      <c r="AH270" s="38">
        <f t="shared" si="522"/>
        <v>52590.561548838326</v>
      </c>
      <c r="AI270" s="38">
        <f t="shared" si="522"/>
        <v>525902.08539174334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72.959999999999994</v>
      </c>
      <c r="Q271" s="38">
        <f t="shared" si="22"/>
        <v>509669.5420645228</v>
      </c>
      <c r="R271" s="371">
        <f t="shared" ref="R271:Z271" si="523">$P271*$O271+MAX(R$24*1000/(MAX(MIN(FLOOR(R$24*1000/$U$1,1),$E271))*$L$1)*$R$1,$Q271-$P271*$O271)</f>
        <v>509669.5420645228</v>
      </c>
      <c r="S271" s="371">
        <f t="shared" si="523"/>
        <v>509669.5420645228</v>
      </c>
      <c r="T271" s="371">
        <f t="shared" si="523"/>
        <v>509669.5420645228</v>
      </c>
      <c r="U271" s="371">
        <f t="shared" si="523"/>
        <v>509669.5420645228</v>
      </c>
      <c r="V271" s="371">
        <f t="shared" si="523"/>
        <v>509669.5420645228</v>
      </c>
      <c r="W271" s="371">
        <f t="shared" si="523"/>
        <v>782956.60529580852</v>
      </c>
      <c r="X271" s="371">
        <f t="shared" si="523"/>
        <v>7826282.852958085</v>
      </c>
      <c r="Y271" s="371">
        <f t="shared" si="523"/>
        <v>78259545.329580843</v>
      </c>
      <c r="Z271" s="371">
        <f t="shared" si="523"/>
        <v>782592170.09580851</v>
      </c>
      <c r="AA271" s="38">
        <f t="shared" ref="AA271:AI271" si="524">$D271*R271/3600</f>
        <v>342.49793226735932</v>
      </c>
      <c r="AB271" s="38">
        <f t="shared" si="524"/>
        <v>342.49793226735932</v>
      </c>
      <c r="AC271" s="38">
        <f t="shared" si="524"/>
        <v>342.49793226735932</v>
      </c>
      <c r="AD271" s="38">
        <f t="shared" si="524"/>
        <v>342.49793226735932</v>
      </c>
      <c r="AE271" s="38">
        <f t="shared" si="524"/>
        <v>342.49793226735932</v>
      </c>
      <c r="AF271" s="38">
        <f t="shared" si="524"/>
        <v>526.14683875878336</v>
      </c>
      <c r="AG271" s="38">
        <f t="shared" si="524"/>
        <v>5259.2620771878328</v>
      </c>
      <c r="AH271" s="38">
        <f t="shared" si="524"/>
        <v>52590.414461478329</v>
      </c>
      <c r="AI271" s="38">
        <f t="shared" si="524"/>
        <v>525901.93830438331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72.959999999999994</v>
      </c>
      <c r="Q272" s="38">
        <f t="shared" si="22"/>
        <v>509669.5420645228</v>
      </c>
      <c r="R272" s="371">
        <f t="shared" ref="R272:Z272" si="525">$P272*$O272+MAX(R$24*1000/(MAX(MIN(FLOOR(R$24*1000/$U$1,1),$E272))*$L$1)*$R$1,$Q272-$P272*$O272)</f>
        <v>509669.5420645228</v>
      </c>
      <c r="S272" s="371">
        <f t="shared" si="525"/>
        <v>509669.5420645228</v>
      </c>
      <c r="T272" s="371">
        <f t="shared" si="525"/>
        <v>509669.5420645228</v>
      </c>
      <c r="U272" s="371">
        <f t="shared" si="525"/>
        <v>509669.5420645228</v>
      </c>
      <c r="V272" s="371">
        <f t="shared" si="525"/>
        <v>509669.5420645228</v>
      </c>
      <c r="W272" s="371">
        <f t="shared" si="525"/>
        <v>1565329.5305916169</v>
      </c>
      <c r="X272" s="371">
        <f t="shared" si="525"/>
        <v>15651982.02591617</v>
      </c>
      <c r="Y272" s="371">
        <f t="shared" si="525"/>
        <v>156518506.97916168</v>
      </c>
      <c r="Z272" s="371">
        <f t="shared" si="525"/>
        <v>1565183756.5116172</v>
      </c>
      <c r="AA272" s="38">
        <f t="shared" ref="AA272:AI272" si="526">$D272*R272/3600</f>
        <v>171.24896613367966</v>
      </c>
      <c r="AB272" s="38">
        <f t="shared" si="526"/>
        <v>171.24896613367966</v>
      </c>
      <c r="AC272" s="38">
        <f t="shared" si="526"/>
        <v>171.24896613367966</v>
      </c>
      <c r="AD272" s="38">
        <f t="shared" si="526"/>
        <v>171.24896613367966</v>
      </c>
      <c r="AE272" s="38">
        <f t="shared" si="526"/>
        <v>171.24896613367966</v>
      </c>
      <c r="AF272" s="38">
        <f t="shared" si="526"/>
        <v>525.95072227878325</v>
      </c>
      <c r="AG272" s="38">
        <f t="shared" si="526"/>
        <v>5259.0659607078333</v>
      </c>
      <c r="AH272" s="38">
        <f t="shared" si="526"/>
        <v>52590.218344998328</v>
      </c>
      <c r="AI272" s="38">
        <f t="shared" si="526"/>
        <v>525901.74218790338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72.959999999999994</v>
      </c>
      <c r="Q273" s="38">
        <f t="shared" si="22"/>
        <v>509669.5420645228</v>
      </c>
      <c r="R273" s="371">
        <f t="shared" ref="R273:Z273" si="527">$P273*$O273+MAX(R$24*1000/(MAX(MIN(FLOOR(R$24*1000/$U$1,1),$E273))*$L$1)*$R$1,$Q273-$P273*$O273)</f>
        <v>509669.5420645228</v>
      </c>
      <c r="S273" s="371">
        <f t="shared" si="527"/>
        <v>509669.5420645228</v>
      </c>
      <c r="T273" s="371">
        <f t="shared" si="527"/>
        <v>509669.5420645228</v>
      </c>
      <c r="U273" s="371">
        <f t="shared" si="527"/>
        <v>509669.5420645228</v>
      </c>
      <c r="V273" s="371">
        <f t="shared" si="527"/>
        <v>509669.5420645228</v>
      </c>
      <c r="W273" s="371">
        <f t="shared" si="527"/>
        <v>3130440.1811832339</v>
      </c>
      <c r="X273" s="371">
        <f t="shared" si="527"/>
        <v>31303745.171832342</v>
      </c>
      <c r="Y273" s="371">
        <f t="shared" si="527"/>
        <v>313036795.07832336</v>
      </c>
      <c r="Z273" s="371">
        <f t="shared" si="527"/>
        <v>3130367294.1432343</v>
      </c>
      <c r="AA273" s="38">
        <f t="shared" ref="AA273:AI273" si="528">$D273*R273/3600</f>
        <v>85.624483066839829</v>
      </c>
      <c r="AB273" s="38">
        <f t="shared" si="528"/>
        <v>85.624483066839829</v>
      </c>
      <c r="AC273" s="38">
        <f t="shared" si="528"/>
        <v>85.624483066839829</v>
      </c>
      <c r="AD273" s="38">
        <f t="shared" si="528"/>
        <v>85.624483066839829</v>
      </c>
      <c r="AE273" s="38">
        <f t="shared" si="528"/>
        <v>85.624483066839829</v>
      </c>
      <c r="AF273" s="38">
        <f t="shared" si="528"/>
        <v>525.91395043878333</v>
      </c>
      <c r="AG273" s="38">
        <f t="shared" si="528"/>
        <v>5259.029188867833</v>
      </c>
      <c r="AH273" s="38">
        <f t="shared" si="528"/>
        <v>52590.181573158327</v>
      </c>
      <c r="AI273" s="38">
        <f t="shared" si="528"/>
        <v>525901.70541606331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11</v>
      </c>
      <c r="P274" s="369">
        <f t="shared" si="21"/>
        <v>24.32</v>
      </c>
      <c r="Q274" s="38">
        <f t="shared" si="22"/>
        <v>169889.84735484095</v>
      </c>
      <c r="R274" s="371">
        <f t="shared" ref="R274:Z274" si="529">$P274*$O274+MAX(R$24*1000/(MAX(MIN(FLOOR(R$24*1000/$U$1,1),$E274))*$L$1)*$R$1,$Q274-$P274*$O274)</f>
        <v>169889.84735484095</v>
      </c>
      <c r="S274" s="371">
        <f t="shared" si="529"/>
        <v>169889.84735484095</v>
      </c>
      <c r="T274" s="371">
        <f t="shared" si="529"/>
        <v>169889.84735484095</v>
      </c>
      <c r="U274" s="371">
        <f t="shared" si="529"/>
        <v>169889.84735484095</v>
      </c>
      <c r="V274" s="371">
        <f t="shared" si="529"/>
        <v>169889.84735484095</v>
      </c>
      <c r="W274" s="371">
        <f t="shared" si="529"/>
        <v>391563.42264790426</v>
      </c>
      <c r="X274" s="371">
        <f t="shared" si="529"/>
        <v>3913226.5464790426</v>
      </c>
      <c r="Y274" s="371">
        <f t="shared" si="529"/>
        <v>39129857.784790426</v>
      </c>
      <c r="Z274" s="371">
        <f t="shared" si="529"/>
        <v>391296170.16790426</v>
      </c>
      <c r="AA274" s="38">
        <f t="shared" ref="AA274:AI274" si="530">$D274*R274/3600</f>
        <v>233.22478244872568</v>
      </c>
      <c r="AB274" s="38">
        <f t="shared" si="530"/>
        <v>233.22478244872568</v>
      </c>
      <c r="AC274" s="38">
        <f t="shared" si="530"/>
        <v>233.22478244872568</v>
      </c>
      <c r="AD274" s="38">
        <f t="shared" si="530"/>
        <v>233.22478244872568</v>
      </c>
      <c r="AE274" s="38">
        <f t="shared" si="530"/>
        <v>233.22478244872568</v>
      </c>
      <c r="AF274" s="38">
        <f t="shared" si="530"/>
        <v>537.5382666110429</v>
      </c>
      <c r="AG274" s="38">
        <f t="shared" si="530"/>
        <v>5372.0774030064294</v>
      </c>
      <c r="AH274" s="38">
        <f t="shared" si="530"/>
        <v>53717.468766960294</v>
      </c>
      <c r="AI274" s="38">
        <f t="shared" si="530"/>
        <v>537171.38240649889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48.64</v>
      </c>
      <c r="Q275" s="38">
        <f t="shared" si="22"/>
        <v>339779.69470968191</v>
      </c>
      <c r="R275" s="371">
        <f t="shared" ref="R275:Z275" si="531">$P275*$O275+MAX(R$24*1000/(MAX(MIN(FLOOR(R$24*1000/$U$1,1),$E275))*$L$1)*$R$1,$Q275-$P275*$O275)</f>
        <v>339779.69470968191</v>
      </c>
      <c r="S275" s="371">
        <f t="shared" si="531"/>
        <v>339779.69470968191</v>
      </c>
      <c r="T275" s="371">
        <f t="shared" si="531"/>
        <v>339779.69470968191</v>
      </c>
      <c r="U275" s="371">
        <f t="shared" si="531"/>
        <v>339779.69470968191</v>
      </c>
      <c r="V275" s="371">
        <f t="shared" si="531"/>
        <v>339779.69470968191</v>
      </c>
      <c r="W275" s="371">
        <f t="shared" si="531"/>
        <v>782835.00529580843</v>
      </c>
      <c r="X275" s="371">
        <f t="shared" si="531"/>
        <v>7826161.2529580854</v>
      </c>
      <c r="Y275" s="371">
        <f t="shared" si="531"/>
        <v>78259423.729580849</v>
      </c>
      <c r="Z275" s="371">
        <f t="shared" si="531"/>
        <v>782592048.4958086</v>
      </c>
      <c r="AA275" s="38">
        <f t="shared" ref="AA275:AI275" si="532">$D275*R275/3600</f>
        <v>233.22478244872568</v>
      </c>
      <c r="AB275" s="38">
        <f t="shared" si="532"/>
        <v>233.22478244872568</v>
      </c>
      <c r="AC275" s="38">
        <f t="shared" si="532"/>
        <v>233.22478244872568</v>
      </c>
      <c r="AD275" s="38">
        <f t="shared" si="532"/>
        <v>233.22478244872568</v>
      </c>
      <c r="AE275" s="38">
        <f t="shared" si="532"/>
        <v>233.22478244872568</v>
      </c>
      <c r="AF275" s="38">
        <f t="shared" si="532"/>
        <v>537.33794763504284</v>
      </c>
      <c r="AG275" s="38">
        <f t="shared" si="532"/>
        <v>5371.8770840304296</v>
      </c>
      <c r="AH275" s="38">
        <f t="shared" si="532"/>
        <v>53717.268447984294</v>
      </c>
      <c r="AI275" s="38">
        <f t="shared" si="532"/>
        <v>537171.18208752305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36.479999999999997</v>
      </c>
      <c r="Q276" s="38">
        <f t="shared" si="22"/>
        <v>254834.7710322614</v>
      </c>
      <c r="R276" s="371">
        <f t="shared" ref="R276:Z276" si="533">$P276*$O276+MAX(R$24*1000/(MAX(MIN(FLOOR(R$24*1000/$U$1,1),$E276))*$L$1)*$R$1,$Q276-$P276*$O276)</f>
        <v>254834.7710322614</v>
      </c>
      <c r="S276" s="371">
        <f t="shared" si="533"/>
        <v>254834.7710322614</v>
      </c>
      <c r="T276" s="371">
        <f t="shared" si="533"/>
        <v>254834.7710322614</v>
      </c>
      <c r="U276" s="371">
        <f t="shared" si="533"/>
        <v>254834.7710322614</v>
      </c>
      <c r="V276" s="371">
        <f t="shared" si="533"/>
        <v>254834.7710322614</v>
      </c>
      <c r="W276" s="371">
        <f t="shared" si="533"/>
        <v>1565256.5705916169</v>
      </c>
      <c r="X276" s="371">
        <f t="shared" si="533"/>
        <v>15651909.065916171</v>
      </c>
      <c r="Y276" s="371">
        <f t="shared" si="533"/>
        <v>156518434.0191617</v>
      </c>
      <c r="Z276" s="371">
        <f t="shared" si="533"/>
        <v>1565183683.5516171</v>
      </c>
      <c r="AA276" s="38">
        <f t="shared" ref="AA276:AI276" si="534">$D276*R276/3600</f>
        <v>87.459293418272111</v>
      </c>
      <c r="AB276" s="38">
        <f t="shared" si="534"/>
        <v>87.459293418272111</v>
      </c>
      <c r="AC276" s="38">
        <f t="shared" si="534"/>
        <v>87.459293418272111</v>
      </c>
      <c r="AD276" s="38">
        <f t="shared" si="534"/>
        <v>87.459293418272111</v>
      </c>
      <c r="AE276" s="38">
        <f t="shared" si="534"/>
        <v>87.459293418272111</v>
      </c>
      <c r="AF276" s="38">
        <f t="shared" si="534"/>
        <v>537.19605502704292</v>
      </c>
      <c r="AG276" s="38">
        <f t="shared" si="534"/>
        <v>5371.73519142243</v>
      </c>
      <c r="AH276" s="38">
        <f t="shared" si="534"/>
        <v>53717.126555376293</v>
      </c>
      <c r="AI276" s="38">
        <f t="shared" si="534"/>
        <v>537171.04019491503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76</v>
      </c>
      <c r="Q277" s="38">
        <f t="shared" si="22"/>
        <v>530905.77298387792</v>
      </c>
      <c r="R277" s="371">
        <f t="shared" ref="R277:Z277" si="535">$P277*$O277+MAX(R$24*1000/(MAX(MIN(FLOOR(R$24*1000/$U$1,1),$E277))*$L$1)*$R$1,$Q277-$P277*$O277)</f>
        <v>530905.77298387792</v>
      </c>
      <c r="S277" s="371">
        <f t="shared" si="535"/>
        <v>530905.77298387792</v>
      </c>
      <c r="T277" s="371">
        <f t="shared" si="535"/>
        <v>530905.77298387792</v>
      </c>
      <c r="U277" s="371">
        <f t="shared" si="535"/>
        <v>530905.77298387792</v>
      </c>
      <c r="V277" s="371">
        <f t="shared" si="535"/>
        <v>530905.77298387792</v>
      </c>
      <c r="W277" s="371">
        <f t="shared" si="535"/>
        <v>3130443.2211832339</v>
      </c>
      <c r="X277" s="371">
        <f t="shared" si="535"/>
        <v>31303748.211832341</v>
      </c>
      <c r="Y277" s="371">
        <f t="shared" si="535"/>
        <v>313036798.11832339</v>
      </c>
      <c r="Z277" s="371">
        <f t="shared" si="535"/>
        <v>3130367297.1832342</v>
      </c>
      <c r="AA277" s="38">
        <f t="shared" ref="AA277:AI277" si="536">$D277*R277/3600</f>
        <v>91.103430644033438</v>
      </c>
      <c r="AB277" s="38">
        <f t="shared" si="536"/>
        <v>91.103430644033438</v>
      </c>
      <c r="AC277" s="38">
        <f t="shared" si="536"/>
        <v>91.103430644033438</v>
      </c>
      <c r="AD277" s="38">
        <f t="shared" si="536"/>
        <v>91.103430644033438</v>
      </c>
      <c r="AE277" s="38">
        <f t="shared" si="536"/>
        <v>91.103430644033438</v>
      </c>
      <c r="AF277" s="38">
        <f t="shared" si="536"/>
        <v>537.18405675504289</v>
      </c>
      <c r="AG277" s="38">
        <f t="shared" si="536"/>
        <v>5371.7231931504293</v>
      </c>
      <c r="AH277" s="38">
        <f t="shared" si="536"/>
        <v>53717.114557104294</v>
      </c>
      <c r="AI277" s="38">
        <f t="shared" si="536"/>
        <v>537171.02819664299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11</v>
      </c>
      <c r="P278" s="369">
        <f t="shared" si="21"/>
        <v>45.6</v>
      </c>
      <c r="Q278" s="38">
        <f t="shared" si="22"/>
        <v>318543.46379032679</v>
      </c>
      <c r="R278" s="371">
        <f t="shared" ref="R278:Z278" si="537">$P278*$O278+MAX(R$24*1000/(MAX(MIN(FLOOR(R$24*1000/$U$1,1),$E278))*$L$1)*$R$1,$Q278-$P278*$O278)</f>
        <v>318543.46379032679</v>
      </c>
      <c r="S278" s="371">
        <f t="shared" si="537"/>
        <v>318543.46379032679</v>
      </c>
      <c r="T278" s="371">
        <f t="shared" si="537"/>
        <v>318543.46379032679</v>
      </c>
      <c r="U278" s="371">
        <f t="shared" si="537"/>
        <v>318543.46379032679</v>
      </c>
      <c r="V278" s="371">
        <f t="shared" si="537"/>
        <v>318543.46379032679</v>
      </c>
      <c r="W278" s="371">
        <f t="shared" si="537"/>
        <v>391797.50264790421</v>
      </c>
      <c r="X278" s="371">
        <f t="shared" si="537"/>
        <v>3913460.6264790427</v>
      </c>
      <c r="Y278" s="371">
        <f t="shared" si="537"/>
        <v>39130091.864790425</v>
      </c>
      <c r="Z278" s="371">
        <f t="shared" si="537"/>
        <v>391296404.2479043</v>
      </c>
      <c r="AA278" s="38">
        <f t="shared" ref="AA278:AI278" si="538">$D278*R278/3600</f>
        <v>441.71360312258651</v>
      </c>
      <c r="AB278" s="38">
        <f t="shared" si="538"/>
        <v>441.71360312258651</v>
      </c>
      <c r="AC278" s="38">
        <f t="shared" si="538"/>
        <v>441.71360312258651</v>
      </c>
      <c r="AD278" s="38">
        <f t="shared" si="538"/>
        <v>441.71360312258651</v>
      </c>
      <c r="AE278" s="38">
        <f t="shared" si="538"/>
        <v>441.71360312258651</v>
      </c>
      <c r="AF278" s="38">
        <f t="shared" si="538"/>
        <v>543.29253700509378</v>
      </c>
      <c r="AG278" s="38">
        <f t="shared" si="538"/>
        <v>5426.6654020509395</v>
      </c>
      <c r="AH278" s="38">
        <f t="shared" si="538"/>
        <v>54260.394052509393</v>
      </c>
      <c r="AI278" s="38">
        <f t="shared" si="538"/>
        <v>542597.68055709393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91.2</v>
      </c>
      <c r="Q279" s="38">
        <f t="shared" si="22"/>
        <v>637086.92758065357</v>
      </c>
      <c r="R279" s="371">
        <f t="shared" ref="R279:Z279" si="539">$P279*$O279+MAX(R$24*1000/(MAX(MIN(FLOOR(R$24*1000/$U$1,1),$E279))*$L$1)*$R$1,$Q279-$P279*$O279)</f>
        <v>637086.92758065357</v>
      </c>
      <c r="S279" s="371">
        <f t="shared" si="539"/>
        <v>637086.92758065357</v>
      </c>
      <c r="T279" s="371">
        <f t="shared" si="539"/>
        <v>637086.92758065357</v>
      </c>
      <c r="U279" s="371">
        <f t="shared" si="539"/>
        <v>637086.92758065357</v>
      </c>
      <c r="V279" s="371">
        <f t="shared" si="539"/>
        <v>637086.92758065357</v>
      </c>
      <c r="W279" s="371">
        <f t="shared" si="539"/>
        <v>783047.80529580847</v>
      </c>
      <c r="X279" s="371">
        <f t="shared" si="539"/>
        <v>7826374.0529580852</v>
      </c>
      <c r="Y279" s="371">
        <f t="shared" si="539"/>
        <v>78259636.529580846</v>
      </c>
      <c r="Z279" s="371">
        <f t="shared" si="539"/>
        <v>782592261.29580855</v>
      </c>
      <c r="AA279" s="38">
        <f t="shared" ref="AA279:AI279" si="540">$D279*R279/3600</f>
        <v>441.71360312258651</v>
      </c>
      <c r="AB279" s="38">
        <f t="shared" si="540"/>
        <v>441.71360312258651</v>
      </c>
      <c r="AC279" s="38">
        <f t="shared" si="540"/>
        <v>441.71360312258651</v>
      </c>
      <c r="AD279" s="38">
        <f t="shared" si="540"/>
        <v>441.71360312258651</v>
      </c>
      <c r="AE279" s="38">
        <f t="shared" si="540"/>
        <v>441.71360312258651</v>
      </c>
      <c r="AF279" s="38">
        <f t="shared" si="540"/>
        <v>542.91314500509384</v>
      </c>
      <c r="AG279" s="38">
        <f t="shared" si="540"/>
        <v>5426.2860100509388</v>
      </c>
      <c r="AH279" s="38">
        <f t="shared" si="540"/>
        <v>54260.014660509383</v>
      </c>
      <c r="AI279" s="38">
        <f t="shared" si="540"/>
        <v>542597.3011650939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91.2</v>
      </c>
      <c r="Q280" s="38">
        <f t="shared" ref="Q280:Q534" si="547">P280*$R$1</f>
        <v>637086.92758065357</v>
      </c>
      <c r="R280" s="371">
        <f t="shared" ref="R280:Z280" si="548">$P280*$O280+MAX(R$24*1000/(MAX(MIN(FLOOR(R$24*1000/$U$1,1),$E280))*$L$1)*$R$1,$Q280-$P280*$O280)</f>
        <v>637086.92758065357</v>
      </c>
      <c r="S280" s="371">
        <f t="shared" si="548"/>
        <v>637086.92758065357</v>
      </c>
      <c r="T280" s="371">
        <f t="shared" si="548"/>
        <v>637086.92758065357</v>
      </c>
      <c r="U280" s="371">
        <f t="shared" si="548"/>
        <v>637086.92758065357</v>
      </c>
      <c r="V280" s="371">
        <f t="shared" si="548"/>
        <v>637086.92758065357</v>
      </c>
      <c r="W280" s="371">
        <f t="shared" si="548"/>
        <v>1565366.0105916169</v>
      </c>
      <c r="X280" s="371">
        <f t="shared" si="548"/>
        <v>15652018.505916171</v>
      </c>
      <c r="Y280" s="371">
        <f t="shared" si="548"/>
        <v>156518543.4591617</v>
      </c>
      <c r="Z280" s="371">
        <f t="shared" si="548"/>
        <v>1565183792.9916172</v>
      </c>
      <c r="AA280" s="38">
        <f t="shared" ref="AA280:AI280" si="549">$D280*R280/3600</f>
        <v>220.85680156129325</v>
      </c>
      <c r="AB280" s="38">
        <f t="shared" si="549"/>
        <v>220.85680156129325</v>
      </c>
      <c r="AC280" s="38">
        <f t="shared" si="549"/>
        <v>220.85680156129325</v>
      </c>
      <c r="AD280" s="38">
        <f t="shared" si="549"/>
        <v>220.85680156129325</v>
      </c>
      <c r="AE280" s="38">
        <f t="shared" si="549"/>
        <v>220.85680156129325</v>
      </c>
      <c r="AF280" s="38">
        <f t="shared" si="549"/>
        <v>542.66021700509384</v>
      </c>
      <c r="AG280" s="38">
        <f t="shared" si="549"/>
        <v>5426.0330820509389</v>
      </c>
      <c r="AH280" s="38">
        <f t="shared" si="549"/>
        <v>54259.761732509396</v>
      </c>
      <c r="AI280" s="38">
        <f t="shared" si="549"/>
        <v>542597.04823709396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91.2</v>
      </c>
      <c r="Q281" s="38">
        <f t="shared" si="547"/>
        <v>637086.92758065357</v>
      </c>
      <c r="R281" s="371">
        <f t="shared" ref="R281:Z281" si="550">$P281*$O281+MAX(R$24*1000/(MAX(MIN(FLOOR(R$24*1000/$U$1,1),$E281))*$L$1)*$R$1,$Q281-$P281*$O281)</f>
        <v>637086.92758065357</v>
      </c>
      <c r="S281" s="371">
        <f t="shared" si="550"/>
        <v>637086.92758065357</v>
      </c>
      <c r="T281" s="371">
        <f t="shared" si="550"/>
        <v>637086.92758065357</v>
      </c>
      <c r="U281" s="371">
        <f t="shared" si="550"/>
        <v>637086.92758065357</v>
      </c>
      <c r="V281" s="371">
        <f t="shared" si="550"/>
        <v>637086.92758065357</v>
      </c>
      <c r="W281" s="371">
        <f t="shared" si="550"/>
        <v>3130458.4211832341</v>
      </c>
      <c r="X281" s="371">
        <f t="shared" si="550"/>
        <v>31303763.41183234</v>
      </c>
      <c r="Y281" s="371">
        <f t="shared" si="550"/>
        <v>313036813.31832337</v>
      </c>
      <c r="Z281" s="371">
        <f t="shared" si="550"/>
        <v>3130367312.383234</v>
      </c>
      <c r="AA281" s="38">
        <f t="shared" ref="AA281:AI281" si="551">$D281*R281/3600</f>
        <v>110.42840078064663</v>
      </c>
      <c r="AB281" s="38">
        <f t="shared" si="551"/>
        <v>110.42840078064663</v>
      </c>
      <c r="AC281" s="38">
        <f t="shared" si="551"/>
        <v>110.42840078064663</v>
      </c>
      <c r="AD281" s="38">
        <f t="shared" si="551"/>
        <v>110.42840078064663</v>
      </c>
      <c r="AE281" s="38">
        <f t="shared" si="551"/>
        <v>110.42840078064663</v>
      </c>
      <c r="AF281" s="38">
        <f t="shared" si="551"/>
        <v>542.61279300509386</v>
      </c>
      <c r="AG281" s="38">
        <f t="shared" si="551"/>
        <v>5425.9856580509386</v>
      </c>
      <c r="AH281" s="38">
        <f t="shared" si="551"/>
        <v>54259.714308509385</v>
      </c>
      <c r="AI281" s="38">
        <f t="shared" si="551"/>
        <v>542597.00081309397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11</v>
      </c>
      <c r="P282" s="369">
        <f t="shared" si="546"/>
        <v>4.5599999999999996</v>
      </c>
      <c r="Q282" s="38">
        <f t="shared" si="547"/>
        <v>31854.346379032675</v>
      </c>
      <c r="R282" s="371">
        <f t="shared" ref="R282:Z282" si="553">$P282*$O282+MAX(R$24*1000/(MAX(MIN(FLOOR(R$24*1000/$U$1,1),$E282))*$L$1)*$R$1,$Q282-$P282*$O282)</f>
        <v>31854.346379032675</v>
      </c>
      <c r="S282" s="371">
        <f t="shared" si="553"/>
        <v>31854.346379032675</v>
      </c>
      <c r="T282" s="371">
        <f t="shared" si="553"/>
        <v>31854.346379032675</v>
      </c>
      <c r="U282" s="371">
        <f t="shared" si="553"/>
        <v>31854.346379032675</v>
      </c>
      <c r="V282" s="371">
        <f t="shared" si="553"/>
        <v>31854.346379032675</v>
      </c>
      <c r="W282" s="371">
        <f t="shared" si="553"/>
        <v>195698.11132395212</v>
      </c>
      <c r="X282" s="371">
        <f t="shared" si="553"/>
        <v>1956529.6732395212</v>
      </c>
      <c r="Y282" s="371">
        <f t="shared" si="553"/>
        <v>19564845.292395212</v>
      </c>
      <c r="Z282" s="371">
        <f t="shared" si="553"/>
        <v>195648001.48395213</v>
      </c>
      <c r="AA282" s="38">
        <f t="shared" ref="AA282:AI282" si="554">$D282*R282/3600</f>
        <v>90.10957503700763</v>
      </c>
      <c r="AB282" s="38">
        <f t="shared" si="554"/>
        <v>90.10957503700763</v>
      </c>
      <c r="AC282" s="38">
        <f t="shared" si="554"/>
        <v>90.10957503700763</v>
      </c>
      <c r="AD282" s="38">
        <f t="shared" si="554"/>
        <v>90.10957503700763</v>
      </c>
      <c r="AE282" s="38">
        <f t="shared" si="554"/>
        <v>90.10957503700763</v>
      </c>
      <c r="AF282" s="38">
        <f t="shared" si="554"/>
        <v>553.59081731319577</v>
      </c>
      <c r="AG282" s="38">
        <f t="shared" si="554"/>
        <v>5534.6311396599585</v>
      </c>
      <c r="AH282" s="38">
        <f t="shared" si="554"/>
        <v>55345.034363127583</v>
      </c>
      <c r="AI282" s="38">
        <f t="shared" si="554"/>
        <v>553449.06659780385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11</v>
      </c>
      <c r="P283" s="369">
        <f t="shared" si="546"/>
        <v>4.5599999999999996</v>
      </c>
      <c r="Q283" s="38">
        <f t="shared" si="547"/>
        <v>31854.346379032675</v>
      </c>
      <c r="R283" s="371">
        <f t="shared" ref="R283:Z283" si="555">$P283*$O283+MAX(R$24*1000/(MAX(MIN(FLOOR(R$24*1000/$U$1,1),$E283))*$L$1)*$R$1,$Q283-$P283*$O283)</f>
        <v>31854.346379032675</v>
      </c>
      <c r="S283" s="371">
        <f t="shared" si="555"/>
        <v>31854.346379032675</v>
      </c>
      <c r="T283" s="371">
        <f t="shared" si="555"/>
        <v>31854.346379032675</v>
      </c>
      <c r="U283" s="371">
        <f t="shared" si="555"/>
        <v>31854.346379032675</v>
      </c>
      <c r="V283" s="371">
        <f t="shared" si="555"/>
        <v>31854.346379032675</v>
      </c>
      <c r="W283" s="371">
        <f t="shared" si="555"/>
        <v>195698.11132395212</v>
      </c>
      <c r="X283" s="371">
        <f t="shared" si="555"/>
        <v>1956529.6732395212</v>
      </c>
      <c r="Y283" s="371">
        <f t="shared" si="555"/>
        <v>19564845.292395212</v>
      </c>
      <c r="Z283" s="371">
        <f t="shared" si="555"/>
        <v>195648001.48395213</v>
      </c>
      <c r="AA283" s="38">
        <f t="shared" ref="AA283:AI283" si="556">$D283*R283/3600</f>
        <v>90.10957503700763</v>
      </c>
      <c r="AB283" s="38">
        <f t="shared" si="556"/>
        <v>90.10957503700763</v>
      </c>
      <c r="AC283" s="38">
        <f t="shared" si="556"/>
        <v>90.10957503700763</v>
      </c>
      <c r="AD283" s="38">
        <f t="shared" si="556"/>
        <v>90.10957503700763</v>
      </c>
      <c r="AE283" s="38">
        <f t="shared" si="556"/>
        <v>90.10957503700763</v>
      </c>
      <c r="AF283" s="38">
        <f t="shared" si="556"/>
        <v>553.59081731319577</v>
      </c>
      <c r="AG283" s="38">
        <f t="shared" si="556"/>
        <v>5534.6311396599585</v>
      </c>
      <c r="AH283" s="38">
        <f t="shared" si="556"/>
        <v>55345.034363127583</v>
      </c>
      <c r="AI283" s="38">
        <f t="shared" si="556"/>
        <v>553449.06659780385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6.08</v>
      </c>
      <c r="Q284" s="38">
        <f t="shared" si="547"/>
        <v>42472.461838710238</v>
      </c>
      <c r="R284" s="371">
        <f t="shared" ref="R284:Z284" si="557">$P284*$O284+MAX(R$24*1000/(MAX(MIN(FLOOR(R$24*1000/$U$1,1),$E284))*$L$1)*$R$1,$Q284-$P284*$O284)</f>
        <v>42472.461838710238</v>
      </c>
      <c r="S284" s="371">
        <f t="shared" si="557"/>
        <v>42472.461838710238</v>
      </c>
      <c r="T284" s="371">
        <f t="shared" si="557"/>
        <v>42472.461838710238</v>
      </c>
      <c r="U284" s="371">
        <f t="shared" si="557"/>
        <v>42472.461838710238</v>
      </c>
      <c r="V284" s="371">
        <f t="shared" si="557"/>
        <v>42472.461838710238</v>
      </c>
      <c r="W284" s="371">
        <f t="shared" si="557"/>
        <v>260912.57509860283</v>
      </c>
      <c r="X284" s="371">
        <f t="shared" si="557"/>
        <v>2608687.9909860287</v>
      </c>
      <c r="Y284" s="371">
        <f t="shared" si="557"/>
        <v>26086442.149860281</v>
      </c>
      <c r="Z284" s="371">
        <f t="shared" si="557"/>
        <v>260863983.73860282</v>
      </c>
      <c r="AA284" s="38">
        <f t="shared" ref="AA284:AI284" si="558">$D284*R284/3600</f>
        <v>90.109575037007644</v>
      </c>
      <c r="AB284" s="38">
        <f t="shared" si="558"/>
        <v>90.109575037007644</v>
      </c>
      <c r="AC284" s="38">
        <f t="shared" si="558"/>
        <v>90.109575037007644</v>
      </c>
      <c r="AD284" s="38">
        <f t="shared" si="558"/>
        <v>90.109575037007644</v>
      </c>
      <c r="AE284" s="38">
        <f t="shared" si="558"/>
        <v>90.109575037007644</v>
      </c>
      <c r="AF284" s="38">
        <f t="shared" si="558"/>
        <v>553.55211932919576</v>
      </c>
      <c r="AG284" s="38">
        <f t="shared" si="558"/>
        <v>5534.592441675959</v>
      </c>
      <c r="AH284" s="38">
        <f t="shared" si="558"/>
        <v>55344.995665143571</v>
      </c>
      <c r="AI284" s="38">
        <f t="shared" si="558"/>
        <v>553449.02789981978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9.1199999999999992</v>
      </c>
      <c r="Q285" s="38">
        <f t="shared" si="547"/>
        <v>63708.69275806535</v>
      </c>
      <c r="R285" s="371">
        <f t="shared" ref="R285:Z285" si="559">$P285*$O285+MAX(R$24*1000/(MAX(MIN(FLOOR(R$24*1000/$U$1,1),$E285))*$L$1)*$R$1,$Q285-$P285*$O285)</f>
        <v>63708.69275806535</v>
      </c>
      <c r="S285" s="371">
        <f t="shared" si="559"/>
        <v>63708.69275806535</v>
      </c>
      <c r="T285" s="371">
        <f t="shared" si="559"/>
        <v>63708.69275806535</v>
      </c>
      <c r="U285" s="371">
        <f t="shared" si="559"/>
        <v>63708.69275806535</v>
      </c>
      <c r="V285" s="371">
        <f t="shared" si="559"/>
        <v>63708.69275806535</v>
      </c>
      <c r="W285" s="371">
        <f t="shared" si="559"/>
        <v>391341.50264790421</v>
      </c>
      <c r="X285" s="371">
        <f t="shared" si="559"/>
        <v>3913004.6264790427</v>
      </c>
      <c r="Y285" s="371">
        <f t="shared" si="559"/>
        <v>39129635.864790425</v>
      </c>
      <c r="Z285" s="371">
        <f t="shared" si="559"/>
        <v>391295948.2479043</v>
      </c>
      <c r="AA285" s="38">
        <f t="shared" ref="AA285:AI285" si="560">$D285*R285/3600</f>
        <v>90.10957503700763</v>
      </c>
      <c r="AB285" s="38">
        <f t="shared" si="560"/>
        <v>90.10957503700763</v>
      </c>
      <c r="AC285" s="38">
        <f t="shared" si="560"/>
        <v>90.10957503700763</v>
      </c>
      <c r="AD285" s="38">
        <f t="shared" si="560"/>
        <v>90.10957503700763</v>
      </c>
      <c r="AE285" s="38">
        <f t="shared" si="560"/>
        <v>90.10957503700763</v>
      </c>
      <c r="AF285" s="38">
        <f t="shared" si="560"/>
        <v>553.51342134519575</v>
      </c>
      <c r="AG285" s="38">
        <f t="shared" si="560"/>
        <v>5534.5537436919585</v>
      </c>
      <c r="AH285" s="38">
        <f t="shared" si="560"/>
        <v>55344.956967159582</v>
      </c>
      <c r="AI285" s="38">
        <f t="shared" si="560"/>
        <v>553448.98920183582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12.16</v>
      </c>
      <c r="Q286" s="38">
        <f t="shared" si="547"/>
        <v>84944.923677420476</v>
      </c>
      <c r="R286" s="371">
        <f t="shared" ref="R286:Z286" si="561">$P286*$O286+MAX(R$24*1000/(MAX(MIN(FLOOR(R$24*1000/$U$1,1),$E286))*$L$1)*$R$1,$Q286-$P286*$O286)</f>
        <v>84944.923677420476</v>
      </c>
      <c r="S286" s="371">
        <f t="shared" si="561"/>
        <v>84944.923677420476</v>
      </c>
      <c r="T286" s="371">
        <f t="shared" si="561"/>
        <v>84944.923677420476</v>
      </c>
      <c r="U286" s="371">
        <f t="shared" si="561"/>
        <v>84944.923677420476</v>
      </c>
      <c r="V286" s="371">
        <f t="shared" si="561"/>
        <v>84944.923677420476</v>
      </c>
      <c r="W286" s="371">
        <f t="shared" si="561"/>
        <v>521776.51019720564</v>
      </c>
      <c r="X286" s="371">
        <f t="shared" si="561"/>
        <v>5217327.3419720568</v>
      </c>
      <c r="Y286" s="371">
        <f t="shared" si="561"/>
        <v>52172835.659720562</v>
      </c>
      <c r="Z286" s="371">
        <f t="shared" si="561"/>
        <v>521727918.83720565</v>
      </c>
      <c r="AA286" s="38">
        <f t="shared" ref="AA286:AI286" si="562">$D286*R286/3600</f>
        <v>90.109575037007644</v>
      </c>
      <c r="AB286" s="38">
        <f t="shared" si="562"/>
        <v>90.109575037007644</v>
      </c>
      <c r="AC286" s="38">
        <f t="shared" si="562"/>
        <v>90.109575037007644</v>
      </c>
      <c r="AD286" s="38">
        <f t="shared" si="562"/>
        <v>90.109575037007644</v>
      </c>
      <c r="AE286" s="38">
        <f t="shared" si="562"/>
        <v>90.109575037007644</v>
      </c>
      <c r="AF286" s="38">
        <f t="shared" si="562"/>
        <v>553.50052201719575</v>
      </c>
      <c r="AG286" s="38">
        <f t="shared" si="562"/>
        <v>5534.5408443639581</v>
      </c>
      <c r="AH286" s="38">
        <f t="shared" si="562"/>
        <v>55344.944067831566</v>
      </c>
      <c r="AI286" s="38">
        <f t="shared" si="562"/>
        <v>553448.9763025078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18.239999999999998</v>
      </c>
      <c r="Q287" s="38">
        <f t="shared" si="547"/>
        <v>127417.3855161307</v>
      </c>
      <c r="R287" s="371">
        <f t="shared" ref="R287:Z287" si="563">$P287*$O287+MAX(R$24*1000/(MAX(MIN(FLOOR(R$24*1000/$U$1,1),$E287))*$L$1)*$R$1,$Q287-$P287*$O287)</f>
        <v>127417.3855161307</v>
      </c>
      <c r="S287" s="371">
        <f t="shared" si="563"/>
        <v>127417.3855161307</v>
      </c>
      <c r="T287" s="371">
        <f t="shared" si="563"/>
        <v>127417.3855161307</v>
      </c>
      <c r="U287" s="371">
        <f t="shared" si="563"/>
        <v>127417.3855161307</v>
      </c>
      <c r="V287" s="371">
        <f t="shared" si="563"/>
        <v>127417.3855161307</v>
      </c>
      <c r="W287" s="371">
        <f t="shared" si="563"/>
        <v>782628.28529580845</v>
      </c>
      <c r="X287" s="371">
        <f t="shared" si="563"/>
        <v>7825954.5329580856</v>
      </c>
      <c r="Y287" s="371">
        <f t="shared" si="563"/>
        <v>78259217.009580851</v>
      </c>
      <c r="Z287" s="371">
        <f t="shared" si="563"/>
        <v>782591841.77580857</v>
      </c>
      <c r="AA287" s="38">
        <f t="shared" ref="AA287:AI287" si="564">$D287*R287/3600</f>
        <v>90.10957503700763</v>
      </c>
      <c r="AB287" s="38">
        <f t="shared" si="564"/>
        <v>90.10957503700763</v>
      </c>
      <c r="AC287" s="38">
        <f t="shared" si="564"/>
        <v>90.10957503700763</v>
      </c>
      <c r="AD287" s="38">
        <f t="shared" si="564"/>
        <v>90.10957503700763</v>
      </c>
      <c r="AE287" s="38">
        <f t="shared" si="564"/>
        <v>90.10957503700763</v>
      </c>
      <c r="AF287" s="38">
        <f t="shared" si="564"/>
        <v>553.47472336119574</v>
      </c>
      <c r="AG287" s="38">
        <f t="shared" si="564"/>
        <v>5534.5150457079581</v>
      </c>
      <c r="AH287" s="38">
        <f t="shared" si="564"/>
        <v>55344.918269175578</v>
      </c>
      <c r="AI287" s="38">
        <f t="shared" si="564"/>
        <v>553448.95050385187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18.239999999999998</v>
      </c>
      <c r="Q288" s="38">
        <f t="shared" si="547"/>
        <v>127417.3855161307</v>
      </c>
      <c r="R288" s="371">
        <f t="shared" ref="R288:Z288" si="565">$P288*$O288+MAX(R$24*1000/(MAX(MIN(FLOOR(R$24*1000/$U$1,1),$E288))*$L$1)*$R$1,$Q288-$P288*$O288)</f>
        <v>127417.3855161307</v>
      </c>
      <c r="S288" s="371">
        <f t="shared" si="565"/>
        <v>127417.3855161307</v>
      </c>
      <c r="T288" s="371">
        <f t="shared" si="565"/>
        <v>127417.3855161307</v>
      </c>
      <c r="U288" s="371">
        <f t="shared" si="565"/>
        <v>127417.3855161307</v>
      </c>
      <c r="V288" s="371">
        <f t="shared" si="565"/>
        <v>156536.60105916168</v>
      </c>
      <c r="W288" s="371">
        <f t="shared" si="565"/>
        <v>1565201.8505916169</v>
      </c>
      <c r="X288" s="371">
        <f t="shared" si="565"/>
        <v>15651854.345916171</v>
      </c>
      <c r="Y288" s="371">
        <f t="shared" si="565"/>
        <v>156518379.2991617</v>
      </c>
      <c r="Z288" s="371">
        <f t="shared" si="565"/>
        <v>1565183628.8316171</v>
      </c>
      <c r="AA288" s="38">
        <f t="shared" ref="AA288:AI288" si="566">$D288*R288/3600</f>
        <v>45.054787518503815</v>
      </c>
      <c r="AB288" s="38">
        <f t="shared" si="566"/>
        <v>45.054787518503815</v>
      </c>
      <c r="AC288" s="38">
        <f t="shared" si="566"/>
        <v>45.054787518503815</v>
      </c>
      <c r="AD288" s="38">
        <f t="shared" si="566"/>
        <v>45.054787518503815</v>
      </c>
      <c r="AE288" s="38">
        <f t="shared" si="566"/>
        <v>55.351342134519577</v>
      </c>
      <c r="AF288" s="38">
        <f t="shared" si="566"/>
        <v>553.45537436919574</v>
      </c>
      <c r="AG288" s="38">
        <f t="shared" si="566"/>
        <v>5534.4956967159587</v>
      </c>
      <c r="AH288" s="38">
        <f t="shared" si="566"/>
        <v>55344.898920183579</v>
      </c>
      <c r="AI288" s="38">
        <f t="shared" si="566"/>
        <v>553448.93115485983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9.1199999999999992</v>
      </c>
      <c r="Q289" s="38">
        <f t="shared" si="547"/>
        <v>63708.69275806535</v>
      </c>
      <c r="R289" s="371">
        <f t="shared" ref="R289:Z289" si="567">$P289*$O289+MAX(R$24*1000/(MAX(MIN(FLOOR(R$24*1000/$U$1,1),$E289))*$L$1)*$R$1,$Q289-$P289*$O289)</f>
        <v>63708.69275806535</v>
      </c>
      <c r="S289" s="371">
        <f t="shared" si="567"/>
        <v>63708.69275806535</v>
      </c>
      <c r="T289" s="371">
        <f t="shared" si="567"/>
        <v>63708.69275806535</v>
      </c>
      <c r="U289" s="371">
        <f t="shared" si="567"/>
        <v>63708.69275806535</v>
      </c>
      <c r="V289" s="371">
        <f t="shared" si="567"/>
        <v>63708.69275806535</v>
      </c>
      <c r="W289" s="371">
        <f t="shared" si="567"/>
        <v>260936.89509860281</v>
      </c>
      <c r="X289" s="371">
        <f t="shared" si="567"/>
        <v>2608712.3109860285</v>
      </c>
      <c r="Y289" s="371">
        <f t="shared" si="567"/>
        <v>26086466.469860282</v>
      </c>
      <c r="Z289" s="371">
        <f t="shared" si="567"/>
        <v>260864008.05860284</v>
      </c>
      <c r="AA289" s="38">
        <f t="shared" ref="AA289:AI289" si="568">$D289*R289/3600</f>
        <v>138.46022559419535</v>
      </c>
      <c r="AB289" s="38">
        <f t="shared" si="568"/>
        <v>138.46022559419535</v>
      </c>
      <c r="AC289" s="38">
        <f t="shared" si="568"/>
        <v>138.46022559419535</v>
      </c>
      <c r="AD289" s="38">
        <f t="shared" si="568"/>
        <v>138.46022559419535</v>
      </c>
      <c r="AE289" s="38">
        <f t="shared" si="568"/>
        <v>138.46022559419535</v>
      </c>
      <c r="AF289" s="38">
        <f t="shared" si="568"/>
        <v>567.10285201429679</v>
      </c>
      <c r="AG289" s="38">
        <f t="shared" si="568"/>
        <v>5669.601422542969</v>
      </c>
      <c r="AH289" s="38">
        <f t="shared" si="568"/>
        <v>56694.587127829676</v>
      </c>
      <c r="AI289" s="38">
        <f t="shared" si="568"/>
        <v>566944.44418069685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18.239999999999998</v>
      </c>
      <c r="Q290" s="38">
        <f t="shared" si="547"/>
        <v>127417.3855161307</v>
      </c>
      <c r="R290" s="371">
        <f t="shared" ref="R290:Z290" si="569">$P290*$O290+MAX(R$24*1000/(MAX(MIN(FLOOR(R$24*1000/$U$1,1),$E290))*$L$1)*$R$1,$Q290-$P290*$O290)</f>
        <v>127417.3855161307</v>
      </c>
      <c r="S290" s="371">
        <f t="shared" si="569"/>
        <v>127417.3855161307</v>
      </c>
      <c r="T290" s="371">
        <f t="shared" si="569"/>
        <v>127417.3855161307</v>
      </c>
      <c r="U290" s="371">
        <f t="shared" si="569"/>
        <v>127417.3855161307</v>
      </c>
      <c r="V290" s="371">
        <f t="shared" si="569"/>
        <v>127417.3855161307</v>
      </c>
      <c r="W290" s="371">
        <f t="shared" si="569"/>
        <v>521800.83019720565</v>
      </c>
      <c r="X290" s="371">
        <f t="shared" si="569"/>
        <v>5217351.6619720571</v>
      </c>
      <c r="Y290" s="371">
        <f t="shared" si="569"/>
        <v>52172859.979720563</v>
      </c>
      <c r="Z290" s="371">
        <f t="shared" si="569"/>
        <v>521727943.15720564</v>
      </c>
      <c r="AA290" s="38">
        <f t="shared" ref="AA290:AI290" si="570">$D290*R290/3600</f>
        <v>138.46022559419535</v>
      </c>
      <c r="AB290" s="38">
        <f t="shared" si="570"/>
        <v>138.46022559419535</v>
      </c>
      <c r="AC290" s="38">
        <f t="shared" si="570"/>
        <v>138.46022559419535</v>
      </c>
      <c r="AD290" s="38">
        <f t="shared" si="570"/>
        <v>138.46022559419535</v>
      </c>
      <c r="AE290" s="38">
        <f t="shared" si="570"/>
        <v>138.46022559419535</v>
      </c>
      <c r="AF290" s="38">
        <f t="shared" si="570"/>
        <v>567.02356881429682</v>
      </c>
      <c r="AG290" s="38">
        <f t="shared" si="570"/>
        <v>5669.5221393429683</v>
      </c>
      <c r="AH290" s="38">
        <f t="shared" si="570"/>
        <v>56694.507844629676</v>
      </c>
      <c r="AI290" s="38">
        <f t="shared" si="570"/>
        <v>566944.36489749677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2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1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0</v>
      </c>
      <c r="O293" s="38">
        <f t="shared" si="545"/>
        <v>4</v>
      </c>
      <c r="P293" s="369">
        <f t="shared" si="546"/>
        <v>100000000000</v>
      </c>
      <c r="Q293" s="38">
        <f t="shared" si="547"/>
        <v>698560227610365.75</v>
      </c>
      <c r="R293" s="371">
        <f t="shared" ref="R293:Z293" si="575">$P293*$O293+MAX(R$24*1000/(MAX(MIN(FLOOR(R$24*1000/$U$1,1),$E293))*$L$1)*$R$1,$Q293-$P293*$O293)</f>
        <v>698560227610365.75</v>
      </c>
      <c r="S293" s="371">
        <f t="shared" si="575"/>
        <v>698560227610365.75</v>
      </c>
      <c r="T293" s="371">
        <f t="shared" si="575"/>
        <v>698560227610365.75</v>
      </c>
      <c r="U293" s="371">
        <f t="shared" si="575"/>
        <v>698560227610365.75</v>
      </c>
      <c r="V293" s="371">
        <f t="shared" si="575"/>
        <v>698560227610365.75</v>
      </c>
      <c r="W293" s="371">
        <f t="shared" si="575"/>
        <v>698560227610365.75</v>
      </c>
      <c r="X293" s="371">
        <f t="shared" si="575"/>
        <v>698560227610365.75</v>
      </c>
      <c r="Y293" s="371">
        <f t="shared" si="575"/>
        <v>698560227610365.75</v>
      </c>
      <c r="Z293" s="371">
        <f t="shared" si="575"/>
        <v>698560227610365.75</v>
      </c>
      <c r="AA293" s="38">
        <f t="shared" ref="AA293:AI293" si="576">$D293*R293/3600</f>
        <v>769211832852.84753</v>
      </c>
      <c r="AB293" s="38">
        <f t="shared" si="576"/>
        <v>769211832852.84753</v>
      </c>
      <c r="AC293" s="38">
        <f t="shared" si="576"/>
        <v>769211832852.84753</v>
      </c>
      <c r="AD293" s="38">
        <f t="shared" si="576"/>
        <v>769211832852.84753</v>
      </c>
      <c r="AE293" s="38">
        <f t="shared" si="576"/>
        <v>769211832852.84753</v>
      </c>
      <c r="AF293" s="38">
        <f t="shared" si="576"/>
        <v>769211832852.84753</v>
      </c>
      <c r="AG293" s="38">
        <f t="shared" si="576"/>
        <v>769211832852.84753</v>
      </c>
      <c r="AH293" s="38">
        <f t="shared" si="576"/>
        <v>769211832852.84753</v>
      </c>
      <c r="AI293" s="38">
        <f t="shared" si="576"/>
        <v>769211832852.84753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0</v>
      </c>
      <c r="O294" s="38">
        <f t="shared" si="545"/>
        <v>4</v>
      </c>
      <c r="P294" s="369">
        <f t="shared" si="546"/>
        <v>100000000000</v>
      </c>
      <c r="Q294" s="38">
        <f t="shared" si="547"/>
        <v>698560227610365.75</v>
      </c>
      <c r="R294" s="371">
        <f t="shared" ref="R294:Z294" si="577">$P294*$O294+MAX(R$24*1000/(MAX(MIN(FLOOR(R$24*1000/$U$1,1),$E294))*$L$1)*$R$1,$Q294-$P294*$O294)</f>
        <v>698560227610365.75</v>
      </c>
      <c r="S294" s="371">
        <f t="shared" si="577"/>
        <v>698560227610365.75</v>
      </c>
      <c r="T294" s="371">
        <f t="shared" si="577"/>
        <v>698560227610365.75</v>
      </c>
      <c r="U294" s="371">
        <f t="shared" si="577"/>
        <v>698560227610365.75</v>
      </c>
      <c r="V294" s="371">
        <f t="shared" si="577"/>
        <v>698560227610365.75</v>
      </c>
      <c r="W294" s="371">
        <f t="shared" si="577"/>
        <v>698560227610365.75</v>
      </c>
      <c r="X294" s="371">
        <f t="shared" si="577"/>
        <v>698560227610365.75</v>
      </c>
      <c r="Y294" s="371">
        <f t="shared" si="577"/>
        <v>698560227610365.75</v>
      </c>
      <c r="Z294" s="371">
        <f t="shared" si="577"/>
        <v>698560227610365.75</v>
      </c>
      <c r="AA294" s="38">
        <f t="shared" ref="AA294:AI294" si="578">$D294*R294/3600</f>
        <v>769211832852.84753</v>
      </c>
      <c r="AB294" s="38">
        <f t="shared" si="578"/>
        <v>769211832852.84753</v>
      </c>
      <c r="AC294" s="38">
        <f t="shared" si="578"/>
        <v>769211832852.84753</v>
      </c>
      <c r="AD294" s="38">
        <f t="shared" si="578"/>
        <v>769211832852.84753</v>
      </c>
      <c r="AE294" s="38">
        <f t="shared" si="578"/>
        <v>769211832852.84753</v>
      </c>
      <c r="AF294" s="38">
        <f t="shared" si="578"/>
        <v>769211832852.84753</v>
      </c>
      <c r="AG294" s="38">
        <f t="shared" si="578"/>
        <v>769211832852.84753</v>
      </c>
      <c r="AH294" s="38">
        <f t="shared" si="578"/>
        <v>769211832852.84753</v>
      </c>
      <c r="AI294" s="38">
        <f t="shared" si="578"/>
        <v>769211832852.84753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17</v>
      </c>
      <c r="P295" s="369">
        <f t="shared" si="546"/>
        <v>9.1199999999999992</v>
      </c>
      <c r="Q295" s="38">
        <f t="shared" si="547"/>
        <v>63708.69275806535</v>
      </c>
      <c r="R295" s="371">
        <f t="shared" ref="R295:Z295" si="580">$P295*$O295+MAX(R$24*1000/(MAX(MIN(FLOOR(R$24*1000/$U$1,1),$E295))*$L$1)*$R$1,$Q295-$P295*$O295)</f>
        <v>63708.69275806535</v>
      </c>
      <c r="S295" s="371">
        <f t="shared" si="580"/>
        <v>63708.69275806535</v>
      </c>
      <c r="T295" s="371">
        <f t="shared" si="580"/>
        <v>63708.69275806535</v>
      </c>
      <c r="U295" s="371">
        <f t="shared" si="580"/>
        <v>63708.69275806535</v>
      </c>
      <c r="V295" s="371">
        <f t="shared" si="580"/>
        <v>63708.69275806535</v>
      </c>
      <c r="W295" s="371">
        <f t="shared" si="580"/>
        <v>261018.97509860282</v>
      </c>
      <c r="X295" s="371">
        <f t="shared" si="580"/>
        <v>2608794.3909860286</v>
      </c>
      <c r="Y295" s="371">
        <f t="shared" si="580"/>
        <v>26086548.54986028</v>
      </c>
      <c r="Z295" s="371">
        <f t="shared" si="580"/>
        <v>260864090.13860282</v>
      </c>
      <c r="AA295" s="38">
        <f t="shared" ref="AA295:AI295" si="581">$D295*R295/3600</f>
        <v>141.85802254129217</v>
      </c>
      <c r="AB295" s="38">
        <f t="shared" si="581"/>
        <v>141.85802254129217</v>
      </c>
      <c r="AC295" s="38">
        <f t="shared" si="581"/>
        <v>141.85802254129217</v>
      </c>
      <c r="AD295" s="38">
        <f t="shared" si="581"/>
        <v>141.85802254129217</v>
      </c>
      <c r="AE295" s="38">
        <f t="shared" si="581"/>
        <v>141.85802254129217</v>
      </c>
      <c r="AF295" s="38">
        <f t="shared" si="581"/>
        <v>581.20225121955559</v>
      </c>
      <c r="AG295" s="38">
        <f t="shared" si="581"/>
        <v>5808.915510595557</v>
      </c>
      <c r="AH295" s="38">
        <f t="shared" si="581"/>
        <v>58086.048104355556</v>
      </c>
      <c r="AI295" s="38">
        <f t="shared" si="581"/>
        <v>580857.37404195557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17</v>
      </c>
      <c r="P296" s="369">
        <f t="shared" si="546"/>
        <v>9.1199999999999992</v>
      </c>
      <c r="Q296" s="38">
        <f t="shared" si="547"/>
        <v>63708.69275806535</v>
      </c>
      <c r="R296" s="371">
        <f t="shared" ref="R296:Z296" si="582">$P296*$O296+MAX(R$24*1000/(MAX(MIN(FLOOR(R$24*1000/$U$1,1),$E296))*$L$1)*$R$1,$Q296-$P296*$O296)</f>
        <v>63708.69275806535</v>
      </c>
      <c r="S296" s="371">
        <f t="shared" si="582"/>
        <v>63708.69275806535</v>
      </c>
      <c r="T296" s="371">
        <f t="shared" si="582"/>
        <v>63708.69275806535</v>
      </c>
      <c r="U296" s="371">
        <f t="shared" si="582"/>
        <v>63708.69275806535</v>
      </c>
      <c r="V296" s="371">
        <f t="shared" si="582"/>
        <v>63708.69275806535</v>
      </c>
      <c r="W296" s="371">
        <f t="shared" si="582"/>
        <v>261018.97509860282</v>
      </c>
      <c r="X296" s="371">
        <f t="shared" si="582"/>
        <v>2608794.3909860286</v>
      </c>
      <c r="Y296" s="371">
        <f t="shared" si="582"/>
        <v>26086548.54986028</v>
      </c>
      <c r="Z296" s="371">
        <f t="shared" si="582"/>
        <v>260864090.13860282</v>
      </c>
      <c r="AA296" s="38">
        <f t="shared" ref="AA296:AI296" si="583">$D296*R296/3600</f>
        <v>141.85802254129217</v>
      </c>
      <c r="AB296" s="38">
        <f t="shared" si="583"/>
        <v>141.85802254129217</v>
      </c>
      <c r="AC296" s="38">
        <f t="shared" si="583"/>
        <v>141.85802254129217</v>
      </c>
      <c r="AD296" s="38">
        <f t="shared" si="583"/>
        <v>141.85802254129217</v>
      </c>
      <c r="AE296" s="38">
        <f t="shared" si="583"/>
        <v>141.85802254129217</v>
      </c>
      <c r="AF296" s="38">
        <f t="shared" si="583"/>
        <v>581.20225121955559</v>
      </c>
      <c r="AG296" s="38">
        <f t="shared" si="583"/>
        <v>5808.915510595557</v>
      </c>
      <c r="AH296" s="38">
        <f t="shared" si="583"/>
        <v>58086.048104355556</v>
      </c>
      <c r="AI296" s="38">
        <f t="shared" si="583"/>
        <v>580857.37404195557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11</v>
      </c>
      <c r="P297" s="369">
        <f t="shared" si="546"/>
        <v>12.16</v>
      </c>
      <c r="Q297" s="38">
        <f t="shared" si="547"/>
        <v>84944.923677420476</v>
      </c>
      <c r="R297" s="371">
        <f t="shared" ref="R297:Z297" si="584">$P297*$O297+MAX(R$24*1000/(MAX(MIN(FLOOR(R$24*1000/$U$1,1),$E297))*$L$1)*$R$1,$Q297-$P297*$O297)</f>
        <v>84944.923677420476</v>
      </c>
      <c r="S297" s="371">
        <f t="shared" si="584"/>
        <v>84944.923677420476</v>
      </c>
      <c r="T297" s="371">
        <f t="shared" si="584"/>
        <v>84944.923677420476</v>
      </c>
      <c r="U297" s="371">
        <f t="shared" si="584"/>
        <v>84944.923677420476</v>
      </c>
      <c r="V297" s="371">
        <f t="shared" si="584"/>
        <v>84944.923677420476</v>
      </c>
      <c r="W297" s="371">
        <f t="shared" si="584"/>
        <v>391429.66264790425</v>
      </c>
      <c r="X297" s="371">
        <f t="shared" si="584"/>
        <v>3913092.7864790424</v>
      </c>
      <c r="Y297" s="371">
        <f t="shared" si="584"/>
        <v>39129724.024790421</v>
      </c>
      <c r="Z297" s="371">
        <f t="shared" si="584"/>
        <v>391296036.40790427</v>
      </c>
      <c r="AA297" s="38">
        <f t="shared" ref="AA297:AI297" si="585">$D297*R297/3600</f>
        <v>126.09602003670419</v>
      </c>
      <c r="AB297" s="38">
        <f t="shared" si="585"/>
        <v>126.09602003670419</v>
      </c>
      <c r="AC297" s="38">
        <f t="shared" si="585"/>
        <v>126.09602003670419</v>
      </c>
      <c r="AD297" s="38">
        <f t="shared" si="585"/>
        <v>126.09602003670419</v>
      </c>
      <c r="AE297" s="38">
        <f t="shared" si="585"/>
        <v>126.09602003670419</v>
      </c>
      <c r="AF297" s="38">
        <f t="shared" si="585"/>
        <v>581.05558810844457</v>
      </c>
      <c r="AG297" s="38">
        <f t="shared" si="585"/>
        <v>5808.7688474844463</v>
      </c>
      <c r="AH297" s="38">
        <f t="shared" si="585"/>
        <v>58085.901441244452</v>
      </c>
      <c r="AI297" s="38">
        <f t="shared" si="585"/>
        <v>580857.22737884463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23</v>
      </c>
      <c r="P298" s="369">
        <f t="shared" si="546"/>
        <v>36.479999999999997</v>
      </c>
      <c r="Q298" s="38">
        <f t="shared" si="547"/>
        <v>254834.7710322614</v>
      </c>
      <c r="R298" s="371">
        <f t="shared" ref="R298:Z298" si="587">$P298*$O298+MAX(R$24*1000/(MAX(MIN(FLOOR(R$24*1000/$U$1,1),$E298))*$L$1)*$R$1,$Q298-$P298*$O298)</f>
        <v>254834.7710322614</v>
      </c>
      <c r="S298" s="371">
        <f t="shared" si="587"/>
        <v>254834.7710322614</v>
      </c>
      <c r="T298" s="371">
        <f t="shared" si="587"/>
        <v>254834.7710322614</v>
      </c>
      <c r="U298" s="371">
        <f t="shared" si="587"/>
        <v>254834.7710322614</v>
      </c>
      <c r="V298" s="371">
        <f t="shared" si="587"/>
        <v>254834.7710322614</v>
      </c>
      <c r="W298" s="371">
        <f t="shared" si="587"/>
        <v>392134.94264790422</v>
      </c>
      <c r="X298" s="371">
        <f t="shared" si="587"/>
        <v>3913798.0664790426</v>
      </c>
      <c r="Y298" s="371">
        <f t="shared" si="587"/>
        <v>39130429.304790422</v>
      </c>
      <c r="Z298" s="371">
        <f t="shared" si="587"/>
        <v>391296741.6879043</v>
      </c>
      <c r="AA298" s="38">
        <f t="shared" ref="AA298:AI298" si="588">$D298*R298/3600</f>
        <v>378.2880601101125</v>
      </c>
      <c r="AB298" s="38">
        <f t="shared" si="588"/>
        <v>378.2880601101125</v>
      </c>
      <c r="AC298" s="38">
        <f t="shared" si="588"/>
        <v>378.2880601101125</v>
      </c>
      <c r="AD298" s="38">
        <f t="shared" si="588"/>
        <v>378.2880601101125</v>
      </c>
      <c r="AE298" s="38">
        <f t="shared" si="588"/>
        <v>378.2880601101125</v>
      </c>
      <c r="AF298" s="38">
        <f t="shared" si="588"/>
        <v>582.10253708622236</v>
      </c>
      <c r="AG298" s="38">
        <f t="shared" si="588"/>
        <v>5809.8157964622242</v>
      </c>
      <c r="AH298" s="38">
        <f t="shared" si="588"/>
        <v>58086.948390222235</v>
      </c>
      <c r="AI298" s="38">
        <f t="shared" si="588"/>
        <v>580858.27432782238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23</v>
      </c>
      <c r="P299" s="369">
        <f t="shared" si="546"/>
        <v>36.479999999999997</v>
      </c>
      <c r="Q299" s="38">
        <f t="shared" si="547"/>
        <v>254834.7710322614</v>
      </c>
      <c r="R299" s="371">
        <f t="shared" ref="R299:Z299" si="589">$P299*$O299+MAX(R$24*1000/(MAX(MIN(FLOOR(R$24*1000/$U$1,1),$E299))*$L$1)*$R$1,$Q299-$P299*$O299)</f>
        <v>254834.7710322614</v>
      </c>
      <c r="S299" s="371">
        <f t="shared" si="589"/>
        <v>254834.7710322614</v>
      </c>
      <c r="T299" s="371">
        <f t="shared" si="589"/>
        <v>254834.7710322614</v>
      </c>
      <c r="U299" s="371">
        <f t="shared" si="589"/>
        <v>254834.7710322614</v>
      </c>
      <c r="V299" s="371">
        <f t="shared" si="589"/>
        <v>254834.7710322614</v>
      </c>
      <c r="W299" s="371">
        <f t="shared" si="589"/>
        <v>392134.94264790422</v>
      </c>
      <c r="X299" s="371">
        <f t="shared" si="589"/>
        <v>3913798.0664790426</v>
      </c>
      <c r="Y299" s="371">
        <f t="shared" si="589"/>
        <v>39130429.304790422</v>
      </c>
      <c r="Z299" s="371">
        <f t="shared" si="589"/>
        <v>391296741.6879043</v>
      </c>
      <c r="AA299" s="38">
        <f t="shared" ref="AA299:AI299" si="590">$D299*R299/3600</f>
        <v>378.2880601101125</v>
      </c>
      <c r="AB299" s="38">
        <f t="shared" si="590"/>
        <v>378.2880601101125</v>
      </c>
      <c r="AC299" s="38">
        <f t="shared" si="590"/>
        <v>378.2880601101125</v>
      </c>
      <c r="AD299" s="38">
        <f t="shared" si="590"/>
        <v>378.2880601101125</v>
      </c>
      <c r="AE299" s="38">
        <f t="shared" si="590"/>
        <v>378.2880601101125</v>
      </c>
      <c r="AF299" s="38">
        <f t="shared" si="590"/>
        <v>582.10253708622236</v>
      </c>
      <c r="AG299" s="38">
        <f t="shared" si="590"/>
        <v>5809.8157964622242</v>
      </c>
      <c r="AH299" s="38">
        <f t="shared" si="590"/>
        <v>58086.948390222235</v>
      </c>
      <c r="AI299" s="38">
        <f t="shared" si="590"/>
        <v>580858.27432782238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18.239999999999998</v>
      </c>
      <c r="Q300" s="38">
        <f t="shared" si="547"/>
        <v>127417.3855161307</v>
      </c>
      <c r="R300" s="371">
        <f t="shared" ref="R300:Z300" si="591">$P300*$O300+MAX(R$24*1000/(MAX(MIN(FLOOR(R$24*1000/$U$1,1),$E300))*$L$1)*$R$1,$Q300-$P300*$O300)</f>
        <v>127417.3855161307</v>
      </c>
      <c r="S300" s="371">
        <f t="shared" si="591"/>
        <v>127417.3855161307</v>
      </c>
      <c r="T300" s="371">
        <f t="shared" si="591"/>
        <v>127417.3855161307</v>
      </c>
      <c r="U300" s="371">
        <f t="shared" si="591"/>
        <v>127417.3855161307</v>
      </c>
      <c r="V300" s="371">
        <f t="shared" si="591"/>
        <v>127417.3855161307</v>
      </c>
      <c r="W300" s="371">
        <f t="shared" si="591"/>
        <v>521873.79019720561</v>
      </c>
      <c r="X300" s="371">
        <f t="shared" si="591"/>
        <v>5217424.621972057</v>
      </c>
      <c r="Y300" s="371">
        <f t="shared" si="591"/>
        <v>52172932.939720564</v>
      </c>
      <c r="Z300" s="371">
        <f t="shared" si="591"/>
        <v>521728016.11720568</v>
      </c>
      <c r="AA300" s="38">
        <f t="shared" ref="AA300:AI300" si="592">$D300*R300/3600</f>
        <v>141.85802254129217</v>
      </c>
      <c r="AB300" s="38">
        <f t="shared" si="592"/>
        <v>141.85802254129217</v>
      </c>
      <c r="AC300" s="38">
        <f t="shared" si="592"/>
        <v>141.85802254129217</v>
      </c>
      <c r="AD300" s="38">
        <f t="shared" si="592"/>
        <v>141.85802254129217</v>
      </c>
      <c r="AE300" s="38">
        <f t="shared" si="592"/>
        <v>141.85802254129217</v>
      </c>
      <c r="AF300" s="38">
        <f t="shared" si="592"/>
        <v>581.01948641955562</v>
      </c>
      <c r="AG300" s="38">
        <f t="shared" si="592"/>
        <v>5808.7327457955571</v>
      </c>
      <c r="AH300" s="38">
        <f t="shared" si="592"/>
        <v>58085.865339555559</v>
      </c>
      <c r="AI300" s="38">
        <f t="shared" si="592"/>
        <v>580857.19127715565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17</v>
      </c>
      <c r="P301" s="369">
        <f t="shared" si="546"/>
        <v>45.6</v>
      </c>
      <c r="Q301" s="38">
        <f t="shared" si="547"/>
        <v>318543.46379032679</v>
      </c>
      <c r="R301" s="371">
        <f t="shared" ref="R301:Z301" si="593">$P301*$O301+MAX(R$24*1000/(MAX(MIN(FLOOR(R$24*1000/$U$1,1),$E301))*$L$1)*$R$1,$Q301-$P301*$O301)</f>
        <v>318543.46379032679</v>
      </c>
      <c r="S301" s="371">
        <f t="shared" si="593"/>
        <v>318543.46379032679</v>
      </c>
      <c r="T301" s="371">
        <f t="shared" si="593"/>
        <v>318543.46379032679</v>
      </c>
      <c r="U301" s="371">
        <f t="shared" si="593"/>
        <v>318543.46379032679</v>
      </c>
      <c r="V301" s="371">
        <f t="shared" si="593"/>
        <v>318543.46379032679</v>
      </c>
      <c r="W301" s="371">
        <f t="shared" si="593"/>
        <v>522503.07019720564</v>
      </c>
      <c r="X301" s="371">
        <f t="shared" si="593"/>
        <v>5218053.9019720573</v>
      </c>
      <c r="Y301" s="371">
        <f t="shared" si="593"/>
        <v>52173562.219720565</v>
      </c>
      <c r="Z301" s="371">
        <f t="shared" si="593"/>
        <v>521728645.39720565</v>
      </c>
      <c r="AA301" s="38">
        <f t="shared" ref="AA301:AI301" si="594">$D301*R301/3600</f>
        <v>354.64505635323047</v>
      </c>
      <c r="AB301" s="38">
        <f t="shared" si="594"/>
        <v>354.64505635323047</v>
      </c>
      <c r="AC301" s="38">
        <f t="shared" si="594"/>
        <v>354.64505635323047</v>
      </c>
      <c r="AD301" s="38">
        <f t="shared" si="594"/>
        <v>354.64505635323047</v>
      </c>
      <c r="AE301" s="38">
        <f t="shared" si="594"/>
        <v>354.64505635323047</v>
      </c>
      <c r="AF301" s="38">
        <f t="shared" si="594"/>
        <v>581.72008481955561</v>
      </c>
      <c r="AG301" s="38">
        <f t="shared" si="594"/>
        <v>5809.4333441955578</v>
      </c>
      <c r="AH301" s="38">
        <f t="shared" si="594"/>
        <v>58086.565937955558</v>
      </c>
      <c r="AI301" s="38">
        <f t="shared" si="594"/>
        <v>580857.89187555562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11</v>
      </c>
      <c r="P302" s="369">
        <f t="shared" si="546"/>
        <v>76</v>
      </c>
      <c r="Q302" s="38">
        <f t="shared" si="547"/>
        <v>530905.77298387792</v>
      </c>
      <c r="R302" s="371">
        <f t="shared" ref="R302:Z302" si="595">$P302*$O302+MAX(R$24*1000/(MAX(MIN(FLOOR(R$24*1000/$U$1,1),$E302))*$L$1)*$R$1,$Q302-$P302*$O302)</f>
        <v>530905.77298387792</v>
      </c>
      <c r="S302" s="371">
        <f t="shared" si="595"/>
        <v>530905.77298387792</v>
      </c>
      <c r="T302" s="371">
        <f t="shared" si="595"/>
        <v>530905.77298387792</v>
      </c>
      <c r="U302" s="371">
        <f t="shared" si="595"/>
        <v>530905.77298387792</v>
      </c>
      <c r="V302" s="371">
        <f t="shared" si="595"/>
        <v>530905.77298387792</v>
      </c>
      <c r="W302" s="371">
        <f t="shared" si="595"/>
        <v>783427.80529580847</v>
      </c>
      <c r="X302" s="371">
        <f t="shared" si="595"/>
        <v>7826754.0529580852</v>
      </c>
      <c r="Y302" s="371">
        <f t="shared" si="595"/>
        <v>78260016.529580846</v>
      </c>
      <c r="Z302" s="371">
        <f t="shared" si="595"/>
        <v>782592641.29580855</v>
      </c>
      <c r="AA302" s="38">
        <f t="shared" ref="AA302:AI302" si="596">$D302*R302/3600</f>
        <v>394.05006261470055</v>
      </c>
      <c r="AB302" s="38">
        <f t="shared" si="596"/>
        <v>394.05006261470055</v>
      </c>
      <c r="AC302" s="38">
        <f t="shared" si="596"/>
        <v>394.05006261470055</v>
      </c>
      <c r="AD302" s="38">
        <f t="shared" si="596"/>
        <v>394.05006261470055</v>
      </c>
      <c r="AE302" s="38">
        <f t="shared" si="596"/>
        <v>394.05006261470055</v>
      </c>
      <c r="AF302" s="38">
        <f t="shared" si="596"/>
        <v>581.47752659733339</v>
      </c>
      <c r="AG302" s="38">
        <f t="shared" si="596"/>
        <v>5809.1907859733346</v>
      </c>
      <c r="AH302" s="38">
        <f t="shared" si="596"/>
        <v>58086.323379733338</v>
      </c>
      <c r="AI302" s="38">
        <f t="shared" si="596"/>
        <v>580857.64931733347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36.479999999999997</v>
      </c>
      <c r="Q303" s="38">
        <f t="shared" si="547"/>
        <v>254834.7710322614</v>
      </c>
      <c r="R303" s="371">
        <f t="shared" ref="R303:Z303" si="597">$P303*$O303+MAX(R$24*1000/(MAX(MIN(FLOOR(R$24*1000/$U$1,1),$E303))*$L$1)*$R$1,$Q303-$P303*$O303)</f>
        <v>254834.7710322614</v>
      </c>
      <c r="S303" s="371">
        <f t="shared" si="597"/>
        <v>254834.7710322614</v>
      </c>
      <c r="T303" s="371">
        <f t="shared" si="597"/>
        <v>254834.7710322614</v>
      </c>
      <c r="U303" s="371">
        <f t="shared" si="597"/>
        <v>254834.7710322614</v>
      </c>
      <c r="V303" s="371">
        <f t="shared" si="597"/>
        <v>254834.7710322614</v>
      </c>
      <c r="W303" s="371">
        <f t="shared" si="597"/>
        <v>782774.2052958085</v>
      </c>
      <c r="X303" s="371">
        <f t="shared" si="597"/>
        <v>7826100.4529580856</v>
      </c>
      <c r="Y303" s="371">
        <f t="shared" si="597"/>
        <v>78259362.929580852</v>
      </c>
      <c r="Z303" s="371">
        <f t="shared" si="597"/>
        <v>782591987.69580853</v>
      </c>
      <c r="AA303" s="38">
        <f t="shared" ref="AA303:AI303" si="598">$D303*R303/3600</f>
        <v>189.14403005505625</v>
      </c>
      <c r="AB303" s="38">
        <f t="shared" si="598"/>
        <v>189.14403005505625</v>
      </c>
      <c r="AC303" s="38">
        <f t="shared" si="598"/>
        <v>189.14403005505625</v>
      </c>
      <c r="AD303" s="38">
        <f t="shared" si="598"/>
        <v>189.14403005505625</v>
      </c>
      <c r="AE303" s="38">
        <f t="shared" si="598"/>
        <v>189.14403005505625</v>
      </c>
      <c r="AF303" s="38">
        <f t="shared" si="598"/>
        <v>580.99241015288897</v>
      </c>
      <c r="AG303" s="38">
        <f t="shared" si="598"/>
        <v>5808.7056695288902</v>
      </c>
      <c r="AH303" s="38">
        <f t="shared" si="598"/>
        <v>58085.838263288904</v>
      </c>
      <c r="AI303" s="38">
        <f t="shared" si="598"/>
        <v>580857.16420088895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36.479999999999997</v>
      </c>
      <c r="Q304" s="38">
        <f t="shared" si="547"/>
        <v>254834.7710322614</v>
      </c>
      <c r="R304" s="371">
        <f t="shared" ref="R304:Z304" si="599">$P304*$O304+MAX(R$24*1000/(MAX(MIN(FLOOR(R$24*1000/$U$1,1),$E304))*$L$1)*$R$1,$Q304-$P304*$O304)</f>
        <v>254834.7710322614</v>
      </c>
      <c r="S304" s="371">
        <f t="shared" si="599"/>
        <v>254834.7710322614</v>
      </c>
      <c r="T304" s="371">
        <f t="shared" si="599"/>
        <v>254834.7710322614</v>
      </c>
      <c r="U304" s="371">
        <f t="shared" si="599"/>
        <v>254834.7710322614</v>
      </c>
      <c r="V304" s="371">
        <f t="shared" si="599"/>
        <v>254834.7710322614</v>
      </c>
      <c r="W304" s="371">
        <f t="shared" si="599"/>
        <v>1565256.5705916169</v>
      </c>
      <c r="X304" s="371">
        <f t="shared" si="599"/>
        <v>15651909.065916171</v>
      </c>
      <c r="Y304" s="371">
        <f t="shared" si="599"/>
        <v>156518434.0191617</v>
      </c>
      <c r="Z304" s="371">
        <f t="shared" si="599"/>
        <v>1565183683.5516171</v>
      </c>
      <c r="AA304" s="38">
        <f t="shared" ref="AA304:AI304" si="600">$D304*R304/3600</f>
        <v>94.572015027528124</v>
      </c>
      <c r="AB304" s="38">
        <f t="shared" si="600"/>
        <v>94.572015027528124</v>
      </c>
      <c r="AC304" s="38">
        <f t="shared" si="600"/>
        <v>94.572015027528124</v>
      </c>
      <c r="AD304" s="38">
        <f t="shared" si="600"/>
        <v>94.572015027528124</v>
      </c>
      <c r="AE304" s="38">
        <f t="shared" si="600"/>
        <v>94.572015027528124</v>
      </c>
      <c r="AF304" s="38">
        <f t="shared" si="600"/>
        <v>580.88410508622223</v>
      </c>
      <c r="AG304" s="38">
        <f t="shared" si="600"/>
        <v>5808.5973644622236</v>
      </c>
      <c r="AH304" s="38">
        <f t="shared" si="600"/>
        <v>58085.729958222233</v>
      </c>
      <c r="AI304" s="38">
        <f t="shared" si="600"/>
        <v>580857.05589582236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91.2</v>
      </c>
      <c r="Q305" s="38">
        <f t="shared" si="547"/>
        <v>637086.92758065357</v>
      </c>
      <c r="R305" s="371">
        <f t="shared" ref="R305:Z305" si="601">$P305*$O305+MAX(R$24*1000/(MAX(MIN(FLOOR(R$24*1000/$U$1,1),$E305))*$L$1)*$R$1,$Q305-$P305*$O305)</f>
        <v>637086.92758065357</v>
      </c>
      <c r="S305" s="371">
        <f t="shared" si="601"/>
        <v>637086.92758065357</v>
      </c>
      <c r="T305" s="371">
        <f t="shared" si="601"/>
        <v>637086.92758065357</v>
      </c>
      <c r="U305" s="371">
        <f t="shared" si="601"/>
        <v>637086.92758065357</v>
      </c>
      <c r="V305" s="371">
        <f t="shared" si="601"/>
        <v>637086.92758065357</v>
      </c>
      <c r="W305" s="371">
        <f t="shared" si="601"/>
        <v>1565639.6105916169</v>
      </c>
      <c r="X305" s="371">
        <f t="shared" si="601"/>
        <v>15652292.10591617</v>
      </c>
      <c r="Y305" s="371">
        <f t="shared" si="601"/>
        <v>156518817.05916169</v>
      </c>
      <c r="Z305" s="371">
        <f t="shared" si="601"/>
        <v>1565184066.5916171</v>
      </c>
      <c r="AA305" s="38">
        <f t="shared" ref="AA305:AI305" si="602">$D305*R305/3600</f>
        <v>236.43003756882035</v>
      </c>
      <c r="AB305" s="38">
        <f t="shared" si="602"/>
        <v>236.43003756882035</v>
      </c>
      <c r="AC305" s="38">
        <f t="shared" si="602"/>
        <v>236.43003756882035</v>
      </c>
      <c r="AD305" s="38">
        <f t="shared" si="602"/>
        <v>236.43003756882035</v>
      </c>
      <c r="AE305" s="38">
        <f t="shared" si="602"/>
        <v>236.43003756882035</v>
      </c>
      <c r="AF305" s="38">
        <f t="shared" si="602"/>
        <v>581.02625548622234</v>
      </c>
      <c r="AG305" s="38">
        <f t="shared" si="602"/>
        <v>5808.7395148622236</v>
      </c>
      <c r="AH305" s="38">
        <f t="shared" si="602"/>
        <v>58085.872108622236</v>
      </c>
      <c r="AI305" s="38">
        <f t="shared" si="602"/>
        <v>580857.19804622245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36.479999999999997</v>
      </c>
      <c r="Q306" s="38">
        <f t="shared" si="547"/>
        <v>254834.7710322614</v>
      </c>
      <c r="R306" s="371">
        <f t="shared" ref="R306:Z306" si="603">$P306*$O306+MAX(R$24*1000/(MAX(MIN(FLOOR(R$24*1000/$U$1,1),$E306))*$L$1)*$R$1,$Q306-$P306*$O306)</f>
        <v>254834.7710322614</v>
      </c>
      <c r="S306" s="371">
        <f t="shared" si="603"/>
        <v>254834.7710322614</v>
      </c>
      <c r="T306" s="371">
        <f t="shared" si="603"/>
        <v>254834.7710322614</v>
      </c>
      <c r="U306" s="371">
        <f t="shared" si="603"/>
        <v>254834.7710322614</v>
      </c>
      <c r="V306" s="371">
        <f t="shared" si="603"/>
        <v>313073.20211832336</v>
      </c>
      <c r="W306" s="371">
        <f t="shared" si="603"/>
        <v>3130403.7011832339</v>
      </c>
      <c r="X306" s="371">
        <f t="shared" si="603"/>
        <v>31303708.691832341</v>
      </c>
      <c r="Y306" s="371">
        <f t="shared" si="603"/>
        <v>313036758.5983234</v>
      </c>
      <c r="Z306" s="371">
        <f t="shared" si="603"/>
        <v>3130367257.6632342</v>
      </c>
      <c r="AA306" s="38">
        <f t="shared" ref="AA306:AI306" si="604">$D306*R306/3600</f>
        <v>47.286007513764062</v>
      </c>
      <c r="AB306" s="38">
        <f t="shared" si="604"/>
        <v>47.286007513764062</v>
      </c>
      <c r="AC306" s="38">
        <f t="shared" si="604"/>
        <v>47.286007513764062</v>
      </c>
      <c r="AD306" s="38">
        <f t="shared" si="604"/>
        <v>47.286007513764062</v>
      </c>
      <c r="AE306" s="38">
        <f t="shared" si="604"/>
        <v>58.092471948622226</v>
      </c>
      <c r="AF306" s="38">
        <f t="shared" si="604"/>
        <v>580.8637978862223</v>
      </c>
      <c r="AG306" s="38">
        <f t="shared" si="604"/>
        <v>5808.5770572622232</v>
      </c>
      <c r="AH306" s="38">
        <f t="shared" si="604"/>
        <v>58085.70965102224</v>
      </c>
      <c r="AI306" s="38">
        <f t="shared" si="604"/>
        <v>580857.03558862233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91.2</v>
      </c>
      <c r="Q307" s="38">
        <f t="shared" si="547"/>
        <v>637086.92758065357</v>
      </c>
      <c r="R307" s="371">
        <f t="shared" ref="R307:Z307" si="605">$P307*$O307+MAX(R$24*1000/(MAX(MIN(FLOOR(R$24*1000/$U$1,1),$E307))*$L$1)*$R$1,$Q307-$P307*$O307)</f>
        <v>637086.92758065357</v>
      </c>
      <c r="S307" s="371">
        <f t="shared" si="605"/>
        <v>637086.92758065357</v>
      </c>
      <c r="T307" s="371">
        <f t="shared" si="605"/>
        <v>637086.92758065357</v>
      </c>
      <c r="U307" s="371">
        <f t="shared" si="605"/>
        <v>637086.92758065357</v>
      </c>
      <c r="V307" s="371">
        <f t="shared" si="605"/>
        <v>637086.92758065357</v>
      </c>
      <c r="W307" s="371">
        <f t="shared" si="605"/>
        <v>3130549.6211832338</v>
      </c>
      <c r="X307" s="371">
        <f t="shared" si="605"/>
        <v>31303854.611832339</v>
      </c>
      <c r="Y307" s="371">
        <f t="shared" si="605"/>
        <v>313036904.51832336</v>
      </c>
      <c r="Z307" s="371">
        <f t="shared" si="605"/>
        <v>3130367403.5832343</v>
      </c>
      <c r="AA307" s="38">
        <f t="shared" ref="AA307:AI307" si="606">$D307*R307/3600</f>
        <v>118.21501878441018</v>
      </c>
      <c r="AB307" s="38">
        <f t="shared" si="606"/>
        <v>118.21501878441018</v>
      </c>
      <c r="AC307" s="38">
        <f t="shared" si="606"/>
        <v>118.21501878441018</v>
      </c>
      <c r="AD307" s="38">
        <f t="shared" si="606"/>
        <v>118.21501878441018</v>
      </c>
      <c r="AE307" s="38">
        <f t="shared" si="606"/>
        <v>118.21501878441018</v>
      </c>
      <c r="AF307" s="38">
        <f t="shared" si="606"/>
        <v>580.89087415288895</v>
      </c>
      <c r="AG307" s="38">
        <f t="shared" si="606"/>
        <v>5808.6041335288901</v>
      </c>
      <c r="AH307" s="38">
        <f t="shared" si="606"/>
        <v>58085.736727288895</v>
      </c>
      <c r="AI307" s="38">
        <f t="shared" si="606"/>
        <v>580857.06266488915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91.2</v>
      </c>
      <c r="Q308" s="38">
        <f t="shared" si="547"/>
        <v>637086.92758065357</v>
      </c>
      <c r="R308" s="371">
        <f t="shared" ref="R308:Z308" si="607">$P308*$O308+MAX(R$24*1000/(MAX(MIN(FLOOR(R$24*1000/$U$1,1),$E308))*$L$1)*$R$1,$Q308-$P308*$O308)</f>
        <v>637086.92758065357</v>
      </c>
      <c r="S308" s="371">
        <f t="shared" si="607"/>
        <v>637086.92758065357</v>
      </c>
      <c r="T308" s="371">
        <f t="shared" si="607"/>
        <v>637086.92758065357</v>
      </c>
      <c r="U308" s="371">
        <f t="shared" si="607"/>
        <v>637086.92758065357</v>
      </c>
      <c r="V308" s="371">
        <f t="shared" si="607"/>
        <v>637086.92758065357</v>
      </c>
      <c r="W308" s="371">
        <f t="shared" si="607"/>
        <v>6260825.642366468</v>
      </c>
      <c r="X308" s="371">
        <f t="shared" si="607"/>
        <v>62607435.623664685</v>
      </c>
      <c r="Y308" s="371">
        <f t="shared" si="607"/>
        <v>626073535.43664682</v>
      </c>
      <c r="Z308" s="371">
        <f t="shared" si="607"/>
        <v>6260734533.5664682</v>
      </c>
      <c r="AA308" s="38">
        <f t="shared" ref="AA308:AI308" si="608">$D308*R308/3600</f>
        <v>59.107509392205088</v>
      </c>
      <c r="AB308" s="38">
        <f t="shared" si="608"/>
        <v>59.107509392205088</v>
      </c>
      <c r="AC308" s="38">
        <f t="shared" si="608"/>
        <v>59.107509392205088</v>
      </c>
      <c r="AD308" s="38">
        <f t="shared" si="608"/>
        <v>59.107509392205088</v>
      </c>
      <c r="AE308" s="38">
        <f t="shared" si="608"/>
        <v>59.107509392205088</v>
      </c>
      <c r="AF308" s="38">
        <f t="shared" si="608"/>
        <v>580.86549015288904</v>
      </c>
      <c r="AG308" s="38">
        <f t="shared" si="608"/>
        <v>5808.5787495288905</v>
      </c>
      <c r="AH308" s="38">
        <f t="shared" si="608"/>
        <v>58085.711343288902</v>
      </c>
      <c r="AI308" s="38">
        <f t="shared" si="608"/>
        <v>580857.037280889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76</v>
      </c>
      <c r="Q309" s="38">
        <f t="shared" si="547"/>
        <v>530905.77298387792</v>
      </c>
      <c r="R309" s="371">
        <f t="shared" ref="R309:Z309" si="609">$P309*$O309+MAX(R$24*1000/(MAX(MIN(FLOOR(R$24*1000/$U$1,1),$E309))*$L$1)*$R$1,$Q309-$P309*$O309)</f>
        <v>530905.77298387792</v>
      </c>
      <c r="S309" s="371">
        <f t="shared" si="609"/>
        <v>530905.77298387792</v>
      </c>
      <c r="T309" s="371">
        <f t="shared" si="609"/>
        <v>530905.77298387792</v>
      </c>
      <c r="U309" s="371">
        <f t="shared" si="609"/>
        <v>530905.77298387792</v>
      </c>
      <c r="V309" s="371">
        <f t="shared" si="609"/>
        <v>530905.77298387792</v>
      </c>
      <c r="W309" s="371">
        <f t="shared" si="609"/>
        <v>3130443.2211832339</v>
      </c>
      <c r="X309" s="371">
        <f t="shared" si="609"/>
        <v>31303748.211832341</v>
      </c>
      <c r="Y309" s="371">
        <f t="shared" si="609"/>
        <v>313036798.11832339</v>
      </c>
      <c r="Z309" s="371">
        <f t="shared" si="609"/>
        <v>3130367297.1832342</v>
      </c>
      <c r="AA309" s="38">
        <f t="shared" ref="AA309:AI309" si="610">$D309*R309/3600</f>
        <v>101.16704451859452</v>
      </c>
      <c r="AB309" s="38">
        <f t="shared" si="610"/>
        <v>101.16704451859452</v>
      </c>
      <c r="AC309" s="38">
        <f t="shared" si="610"/>
        <v>101.16704451859452</v>
      </c>
      <c r="AD309" s="38">
        <f t="shared" si="610"/>
        <v>101.16704451859452</v>
      </c>
      <c r="AE309" s="38">
        <f t="shared" si="610"/>
        <v>101.16704451859452</v>
      </c>
      <c r="AF309" s="38">
        <f t="shared" si="610"/>
        <v>596.52334714769415</v>
      </c>
      <c r="AG309" s="38">
        <f t="shared" si="610"/>
        <v>5965.1031314769407</v>
      </c>
      <c r="AH309" s="38">
        <f t="shared" si="610"/>
        <v>59650.9009747694</v>
      </c>
      <c r="AI309" s="38">
        <f t="shared" si="610"/>
        <v>596508.8794076941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23</v>
      </c>
      <c r="P310" s="369">
        <f t="shared" si="546"/>
        <v>12.16</v>
      </c>
      <c r="Q310" s="38">
        <f t="shared" si="547"/>
        <v>84944.923677420476</v>
      </c>
      <c r="R310" s="371">
        <f t="shared" ref="R310:Z310" si="611">$P310*$O310+MAX(R$24*1000/(MAX(MIN(FLOOR(R$24*1000/$U$1,1),$E310))*$L$1)*$R$1,$Q310-$P310*$O310)</f>
        <v>84944.923677420476</v>
      </c>
      <c r="S310" s="371">
        <f t="shared" si="611"/>
        <v>84944.923677420476</v>
      </c>
      <c r="T310" s="371">
        <f t="shared" si="611"/>
        <v>84944.923677420476</v>
      </c>
      <c r="U310" s="371">
        <f t="shared" si="611"/>
        <v>84944.923677420476</v>
      </c>
      <c r="V310" s="371">
        <f t="shared" si="611"/>
        <v>84944.923677420476</v>
      </c>
      <c r="W310" s="371">
        <f t="shared" si="611"/>
        <v>195927.63132395211</v>
      </c>
      <c r="X310" s="371">
        <f t="shared" si="611"/>
        <v>1956759.1932395212</v>
      </c>
      <c r="Y310" s="371">
        <f t="shared" si="611"/>
        <v>19565074.812395211</v>
      </c>
      <c r="Z310" s="371">
        <f t="shared" si="611"/>
        <v>195648231.00395215</v>
      </c>
      <c r="AA310" s="38">
        <f t="shared" ref="AA310:AI310" si="612">$D310*R310/3600</f>
        <v>259.12920884039767</v>
      </c>
      <c r="AB310" s="38">
        <f t="shared" si="612"/>
        <v>259.12920884039767</v>
      </c>
      <c r="AC310" s="38">
        <f t="shared" si="612"/>
        <v>259.12920884039767</v>
      </c>
      <c r="AD310" s="38">
        <f t="shared" si="612"/>
        <v>259.12920884039767</v>
      </c>
      <c r="AE310" s="38">
        <f t="shared" si="612"/>
        <v>259.12920884039767</v>
      </c>
      <c r="AF310" s="38">
        <f t="shared" si="612"/>
        <v>597.68812422212272</v>
      </c>
      <c r="AG310" s="38">
        <f t="shared" si="612"/>
        <v>5969.2026278212288</v>
      </c>
      <c r="AH310" s="38">
        <f t="shared" si="612"/>
        <v>59684.347663812274</v>
      </c>
      <c r="AI310" s="38">
        <f t="shared" si="612"/>
        <v>596835.79802372283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11</v>
      </c>
      <c r="P311" s="369">
        <f t="shared" si="546"/>
        <v>24.32</v>
      </c>
      <c r="Q311" s="38">
        <f t="shared" si="547"/>
        <v>169889.84735484095</v>
      </c>
      <c r="R311" s="371">
        <f t="shared" ref="R311:Z311" si="613">$P311*$O311+MAX(R$24*1000/(MAX(MIN(FLOOR(R$24*1000/$U$1,1),$E311))*$L$1)*$R$1,$Q311-$P311*$O311)</f>
        <v>169889.84735484095</v>
      </c>
      <c r="S311" s="371">
        <f t="shared" si="613"/>
        <v>169889.84735484095</v>
      </c>
      <c r="T311" s="371">
        <f t="shared" si="613"/>
        <v>169889.84735484095</v>
      </c>
      <c r="U311" s="371">
        <f t="shared" si="613"/>
        <v>169889.84735484095</v>
      </c>
      <c r="V311" s="371">
        <f t="shared" si="613"/>
        <v>169889.84735484095</v>
      </c>
      <c r="W311" s="371">
        <f t="shared" si="613"/>
        <v>391563.42264790426</v>
      </c>
      <c r="X311" s="371">
        <f t="shared" si="613"/>
        <v>3913226.5464790426</v>
      </c>
      <c r="Y311" s="371">
        <f t="shared" si="613"/>
        <v>39129857.784790426</v>
      </c>
      <c r="Z311" s="371">
        <f t="shared" si="613"/>
        <v>391296170.16790426</v>
      </c>
      <c r="AA311" s="38">
        <f t="shared" ref="AA311:AI311" si="614">$D311*R311/3600</f>
        <v>259.12920884039767</v>
      </c>
      <c r="AB311" s="38">
        <f t="shared" si="614"/>
        <v>259.12920884039767</v>
      </c>
      <c r="AC311" s="38">
        <f t="shared" si="614"/>
        <v>259.12920884039767</v>
      </c>
      <c r="AD311" s="38">
        <f t="shared" si="614"/>
        <v>259.12920884039767</v>
      </c>
      <c r="AE311" s="38">
        <f t="shared" si="614"/>
        <v>259.12920884039767</v>
      </c>
      <c r="AF311" s="38">
        <f t="shared" si="614"/>
        <v>597.24298715545615</v>
      </c>
      <c r="AG311" s="38">
        <f t="shared" si="614"/>
        <v>5968.7574907545613</v>
      </c>
      <c r="AH311" s="38">
        <f t="shared" si="614"/>
        <v>59683.902526745616</v>
      </c>
      <c r="AI311" s="38">
        <f t="shared" si="614"/>
        <v>596835.35288665618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23</v>
      </c>
      <c r="P312" s="369">
        <f t="shared" si="546"/>
        <v>12.16</v>
      </c>
      <c r="Q312" s="38">
        <f t="shared" si="547"/>
        <v>84944.923677420476</v>
      </c>
      <c r="R312" s="371">
        <f t="shared" ref="R312:Z312" si="615">$P312*$O312+MAX(R$24*1000/(MAX(MIN(FLOOR(R$24*1000/$U$1,1),$E312))*$L$1)*$R$1,$Q312-$P312*$O312)</f>
        <v>84944.923677420476</v>
      </c>
      <c r="S312" s="371">
        <f t="shared" si="615"/>
        <v>84944.923677420476</v>
      </c>
      <c r="T312" s="371">
        <f t="shared" si="615"/>
        <v>84944.923677420476</v>
      </c>
      <c r="U312" s="371">
        <f t="shared" si="615"/>
        <v>84944.923677420476</v>
      </c>
      <c r="V312" s="371">
        <f t="shared" si="615"/>
        <v>84944.923677420476</v>
      </c>
      <c r="W312" s="371">
        <f t="shared" si="615"/>
        <v>195927.63132395211</v>
      </c>
      <c r="X312" s="371">
        <f t="shared" si="615"/>
        <v>1956759.1932395212</v>
      </c>
      <c r="Y312" s="371">
        <f t="shared" si="615"/>
        <v>19565074.812395211</v>
      </c>
      <c r="Z312" s="371">
        <f t="shared" si="615"/>
        <v>195648231.00395215</v>
      </c>
      <c r="AA312" s="38">
        <f t="shared" ref="AA312:AI312" si="616">$D312*R312/3600</f>
        <v>259.13864716525075</v>
      </c>
      <c r="AB312" s="38">
        <f t="shared" si="616"/>
        <v>259.13864716525075</v>
      </c>
      <c r="AC312" s="38">
        <f t="shared" si="616"/>
        <v>259.13864716525075</v>
      </c>
      <c r="AD312" s="38">
        <f t="shared" si="616"/>
        <v>259.13864716525075</v>
      </c>
      <c r="AE312" s="38">
        <f t="shared" si="616"/>
        <v>259.13864716525075</v>
      </c>
      <c r="AF312" s="38">
        <f t="shared" si="616"/>
        <v>597.70989395893662</v>
      </c>
      <c r="AG312" s="38">
        <f t="shared" si="616"/>
        <v>5969.420045509366</v>
      </c>
      <c r="AH312" s="38">
        <f t="shared" si="616"/>
        <v>59686.521561013658</v>
      </c>
      <c r="AI312" s="38">
        <f t="shared" si="616"/>
        <v>596857.53671605664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48.64</v>
      </c>
      <c r="Q313" s="38">
        <f t="shared" si="547"/>
        <v>339779.69470968191</v>
      </c>
      <c r="R313" s="371">
        <f t="shared" ref="R313:Z313" si="617">$P313*$O313+MAX(R$24*1000/(MAX(MIN(FLOOR(R$24*1000/$U$1,1),$E313))*$L$1)*$R$1,$Q313-$P313*$O313)</f>
        <v>339779.69470968191</v>
      </c>
      <c r="S313" s="371">
        <f t="shared" si="617"/>
        <v>339779.69470968191</v>
      </c>
      <c r="T313" s="371">
        <f t="shared" si="617"/>
        <v>339779.69470968191</v>
      </c>
      <c r="U313" s="371">
        <f t="shared" si="617"/>
        <v>339779.69470968191</v>
      </c>
      <c r="V313" s="371">
        <f t="shared" si="617"/>
        <v>339779.69470968191</v>
      </c>
      <c r="W313" s="371">
        <f t="shared" si="617"/>
        <v>782835.00529580843</v>
      </c>
      <c r="X313" s="371">
        <f t="shared" si="617"/>
        <v>7826161.2529580854</v>
      </c>
      <c r="Y313" s="371">
        <f t="shared" si="617"/>
        <v>78259423.729580849</v>
      </c>
      <c r="Z313" s="371">
        <f t="shared" si="617"/>
        <v>782592048.4958086</v>
      </c>
      <c r="AA313" s="38">
        <f t="shared" ref="AA313:AI313" si="618">$D313*R313/3600</f>
        <v>259.17640046466289</v>
      </c>
      <c r="AB313" s="38">
        <f t="shared" si="618"/>
        <v>259.17640046466289</v>
      </c>
      <c r="AC313" s="38">
        <f t="shared" si="618"/>
        <v>259.17640046466289</v>
      </c>
      <c r="AD313" s="38">
        <f t="shared" si="618"/>
        <v>259.17640046466289</v>
      </c>
      <c r="AE313" s="38">
        <f t="shared" si="618"/>
        <v>259.17640046466289</v>
      </c>
      <c r="AF313" s="38">
        <f t="shared" si="618"/>
        <v>597.12914570619171</v>
      </c>
      <c r="AG313" s="38">
        <f t="shared" si="618"/>
        <v>5969.6218890619175</v>
      </c>
      <c r="AH313" s="38">
        <f t="shared" si="618"/>
        <v>59694.549322619176</v>
      </c>
      <c r="AI313" s="38">
        <f t="shared" si="618"/>
        <v>596943.82365819172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36.479999999999997</v>
      </c>
      <c r="Q314" s="38">
        <f t="shared" si="547"/>
        <v>254834.7710322614</v>
      </c>
      <c r="R314" s="371">
        <f t="shared" ref="R314:Z314" si="619">$P314*$O314+MAX(R$24*1000/(MAX(MIN(FLOOR(R$24*1000/$U$1,1),$E314))*$L$1)*$R$1,$Q314-$P314*$O314)</f>
        <v>254834.7710322614</v>
      </c>
      <c r="S314" s="371">
        <f t="shared" si="619"/>
        <v>254834.7710322614</v>
      </c>
      <c r="T314" s="371">
        <f t="shared" si="619"/>
        <v>254834.7710322614</v>
      </c>
      <c r="U314" s="371">
        <f t="shared" si="619"/>
        <v>254834.7710322614</v>
      </c>
      <c r="V314" s="371">
        <f t="shared" si="619"/>
        <v>254834.7710322614</v>
      </c>
      <c r="W314" s="371">
        <f t="shared" si="619"/>
        <v>1565256.5705916169</v>
      </c>
      <c r="X314" s="371">
        <f t="shared" si="619"/>
        <v>15651909.065916171</v>
      </c>
      <c r="Y314" s="371">
        <f t="shared" si="619"/>
        <v>156518434.0191617</v>
      </c>
      <c r="Z314" s="371">
        <f t="shared" si="619"/>
        <v>1565183683.5516171</v>
      </c>
      <c r="AA314" s="38">
        <f t="shared" ref="AA314:AI314" si="620">$D314*R314/3600</f>
        <v>97.191150174248577</v>
      </c>
      <c r="AB314" s="38">
        <f t="shared" si="620"/>
        <v>97.191150174248577</v>
      </c>
      <c r="AC314" s="38">
        <f t="shared" si="620"/>
        <v>97.191150174248577</v>
      </c>
      <c r="AD314" s="38">
        <f t="shared" si="620"/>
        <v>97.191150174248577</v>
      </c>
      <c r="AE314" s="38">
        <f t="shared" si="620"/>
        <v>97.191150174248577</v>
      </c>
      <c r="AF314" s="38">
        <f t="shared" si="620"/>
        <v>596.97146428396957</v>
      </c>
      <c r="AG314" s="38">
        <f t="shared" si="620"/>
        <v>5969.4642076396949</v>
      </c>
      <c r="AH314" s="38">
        <f t="shared" si="620"/>
        <v>59694.391641196948</v>
      </c>
      <c r="AI314" s="38">
        <f t="shared" si="620"/>
        <v>596943.66597676952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0</v>
      </c>
      <c r="O315" s="38">
        <f t="shared" si="545"/>
        <v>17</v>
      </c>
      <c r="P315" s="369">
        <f t="shared" si="546"/>
        <v>100000000000</v>
      </c>
      <c r="Q315" s="38">
        <f t="shared" si="547"/>
        <v>698560227610365.75</v>
      </c>
      <c r="R315" s="371">
        <f t="shared" ref="R315:Z315" si="621">$P315*$O315+MAX(R$24*1000/(MAX(MIN(FLOOR(R$24*1000/$U$1,1),$E315))*$L$1)*$R$1,$Q315-$P315*$O315)</f>
        <v>698560227610365.75</v>
      </c>
      <c r="S315" s="371">
        <f t="shared" si="621"/>
        <v>698560227610365.75</v>
      </c>
      <c r="T315" s="371">
        <f t="shared" si="621"/>
        <v>698560227610365.75</v>
      </c>
      <c r="U315" s="371">
        <f t="shared" si="621"/>
        <v>698560227610365.75</v>
      </c>
      <c r="V315" s="371">
        <f t="shared" si="621"/>
        <v>698560227610365.75</v>
      </c>
      <c r="W315" s="371">
        <f t="shared" si="621"/>
        <v>698560227610365.75</v>
      </c>
      <c r="X315" s="371">
        <f t="shared" si="621"/>
        <v>698560227610365.75</v>
      </c>
      <c r="Y315" s="371">
        <f t="shared" si="621"/>
        <v>698560227610365.75</v>
      </c>
      <c r="Z315" s="371">
        <f t="shared" si="621"/>
        <v>698560227610365.75</v>
      </c>
      <c r="AA315" s="38">
        <f t="shared" ref="AA315:AI315" si="622">$D315*R315/3600</f>
        <v>1623733393057.5339</v>
      </c>
      <c r="AB315" s="38">
        <f t="shared" si="622"/>
        <v>1623733393057.5339</v>
      </c>
      <c r="AC315" s="38">
        <f t="shared" si="622"/>
        <v>1623733393057.5339</v>
      </c>
      <c r="AD315" s="38">
        <f t="shared" si="622"/>
        <v>1623733393057.5339</v>
      </c>
      <c r="AE315" s="38">
        <f t="shared" si="622"/>
        <v>1623733393057.5339</v>
      </c>
      <c r="AF315" s="38">
        <f t="shared" si="622"/>
        <v>1623733393057.5339</v>
      </c>
      <c r="AG315" s="38">
        <f t="shared" si="622"/>
        <v>1623733393057.5339</v>
      </c>
      <c r="AH315" s="38">
        <f t="shared" si="622"/>
        <v>1623733393057.5339</v>
      </c>
      <c r="AI315" s="38">
        <f t="shared" si="622"/>
        <v>1623733393057.5339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0</v>
      </c>
      <c r="O316" s="38">
        <f t="shared" si="545"/>
        <v>8</v>
      </c>
      <c r="P316" s="369">
        <f t="shared" si="546"/>
        <v>100000000000</v>
      </c>
      <c r="Q316" s="38">
        <f t="shared" si="547"/>
        <v>698560227610365.75</v>
      </c>
      <c r="R316" s="371">
        <f t="shared" ref="R316:Z316" si="623">$P316*$O316+MAX(R$24*1000/(MAX(MIN(FLOOR(R$24*1000/$U$1,1),$E316))*$L$1)*$R$1,$Q316-$P316*$O316)</f>
        <v>698560227610365.75</v>
      </c>
      <c r="S316" s="371">
        <f t="shared" si="623"/>
        <v>698560227610365.75</v>
      </c>
      <c r="T316" s="371">
        <f t="shared" si="623"/>
        <v>698560227610365.75</v>
      </c>
      <c r="U316" s="371">
        <f t="shared" si="623"/>
        <v>698560227610365.75</v>
      </c>
      <c r="V316" s="371">
        <f t="shared" si="623"/>
        <v>698560227610365.75</v>
      </c>
      <c r="W316" s="371">
        <f t="shared" si="623"/>
        <v>698560227610365.75</v>
      </c>
      <c r="X316" s="371">
        <f t="shared" si="623"/>
        <v>698560227610365.75</v>
      </c>
      <c r="Y316" s="371">
        <f t="shared" si="623"/>
        <v>698560227610365.75</v>
      </c>
      <c r="Z316" s="371">
        <f t="shared" si="623"/>
        <v>698560227610365.75</v>
      </c>
      <c r="AA316" s="38">
        <f t="shared" ref="AA316:AI316" si="624">$D316*R316/3600</f>
        <v>811866696528.76697</v>
      </c>
      <c r="AB316" s="38">
        <f t="shared" si="624"/>
        <v>811866696528.76697</v>
      </c>
      <c r="AC316" s="38">
        <f t="shared" si="624"/>
        <v>811866696528.76697</v>
      </c>
      <c r="AD316" s="38">
        <f t="shared" si="624"/>
        <v>811866696528.76697</v>
      </c>
      <c r="AE316" s="38">
        <f t="shared" si="624"/>
        <v>811866696528.76697</v>
      </c>
      <c r="AF316" s="38">
        <f t="shared" si="624"/>
        <v>811866696528.76697</v>
      </c>
      <c r="AG316" s="38">
        <f t="shared" si="624"/>
        <v>811866696528.76697</v>
      </c>
      <c r="AH316" s="38">
        <f t="shared" si="624"/>
        <v>811866696528.76697</v>
      </c>
      <c r="AI316" s="38">
        <f t="shared" si="624"/>
        <v>811866696528.76697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0</v>
      </c>
      <c r="O317" s="38">
        <f t="shared" si="545"/>
        <v>23</v>
      </c>
      <c r="P317" s="369">
        <f t="shared" si="546"/>
        <v>100000000000</v>
      </c>
      <c r="Q317" s="38">
        <f t="shared" si="547"/>
        <v>698560227610365.75</v>
      </c>
      <c r="R317" s="371">
        <f t="shared" ref="R317:Z317" si="625">$P317*$O317+MAX(R$24*1000/(MAX(MIN(FLOOR(R$24*1000/$U$1,1),$E317))*$L$1)*$R$1,$Q317-$P317*$O317)</f>
        <v>698560227610365.75</v>
      </c>
      <c r="S317" s="371">
        <f t="shared" si="625"/>
        <v>698560227610365.75</v>
      </c>
      <c r="T317" s="371">
        <f t="shared" si="625"/>
        <v>698560227610365.75</v>
      </c>
      <c r="U317" s="371">
        <f t="shared" si="625"/>
        <v>698560227610365.75</v>
      </c>
      <c r="V317" s="371">
        <f t="shared" si="625"/>
        <v>698560227610365.75</v>
      </c>
      <c r="W317" s="371">
        <f t="shared" si="625"/>
        <v>698560227610365.75</v>
      </c>
      <c r="X317" s="371">
        <f t="shared" si="625"/>
        <v>698560227610365.75</v>
      </c>
      <c r="Y317" s="371">
        <f t="shared" si="625"/>
        <v>698560227610365.75</v>
      </c>
      <c r="Z317" s="371">
        <f t="shared" si="625"/>
        <v>698560227610365.75</v>
      </c>
      <c r="AA317" s="38">
        <f t="shared" ref="AA317:AI317" si="626">$D317*R317/3600</f>
        <v>2164977857410.0457</v>
      </c>
      <c r="AB317" s="38">
        <f t="shared" si="626"/>
        <v>2164977857410.0457</v>
      </c>
      <c r="AC317" s="38">
        <f t="shared" si="626"/>
        <v>2164977857410.0457</v>
      </c>
      <c r="AD317" s="38">
        <f t="shared" si="626"/>
        <v>2164977857410.0457</v>
      </c>
      <c r="AE317" s="38">
        <f t="shared" si="626"/>
        <v>2164977857410.0457</v>
      </c>
      <c r="AF317" s="38">
        <f t="shared" si="626"/>
        <v>2164977857410.0457</v>
      </c>
      <c r="AG317" s="38">
        <f t="shared" si="626"/>
        <v>2164977857410.0457</v>
      </c>
      <c r="AH317" s="38">
        <f t="shared" si="626"/>
        <v>2164977857410.0457</v>
      </c>
      <c r="AI317" s="38">
        <f t="shared" si="626"/>
        <v>2164977857410.0457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0</v>
      </c>
      <c r="O318" s="38">
        <f t="shared" si="545"/>
        <v>23</v>
      </c>
      <c r="P318" s="369">
        <f t="shared" si="546"/>
        <v>100000000000</v>
      </c>
      <c r="Q318" s="38">
        <f t="shared" si="547"/>
        <v>698560227610365.75</v>
      </c>
      <c r="R318" s="371">
        <f t="shared" ref="R318:Z318" si="627">$P318*$O318+MAX(R$24*1000/(MAX(MIN(FLOOR(R$24*1000/$U$1,1),$E318))*$L$1)*$R$1,$Q318-$P318*$O318)</f>
        <v>698560227610365.75</v>
      </c>
      <c r="S318" s="371">
        <f t="shared" si="627"/>
        <v>698560227610365.75</v>
      </c>
      <c r="T318" s="371">
        <f t="shared" si="627"/>
        <v>698560227610365.75</v>
      </c>
      <c r="U318" s="371">
        <f t="shared" si="627"/>
        <v>698560227610365.75</v>
      </c>
      <c r="V318" s="371">
        <f t="shared" si="627"/>
        <v>698560227610365.75</v>
      </c>
      <c r="W318" s="371">
        <f t="shared" si="627"/>
        <v>698560227610365.75</v>
      </c>
      <c r="X318" s="371">
        <f t="shared" si="627"/>
        <v>698560227610365.75</v>
      </c>
      <c r="Y318" s="371">
        <f t="shared" si="627"/>
        <v>698560227610365.75</v>
      </c>
      <c r="Z318" s="371">
        <f t="shared" si="627"/>
        <v>698560227610365.75</v>
      </c>
      <c r="AA318" s="38">
        <f t="shared" ref="AA318:AI318" si="628">$D318*R318/3600</f>
        <v>2164977857410.0457</v>
      </c>
      <c r="AB318" s="38">
        <f t="shared" si="628"/>
        <v>2164977857410.0457</v>
      </c>
      <c r="AC318" s="38">
        <f t="shared" si="628"/>
        <v>2164977857410.0457</v>
      </c>
      <c r="AD318" s="38">
        <f t="shared" si="628"/>
        <v>2164977857410.0457</v>
      </c>
      <c r="AE318" s="38">
        <f t="shared" si="628"/>
        <v>2164977857410.0457</v>
      </c>
      <c r="AF318" s="38">
        <f t="shared" si="628"/>
        <v>2164977857410.0457</v>
      </c>
      <c r="AG318" s="38">
        <f t="shared" si="628"/>
        <v>2164977857410.0457</v>
      </c>
      <c r="AH318" s="38">
        <f t="shared" si="628"/>
        <v>2164977857410.0457</v>
      </c>
      <c r="AI318" s="38">
        <f t="shared" si="628"/>
        <v>2164977857410.0457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0</v>
      </c>
      <c r="O319" s="38">
        <f t="shared" si="545"/>
        <v>11</v>
      </c>
      <c r="P319" s="369">
        <f t="shared" si="546"/>
        <v>100000000000</v>
      </c>
      <c r="Q319" s="38">
        <f t="shared" si="547"/>
        <v>698560227610365.75</v>
      </c>
      <c r="R319" s="371">
        <f t="shared" ref="R319:Z319" si="629">$P319*$O319+MAX(R$24*1000/(MAX(MIN(FLOOR(R$24*1000/$U$1,1),$E319))*$L$1)*$R$1,$Q319-$P319*$O319)</f>
        <v>698560227610365.75</v>
      </c>
      <c r="S319" s="371">
        <f t="shared" si="629"/>
        <v>698560227610365.75</v>
      </c>
      <c r="T319" s="371">
        <f t="shared" si="629"/>
        <v>698560227610365.75</v>
      </c>
      <c r="U319" s="371">
        <f t="shared" si="629"/>
        <v>698560227610365.75</v>
      </c>
      <c r="V319" s="371">
        <f t="shared" si="629"/>
        <v>698560227610365.75</v>
      </c>
      <c r="W319" s="371">
        <f t="shared" si="629"/>
        <v>698560227610365.75</v>
      </c>
      <c r="X319" s="371">
        <f t="shared" si="629"/>
        <v>698560227610365.75</v>
      </c>
      <c r="Y319" s="371">
        <f t="shared" si="629"/>
        <v>698560227610365.75</v>
      </c>
      <c r="Z319" s="371">
        <f t="shared" si="629"/>
        <v>698560227610365.75</v>
      </c>
      <c r="AA319" s="38">
        <f t="shared" ref="AA319:AI319" si="630">$D319*R319/3600</f>
        <v>1082488928705.0228</v>
      </c>
      <c r="AB319" s="38">
        <f t="shared" si="630"/>
        <v>1082488928705.0228</v>
      </c>
      <c r="AC319" s="38">
        <f t="shared" si="630"/>
        <v>1082488928705.0228</v>
      </c>
      <c r="AD319" s="38">
        <f t="shared" si="630"/>
        <v>1082488928705.0228</v>
      </c>
      <c r="AE319" s="38">
        <f t="shared" si="630"/>
        <v>1082488928705.0228</v>
      </c>
      <c r="AF319" s="38">
        <f t="shared" si="630"/>
        <v>1082488928705.0228</v>
      </c>
      <c r="AG319" s="38">
        <f t="shared" si="630"/>
        <v>1082488928705.0228</v>
      </c>
      <c r="AH319" s="38">
        <f t="shared" si="630"/>
        <v>1082488928705.0228</v>
      </c>
      <c r="AI319" s="38">
        <f t="shared" si="630"/>
        <v>1082488928705.0228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0</v>
      </c>
      <c r="O320" s="38">
        <f t="shared" si="545"/>
        <v>5</v>
      </c>
      <c r="P320" s="369">
        <f t="shared" si="546"/>
        <v>100000000000</v>
      </c>
      <c r="Q320" s="38">
        <f t="shared" si="547"/>
        <v>698560227610365.75</v>
      </c>
      <c r="R320" s="371">
        <f t="shared" ref="R320:Z320" si="631">$P320*$O320+MAX(R$24*1000/(MAX(MIN(FLOOR(R$24*1000/$U$1,1),$E320))*$L$1)*$R$1,$Q320-$P320*$O320)</f>
        <v>698560227610365.75</v>
      </c>
      <c r="S320" s="371">
        <f t="shared" si="631"/>
        <v>698560227610365.75</v>
      </c>
      <c r="T320" s="371">
        <f t="shared" si="631"/>
        <v>698560227610365.75</v>
      </c>
      <c r="U320" s="371">
        <f t="shared" si="631"/>
        <v>698560227610365.75</v>
      </c>
      <c r="V320" s="371">
        <f t="shared" si="631"/>
        <v>698560227610365.75</v>
      </c>
      <c r="W320" s="371">
        <f t="shared" si="631"/>
        <v>698560227610365.75</v>
      </c>
      <c r="X320" s="371">
        <f t="shared" si="631"/>
        <v>698560227610365.75</v>
      </c>
      <c r="Y320" s="371">
        <f t="shared" si="631"/>
        <v>698560227610365.75</v>
      </c>
      <c r="Z320" s="371">
        <f t="shared" si="631"/>
        <v>698560227610365.75</v>
      </c>
      <c r="AA320" s="38">
        <f t="shared" ref="AA320:AI320" si="632">$D320*R320/3600</f>
        <v>541244464352.51141</v>
      </c>
      <c r="AB320" s="38">
        <f t="shared" si="632"/>
        <v>541244464352.51141</v>
      </c>
      <c r="AC320" s="38">
        <f t="shared" si="632"/>
        <v>541244464352.51141</v>
      </c>
      <c r="AD320" s="38">
        <f t="shared" si="632"/>
        <v>541244464352.51141</v>
      </c>
      <c r="AE320" s="38">
        <f t="shared" si="632"/>
        <v>541244464352.51141</v>
      </c>
      <c r="AF320" s="38">
        <f t="shared" si="632"/>
        <v>541244464352.51141</v>
      </c>
      <c r="AG320" s="38">
        <f t="shared" si="632"/>
        <v>541244464352.51141</v>
      </c>
      <c r="AH320" s="38">
        <f t="shared" si="632"/>
        <v>541244464352.51141</v>
      </c>
      <c r="AI320" s="38">
        <f t="shared" si="632"/>
        <v>541244464352.51141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2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1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23</v>
      </c>
      <c r="P323" s="369">
        <f t="shared" si="546"/>
        <v>4.5599999999999996</v>
      </c>
      <c r="Q323" s="38">
        <f t="shared" si="547"/>
        <v>31854.346379032675</v>
      </c>
      <c r="R323" s="371">
        <f t="shared" ref="R323:Z323" si="637">$P323*$O323+MAX(R$24*1000/(MAX(MIN(FLOOR(R$24*1000/$U$1,1),$E323))*$L$1)*$R$1,$Q323-$P323*$O323)</f>
        <v>31854.346379032675</v>
      </c>
      <c r="S323" s="371">
        <f t="shared" si="637"/>
        <v>31854.346379032675</v>
      </c>
      <c r="T323" s="371">
        <f t="shared" si="637"/>
        <v>31854.346379032675</v>
      </c>
      <c r="U323" s="371">
        <f t="shared" si="637"/>
        <v>31854.346379032675</v>
      </c>
      <c r="V323" s="371">
        <f t="shared" si="637"/>
        <v>39234.47026479042</v>
      </c>
      <c r="W323" s="371">
        <f t="shared" si="637"/>
        <v>391400.78264790424</v>
      </c>
      <c r="X323" s="371">
        <f t="shared" si="637"/>
        <v>3913063.9064790425</v>
      </c>
      <c r="Y323" s="371">
        <f t="shared" si="637"/>
        <v>39129695.144790426</v>
      </c>
      <c r="Z323" s="371">
        <f t="shared" si="637"/>
        <v>391296007.52790427</v>
      </c>
      <c r="AA323" s="38">
        <f t="shared" ref="AA323:AI323" si="638">$D323*R323/3600</f>
        <v>50.4360484334684</v>
      </c>
      <c r="AB323" s="38">
        <f t="shared" si="638"/>
        <v>50.4360484334684</v>
      </c>
      <c r="AC323" s="38">
        <f t="shared" si="638"/>
        <v>50.4360484334684</v>
      </c>
      <c r="AD323" s="38">
        <f t="shared" si="638"/>
        <v>50.4360484334684</v>
      </c>
      <c r="AE323" s="38">
        <f t="shared" si="638"/>
        <v>62.12124458591817</v>
      </c>
      <c r="AF323" s="38">
        <f t="shared" si="638"/>
        <v>619.71790585918166</v>
      </c>
      <c r="AG323" s="38">
        <f t="shared" si="638"/>
        <v>6195.6845185918173</v>
      </c>
      <c r="AH323" s="38">
        <f t="shared" si="638"/>
        <v>61955.350645918174</v>
      </c>
      <c r="AI323" s="38">
        <f t="shared" si="638"/>
        <v>619552.01191918179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9.1199999999999992</v>
      </c>
      <c r="Q324" s="38">
        <f t="shared" si="547"/>
        <v>63708.69275806535</v>
      </c>
      <c r="R324" s="371">
        <f t="shared" ref="R324:Z324" si="639">$P324*$O324+MAX(R$24*1000/(MAX(MIN(FLOOR(R$24*1000/$U$1,1),$E324))*$L$1)*$R$1,$Q324-$P324*$O324)</f>
        <v>63708.69275806535</v>
      </c>
      <c r="S324" s="371">
        <f t="shared" si="639"/>
        <v>63708.69275806535</v>
      </c>
      <c r="T324" s="371">
        <f t="shared" si="639"/>
        <v>63708.69275806535</v>
      </c>
      <c r="U324" s="371">
        <f t="shared" si="639"/>
        <v>63708.69275806535</v>
      </c>
      <c r="V324" s="371">
        <f t="shared" si="639"/>
        <v>63708.69275806535</v>
      </c>
      <c r="W324" s="371">
        <f t="shared" si="639"/>
        <v>391341.50264790421</v>
      </c>
      <c r="X324" s="371">
        <f t="shared" si="639"/>
        <v>3913004.6264790427</v>
      </c>
      <c r="Y324" s="371">
        <f t="shared" si="639"/>
        <v>39129635.864790425</v>
      </c>
      <c r="Z324" s="371">
        <f t="shared" si="639"/>
        <v>391295948.2479043</v>
      </c>
      <c r="AA324" s="38">
        <f t="shared" ref="AA324:AI324" si="640">$D324*R324/3600</f>
        <v>103.00757685446895</v>
      </c>
      <c r="AB324" s="38">
        <f t="shared" si="640"/>
        <v>103.00757685446895</v>
      </c>
      <c r="AC324" s="38">
        <f t="shared" si="640"/>
        <v>103.00757685446895</v>
      </c>
      <c r="AD324" s="38">
        <f t="shared" si="640"/>
        <v>103.00757685446895</v>
      </c>
      <c r="AE324" s="38">
        <f t="shared" si="640"/>
        <v>103.00757685446895</v>
      </c>
      <c r="AF324" s="38">
        <f t="shared" si="640"/>
        <v>632.74159561599345</v>
      </c>
      <c r="AG324" s="38">
        <f t="shared" si="640"/>
        <v>6326.7523997799362</v>
      </c>
      <c r="AH324" s="38">
        <f t="shared" si="640"/>
        <v>63266.860441419347</v>
      </c>
      <c r="AI324" s="38">
        <f t="shared" si="640"/>
        <v>632667.94085781358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18.239999999999998</v>
      </c>
      <c r="Q325" s="38">
        <f t="shared" si="547"/>
        <v>127417.3855161307</v>
      </c>
      <c r="R325" s="371">
        <f t="shared" ref="R325:Z325" si="641">$P325*$O325+MAX(R$24*1000/(MAX(MIN(FLOOR(R$24*1000/$U$1,1),$E325))*$L$1)*$R$1,$Q325-$P325*$O325)</f>
        <v>127417.3855161307</v>
      </c>
      <c r="S325" s="371">
        <f t="shared" si="641"/>
        <v>127417.3855161307</v>
      </c>
      <c r="T325" s="371">
        <f t="shared" si="641"/>
        <v>127417.3855161307</v>
      </c>
      <c r="U325" s="371">
        <f t="shared" si="641"/>
        <v>127417.3855161307</v>
      </c>
      <c r="V325" s="371">
        <f t="shared" si="641"/>
        <v>127417.3855161307</v>
      </c>
      <c r="W325" s="371">
        <f t="shared" si="641"/>
        <v>782628.28529580845</v>
      </c>
      <c r="X325" s="371">
        <f t="shared" si="641"/>
        <v>7825954.5329580856</v>
      </c>
      <c r="Y325" s="371">
        <f t="shared" si="641"/>
        <v>78259217.009580851</v>
      </c>
      <c r="Z325" s="371">
        <f t="shared" si="641"/>
        <v>782591841.77580857</v>
      </c>
      <c r="AA325" s="38">
        <f t="shared" ref="AA325:AI325" si="642">$D325*R325/3600</f>
        <v>103.00775382305996</v>
      </c>
      <c r="AB325" s="38">
        <f t="shared" si="642"/>
        <v>103.00775382305996</v>
      </c>
      <c r="AC325" s="38">
        <f t="shared" si="642"/>
        <v>103.00775382305996</v>
      </c>
      <c r="AD325" s="38">
        <f t="shared" si="642"/>
        <v>103.00775382305996</v>
      </c>
      <c r="AE325" s="38">
        <f t="shared" si="642"/>
        <v>103.00775382305996</v>
      </c>
      <c r="AF325" s="38">
        <f t="shared" si="642"/>
        <v>632.69844550772314</v>
      </c>
      <c r="AG325" s="38">
        <f t="shared" si="642"/>
        <v>6326.7190320692325</v>
      </c>
      <c r="AH325" s="38">
        <f t="shared" si="642"/>
        <v>63266.924897684316</v>
      </c>
      <c r="AI325" s="38">
        <f t="shared" si="642"/>
        <v>632668.98355383531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36.479999999999997</v>
      </c>
      <c r="Q326" s="38">
        <f t="shared" si="547"/>
        <v>254834.7710322614</v>
      </c>
      <c r="R326" s="371">
        <f t="shared" ref="R326:Z326" si="643">$P326*$O326+MAX(R$24*1000/(MAX(MIN(FLOOR(R$24*1000/$U$1,1),$E326))*$L$1)*$R$1,$Q326-$P326*$O326)</f>
        <v>254834.7710322614</v>
      </c>
      <c r="S326" s="371">
        <f t="shared" si="643"/>
        <v>254834.7710322614</v>
      </c>
      <c r="T326" s="371">
        <f t="shared" si="643"/>
        <v>254834.7710322614</v>
      </c>
      <c r="U326" s="371">
        <f t="shared" si="643"/>
        <v>254834.7710322614</v>
      </c>
      <c r="V326" s="371">
        <f t="shared" si="643"/>
        <v>254834.7710322614</v>
      </c>
      <c r="W326" s="371">
        <f t="shared" si="643"/>
        <v>1565220.0905916169</v>
      </c>
      <c r="X326" s="371">
        <f t="shared" si="643"/>
        <v>15651872.585916171</v>
      </c>
      <c r="Y326" s="371">
        <f t="shared" si="643"/>
        <v>156518397.53916168</v>
      </c>
      <c r="Z326" s="371">
        <f t="shared" si="643"/>
        <v>1565183647.0716171</v>
      </c>
      <c r="AA326" s="38">
        <f t="shared" ref="AA326:AI326" si="644">$D326*R326/3600</f>
        <v>103.00775382305996</v>
      </c>
      <c r="AB326" s="38">
        <f t="shared" si="644"/>
        <v>103.00775382305996</v>
      </c>
      <c r="AC326" s="38">
        <f t="shared" si="644"/>
        <v>103.00775382305996</v>
      </c>
      <c r="AD326" s="38">
        <f t="shared" si="644"/>
        <v>103.00775382305996</v>
      </c>
      <c r="AE326" s="38">
        <f t="shared" si="644"/>
        <v>103.00775382305996</v>
      </c>
      <c r="AF326" s="38">
        <f t="shared" si="644"/>
        <v>632.68369978505655</v>
      </c>
      <c r="AG326" s="38">
        <f t="shared" si="644"/>
        <v>6326.7042863465658</v>
      </c>
      <c r="AH326" s="38">
        <f t="shared" si="644"/>
        <v>63266.910151961645</v>
      </c>
      <c r="AI326" s="38">
        <f t="shared" si="644"/>
        <v>632668.96880811255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91.2</v>
      </c>
      <c r="Q327" s="38">
        <f t="shared" si="547"/>
        <v>637086.92758065357</v>
      </c>
      <c r="R327" s="371">
        <f t="shared" ref="R327:Z327" si="645">$P327*$O327+MAX(R$24*1000/(MAX(MIN(FLOOR(R$24*1000/$U$1,1),$E327))*$L$1)*$R$1,$Q327-$P327*$O327)</f>
        <v>637086.92758065357</v>
      </c>
      <c r="S327" s="371">
        <f t="shared" si="645"/>
        <v>637086.92758065357</v>
      </c>
      <c r="T327" s="371">
        <f t="shared" si="645"/>
        <v>637086.92758065357</v>
      </c>
      <c r="U327" s="371">
        <f t="shared" si="645"/>
        <v>637086.92758065357</v>
      </c>
      <c r="V327" s="371">
        <f t="shared" si="645"/>
        <v>637086.92758065357</v>
      </c>
      <c r="W327" s="371">
        <f t="shared" si="645"/>
        <v>3130458.4211832341</v>
      </c>
      <c r="X327" s="371">
        <f t="shared" si="645"/>
        <v>31303763.41183234</v>
      </c>
      <c r="Y327" s="371">
        <f t="shared" si="645"/>
        <v>313036813.31832337</v>
      </c>
      <c r="Z327" s="371">
        <f t="shared" si="645"/>
        <v>3130367312.383234</v>
      </c>
      <c r="AA327" s="38">
        <f t="shared" ref="AA327:AI327" si="646">$D327*R327/3600</f>
        <v>131.66463170000173</v>
      </c>
      <c r="AB327" s="38">
        <f t="shared" si="646"/>
        <v>131.66463170000173</v>
      </c>
      <c r="AC327" s="38">
        <f t="shared" si="646"/>
        <v>131.66463170000173</v>
      </c>
      <c r="AD327" s="38">
        <f t="shared" si="646"/>
        <v>131.66463170000173</v>
      </c>
      <c r="AE327" s="38">
        <f t="shared" si="646"/>
        <v>131.66463170000173</v>
      </c>
      <c r="AF327" s="38">
        <f t="shared" si="646"/>
        <v>646.96140704453512</v>
      </c>
      <c r="AG327" s="38">
        <f t="shared" si="646"/>
        <v>6469.44443844535</v>
      </c>
      <c r="AH327" s="38">
        <f t="shared" si="646"/>
        <v>64694.274752453501</v>
      </c>
      <c r="AI327" s="38">
        <f t="shared" si="646"/>
        <v>646942.57789253502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36.479999999999997</v>
      </c>
      <c r="Q328" s="38">
        <f t="shared" si="547"/>
        <v>254834.7710322614</v>
      </c>
      <c r="R328" s="371">
        <f t="shared" ref="R328:Z328" si="648">$P328*$O328+MAX(R$24*1000/(MAX(MIN(FLOOR(R$24*1000/$U$1,1),$E328))*$L$1)*$R$1,$Q328-$P328*$O328)</f>
        <v>254834.7710322614</v>
      </c>
      <c r="S328" s="371">
        <f t="shared" si="648"/>
        <v>254834.7710322614</v>
      </c>
      <c r="T328" s="371">
        <f t="shared" si="648"/>
        <v>254834.7710322614</v>
      </c>
      <c r="U328" s="371">
        <f t="shared" si="648"/>
        <v>254834.7710322614</v>
      </c>
      <c r="V328" s="371">
        <f t="shared" si="648"/>
        <v>254834.7710322614</v>
      </c>
      <c r="W328" s="371">
        <f t="shared" si="648"/>
        <v>522019.71019720566</v>
      </c>
      <c r="X328" s="371">
        <f t="shared" si="648"/>
        <v>5217570.541972057</v>
      </c>
      <c r="Y328" s="371">
        <f t="shared" si="648"/>
        <v>52173078.859720565</v>
      </c>
      <c r="Z328" s="371">
        <f t="shared" si="648"/>
        <v>521728162.03720564</v>
      </c>
      <c r="AA328" s="38">
        <f t="shared" ref="AA328:AI328" si="649">$D328*R328/3600</f>
        <v>315.99511608000415</v>
      </c>
      <c r="AB328" s="38">
        <f t="shared" si="649"/>
        <v>315.99511608000415</v>
      </c>
      <c r="AC328" s="38">
        <f t="shared" si="649"/>
        <v>315.99511608000415</v>
      </c>
      <c r="AD328" s="38">
        <f t="shared" si="649"/>
        <v>315.99511608000415</v>
      </c>
      <c r="AE328" s="38">
        <f t="shared" si="649"/>
        <v>315.99511608000415</v>
      </c>
      <c r="AF328" s="38">
        <f t="shared" si="649"/>
        <v>647.30444064453502</v>
      </c>
      <c r="AG328" s="38">
        <f t="shared" si="649"/>
        <v>6469.787472045351</v>
      </c>
      <c r="AH328" s="38">
        <f t="shared" si="649"/>
        <v>64694.61778605351</v>
      </c>
      <c r="AI328" s="38">
        <f t="shared" si="649"/>
        <v>646942.92092613503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36.479999999999997</v>
      </c>
      <c r="Q329" s="38">
        <f t="shared" si="547"/>
        <v>254834.7710322614</v>
      </c>
      <c r="R329" s="371">
        <f t="shared" ref="R329:Z329" si="650">$P329*$O329+MAX(R$24*1000/(MAX(MIN(FLOOR(R$24*1000/$U$1,1),$E329))*$L$1)*$R$1,$Q329-$P329*$O329)</f>
        <v>254834.7710322614</v>
      </c>
      <c r="S329" s="371">
        <f t="shared" si="650"/>
        <v>254834.7710322614</v>
      </c>
      <c r="T329" s="371">
        <f t="shared" si="650"/>
        <v>254834.7710322614</v>
      </c>
      <c r="U329" s="371">
        <f t="shared" si="650"/>
        <v>254834.7710322614</v>
      </c>
      <c r="V329" s="371">
        <f t="shared" si="650"/>
        <v>254834.7710322614</v>
      </c>
      <c r="W329" s="371">
        <f t="shared" si="650"/>
        <v>522019.71019720566</v>
      </c>
      <c r="X329" s="371">
        <f t="shared" si="650"/>
        <v>5217570.541972057</v>
      </c>
      <c r="Y329" s="371">
        <f t="shared" si="650"/>
        <v>52173078.859720565</v>
      </c>
      <c r="Z329" s="371">
        <f t="shared" si="650"/>
        <v>521728162.03720564</v>
      </c>
      <c r="AA329" s="38">
        <f t="shared" ref="AA329:AI329" si="651">$D329*R329/3600</f>
        <v>315.99511608000415</v>
      </c>
      <c r="AB329" s="38">
        <f t="shared" si="651"/>
        <v>315.99511608000415</v>
      </c>
      <c r="AC329" s="38">
        <f t="shared" si="651"/>
        <v>315.99511608000415</v>
      </c>
      <c r="AD329" s="38">
        <f t="shared" si="651"/>
        <v>315.99511608000415</v>
      </c>
      <c r="AE329" s="38">
        <f t="shared" si="651"/>
        <v>315.99511608000415</v>
      </c>
      <c r="AF329" s="38">
        <f t="shared" si="651"/>
        <v>647.30444064453502</v>
      </c>
      <c r="AG329" s="38">
        <f t="shared" si="651"/>
        <v>6469.787472045351</v>
      </c>
      <c r="AH329" s="38">
        <f t="shared" si="651"/>
        <v>64694.61778605351</v>
      </c>
      <c r="AI329" s="38">
        <f t="shared" si="651"/>
        <v>646942.92092613503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91.2</v>
      </c>
      <c r="Q330" s="38">
        <f t="shared" si="547"/>
        <v>637086.92758065357</v>
      </c>
      <c r="R330" s="371">
        <f t="shared" ref="R330:Z330" si="652">$P330*$O330+MAX(R$24*1000/(MAX(MIN(FLOOR(R$24*1000/$U$1,1),$E330))*$L$1)*$R$1,$Q330-$P330*$O330)</f>
        <v>637086.92758065357</v>
      </c>
      <c r="S330" s="371">
        <f t="shared" si="652"/>
        <v>637086.92758065357</v>
      </c>
      <c r="T330" s="371">
        <f t="shared" si="652"/>
        <v>637086.92758065357</v>
      </c>
      <c r="U330" s="371">
        <f t="shared" si="652"/>
        <v>637086.92758065357</v>
      </c>
      <c r="V330" s="371">
        <f t="shared" si="652"/>
        <v>637086.92758065357</v>
      </c>
      <c r="W330" s="371">
        <f t="shared" si="652"/>
        <v>1043820.5403944113</v>
      </c>
      <c r="X330" s="371">
        <f t="shared" si="652"/>
        <v>10434922.203944115</v>
      </c>
      <c r="Y330" s="371">
        <f t="shared" si="652"/>
        <v>104345938.83944112</v>
      </c>
      <c r="Z330" s="371">
        <f t="shared" si="652"/>
        <v>1043456105.1944113</v>
      </c>
      <c r="AA330" s="38">
        <f t="shared" ref="AA330:AI330" si="653">$D330*R330/3600</f>
        <v>394.99389510000526</v>
      </c>
      <c r="AB330" s="38">
        <f t="shared" si="653"/>
        <v>394.99389510000526</v>
      </c>
      <c r="AC330" s="38">
        <f t="shared" si="653"/>
        <v>394.99389510000526</v>
      </c>
      <c r="AD330" s="38">
        <f t="shared" si="653"/>
        <v>394.99389510000526</v>
      </c>
      <c r="AE330" s="38">
        <f t="shared" si="653"/>
        <v>394.99389510000526</v>
      </c>
      <c r="AF330" s="38">
        <f t="shared" si="653"/>
        <v>647.16873504453508</v>
      </c>
      <c r="AG330" s="38">
        <f t="shared" si="653"/>
        <v>6469.6517664453522</v>
      </c>
      <c r="AH330" s="38">
        <f t="shared" si="653"/>
        <v>64694.482080453505</v>
      </c>
      <c r="AI330" s="38">
        <f t="shared" si="653"/>
        <v>646942.78522053512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91.2</v>
      </c>
      <c r="Q331" s="38">
        <f t="shared" si="547"/>
        <v>637086.92758065357</v>
      </c>
      <c r="R331" s="371">
        <f t="shared" ref="R331:Z331" si="654">$P331*$O331+MAX(R$24*1000/(MAX(MIN(FLOOR(R$24*1000/$U$1,1),$E331))*$L$1)*$R$1,$Q331-$P331*$O331)</f>
        <v>637086.92758065357</v>
      </c>
      <c r="S331" s="371">
        <f t="shared" si="654"/>
        <v>637086.92758065357</v>
      </c>
      <c r="T331" s="371">
        <f t="shared" si="654"/>
        <v>637086.92758065357</v>
      </c>
      <c r="U331" s="371">
        <f t="shared" si="654"/>
        <v>637086.92758065357</v>
      </c>
      <c r="V331" s="371">
        <f t="shared" si="654"/>
        <v>637086.92758065357</v>
      </c>
      <c r="W331" s="371">
        <f t="shared" si="654"/>
        <v>2087093.8807888224</v>
      </c>
      <c r="X331" s="371">
        <f t="shared" si="654"/>
        <v>20869297.207888227</v>
      </c>
      <c r="Y331" s="371">
        <f t="shared" si="654"/>
        <v>208691330.47888225</v>
      </c>
      <c r="Z331" s="371">
        <f t="shared" si="654"/>
        <v>2086911663.1888227</v>
      </c>
      <c r="AA331" s="38">
        <f t="shared" ref="AA331:AI331" si="655">$D331*R331/3600</f>
        <v>197.49694755000263</v>
      </c>
      <c r="AB331" s="38">
        <f t="shared" si="655"/>
        <v>197.49694755000263</v>
      </c>
      <c r="AC331" s="38">
        <f t="shared" si="655"/>
        <v>197.49694755000263</v>
      </c>
      <c r="AD331" s="38">
        <f t="shared" si="655"/>
        <v>197.49694755000263</v>
      </c>
      <c r="AE331" s="38">
        <f t="shared" si="655"/>
        <v>197.49694755000263</v>
      </c>
      <c r="AF331" s="38">
        <f t="shared" si="655"/>
        <v>646.99910304453499</v>
      </c>
      <c r="AG331" s="38">
        <f t="shared" si="655"/>
        <v>6469.4821344453512</v>
      </c>
      <c r="AH331" s="38">
        <f t="shared" si="655"/>
        <v>64694.312448453507</v>
      </c>
      <c r="AI331" s="38">
        <f t="shared" si="655"/>
        <v>646942.61558853509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17</v>
      </c>
      <c r="P332" s="369">
        <f t="shared" si="546"/>
        <v>6.08</v>
      </c>
      <c r="Q332" s="38">
        <f t="shared" si="547"/>
        <v>42472.461838710238</v>
      </c>
      <c r="R332" s="371">
        <f t="shared" ref="R332:Z332" si="656">$P332*$O332+MAX(R$24*1000/(MAX(MIN(FLOOR(R$24*1000/$U$1,1),$E332))*$L$1)*$R$1,$Q332-$P332*$O332)</f>
        <v>42472.461838710238</v>
      </c>
      <c r="S332" s="371">
        <f t="shared" si="656"/>
        <v>42472.461838710238</v>
      </c>
      <c r="T332" s="371">
        <f t="shared" si="656"/>
        <v>42472.461838710238</v>
      </c>
      <c r="U332" s="371">
        <f t="shared" si="656"/>
        <v>42472.461838710238</v>
      </c>
      <c r="V332" s="371">
        <f t="shared" si="656"/>
        <v>42472.461838710238</v>
      </c>
      <c r="W332" s="371">
        <f t="shared" si="656"/>
        <v>260967.2950986028</v>
      </c>
      <c r="X332" s="371">
        <f t="shared" si="656"/>
        <v>2608742.7109860284</v>
      </c>
      <c r="Y332" s="371">
        <f t="shared" si="656"/>
        <v>26086496.86986028</v>
      </c>
      <c r="Z332" s="371">
        <f t="shared" si="656"/>
        <v>260864038.45860285</v>
      </c>
      <c r="AA332" s="38">
        <f t="shared" ref="AA332:AI332" si="657">$D332*R332/3600</f>
        <v>110.64925758220791</v>
      </c>
      <c r="AB332" s="38">
        <f t="shared" si="657"/>
        <v>110.64925758220791</v>
      </c>
      <c r="AC332" s="38">
        <f t="shared" si="657"/>
        <v>110.64925758220791</v>
      </c>
      <c r="AD332" s="38">
        <f t="shared" si="657"/>
        <v>110.64925758220791</v>
      </c>
      <c r="AE332" s="38">
        <f t="shared" si="657"/>
        <v>110.64925758220791</v>
      </c>
      <c r="AF332" s="38">
        <f t="shared" si="657"/>
        <v>679.87199719087994</v>
      </c>
      <c r="AG332" s="38">
        <f t="shared" si="657"/>
        <v>6796.2965106608008</v>
      </c>
      <c r="AH332" s="38">
        <f t="shared" si="657"/>
        <v>67960.541645360005</v>
      </c>
      <c r="AI332" s="38">
        <f t="shared" si="657"/>
        <v>679602.99299235211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12.16</v>
      </c>
      <c r="Q333" s="38">
        <f t="shared" si="547"/>
        <v>84944.923677420476</v>
      </c>
      <c r="R333" s="371">
        <f t="shared" ref="R333:Z333" si="658">$P333*$O333+MAX(R$24*1000/(MAX(MIN(FLOOR(R$24*1000/$U$1,1),$E333))*$L$1)*$R$1,$Q333-$P333*$O333)</f>
        <v>84944.923677420476</v>
      </c>
      <c r="S333" s="371">
        <f t="shared" si="658"/>
        <v>84944.923677420476</v>
      </c>
      <c r="T333" s="371">
        <f t="shared" si="658"/>
        <v>84944.923677420476</v>
      </c>
      <c r="U333" s="371">
        <f t="shared" si="658"/>
        <v>84944.923677420476</v>
      </c>
      <c r="V333" s="371">
        <f t="shared" si="658"/>
        <v>84944.923677420476</v>
      </c>
      <c r="W333" s="371">
        <f t="shared" si="658"/>
        <v>521825.15019720566</v>
      </c>
      <c r="X333" s="371">
        <f t="shared" si="658"/>
        <v>5217375.9819720574</v>
      </c>
      <c r="Y333" s="371">
        <f t="shared" si="658"/>
        <v>52172884.299720563</v>
      </c>
      <c r="Z333" s="371">
        <f t="shared" si="658"/>
        <v>521727967.47720563</v>
      </c>
      <c r="AA333" s="38">
        <f t="shared" ref="AA333:AI333" si="659">$D333*R333/3600</f>
        <v>110.64925758220791</v>
      </c>
      <c r="AB333" s="38">
        <f t="shared" si="659"/>
        <v>110.64925758220791</v>
      </c>
      <c r="AC333" s="38">
        <f t="shared" si="659"/>
        <v>110.64925758220791</v>
      </c>
      <c r="AD333" s="38">
        <f t="shared" si="659"/>
        <v>110.64925758220791</v>
      </c>
      <c r="AE333" s="38">
        <f t="shared" si="659"/>
        <v>110.64925758220791</v>
      </c>
      <c r="AF333" s="38">
        <f t="shared" si="659"/>
        <v>679.72944064687999</v>
      </c>
      <c r="AG333" s="38">
        <f t="shared" si="659"/>
        <v>6796.1539541168013</v>
      </c>
      <c r="AH333" s="38">
        <f t="shared" si="659"/>
        <v>67960.399088816004</v>
      </c>
      <c r="AI333" s="38">
        <f t="shared" si="659"/>
        <v>679602.85043580795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23</v>
      </c>
      <c r="P334" s="369">
        <f t="shared" si="546"/>
        <v>4.5599999999999996</v>
      </c>
      <c r="Q334" s="38">
        <f t="shared" si="547"/>
        <v>31854.346379032675</v>
      </c>
      <c r="R334" s="371">
        <f t="shared" ref="R334:Z334" si="661">$P334*$O334+MAX(R$24*1000/(MAX(MIN(FLOOR(R$24*1000/$U$1,1),$E334))*$L$1)*$R$1,$Q334-$P334*$O334)</f>
        <v>31854.346379032675</v>
      </c>
      <c r="S334" s="371">
        <f t="shared" si="661"/>
        <v>31854.346379032675</v>
      </c>
      <c r="T334" s="371">
        <f t="shared" si="661"/>
        <v>31854.346379032675</v>
      </c>
      <c r="U334" s="371">
        <f t="shared" si="661"/>
        <v>31854.346379032675</v>
      </c>
      <c r="V334" s="371">
        <f t="shared" si="661"/>
        <v>31854.346379032675</v>
      </c>
      <c r="W334" s="371">
        <f t="shared" si="661"/>
        <v>195752.83132395212</v>
      </c>
      <c r="X334" s="371">
        <f t="shared" si="661"/>
        <v>1956584.3932395212</v>
      </c>
      <c r="Y334" s="371">
        <f t="shared" si="661"/>
        <v>19564900.012395211</v>
      </c>
      <c r="Z334" s="371">
        <f t="shared" si="661"/>
        <v>195648056.20395213</v>
      </c>
      <c r="AA334" s="38">
        <f t="shared" ref="AA334:AI334" si="662">$D334*R334/3600</f>
        <v>110.64925758220791</v>
      </c>
      <c r="AB334" s="38">
        <f t="shared" si="662"/>
        <v>110.64925758220791</v>
      </c>
      <c r="AC334" s="38">
        <f t="shared" si="662"/>
        <v>110.64925758220791</v>
      </c>
      <c r="AD334" s="38">
        <f t="shared" si="662"/>
        <v>110.64925758220791</v>
      </c>
      <c r="AE334" s="38">
        <f t="shared" si="662"/>
        <v>110.64925758220791</v>
      </c>
      <c r="AF334" s="38">
        <f t="shared" si="662"/>
        <v>679.96703488688013</v>
      </c>
      <c r="AG334" s="38">
        <f t="shared" si="662"/>
        <v>6796.3915483568007</v>
      </c>
      <c r="AH334" s="38">
        <f t="shared" si="662"/>
        <v>67960.636683056</v>
      </c>
      <c r="AI334" s="38">
        <f t="shared" si="662"/>
        <v>679603.08803004818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23</v>
      </c>
      <c r="P335" s="369">
        <f t="shared" si="546"/>
        <v>4.5599999999999996</v>
      </c>
      <c r="Q335" s="38">
        <f t="shared" si="547"/>
        <v>31854.346379032675</v>
      </c>
      <c r="R335" s="371">
        <f t="shared" ref="R335:Z335" si="663">$P335*$O335+MAX(R$24*1000/(MAX(MIN(FLOOR(R$24*1000/$U$1,1),$E335))*$L$1)*$R$1,$Q335-$P335*$O335)</f>
        <v>31854.346379032675</v>
      </c>
      <c r="S335" s="371">
        <f t="shared" si="663"/>
        <v>31854.346379032675</v>
      </c>
      <c r="T335" s="371">
        <f t="shared" si="663"/>
        <v>31854.346379032675</v>
      </c>
      <c r="U335" s="371">
        <f t="shared" si="663"/>
        <v>31854.346379032675</v>
      </c>
      <c r="V335" s="371">
        <f t="shared" si="663"/>
        <v>31854.346379032675</v>
      </c>
      <c r="W335" s="371">
        <f t="shared" si="663"/>
        <v>195752.83132395212</v>
      </c>
      <c r="X335" s="371">
        <f t="shared" si="663"/>
        <v>1956584.3932395212</v>
      </c>
      <c r="Y335" s="371">
        <f t="shared" si="663"/>
        <v>19564900.012395211</v>
      </c>
      <c r="Z335" s="371">
        <f t="shared" si="663"/>
        <v>195648056.20395213</v>
      </c>
      <c r="AA335" s="38">
        <f t="shared" ref="AA335:AI335" si="664">$D335*R335/3600</f>
        <v>110.64925758220791</v>
      </c>
      <c r="AB335" s="38">
        <f t="shared" si="664"/>
        <v>110.64925758220791</v>
      </c>
      <c r="AC335" s="38">
        <f t="shared" si="664"/>
        <v>110.64925758220791</v>
      </c>
      <c r="AD335" s="38">
        <f t="shared" si="664"/>
        <v>110.64925758220791</v>
      </c>
      <c r="AE335" s="38">
        <f t="shared" si="664"/>
        <v>110.64925758220791</v>
      </c>
      <c r="AF335" s="38">
        <f t="shared" si="664"/>
        <v>679.96703488688013</v>
      </c>
      <c r="AG335" s="38">
        <f t="shared" si="664"/>
        <v>6796.3915483568007</v>
      </c>
      <c r="AH335" s="38">
        <f t="shared" si="664"/>
        <v>67960.636683056</v>
      </c>
      <c r="AI335" s="38">
        <f t="shared" si="664"/>
        <v>679603.08803004818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11</v>
      </c>
      <c r="P336" s="369">
        <f t="shared" si="546"/>
        <v>9.1199999999999992</v>
      </c>
      <c r="Q336" s="38">
        <f t="shared" si="547"/>
        <v>63708.69275806535</v>
      </c>
      <c r="R336" s="371">
        <f t="shared" ref="R336:Z336" si="665">$P336*$O336+MAX(R$24*1000/(MAX(MIN(FLOOR(R$24*1000/$U$1,1),$E336))*$L$1)*$R$1,$Q336-$P336*$O336)</f>
        <v>63708.69275806535</v>
      </c>
      <c r="S336" s="371">
        <f t="shared" si="665"/>
        <v>63708.69275806535</v>
      </c>
      <c r="T336" s="371">
        <f t="shared" si="665"/>
        <v>63708.69275806535</v>
      </c>
      <c r="U336" s="371">
        <f t="shared" si="665"/>
        <v>63708.69275806535</v>
      </c>
      <c r="V336" s="371">
        <f t="shared" si="665"/>
        <v>63708.69275806535</v>
      </c>
      <c r="W336" s="371">
        <f t="shared" si="665"/>
        <v>391396.22264790424</v>
      </c>
      <c r="X336" s="371">
        <f t="shared" si="665"/>
        <v>3913059.3464790424</v>
      </c>
      <c r="Y336" s="371">
        <f t="shared" si="665"/>
        <v>39129690.584790424</v>
      </c>
      <c r="Z336" s="371">
        <f t="shared" si="665"/>
        <v>391296002.96790427</v>
      </c>
      <c r="AA336" s="38">
        <f t="shared" ref="AA336:AI336" si="666">$D336*R336/3600</f>
        <v>110.64925758220791</v>
      </c>
      <c r="AB336" s="38">
        <f t="shared" si="666"/>
        <v>110.64925758220791</v>
      </c>
      <c r="AC336" s="38">
        <f t="shared" si="666"/>
        <v>110.64925758220791</v>
      </c>
      <c r="AD336" s="38">
        <f t="shared" si="666"/>
        <v>110.64925758220791</v>
      </c>
      <c r="AE336" s="38">
        <f t="shared" si="666"/>
        <v>110.64925758220791</v>
      </c>
      <c r="AF336" s="38">
        <f t="shared" si="666"/>
        <v>679.77695949488009</v>
      </c>
      <c r="AG336" s="38">
        <f t="shared" si="666"/>
        <v>6796.2014729648008</v>
      </c>
      <c r="AH336" s="38">
        <f t="shared" si="666"/>
        <v>67960.446607664009</v>
      </c>
      <c r="AI336" s="38">
        <f t="shared" si="666"/>
        <v>679602.89795465616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18.239999999999998</v>
      </c>
      <c r="Q337" s="38">
        <f t="shared" si="547"/>
        <v>127417.3855161307</v>
      </c>
      <c r="R337" s="371">
        <f t="shared" ref="R337:Z337" si="667">$P337*$O337+MAX(R$24*1000/(MAX(MIN(FLOOR(R$24*1000/$U$1,1),$E337))*$L$1)*$R$1,$Q337-$P337*$O337)</f>
        <v>127417.3855161307</v>
      </c>
      <c r="S337" s="371">
        <f t="shared" si="667"/>
        <v>127417.3855161307</v>
      </c>
      <c r="T337" s="371">
        <f t="shared" si="667"/>
        <v>127417.3855161307</v>
      </c>
      <c r="U337" s="371">
        <f t="shared" si="667"/>
        <v>127417.3855161307</v>
      </c>
      <c r="V337" s="371">
        <f t="shared" si="667"/>
        <v>127417.3855161307</v>
      </c>
      <c r="W337" s="371">
        <f t="shared" si="667"/>
        <v>782683.00529580843</v>
      </c>
      <c r="X337" s="371">
        <f t="shared" si="667"/>
        <v>7826009.2529580854</v>
      </c>
      <c r="Y337" s="371">
        <f t="shared" si="667"/>
        <v>78259271.729580849</v>
      </c>
      <c r="Z337" s="371">
        <f t="shared" si="667"/>
        <v>782591896.4958086</v>
      </c>
      <c r="AA337" s="38">
        <f t="shared" ref="AA337:AI337" si="668">$D337*R337/3600</f>
        <v>110.64925758220791</v>
      </c>
      <c r="AB337" s="38">
        <f t="shared" si="668"/>
        <v>110.64925758220791</v>
      </c>
      <c r="AC337" s="38">
        <f t="shared" si="668"/>
        <v>110.64925758220791</v>
      </c>
      <c r="AD337" s="38">
        <f t="shared" si="668"/>
        <v>110.64925758220791</v>
      </c>
      <c r="AE337" s="38">
        <f t="shared" si="668"/>
        <v>110.64925758220791</v>
      </c>
      <c r="AF337" s="38">
        <f t="shared" si="668"/>
        <v>679.68192179888013</v>
      </c>
      <c r="AG337" s="38">
        <f t="shared" si="668"/>
        <v>6796.1064352688018</v>
      </c>
      <c r="AH337" s="38">
        <f t="shared" si="668"/>
        <v>67960.351569968014</v>
      </c>
      <c r="AI337" s="38">
        <f t="shared" si="668"/>
        <v>679602.80291696021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18.239999999999998</v>
      </c>
      <c r="Q338" s="38">
        <f t="shared" si="547"/>
        <v>127417.3855161307</v>
      </c>
      <c r="R338" s="371">
        <f t="shared" ref="R338:Z338" si="669">$P338*$O338+MAX(R$24*1000/(MAX(MIN(FLOOR(R$24*1000/$U$1,1),$E338))*$L$1)*$R$1,$Q338-$P338*$O338)</f>
        <v>127417.3855161307</v>
      </c>
      <c r="S338" s="371">
        <f t="shared" si="669"/>
        <v>127417.3855161307</v>
      </c>
      <c r="T338" s="371">
        <f t="shared" si="669"/>
        <v>127417.3855161307</v>
      </c>
      <c r="U338" s="371">
        <f t="shared" si="669"/>
        <v>127417.3855161307</v>
      </c>
      <c r="V338" s="371">
        <f t="shared" si="669"/>
        <v>156554.8410591617</v>
      </c>
      <c r="W338" s="371">
        <f t="shared" si="669"/>
        <v>1565220.0905916169</v>
      </c>
      <c r="X338" s="371">
        <f t="shared" si="669"/>
        <v>15651872.585916171</v>
      </c>
      <c r="Y338" s="371">
        <f t="shared" si="669"/>
        <v>156518397.53916168</v>
      </c>
      <c r="Z338" s="371">
        <f t="shared" si="669"/>
        <v>1565183647.0716171</v>
      </c>
      <c r="AA338" s="38">
        <f t="shared" ref="AA338:AI338" si="670">$D338*R338/3600</f>
        <v>55.324628791103954</v>
      </c>
      <c r="AB338" s="38">
        <f t="shared" si="670"/>
        <v>55.324628791103954</v>
      </c>
      <c r="AC338" s="38">
        <f t="shared" si="670"/>
        <v>55.324628791103954</v>
      </c>
      <c r="AD338" s="38">
        <f t="shared" si="670"/>
        <v>55.324628791103954</v>
      </c>
      <c r="AE338" s="38">
        <f t="shared" si="670"/>
        <v>67.976111987888018</v>
      </c>
      <c r="AF338" s="38">
        <f t="shared" si="670"/>
        <v>679.61856333488004</v>
      </c>
      <c r="AG338" s="38">
        <f t="shared" si="670"/>
        <v>6796.0430768048018</v>
      </c>
      <c r="AH338" s="38">
        <f t="shared" si="670"/>
        <v>67960.288211504012</v>
      </c>
      <c r="AI338" s="38">
        <f t="shared" si="670"/>
        <v>679602.73955849616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22.8</v>
      </c>
      <c r="Q339" s="38">
        <f t="shared" si="547"/>
        <v>159271.73189516339</v>
      </c>
      <c r="R339" s="371">
        <f t="shared" ref="R339:Z339" si="671">$P339*$O339+MAX(R$24*1000/(MAX(MIN(FLOOR(R$24*1000/$U$1,1),$E339))*$L$1)*$R$1,$Q339-$P339*$O339)</f>
        <v>159271.73189516339</v>
      </c>
      <c r="S339" s="371">
        <f t="shared" si="671"/>
        <v>159271.73189516339</v>
      </c>
      <c r="T339" s="371">
        <f t="shared" si="671"/>
        <v>159271.73189516339</v>
      </c>
      <c r="U339" s="371">
        <f t="shared" si="671"/>
        <v>159271.73189516339</v>
      </c>
      <c r="V339" s="371">
        <f t="shared" si="671"/>
        <v>313059.52211832337</v>
      </c>
      <c r="W339" s="371">
        <f t="shared" si="671"/>
        <v>3130390.0211832337</v>
      </c>
      <c r="X339" s="371">
        <f t="shared" si="671"/>
        <v>31303695.011832342</v>
      </c>
      <c r="Y339" s="371">
        <f t="shared" si="671"/>
        <v>313036744.9183234</v>
      </c>
      <c r="Z339" s="371">
        <f t="shared" si="671"/>
        <v>3130367243.9832344</v>
      </c>
      <c r="AA339" s="38">
        <f t="shared" ref="AA339:AI339" si="672">$D339*R339/3600</f>
        <v>34.577892994439978</v>
      </c>
      <c r="AB339" s="38">
        <f t="shared" si="672"/>
        <v>34.577892994439978</v>
      </c>
      <c r="AC339" s="38">
        <f t="shared" si="672"/>
        <v>34.577892994439978</v>
      </c>
      <c r="AD339" s="38">
        <f t="shared" si="672"/>
        <v>34.577892994439978</v>
      </c>
      <c r="AE339" s="38">
        <f t="shared" si="672"/>
        <v>67.965222251888008</v>
      </c>
      <c r="AF339" s="38">
        <f t="shared" si="672"/>
        <v>679.60767359888018</v>
      </c>
      <c r="AG339" s="38">
        <f t="shared" si="672"/>
        <v>6796.0321870688022</v>
      </c>
      <c r="AH339" s="38">
        <f t="shared" si="672"/>
        <v>67960.277321768008</v>
      </c>
      <c r="AI339" s="38">
        <f t="shared" si="672"/>
        <v>679602.72866876016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46</v>
      </c>
      <c r="P340" s="369">
        <f t="shared" si="546"/>
        <v>9.1199999999999992</v>
      </c>
      <c r="Q340" s="38">
        <f t="shared" si="547"/>
        <v>63708.69275806535</v>
      </c>
      <c r="R340" s="371">
        <f t="shared" ref="R340:Z340" si="673">$P340*$O340+MAX(R$24*1000/(MAX(MIN(FLOOR(R$24*1000/$U$1,1),$E340))*$L$1)*$R$1,$Q340-$P340*$O340)</f>
        <v>63708.69275806535</v>
      </c>
      <c r="S340" s="371">
        <f t="shared" si="673"/>
        <v>63708.69275806535</v>
      </c>
      <c r="T340" s="371">
        <f t="shared" si="673"/>
        <v>63708.69275806535</v>
      </c>
      <c r="U340" s="371">
        <f t="shared" si="673"/>
        <v>63708.69275806535</v>
      </c>
      <c r="V340" s="371">
        <f t="shared" si="673"/>
        <v>63708.69275806535</v>
      </c>
      <c r="W340" s="371">
        <f t="shared" si="673"/>
        <v>196067.47132395211</v>
      </c>
      <c r="X340" s="371">
        <f t="shared" si="673"/>
        <v>1956899.0332395213</v>
      </c>
      <c r="Y340" s="371">
        <f t="shared" si="673"/>
        <v>19565214.652395211</v>
      </c>
      <c r="Z340" s="371">
        <f t="shared" si="673"/>
        <v>195648370.84395215</v>
      </c>
      <c r="AA340" s="38">
        <f t="shared" ref="AA340:AI340" si="674">$D340*R340/3600</f>
        <v>236.04070666863211</v>
      </c>
      <c r="AB340" s="38">
        <f t="shared" si="674"/>
        <v>236.04070666863211</v>
      </c>
      <c r="AC340" s="38">
        <f t="shared" si="674"/>
        <v>236.04070666863211</v>
      </c>
      <c r="AD340" s="38">
        <f t="shared" si="674"/>
        <v>236.04070666863211</v>
      </c>
      <c r="AE340" s="38">
        <f t="shared" si="674"/>
        <v>236.04070666863211</v>
      </c>
      <c r="AF340" s="38">
        <f t="shared" si="674"/>
        <v>726.42998125524252</v>
      </c>
      <c r="AG340" s="38">
        <f t="shared" si="674"/>
        <v>7250.3109181524269</v>
      </c>
      <c r="AH340" s="38">
        <f t="shared" si="674"/>
        <v>72489.120287124257</v>
      </c>
      <c r="AI340" s="38">
        <f t="shared" si="674"/>
        <v>724877.2139768427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44</v>
      </c>
      <c r="P341" s="369">
        <f t="shared" si="546"/>
        <v>912000</v>
      </c>
      <c r="Q341" s="38">
        <f t="shared" si="547"/>
        <v>6370869275.8065357</v>
      </c>
      <c r="R341" s="371">
        <f t="shared" ref="R341:Z341" si="675">$P341*$O341+MAX(R$24*1000/(MAX(MIN(FLOOR(R$24*1000/$U$1,1),$E341))*$L$1)*$R$1,$Q341-$P341*$O341)</f>
        <v>6370869275.8065357</v>
      </c>
      <c r="S341" s="371">
        <f t="shared" si="675"/>
        <v>6370869275.8065357</v>
      </c>
      <c r="T341" s="371">
        <f t="shared" si="675"/>
        <v>6370869275.8065357</v>
      </c>
      <c r="U341" s="371">
        <f t="shared" si="675"/>
        <v>6370869275.8065357</v>
      </c>
      <c r="V341" s="371">
        <f t="shared" si="675"/>
        <v>6370869275.8065357</v>
      </c>
      <c r="W341" s="371">
        <f t="shared" si="675"/>
        <v>6370869275.8065357</v>
      </c>
      <c r="X341" s="371">
        <f t="shared" si="675"/>
        <v>6370869275.8065357</v>
      </c>
      <c r="Y341" s="371">
        <f t="shared" si="675"/>
        <v>6370869275.8065357</v>
      </c>
      <c r="Z341" s="371">
        <f t="shared" si="675"/>
        <v>6370869275.8065357</v>
      </c>
      <c r="AA341" s="38">
        <f t="shared" ref="AA341:AI341" si="676">$D341*R341/3600</f>
        <v>23604070.666863214</v>
      </c>
      <c r="AB341" s="38">
        <f t="shared" si="676"/>
        <v>23604070.666863214</v>
      </c>
      <c r="AC341" s="38">
        <f t="shared" si="676"/>
        <v>23604070.666863214</v>
      </c>
      <c r="AD341" s="38">
        <f t="shared" si="676"/>
        <v>23604070.666863214</v>
      </c>
      <c r="AE341" s="38">
        <f t="shared" si="676"/>
        <v>23604070.666863214</v>
      </c>
      <c r="AF341" s="38">
        <f t="shared" si="676"/>
        <v>23604070.666863214</v>
      </c>
      <c r="AG341" s="38">
        <f t="shared" si="676"/>
        <v>23604070.666863214</v>
      </c>
      <c r="AH341" s="38">
        <f t="shared" si="676"/>
        <v>23604070.666863214</v>
      </c>
      <c r="AI341" s="38">
        <f t="shared" si="676"/>
        <v>23604070.666863214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46</v>
      </c>
      <c r="P342" s="369">
        <f t="shared" si="546"/>
        <v>9.1199999999999992</v>
      </c>
      <c r="Q342" s="38">
        <f t="shared" si="547"/>
        <v>63708.69275806535</v>
      </c>
      <c r="R342" s="371">
        <f t="shared" ref="R342:Z342" si="677">$P342*$O342+MAX(R$24*1000/(MAX(MIN(FLOOR(R$24*1000/$U$1,1),$E342))*$L$1)*$R$1,$Q342-$P342*$O342)</f>
        <v>63708.69275806535</v>
      </c>
      <c r="S342" s="371">
        <f t="shared" si="677"/>
        <v>63708.69275806535</v>
      </c>
      <c r="T342" s="371">
        <f t="shared" si="677"/>
        <v>63708.69275806535</v>
      </c>
      <c r="U342" s="371">
        <f t="shared" si="677"/>
        <v>63708.69275806535</v>
      </c>
      <c r="V342" s="371">
        <f t="shared" si="677"/>
        <v>63708.69275806535</v>
      </c>
      <c r="W342" s="371">
        <f t="shared" si="677"/>
        <v>196067.47132395211</v>
      </c>
      <c r="X342" s="371">
        <f t="shared" si="677"/>
        <v>1956899.0332395213</v>
      </c>
      <c r="Y342" s="371">
        <f t="shared" si="677"/>
        <v>19565214.652395211</v>
      </c>
      <c r="Z342" s="371">
        <f t="shared" si="677"/>
        <v>195648370.84395215</v>
      </c>
      <c r="AA342" s="38">
        <f t="shared" ref="AA342:AI342" si="678">$D342*R342/3600</f>
        <v>236.04070666863211</v>
      </c>
      <c r="AB342" s="38">
        <f t="shared" si="678"/>
        <v>236.04070666863211</v>
      </c>
      <c r="AC342" s="38">
        <f t="shared" si="678"/>
        <v>236.04070666863211</v>
      </c>
      <c r="AD342" s="38">
        <f t="shared" si="678"/>
        <v>236.04070666863211</v>
      </c>
      <c r="AE342" s="38">
        <f t="shared" si="678"/>
        <v>236.04070666863211</v>
      </c>
      <c r="AF342" s="38">
        <f t="shared" si="678"/>
        <v>726.42998125524252</v>
      </c>
      <c r="AG342" s="38">
        <f t="shared" si="678"/>
        <v>7250.3109181524269</v>
      </c>
      <c r="AH342" s="38">
        <f t="shared" si="678"/>
        <v>72489.120287124257</v>
      </c>
      <c r="AI342" s="38">
        <f t="shared" si="678"/>
        <v>724877.2139768427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22</v>
      </c>
      <c r="P343" s="369">
        <f t="shared" si="546"/>
        <v>912000</v>
      </c>
      <c r="Q343" s="38">
        <f t="shared" si="547"/>
        <v>6370869275.8065357</v>
      </c>
      <c r="R343" s="371">
        <f t="shared" ref="R343:Z343" si="679">$P343*$O343+MAX(R$24*1000/(MAX(MIN(FLOOR(R$24*1000/$U$1,1),$E343))*$L$1)*$R$1,$Q343-$P343*$O343)</f>
        <v>6370869275.8065357</v>
      </c>
      <c r="S343" s="371">
        <f t="shared" si="679"/>
        <v>6370869275.8065357</v>
      </c>
      <c r="T343" s="371">
        <f t="shared" si="679"/>
        <v>6370869275.8065357</v>
      </c>
      <c r="U343" s="371">
        <f t="shared" si="679"/>
        <v>6370869275.8065357</v>
      </c>
      <c r="V343" s="371">
        <f t="shared" si="679"/>
        <v>6370869275.8065357</v>
      </c>
      <c r="W343" s="371">
        <f t="shared" si="679"/>
        <v>6370869275.8065357</v>
      </c>
      <c r="X343" s="371">
        <f t="shared" si="679"/>
        <v>6370869275.8065357</v>
      </c>
      <c r="Y343" s="371">
        <f t="shared" si="679"/>
        <v>6370869275.8065357</v>
      </c>
      <c r="Z343" s="371">
        <f t="shared" si="679"/>
        <v>6370869275.8065357</v>
      </c>
      <c r="AA343" s="38">
        <f t="shared" ref="AA343:AI343" si="680">$D343*R343/3600</f>
        <v>11802035.333431607</v>
      </c>
      <c r="AB343" s="38">
        <f t="shared" si="680"/>
        <v>11802035.333431607</v>
      </c>
      <c r="AC343" s="38">
        <f t="shared" si="680"/>
        <v>11802035.333431607</v>
      </c>
      <c r="AD343" s="38">
        <f t="shared" si="680"/>
        <v>11802035.333431607</v>
      </c>
      <c r="AE343" s="38">
        <f t="shared" si="680"/>
        <v>11802035.333431607</v>
      </c>
      <c r="AF343" s="38">
        <f t="shared" si="680"/>
        <v>11802035.333431607</v>
      </c>
      <c r="AG343" s="38">
        <f t="shared" si="680"/>
        <v>11802035.333431607</v>
      </c>
      <c r="AH343" s="38">
        <f t="shared" si="680"/>
        <v>11802035.333431607</v>
      </c>
      <c r="AI343" s="38">
        <f t="shared" si="680"/>
        <v>11802035.333431607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23</v>
      </c>
      <c r="P344" s="369">
        <f t="shared" si="546"/>
        <v>18.239999999999998</v>
      </c>
      <c r="Q344" s="38">
        <f t="shared" si="547"/>
        <v>127417.3855161307</v>
      </c>
      <c r="R344" s="371">
        <f t="shared" ref="R344:Z344" si="681">$P344*$O344+MAX(R$24*1000/(MAX(MIN(FLOOR(R$24*1000/$U$1,1),$E344))*$L$1)*$R$1,$Q344-$P344*$O344)</f>
        <v>127417.3855161307</v>
      </c>
      <c r="S344" s="371">
        <f t="shared" si="681"/>
        <v>127417.3855161307</v>
      </c>
      <c r="T344" s="371">
        <f t="shared" si="681"/>
        <v>127417.3855161307</v>
      </c>
      <c r="U344" s="371">
        <f t="shared" si="681"/>
        <v>127417.3855161307</v>
      </c>
      <c r="V344" s="371">
        <f t="shared" si="681"/>
        <v>127417.3855161307</v>
      </c>
      <c r="W344" s="371">
        <f t="shared" si="681"/>
        <v>391715.42264790426</v>
      </c>
      <c r="X344" s="371">
        <f t="shared" si="681"/>
        <v>3913378.5464790426</v>
      </c>
      <c r="Y344" s="371">
        <f t="shared" si="681"/>
        <v>39130009.784790426</v>
      </c>
      <c r="Z344" s="371">
        <f t="shared" si="681"/>
        <v>391296322.16790426</v>
      </c>
      <c r="AA344" s="38">
        <f t="shared" ref="AA344:AI344" si="682">$D344*R344/3600</f>
        <v>236.04070666863211</v>
      </c>
      <c r="AB344" s="38">
        <f t="shared" si="682"/>
        <v>236.04070666863211</v>
      </c>
      <c r="AC344" s="38">
        <f t="shared" si="682"/>
        <v>236.04070666863211</v>
      </c>
      <c r="AD344" s="38">
        <f t="shared" si="682"/>
        <v>236.04070666863211</v>
      </c>
      <c r="AE344" s="38">
        <f t="shared" si="682"/>
        <v>236.04070666863211</v>
      </c>
      <c r="AF344" s="38">
        <f t="shared" si="682"/>
        <v>725.65282045524259</v>
      </c>
      <c r="AG344" s="38">
        <f t="shared" si="682"/>
        <v>7249.5337573524266</v>
      </c>
      <c r="AH344" s="38">
        <f t="shared" si="682"/>
        <v>72488.343126324253</v>
      </c>
      <c r="AI344" s="38">
        <f t="shared" si="682"/>
        <v>724876.43681604252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35</v>
      </c>
      <c r="P345" s="369">
        <f t="shared" si="546"/>
        <v>12.16</v>
      </c>
      <c r="Q345" s="38">
        <f t="shared" si="547"/>
        <v>84944.923677420476</v>
      </c>
      <c r="R345" s="371">
        <f t="shared" ref="R345:Z345" si="683">$P345*$O345+MAX(R$24*1000/(MAX(MIN(FLOOR(R$24*1000/$U$1,1),$E345))*$L$1)*$R$1,$Q345-$P345*$O345)</f>
        <v>84944.923677420476</v>
      </c>
      <c r="S345" s="371">
        <f t="shared" si="683"/>
        <v>84944.923677420476</v>
      </c>
      <c r="T345" s="371">
        <f t="shared" si="683"/>
        <v>84944.923677420476</v>
      </c>
      <c r="U345" s="371">
        <f t="shared" si="683"/>
        <v>84944.923677420476</v>
      </c>
      <c r="V345" s="371">
        <f t="shared" si="683"/>
        <v>84944.923677420476</v>
      </c>
      <c r="W345" s="371">
        <f t="shared" si="683"/>
        <v>261289.53509860282</v>
      </c>
      <c r="X345" s="371">
        <f t="shared" si="683"/>
        <v>2609064.9509860286</v>
      </c>
      <c r="Y345" s="371">
        <f t="shared" si="683"/>
        <v>26086819.109860282</v>
      </c>
      <c r="Z345" s="371">
        <f t="shared" si="683"/>
        <v>260864360.69860283</v>
      </c>
      <c r="AA345" s="38">
        <f t="shared" ref="AA345:AI345" si="684">$D345*R345/3600</f>
        <v>236.04070666863217</v>
      </c>
      <c r="AB345" s="38">
        <f t="shared" si="684"/>
        <v>236.04070666863217</v>
      </c>
      <c r="AC345" s="38">
        <f t="shared" si="684"/>
        <v>236.04070666863217</v>
      </c>
      <c r="AD345" s="38">
        <f t="shared" si="684"/>
        <v>236.04070666863217</v>
      </c>
      <c r="AE345" s="38">
        <f t="shared" si="684"/>
        <v>236.04070666863217</v>
      </c>
      <c r="AF345" s="38">
        <f t="shared" si="684"/>
        <v>726.05829565524266</v>
      </c>
      <c r="AG345" s="38">
        <f t="shared" si="684"/>
        <v>7249.9392325524268</v>
      </c>
      <c r="AH345" s="38">
        <f t="shared" si="684"/>
        <v>72488.748601524261</v>
      </c>
      <c r="AI345" s="38">
        <f t="shared" si="684"/>
        <v>724876.84229124268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17</v>
      </c>
      <c r="P346" s="369">
        <f t="shared" si="546"/>
        <v>9.1199999999999992</v>
      </c>
      <c r="Q346" s="38">
        <f t="shared" si="547"/>
        <v>63708.69275806535</v>
      </c>
      <c r="R346" s="371">
        <f t="shared" ref="R346:Z346" si="686">$P346*$O346+MAX(R$24*1000/(MAX(MIN(FLOOR(R$24*1000/$U$1,1),$E346))*$L$1)*$R$1,$Q346-$P346*$O346)</f>
        <v>63708.69275806535</v>
      </c>
      <c r="S346" s="371">
        <f t="shared" si="686"/>
        <v>63708.69275806535</v>
      </c>
      <c r="T346" s="371">
        <f t="shared" si="686"/>
        <v>63708.69275806535</v>
      </c>
      <c r="U346" s="371">
        <f t="shared" si="686"/>
        <v>63708.69275806535</v>
      </c>
      <c r="V346" s="371">
        <f t="shared" si="686"/>
        <v>63708.69275806535</v>
      </c>
      <c r="W346" s="371">
        <f t="shared" si="686"/>
        <v>261018.97509860282</v>
      </c>
      <c r="X346" s="371">
        <f t="shared" si="686"/>
        <v>2608794.3909860286</v>
      </c>
      <c r="Y346" s="371">
        <f t="shared" si="686"/>
        <v>26086548.54986028</v>
      </c>
      <c r="Z346" s="371">
        <f t="shared" si="686"/>
        <v>260864090.13860282</v>
      </c>
      <c r="AA346" s="38">
        <f t="shared" ref="AA346:AI346" si="687">$D346*R346/3600</f>
        <v>191.97552751097027</v>
      </c>
      <c r="AB346" s="38">
        <f t="shared" si="687"/>
        <v>191.97552751097027</v>
      </c>
      <c r="AC346" s="38">
        <f t="shared" si="687"/>
        <v>191.97552751097027</v>
      </c>
      <c r="AD346" s="38">
        <f t="shared" si="687"/>
        <v>191.97552751097027</v>
      </c>
      <c r="AE346" s="38">
        <f t="shared" si="687"/>
        <v>191.97552751097027</v>
      </c>
      <c r="AF346" s="38">
        <f t="shared" si="687"/>
        <v>786.53717829712321</v>
      </c>
      <c r="AG346" s="38">
        <f t="shared" si="687"/>
        <v>7861.1670981712332</v>
      </c>
      <c r="AH346" s="38">
        <f t="shared" si="687"/>
        <v>78607.466296912316</v>
      </c>
      <c r="AI346" s="38">
        <f t="shared" si="687"/>
        <v>786070.45828432322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17</v>
      </c>
      <c r="P347" s="369">
        <f t="shared" si="546"/>
        <v>9.1199999999999992</v>
      </c>
      <c r="Q347" s="38">
        <f t="shared" si="547"/>
        <v>63708.69275806535</v>
      </c>
      <c r="R347" s="371">
        <f t="shared" ref="R347:Z347" si="688">$P347*$O347+MAX(R$24*1000/(MAX(MIN(FLOOR(R$24*1000/$U$1,1),$E347))*$L$1)*$R$1,$Q347-$P347*$O347)</f>
        <v>63708.69275806535</v>
      </c>
      <c r="S347" s="371">
        <f t="shared" si="688"/>
        <v>63708.69275806535</v>
      </c>
      <c r="T347" s="371">
        <f t="shared" si="688"/>
        <v>63708.69275806535</v>
      </c>
      <c r="U347" s="371">
        <f t="shared" si="688"/>
        <v>63708.69275806535</v>
      </c>
      <c r="V347" s="371">
        <f t="shared" si="688"/>
        <v>63708.69275806535</v>
      </c>
      <c r="W347" s="371">
        <f t="shared" si="688"/>
        <v>261018.97509860282</v>
      </c>
      <c r="X347" s="371">
        <f t="shared" si="688"/>
        <v>2608794.3909860286</v>
      </c>
      <c r="Y347" s="371">
        <f t="shared" si="688"/>
        <v>26086548.54986028</v>
      </c>
      <c r="Z347" s="371">
        <f t="shared" si="688"/>
        <v>260864090.13860282</v>
      </c>
      <c r="AA347" s="38">
        <f t="shared" ref="AA347:AI347" si="689">$D347*R347/3600</f>
        <v>191.97552751097027</v>
      </c>
      <c r="AB347" s="38">
        <f t="shared" si="689"/>
        <v>191.97552751097027</v>
      </c>
      <c r="AC347" s="38">
        <f t="shared" si="689"/>
        <v>191.97552751097027</v>
      </c>
      <c r="AD347" s="38">
        <f t="shared" si="689"/>
        <v>191.97552751097027</v>
      </c>
      <c r="AE347" s="38">
        <f t="shared" si="689"/>
        <v>191.97552751097027</v>
      </c>
      <c r="AF347" s="38">
        <f t="shared" si="689"/>
        <v>786.53717829712321</v>
      </c>
      <c r="AG347" s="38">
        <f t="shared" si="689"/>
        <v>7861.1670981712332</v>
      </c>
      <c r="AH347" s="38">
        <f t="shared" si="689"/>
        <v>78607.466296912316</v>
      </c>
      <c r="AI347" s="38">
        <f t="shared" si="689"/>
        <v>786070.45828432322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18.239999999999998</v>
      </c>
      <c r="Q348" s="38">
        <f t="shared" si="547"/>
        <v>127417.3855161307</v>
      </c>
      <c r="R348" s="371">
        <f t="shared" ref="R348:Z348" si="690">$P348*$O348+MAX(R$24*1000/(MAX(MIN(FLOOR(R$24*1000/$U$1,1),$E348))*$L$1)*$R$1,$Q348-$P348*$O348)</f>
        <v>127417.3855161307</v>
      </c>
      <c r="S348" s="371">
        <f t="shared" si="690"/>
        <v>127417.3855161307</v>
      </c>
      <c r="T348" s="371">
        <f t="shared" si="690"/>
        <v>127417.3855161307</v>
      </c>
      <c r="U348" s="371">
        <f t="shared" si="690"/>
        <v>127417.3855161307</v>
      </c>
      <c r="V348" s="371">
        <f t="shared" si="690"/>
        <v>127417.3855161307</v>
      </c>
      <c r="W348" s="371">
        <f t="shared" si="690"/>
        <v>521873.79019720561</v>
      </c>
      <c r="X348" s="371">
        <f t="shared" si="690"/>
        <v>5217424.621972057</v>
      </c>
      <c r="Y348" s="371">
        <f t="shared" si="690"/>
        <v>52172932.939720564</v>
      </c>
      <c r="Z348" s="371">
        <f t="shared" si="690"/>
        <v>521728016.11720568</v>
      </c>
      <c r="AA348" s="38">
        <f t="shared" ref="AA348:AI348" si="691">$D348*R348/3600</f>
        <v>191.97552751097027</v>
      </c>
      <c r="AB348" s="38">
        <f t="shared" si="691"/>
        <v>191.97552751097027</v>
      </c>
      <c r="AC348" s="38">
        <f t="shared" si="691"/>
        <v>191.97552751097027</v>
      </c>
      <c r="AD348" s="38">
        <f t="shared" si="691"/>
        <v>191.97552751097027</v>
      </c>
      <c r="AE348" s="38">
        <f t="shared" si="691"/>
        <v>191.97552751097027</v>
      </c>
      <c r="AF348" s="38">
        <f t="shared" si="691"/>
        <v>786.28984389712321</v>
      </c>
      <c r="AG348" s="38">
        <f t="shared" si="691"/>
        <v>7860.9197637712332</v>
      </c>
      <c r="AH348" s="38">
        <f t="shared" si="691"/>
        <v>78607.218962512314</v>
      </c>
      <c r="AI348" s="38">
        <f t="shared" si="691"/>
        <v>786070.21094992338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36.479999999999997</v>
      </c>
      <c r="Q349" s="38">
        <f t="shared" si="547"/>
        <v>254834.7710322614</v>
      </c>
      <c r="R349" s="371">
        <f t="shared" ref="R349:Z349" si="692">$P349*$O349+MAX(R$24*1000/(MAX(MIN(FLOOR(R$24*1000/$U$1,1),$E349))*$L$1)*$R$1,$Q349-$P349*$O349)</f>
        <v>254834.7710322614</v>
      </c>
      <c r="S349" s="371">
        <f t="shared" si="692"/>
        <v>254834.7710322614</v>
      </c>
      <c r="T349" s="371">
        <f t="shared" si="692"/>
        <v>254834.7710322614</v>
      </c>
      <c r="U349" s="371">
        <f t="shared" si="692"/>
        <v>254834.7710322614</v>
      </c>
      <c r="V349" s="371">
        <f t="shared" si="692"/>
        <v>254834.7710322614</v>
      </c>
      <c r="W349" s="371">
        <f t="shared" si="692"/>
        <v>1043601.6603944113</v>
      </c>
      <c r="X349" s="371">
        <f t="shared" si="692"/>
        <v>10434703.323944114</v>
      </c>
      <c r="Y349" s="371">
        <f t="shared" si="692"/>
        <v>104345719.95944113</v>
      </c>
      <c r="Z349" s="371">
        <f t="shared" si="692"/>
        <v>1043455886.3144113</v>
      </c>
      <c r="AA349" s="38">
        <f t="shared" ref="AA349:AI349" si="693">$D349*R349/3600</f>
        <v>191.97552751097027</v>
      </c>
      <c r="AB349" s="38">
        <f t="shared" si="693"/>
        <v>191.97552751097027</v>
      </c>
      <c r="AC349" s="38">
        <f t="shared" si="693"/>
        <v>191.97552751097027</v>
      </c>
      <c r="AD349" s="38">
        <f t="shared" si="693"/>
        <v>191.97552751097027</v>
      </c>
      <c r="AE349" s="38">
        <f t="shared" si="693"/>
        <v>191.97552751097027</v>
      </c>
      <c r="AF349" s="38">
        <f t="shared" si="693"/>
        <v>786.17991749712314</v>
      </c>
      <c r="AG349" s="38">
        <f t="shared" si="693"/>
        <v>7860.8098373712328</v>
      </c>
      <c r="AH349" s="38">
        <f t="shared" si="693"/>
        <v>78607.109036112306</v>
      </c>
      <c r="AI349" s="38">
        <f t="shared" si="693"/>
        <v>786070.10102352325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36.479999999999997</v>
      </c>
      <c r="Q350" s="38">
        <f t="shared" si="547"/>
        <v>254834.7710322614</v>
      </c>
      <c r="R350" s="371">
        <f t="shared" ref="R350:Z350" si="694">$P350*$O350+MAX(R$24*1000/(MAX(MIN(FLOOR(R$24*1000/$U$1,1),$E350))*$L$1)*$R$1,$Q350-$P350*$O350)</f>
        <v>254834.7710322614</v>
      </c>
      <c r="S350" s="371">
        <f t="shared" si="694"/>
        <v>254834.7710322614</v>
      </c>
      <c r="T350" s="371">
        <f t="shared" si="694"/>
        <v>254834.7710322614</v>
      </c>
      <c r="U350" s="371">
        <f t="shared" si="694"/>
        <v>254834.7710322614</v>
      </c>
      <c r="V350" s="371">
        <f t="shared" si="694"/>
        <v>254834.7710322614</v>
      </c>
      <c r="W350" s="371">
        <f t="shared" si="694"/>
        <v>2086984.4407888225</v>
      </c>
      <c r="X350" s="371">
        <f t="shared" si="694"/>
        <v>20869187.767888229</v>
      </c>
      <c r="Y350" s="371">
        <f t="shared" si="694"/>
        <v>208691221.03888226</v>
      </c>
      <c r="Z350" s="371">
        <f t="shared" si="694"/>
        <v>2086911553.7488227</v>
      </c>
      <c r="AA350" s="38">
        <f t="shared" ref="AA350:AI350" si="695">$D350*R350/3600</f>
        <v>95.987763755485133</v>
      </c>
      <c r="AB350" s="38">
        <f t="shared" si="695"/>
        <v>95.987763755485133</v>
      </c>
      <c r="AC350" s="38">
        <f t="shared" si="695"/>
        <v>95.987763755485133</v>
      </c>
      <c r="AD350" s="38">
        <f t="shared" si="695"/>
        <v>95.987763755485133</v>
      </c>
      <c r="AE350" s="38">
        <f t="shared" si="695"/>
        <v>95.987763755485133</v>
      </c>
      <c r="AF350" s="38">
        <f t="shared" si="695"/>
        <v>786.09747269712329</v>
      </c>
      <c r="AG350" s="38">
        <f t="shared" si="695"/>
        <v>7860.7273925712334</v>
      </c>
      <c r="AH350" s="38">
        <f t="shared" si="695"/>
        <v>78607.026591312329</v>
      </c>
      <c r="AI350" s="38">
        <f t="shared" si="695"/>
        <v>786070.01857872331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36.479999999999997</v>
      </c>
      <c r="Q351" s="38">
        <f t="shared" si="547"/>
        <v>254834.7710322614</v>
      </c>
      <c r="R351" s="371">
        <f t="shared" ref="R351:Z351" si="696">$P351*$O351+MAX(R$24*1000/(MAX(MIN(FLOOR(R$24*1000/$U$1,1),$E351))*$L$1)*$R$1,$Q351-$P351*$O351)</f>
        <v>254834.7710322614</v>
      </c>
      <c r="S351" s="371">
        <f t="shared" si="696"/>
        <v>254834.7710322614</v>
      </c>
      <c r="T351" s="371">
        <f t="shared" si="696"/>
        <v>254834.7710322614</v>
      </c>
      <c r="U351" s="371">
        <f t="shared" si="696"/>
        <v>254834.7710322614</v>
      </c>
      <c r="V351" s="371">
        <f t="shared" si="696"/>
        <v>313073.20211832336</v>
      </c>
      <c r="W351" s="371">
        <f t="shared" si="696"/>
        <v>3130403.7011832339</v>
      </c>
      <c r="X351" s="371">
        <f t="shared" si="696"/>
        <v>31303708.691832341</v>
      </c>
      <c r="Y351" s="371">
        <f t="shared" si="696"/>
        <v>313036758.5983234</v>
      </c>
      <c r="Z351" s="371">
        <f t="shared" si="696"/>
        <v>3130367257.6632342</v>
      </c>
      <c r="AA351" s="38">
        <f t="shared" ref="AA351:AI351" si="697">$D351*R351/3600</f>
        <v>63.991842503656748</v>
      </c>
      <c r="AB351" s="38">
        <f t="shared" si="697"/>
        <v>63.991842503656748</v>
      </c>
      <c r="AC351" s="38">
        <f t="shared" si="697"/>
        <v>63.991842503656748</v>
      </c>
      <c r="AD351" s="38">
        <f t="shared" si="697"/>
        <v>63.991842503656748</v>
      </c>
      <c r="AE351" s="38">
        <f t="shared" si="697"/>
        <v>78.616159643045648</v>
      </c>
      <c r="AF351" s="38">
        <f t="shared" si="697"/>
        <v>786.07915163045664</v>
      </c>
      <c r="AG351" s="38">
        <f t="shared" si="697"/>
        <v>7860.7090715045661</v>
      </c>
      <c r="AH351" s="38">
        <f t="shared" si="697"/>
        <v>78607.008270245657</v>
      </c>
      <c r="AI351" s="38">
        <f t="shared" si="697"/>
        <v>786070.00025765656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0</v>
      </c>
      <c r="O352" s="38">
        <f t="shared" si="545"/>
        <v>140</v>
      </c>
      <c r="P352" s="369">
        <f t="shared" si="546"/>
        <v>100000000000</v>
      </c>
      <c r="Q352" s="38">
        <f t="shared" si="547"/>
        <v>698560227610365.75</v>
      </c>
      <c r="R352" s="371">
        <f t="shared" ref="R352:Z352" si="698">$P352*$O352+MAX(R$24*1000/(MAX(MIN(FLOOR(R$24*1000/$U$1,1),$E352))*$L$1)*$R$1,$Q352-$P352*$O352)</f>
        <v>698560227610365.75</v>
      </c>
      <c r="S352" s="371">
        <f t="shared" si="698"/>
        <v>698560227610365.75</v>
      </c>
      <c r="T352" s="371">
        <f t="shared" si="698"/>
        <v>698560227610365.75</v>
      </c>
      <c r="U352" s="371">
        <f t="shared" si="698"/>
        <v>698560227610365.75</v>
      </c>
      <c r="V352" s="371">
        <f t="shared" si="698"/>
        <v>698560227610365.75</v>
      </c>
      <c r="W352" s="371">
        <f t="shared" si="698"/>
        <v>698560227610365.75</v>
      </c>
      <c r="X352" s="371">
        <f t="shared" si="698"/>
        <v>698560227610365.75</v>
      </c>
      <c r="Y352" s="371">
        <f t="shared" si="698"/>
        <v>698560227610365.75</v>
      </c>
      <c r="Z352" s="371">
        <f t="shared" si="698"/>
        <v>698560227610365.75</v>
      </c>
      <c r="AA352" s="38">
        <f t="shared" ref="AA352:AI352" si="699">$D352*R352/3600</f>
        <v>10594830118757.213</v>
      </c>
      <c r="AB352" s="38">
        <f t="shared" si="699"/>
        <v>10594830118757.213</v>
      </c>
      <c r="AC352" s="38">
        <f t="shared" si="699"/>
        <v>10594830118757.213</v>
      </c>
      <c r="AD352" s="38">
        <f t="shared" si="699"/>
        <v>10594830118757.213</v>
      </c>
      <c r="AE352" s="38">
        <f t="shared" si="699"/>
        <v>10594830118757.213</v>
      </c>
      <c r="AF352" s="38">
        <f t="shared" si="699"/>
        <v>10594830118757.213</v>
      </c>
      <c r="AG352" s="38">
        <f t="shared" si="699"/>
        <v>10594830118757.213</v>
      </c>
      <c r="AH352" s="38">
        <f t="shared" si="699"/>
        <v>10594830118757.213</v>
      </c>
      <c r="AI352" s="38">
        <f t="shared" si="699"/>
        <v>10594830118757.213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0</v>
      </c>
      <c r="O353" s="38">
        <f t="shared" si="545"/>
        <v>70</v>
      </c>
      <c r="P353" s="369">
        <f t="shared" si="546"/>
        <v>100000000000</v>
      </c>
      <c r="Q353" s="38">
        <f t="shared" si="547"/>
        <v>698560227610365.75</v>
      </c>
      <c r="R353" s="371">
        <f t="shared" ref="R353:Z353" si="700">$P353*$O353+MAX(R$24*1000/(MAX(MIN(FLOOR(R$24*1000/$U$1,1),$E353))*$L$1)*$R$1,$Q353-$P353*$O353)</f>
        <v>698560227610365.75</v>
      </c>
      <c r="S353" s="371">
        <f t="shared" si="700"/>
        <v>698560227610365.75</v>
      </c>
      <c r="T353" s="371">
        <f t="shared" si="700"/>
        <v>698560227610365.75</v>
      </c>
      <c r="U353" s="371">
        <f t="shared" si="700"/>
        <v>698560227610365.75</v>
      </c>
      <c r="V353" s="371">
        <f t="shared" si="700"/>
        <v>698560227610365.75</v>
      </c>
      <c r="W353" s="371">
        <f t="shared" si="700"/>
        <v>698560227610365.75</v>
      </c>
      <c r="X353" s="371">
        <f t="shared" si="700"/>
        <v>698560227610365.75</v>
      </c>
      <c r="Y353" s="371">
        <f t="shared" si="700"/>
        <v>698560227610365.75</v>
      </c>
      <c r="Z353" s="371">
        <f t="shared" si="700"/>
        <v>698560227610365.75</v>
      </c>
      <c r="AA353" s="38">
        <f t="shared" ref="AA353:AI353" si="701">$D353*R353/3600</f>
        <v>5297415059378.6064</v>
      </c>
      <c r="AB353" s="38">
        <f t="shared" si="701"/>
        <v>5297415059378.6064</v>
      </c>
      <c r="AC353" s="38">
        <f t="shared" si="701"/>
        <v>5297415059378.6064</v>
      </c>
      <c r="AD353" s="38">
        <f t="shared" si="701"/>
        <v>5297415059378.6064</v>
      </c>
      <c r="AE353" s="38">
        <f t="shared" si="701"/>
        <v>5297415059378.6064</v>
      </c>
      <c r="AF353" s="38">
        <f t="shared" si="701"/>
        <v>5297415059378.6064</v>
      </c>
      <c r="AG353" s="38">
        <f t="shared" si="701"/>
        <v>5297415059378.6064</v>
      </c>
      <c r="AH353" s="38">
        <f t="shared" si="701"/>
        <v>5297415059378.6064</v>
      </c>
      <c r="AI353" s="38">
        <f t="shared" si="701"/>
        <v>5297415059378.6064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0</v>
      </c>
      <c r="O354" s="38">
        <f t="shared" si="545"/>
        <v>5</v>
      </c>
      <c r="P354" s="369">
        <f t="shared" si="546"/>
        <v>100000000000</v>
      </c>
      <c r="Q354" s="38">
        <f t="shared" si="547"/>
        <v>698560227610365.75</v>
      </c>
      <c r="R354" s="371">
        <f t="shared" ref="R354:Z354" si="702">$P354*$O354+MAX(R$24*1000/(MAX(MIN(FLOOR(R$24*1000/$U$1,1),$E354))*$L$1)*$R$1,$Q354-$P354*$O354)</f>
        <v>698560227610365.75</v>
      </c>
      <c r="S354" s="371">
        <f t="shared" si="702"/>
        <v>698560227610365.75</v>
      </c>
      <c r="T354" s="371">
        <f t="shared" si="702"/>
        <v>698560227610365.75</v>
      </c>
      <c r="U354" s="371">
        <f t="shared" si="702"/>
        <v>698560227610365.75</v>
      </c>
      <c r="V354" s="371">
        <f t="shared" si="702"/>
        <v>698560227610365.75</v>
      </c>
      <c r="W354" s="371">
        <f t="shared" si="702"/>
        <v>698560227610365.75</v>
      </c>
      <c r="X354" s="371">
        <f t="shared" si="702"/>
        <v>698560227610365.75</v>
      </c>
      <c r="Y354" s="371">
        <f t="shared" si="702"/>
        <v>698560227610365.75</v>
      </c>
      <c r="Z354" s="371">
        <f t="shared" si="702"/>
        <v>698560227610365.75</v>
      </c>
      <c r="AA354" s="38">
        <f t="shared" ref="AA354:AI354" si="703">$D354*R354/3600</f>
        <v>775308711283.82458</v>
      </c>
      <c r="AB354" s="38">
        <f t="shared" si="703"/>
        <v>775308711283.82458</v>
      </c>
      <c r="AC354" s="38">
        <f t="shared" si="703"/>
        <v>775308711283.82458</v>
      </c>
      <c r="AD354" s="38">
        <f t="shared" si="703"/>
        <v>775308711283.82458</v>
      </c>
      <c r="AE354" s="38">
        <f t="shared" si="703"/>
        <v>775308711283.82458</v>
      </c>
      <c r="AF354" s="38">
        <f t="shared" si="703"/>
        <v>775308711283.82458</v>
      </c>
      <c r="AG354" s="38">
        <f t="shared" si="703"/>
        <v>775308711283.82458</v>
      </c>
      <c r="AH354" s="38">
        <f t="shared" si="703"/>
        <v>775308711283.82458</v>
      </c>
      <c r="AI354" s="38">
        <f t="shared" si="703"/>
        <v>775308711283.82458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2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1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18.239999999999998</v>
      </c>
      <c r="Q357" s="38">
        <f t="shared" si="547"/>
        <v>127417.3855161307</v>
      </c>
      <c r="R357" s="371">
        <f t="shared" ref="R357:Z357" si="708">$P357*$O357+MAX(R$24*1000/(MAX(MIN(FLOOR(R$24*1000/$U$1,1),$E357))*$L$1)*$R$1,$Q357-$P357*$O357)</f>
        <v>127417.3855161307</v>
      </c>
      <c r="S357" s="371">
        <f t="shared" si="708"/>
        <v>127417.3855161307</v>
      </c>
      <c r="T357" s="371">
        <f t="shared" si="708"/>
        <v>127417.3855161307</v>
      </c>
      <c r="U357" s="371">
        <f t="shared" si="708"/>
        <v>127417.3855161307</v>
      </c>
      <c r="V357" s="371">
        <f t="shared" si="708"/>
        <v>127417.3855161307</v>
      </c>
      <c r="W357" s="371">
        <f t="shared" si="708"/>
        <v>782664.76529580844</v>
      </c>
      <c r="X357" s="371">
        <f t="shared" si="708"/>
        <v>7825991.0129580852</v>
      </c>
      <c r="Y357" s="371">
        <f t="shared" si="708"/>
        <v>78259253.48958084</v>
      </c>
      <c r="Z357" s="371">
        <f t="shared" si="708"/>
        <v>782591878.25580859</v>
      </c>
      <c r="AA357" s="38">
        <f t="shared" ref="AA357:AI357" si="709">$D357*R357/3600</f>
        <v>163.17919838432471</v>
      </c>
      <c r="AB357" s="38">
        <f t="shared" si="709"/>
        <v>163.17919838432471</v>
      </c>
      <c r="AC357" s="38">
        <f t="shared" si="709"/>
        <v>163.17919838432471</v>
      </c>
      <c r="AD357" s="38">
        <f t="shared" si="709"/>
        <v>163.17919838432471</v>
      </c>
      <c r="AE357" s="38">
        <f t="shared" si="709"/>
        <v>163.17919838432471</v>
      </c>
      <c r="AF357" s="38">
        <f t="shared" si="709"/>
        <v>1002.332676088832</v>
      </c>
      <c r="AG357" s="38">
        <f t="shared" si="709"/>
        <v>10022.485823928322</v>
      </c>
      <c r="AH357" s="38">
        <f t="shared" si="709"/>
        <v>100224.01730232321</v>
      </c>
      <c r="AI357" s="38">
        <f t="shared" si="709"/>
        <v>1002239.3320862722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36.479999999999997</v>
      </c>
      <c r="Q358" s="38">
        <f t="shared" si="547"/>
        <v>254834.7710322614</v>
      </c>
      <c r="R358" s="371">
        <f t="shared" ref="R358:Z358" si="710">$P358*$O358+MAX(R$24*1000/(MAX(MIN(FLOOR(R$24*1000/$U$1,1),$E358))*$L$1)*$R$1,$Q358-$P358*$O358)</f>
        <v>254834.7710322614</v>
      </c>
      <c r="S358" s="371">
        <f t="shared" si="710"/>
        <v>254834.7710322614</v>
      </c>
      <c r="T358" s="371">
        <f t="shared" si="710"/>
        <v>254834.7710322614</v>
      </c>
      <c r="U358" s="371">
        <f t="shared" si="710"/>
        <v>254834.7710322614</v>
      </c>
      <c r="V358" s="371">
        <f t="shared" si="710"/>
        <v>254834.7710322614</v>
      </c>
      <c r="W358" s="371">
        <f t="shared" si="710"/>
        <v>1565256.5705916169</v>
      </c>
      <c r="X358" s="371">
        <f t="shared" si="710"/>
        <v>15651909.065916171</v>
      </c>
      <c r="Y358" s="371">
        <f t="shared" si="710"/>
        <v>156518434.0191617</v>
      </c>
      <c r="Z358" s="371">
        <f t="shared" si="710"/>
        <v>1565183683.5516171</v>
      </c>
      <c r="AA358" s="38">
        <f t="shared" ref="AA358:AI358" si="711">$D358*R358/3600</f>
        <v>163.17919838432471</v>
      </c>
      <c r="AB358" s="38">
        <f t="shared" si="711"/>
        <v>163.17919838432471</v>
      </c>
      <c r="AC358" s="38">
        <f t="shared" si="711"/>
        <v>163.17919838432471</v>
      </c>
      <c r="AD358" s="38">
        <f t="shared" si="711"/>
        <v>163.17919838432471</v>
      </c>
      <c r="AE358" s="38">
        <f t="shared" si="711"/>
        <v>163.17919838432471</v>
      </c>
      <c r="AF358" s="38">
        <f t="shared" si="711"/>
        <v>1002.2859573688321</v>
      </c>
      <c r="AG358" s="38">
        <f t="shared" si="711"/>
        <v>10022.439105208321</v>
      </c>
      <c r="AH358" s="38">
        <f t="shared" si="711"/>
        <v>100223.97058360322</v>
      </c>
      <c r="AI358" s="38">
        <f t="shared" si="711"/>
        <v>1002239.2853675522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36.479999999999997</v>
      </c>
      <c r="Q359" s="38">
        <f t="shared" si="547"/>
        <v>254834.7710322614</v>
      </c>
      <c r="R359" s="371">
        <f t="shared" ref="R359:Z359" si="712">$P359*$O359+MAX(R$24*1000/(MAX(MIN(FLOOR(R$24*1000/$U$1,1),$E359))*$L$1)*$R$1,$Q359-$P359*$O359)</f>
        <v>254834.7710322614</v>
      </c>
      <c r="S359" s="371">
        <f t="shared" si="712"/>
        <v>254834.7710322614</v>
      </c>
      <c r="T359" s="371">
        <f t="shared" si="712"/>
        <v>254834.7710322614</v>
      </c>
      <c r="U359" s="371">
        <f t="shared" si="712"/>
        <v>254834.7710322614</v>
      </c>
      <c r="V359" s="371">
        <f t="shared" si="712"/>
        <v>313073.20211832336</v>
      </c>
      <c r="W359" s="371">
        <f t="shared" si="712"/>
        <v>3130403.7011832339</v>
      </c>
      <c r="X359" s="371">
        <f t="shared" si="712"/>
        <v>31303708.691832341</v>
      </c>
      <c r="Y359" s="371">
        <f t="shared" si="712"/>
        <v>313036758.5983234</v>
      </c>
      <c r="Z359" s="371">
        <f t="shared" si="712"/>
        <v>3130367257.6632342</v>
      </c>
      <c r="AA359" s="38">
        <f t="shared" ref="AA359:AI359" si="713">$D359*R359/3600</f>
        <v>81.589599192162353</v>
      </c>
      <c r="AB359" s="38">
        <f t="shared" si="713"/>
        <v>81.589599192162353</v>
      </c>
      <c r="AC359" s="38">
        <f t="shared" si="713"/>
        <v>81.589599192162353</v>
      </c>
      <c r="AD359" s="38">
        <f t="shared" si="713"/>
        <v>81.589599192162353</v>
      </c>
      <c r="AE359" s="38">
        <f t="shared" si="713"/>
        <v>100.23560354488319</v>
      </c>
      <c r="AF359" s="38">
        <f t="shared" si="713"/>
        <v>1002.2509183288322</v>
      </c>
      <c r="AG359" s="38">
        <f t="shared" si="713"/>
        <v>10022.404066168323</v>
      </c>
      <c r="AH359" s="38">
        <f t="shared" si="713"/>
        <v>100223.93554456322</v>
      </c>
      <c r="AI359" s="38">
        <f t="shared" si="713"/>
        <v>1002239.2503285122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0</v>
      </c>
      <c r="O360" s="38">
        <f t="shared" si="545"/>
        <v>5</v>
      </c>
      <c r="P360" s="369">
        <f t="shared" si="546"/>
        <v>100000000000</v>
      </c>
      <c r="Q360" s="38">
        <f t="shared" si="547"/>
        <v>698560227610365.75</v>
      </c>
      <c r="R360" s="371">
        <f t="shared" ref="R360:Z360" si="714">$P360*$O360+MAX(R$24*1000/(MAX(MIN(FLOOR(R$24*1000/$U$1,1),$E360))*$L$1)*$R$1,$Q360-$P360*$O360)</f>
        <v>698560227610365.75</v>
      </c>
      <c r="S360" s="371">
        <f t="shared" si="714"/>
        <v>698560227610365.75</v>
      </c>
      <c r="T360" s="371">
        <f t="shared" si="714"/>
        <v>698560227610365.75</v>
      </c>
      <c r="U360" s="371">
        <f t="shared" si="714"/>
        <v>698560227610365.75</v>
      </c>
      <c r="V360" s="371">
        <f t="shared" si="714"/>
        <v>698560227610365.75</v>
      </c>
      <c r="W360" s="371">
        <f t="shared" si="714"/>
        <v>698560227610365.75</v>
      </c>
      <c r="X360" s="371">
        <f t="shared" si="714"/>
        <v>698560227610365.75</v>
      </c>
      <c r="Y360" s="371">
        <f t="shared" si="714"/>
        <v>698560227610365.75</v>
      </c>
      <c r="Z360" s="371">
        <f t="shared" si="714"/>
        <v>698560227610365.75</v>
      </c>
      <c r="AA360" s="38">
        <f t="shared" ref="AA360:AI360" si="715">$D360*R360/3600</f>
        <v>1071125682335.894</v>
      </c>
      <c r="AB360" s="38">
        <f t="shared" si="715"/>
        <v>1071125682335.894</v>
      </c>
      <c r="AC360" s="38">
        <f t="shared" si="715"/>
        <v>1071125682335.894</v>
      </c>
      <c r="AD360" s="38">
        <f t="shared" si="715"/>
        <v>1071125682335.894</v>
      </c>
      <c r="AE360" s="38">
        <f t="shared" si="715"/>
        <v>1071125682335.894</v>
      </c>
      <c r="AF360" s="38">
        <f t="shared" si="715"/>
        <v>1071125682335.894</v>
      </c>
      <c r="AG360" s="38">
        <f t="shared" si="715"/>
        <v>1071125682335.894</v>
      </c>
      <c r="AH360" s="38">
        <f t="shared" si="715"/>
        <v>1071125682335.894</v>
      </c>
      <c r="AI360" s="38">
        <f t="shared" si="715"/>
        <v>1071125682335.894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2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1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0</v>
      </c>
      <c r="O363" s="38">
        <f t="shared" si="545"/>
        <v>140</v>
      </c>
      <c r="P363" s="369">
        <f t="shared" si="546"/>
        <v>100000000000</v>
      </c>
      <c r="Q363" s="38">
        <f t="shared" si="547"/>
        <v>698560227610365.75</v>
      </c>
      <c r="R363" s="371">
        <f t="shared" ref="R363:Z363" si="720">$P363*$O363+MAX(R$24*1000/(MAX(MIN(FLOOR(R$24*1000/$U$1,1),$E363))*$L$1)*$R$1,$Q363-$P363*$O363)</f>
        <v>698560227610365.75</v>
      </c>
      <c r="S363" s="371">
        <f t="shared" si="720"/>
        <v>698560227610365.75</v>
      </c>
      <c r="T363" s="371">
        <f t="shared" si="720"/>
        <v>698560227610365.75</v>
      </c>
      <c r="U363" s="371">
        <f t="shared" si="720"/>
        <v>698560227610365.75</v>
      </c>
      <c r="V363" s="371">
        <f t="shared" si="720"/>
        <v>698560227610365.75</v>
      </c>
      <c r="W363" s="371">
        <f t="shared" si="720"/>
        <v>698560227610365.75</v>
      </c>
      <c r="X363" s="371">
        <f t="shared" si="720"/>
        <v>698560227610365.75</v>
      </c>
      <c r="Y363" s="371">
        <f t="shared" si="720"/>
        <v>698560227610365.75</v>
      </c>
      <c r="Z363" s="371">
        <f t="shared" si="720"/>
        <v>698560227610365.75</v>
      </c>
      <c r="AA363" s="38">
        <f t="shared" ref="AA363:AI363" si="721">$D363*R363/3600</f>
        <v>9004423869891.9238</v>
      </c>
      <c r="AB363" s="38">
        <f t="shared" si="721"/>
        <v>9004423869891.9238</v>
      </c>
      <c r="AC363" s="38">
        <f t="shared" si="721"/>
        <v>9004423869891.9238</v>
      </c>
      <c r="AD363" s="38">
        <f t="shared" si="721"/>
        <v>9004423869891.9238</v>
      </c>
      <c r="AE363" s="38">
        <f t="shared" si="721"/>
        <v>9004423869891.9238</v>
      </c>
      <c r="AF363" s="38">
        <f t="shared" si="721"/>
        <v>9004423869891.9238</v>
      </c>
      <c r="AG363" s="38">
        <f t="shared" si="721"/>
        <v>9004423869891.9238</v>
      </c>
      <c r="AH363" s="38">
        <f t="shared" si="721"/>
        <v>9004423869891.9238</v>
      </c>
      <c r="AI363" s="38">
        <f t="shared" si="721"/>
        <v>9004423869891.9238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93</v>
      </c>
      <c r="P364" s="369">
        <f t="shared" si="546"/>
        <v>9.1199999999999992</v>
      </c>
      <c r="Q364" s="38">
        <f t="shared" si="547"/>
        <v>63708.69275806535</v>
      </c>
      <c r="R364" s="371">
        <f t="shared" ref="R364:Z364" si="723">$P364*$O364+MAX(R$24*1000/(MAX(MIN(FLOOR(R$24*1000/$U$1,1),$E364))*$L$1)*$R$1,$Q364-$P364*$O364)</f>
        <v>63708.69275806535</v>
      </c>
      <c r="S364" s="371">
        <f t="shared" si="723"/>
        <v>63708.69275806535</v>
      </c>
      <c r="T364" s="371">
        <f t="shared" si="723"/>
        <v>63708.69275806535</v>
      </c>
      <c r="U364" s="371">
        <f t="shared" si="723"/>
        <v>63708.69275806535</v>
      </c>
      <c r="V364" s="371">
        <f t="shared" si="723"/>
        <v>63708.69275806535</v>
      </c>
      <c r="W364" s="371">
        <f t="shared" si="723"/>
        <v>196496.11132395212</v>
      </c>
      <c r="X364" s="371">
        <f t="shared" si="723"/>
        <v>1957327.6732395212</v>
      </c>
      <c r="Y364" s="371">
        <f t="shared" si="723"/>
        <v>19565643.292395212</v>
      </c>
      <c r="Z364" s="371">
        <f t="shared" si="723"/>
        <v>195648799.48395213</v>
      </c>
      <c r="AA364" s="38">
        <f t="shared" ref="AA364:AI364" si="724">$D364*R364/3600</f>
        <v>472.08141333726422</v>
      </c>
      <c r="AB364" s="38">
        <f t="shared" si="724"/>
        <v>472.08141333726422</v>
      </c>
      <c r="AC364" s="38">
        <f t="shared" si="724"/>
        <v>472.08141333726422</v>
      </c>
      <c r="AD364" s="38">
        <f t="shared" si="724"/>
        <v>472.08141333726422</v>
      </c>
      <c r="AE364" s="38">
        <f t="shared" si="724"/>
        <v>472.08141333726422</v>
      </c>
      <c r="AF364" s="38">
        <f t="shared" si="724"/>
        <v>1456.0361849104852</v>
      </c>
      <c r="AG364" s="38">
        <f t="shared" si="724"/>
        <v>14503.798058704851</v>
      </c>
      <c r="AH364" s="38">
        <f t="shared" si="724"/>
        <v>144981.4167966485</v>
      </c>
      <c r="AI364" s="38">
        <f t="shared" si="724"/>
        <v>1449757.6041760852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93</v>
      </c>
      <c r="P365" s="369">
        <f t="shared" si="546"/>
        <v>9.1199999999999992</v>
      </c>
      <c r="Q365" s="38">
        <f t="shared" si="547"/>
        <v>63708.69275806535</v>
      </c>
      <c r="R365" s="371">
        <f t="shared" ref="R365:Z365" si="725">$P365*$O365+MAX(R$24*1000/(MAX(MIN(FLOOR(R$24*1000/$U$1,1),$E365))*$L$1)*$R$1,$Q365-$P365*$O365)</f>
        <v>63708.69275806535</v>
      </c>
      <c r="S365" s="371">
        <f t="shared" si="725"/>
        <v>63708.69275806535</v>
      </c>
      <c r="T365" s="371">
        <f t="shared" si="725"/>
        <v>63708.69275806535</v>
      </c>
      <c r="U365" s="371">
        <f t="shared" si="725"/>
        <v>63708.69275806535</v>
      </c>
      <c r="V365" s="371">
        <f t="shared" si="725"/>
        <v>63708.69275806535</v>
      </c>
      <c r="W365" s="371">
        <f t="shared" si="725"/>
        <v>196496.11132395212</v>
      </c>
      <c r="X365" s="371">
        <f t="shared" si="725"/>
        <v>1957327.6732395212</v>
      </c>
      <c r="Y365" s="371">
        <f t="shared" si="725"/>
        <v>19565643.292395212</v>
      </c>
      <c r="Z365" s="371">
        <f t="shared" si="725"/>
        <v>195648799.48395213</v>
      </c>
      <c r="AA365" s="38">
        <f t="shared" ref="AA365:AI365" si="726">$D365*R365/3600</f>
        <v>472.08141333726422</v>
      </c>
      <c r="AB365" s="38">
        <f t="shared" si="726"/>
        <v>472.08141333726422</v>
      </c>
      <c r="AC365" s="38">
        <f t="shared" si="726"/>
        <v>472.08141333726422</v>
      </c>
      <c r="AD365" s="38">
        <f t="shared" si="726"/>
        <v>472.08141333726422</v>
      </c>
      <c r="AE365" s="38">
        <f t="shared" si="726"/>
        <v>472.08141333726422</v>
      </c>
      <c r="AF365" s="38">
        <f t="shared" si="726"/>
        <v>1456.0361849104852</v>
      </c>
      <c r="AG365" s="38">
        <f t="shared" si="726"/>
        <v>14503.798058704851</v>
      </c>
      <c r="AH365" s="38">
        <f t="shared" si="726"/>
        <v>144981.4167966485</v>
      </c>
      <c r="AI365" s="38">
        <f t="shared" si="726"/>
        <v>1449757.6041760852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46</v>
      </c>
      <c r="P366" s="369">
        <f t="shared" si="546"/>
        <v>18.239999999999998</v>
      </c>
      <c r="Q366" s="38">
        <f t="shared" si="547"/>
        <v>127417.3855161307</v>
      </c>
      <c r="R366" s="371">
        <f t="shared" ref="R366:Z366" si="727">$P366*$O366+MAX(R$24*1000/(MAX(MIN(FLOOR(R$24*1000/$U$1,1),$E366))*$L$1)*$R$1,$Q366-$P366*$O366)</f>
        <v>127417.3855161307</v>
      </c>
      <c r="S366" s="371">
        <f t="shared" si="727"/>
        <v>127417.3855161307</v>
      </c>
      <c r="T366" s="371">
        <f t="shared" si="727"/>
        <v>127417.3855161307</v>
      </c>
      <c r="U366" s="371">
        <f t="shared" si="727"/>
        <v>127417.3855161307</v>
      </c>
      <c r="V366" s="371">
        <f t="shared" si="727"/>
        <v>127417.3855161307</v>
      </c>
      <c r="W366" s="371">
        <f t="shared" si="727"/>
        <v>392134.94264790422</v>
      </c>
      <c r="X366" s="371">
        <f t="shared" si="727"/>
        <v>3913798.0664790426</v>
      </c>
      <c r="Y366" s="371">
        <f t="shared" si="727"/>
        <v>39130429.304790422</v>
      </c>
      <c r="Z366" s="371">
        <f t="shared" si="727"/>
        <v>391296741.6879043</v>
      </c>
      <c r="AA366" s="38">
        <f t="shared" ref="AA366:AI366" si="728">$D366*R366/3600</f>
        <v>472.08141333726422</v>
      </c>
      <c r="AB366" s="38">
        <f t="shared" si="728"/>
        <v>472.08141333726422</v>
      </c>
      <c r="AC366" s="38">
        <f t="shared" si="728"/>
        <v>472.08141333726422</v>
      </c>
      <c r="AD366" s="38">
        <f t="shared" si="728"/>
        <v>472.08141333726422</v>
      </c>
      <c r="AE366" s="38">
        <f t="shared" si="728"/>
        <v>472.08141333726422</v>
      </c>
      <c r="AF366" s="38">
        <f t="shared" si="728"/>
        <v>1452.859962510485</v>
      </c>
      <c r="AG366" s="38">
        <f t="shared" si="728"/>
        <v>14500.621836304854</v>
      </c>
      <c r="AH366" s="38">
        <f t="shared" si="728"/>
        <v>144978.24057424851</v>
      </c>
      <c r="AI366" s="38">
        <f t="shared" si="728"/>
        <v>1449754.4279536854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23</v>
      </c>
      <c r="P367" s="369">
        <f t="shared" si="546"/>
        <v>36.479999999999997</v>
      </c>
      <c r="Q367" s="38">
        <f t="shared" si="547"/>
        <v>254834.7710322614</v>
      </c>
      <c r="R367" s="371">
        <f t="shared" ref="R367:Z367" si="729">$P367*$O367+MAX(R$24*1000/(MAX(MIN(FLOOR(R$24*1000/$U$1,1),$E367))*$L$1)*$R$1,$Q367-$P367*$O367)</f>
        <v>254834.7710322614</v>
      </c>
      <c r="S367" s="371">
        <f t="shared" si="729"/>
        <v>254834.7710322614</v>
      </c>
      <c r="T367" s="371">
        <f t="shared" si="729"/>
        <v>254834.7710322614</v>
      </c>
      <c r="U367" s="371">
        <f t="shared" si="729"/>
        <v>254834.7710322614</v>
      </c>
      <c r="V367" s="371">
        <f t="shared" si="729"/>
        <v>254834.7710322614</v>
      </c>
      <c r="W367" s="371">
        <f t="shared" si="729"/>
        <v>783430.84529580851</v>
      </c>
      <c r="X367" s="371">
        <f t="shared" si="729"/>
        <v>7826757.0929580852</v>
      </c>
      <c r="Y367" s="371">
        <f t="shared" si="729"/>
        <v>78260019.569580853</v>
      </c>
      <c r="Z367" s="371">
        <f t="shared" si="729"/>
        <v>782592644.33580852</v>
      </c>
      <c r="AA367" s="38">
        <f t="shared" ref="AA367:AI367" si="730">$D367*R367/3600</f>
        <v>472.08141333726422</v>
      </c>
      <c r="AB367" s="38">
        <f t="shared" si="730"/>
        <v>472.08141333726422</v>
      </c>
      <c r="AC367" s="38">
        <f t="shared" si="730"/>
        <v>472.08141333726422</v>
      </c>
      <c r="AD367" s="38">
        <f t="shared" si="730"/>
        <v>472.08141333726422</v>
      </c>
      <c r="AE367" s="38">
        <f t="shared" si="730"/>
        <v>472.08141333726422</v>
      </c>
      <c r="AF367" s="38">
        <f t="shared" si="730"/>
        <v>1451.3056409104852</v>
      </c>
      <c r="AG367" s="38">
        <f t="shared" si="730"/>
        <v>14499.067514704853</v>
      </c>
      <c r="AH367" s="38">
        <f t="shared" si="730"/>
        <v>144976.68625264851</v>
      </c>
      <c r="AI367" s="38">
        <f t="shared" si="730"/>
        <v>1449752.873632085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11</v>
      </c>
      <c r="P368" s="369">
        <f t="shared" si="546"/>
        <v>36.479999999999997</v>
      </c>
      <c r="Q368" s="38">
        <f t="shared" si="547"/>
        <v>254834.7710322614</v>
      </c>
      <c r="R368" s="371">
        <f t="shared" ref="R368:Z368" si="731">$P368*$O368+MAX(R$24*1000/(MAX(MIN(FLOOR(R$24*1000/$U$1,1),$E368))*$L$1)*$R$1,$Q368-$P368*$O368)</f>
        <v>254834.7710322614</v>
      </c>
      <c r="S368" s="371">
        <f t="shared" si="731"/>
        <v>254834.7710322614</v>
      </c>
      <c r="T368" s="371">
        <f t="shared" si="731"/>
        <v>254834.7710322614</v>
      </c>
      <c r="U368" s="371">
        <f t="shared" si="731"/>
        <v>254834.7710322614</v>
      </c>
      <c r="V368" s="371">
        <f t="shared" si="731"/>
        <v>254834.7710322614</v>
      </c>
      <c r="W368" s="371">
        <f t="shared" si="731"/>
        <v>1565584.890591617</v>
      </c>
      <c r="X368" s="371">
        <f t="shared" si="731"/>
        <v>15652237.38591617</v>
      </c>
      <c r="Y368" s="371">
        <f t="shared" si="731"/>
        <v>156518762.33916169</v>
      </c>
      <c r="Z368" s="371">
        <f t="shared" si="731"/>
        <v>1565184011.8716171</v>
      </c>
      <c r="AA368" s="38">
        <f t="shared" ref="AA368:AI368" si="732">$D368*R368/3600</f>
        <v>236.04070666863211</v>
      </c>
      <c r="AB368" s="38">
        <f t="shared" si="732"/>
        <v>236.04070666863211</v>
      </c>
      <c r="AC368" s="38">
        <f t="shared" si="732"/>
        <v>236.04070666863211</v>
      </c>
      <c r="AD368" s="38">
        <f t="shared" si="732"/>
        <v>236.04070666863211</v>
      </c>
      <c r="AE368" s="38">
        <f t="shared" si="732"/>
        <v>236.04070666863211</v>
      </c>
      <c r="AF368" s="38">
        <f t="shared" si="732"/>
        <v>1450.1230049104852</v>
      </c>
      <c r="AG368" s="38">
        <f t="shared" si="732"/>
        <v>14497.884878704852</v>
      </c>
      <c r="AH368" s="38">
        <f t="shared" si="732"/>
        <v>144975.50361664852</v>
      </c>
      <c r="AI368" s="38">
        <f t="shared" si="732"/>
        <v>1449751.6909960853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36.479999999999997</v>
      </c>
      <c r="Q369" s="38">
        <f t="shared" si="547"/>
        <v>254834.7710322614</v>
      </c>
      <c r="R369" s="371">
        <f t="shared" ref="R369:Z369" si="733">$P369*$O369+MAX(R$24*1000/(MAX(MIN(FLOOR(R$24*1000/$U$1,1),$E369))*$L$1)*$R$1,$Q369-$P369*$O369)</f>
        <v>254834.7710322614</v>
      </c>
      <c r="S369" s="371">
        <f t="shared" si="733"/>
        <v>254834.7710322614</v>
      </c>
      <c r="T369" s="371">
        <f t="shared" si="733"/>
        <v>254834.7710322614</v>
      </c>
      <c r="U369" s="371">
        <f t="shared" si="733"/>
        <v>254834.7710322614</v>
      </c>
      <c r="V369" s="371">
        <f t="shared" si="733"/>
        <v>313219.1221183234</v>
      </c>
      <c r="W369" s="371">
        <f t="shared" si="733"/>
        <v>3130549.6211832338</v>
      </c>
      <c r="X369" s="371">
        <f t="shared" si="733"/>
        <v>31303854.611832339</v>
      </c>
      <c r="Y369" s="371">
        <f t="shared" si="733"/>
        <v>313036904.51832336</v>
      </c>
      <c r="Z369" s="371">
        <f t="shared" si="733"/>
        <v>3130367403.5832343</v>
      </c>
      <c r="AA369" s="38">
        <f t="shared" ref="AA369:AI369" si="734">$D369*R369/3600</f>
        <v>118.02035333431606</v>
      </c>
      <c r="AB369" s="38">
        <f t="shared" si="734"/>
        <v>118.02035333431606</v>
      </c>
      <c r="AC369" s="38">
        <f t="shared" si="734"/>
        <v>118.02035333431606</v>
      </c>
      <c r="AD369" s="38">
        <f t="shared" si="734"/>
        <v>118.02035333431606</v>
      </c>
      <c r="AE369" s="38">
        <f t="shared" si="734"/>
        <v>145.05960593104854</v>
      </c>
      <c r="AF369" s="38">
        <f t="shared" si="734"/>
        <v>1449.8357933104851</v>
      </c>
      <c r="AG369" s="38">
        <f t="shared" si="734"/>
        <v>14497.597667104852</v>
      </c>
      <c r="AH369" s="38">
        <f t="shared" si="734"/>
        <v>144975.2164050485</v>
      </c>
      <c r="AI369" s="38">
        <f t="shared" si="734"/>
        <v>1449751.4037844853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70</v>
      </c>
      <c r="P370" s="369">
        <f t="shared" si="546"/>
        <v>12.16</v>
      </c>
      <c r="Q370" s="38">
        <f t="shared" si="547"/>
        <v>84944.923677420476</v>
      </c>
      <c r="R370" s="371">
        <f t="shared" ref="R370:Z370" si="735">$P370*$O370+MAX(R$24*1000/(MAX(MIN(FLOOR(R$24*1000/$U$1,1),$E370))*$L$1)*$R$1,$Q370-$P370*$O370)</f>
        <v>84944.923677420476</v>
      </c>
      <c r="S370" s="371">
        <f t="shared" si="735"/>
        <v>84944.923677420476</v>
      </c>
      <c r="T370" s="371">
        <f t="shared" si="735"/>
        <v>84944.923677420476</v>
      </c>
      <c r="U370" s="371">
        <f t="shared" si="735"/>
        <v>84944.923677420476</v>
      </c>
      <c r="V370" s="371">
        <f t="shared" si="735"/>
        <v>84944.923677420476</v>
      </c>
      <c r="W370" s="371">
        <f t="shared" si="735"/>
        <v>261715.13509860283</v>
      </c>
      <c r="X370" s="371">
        <f t="shared" si="735"/>
        <v>2609490.5509860287</v>
      </c>
      <c r="Y370" s="371">
        <f t="shared" si="735"/>
        <v>26087244.70986028</v>
      </c>
      <c r="Z370" s="371">
        <f t="shared" si="735"/>
        <v>260864786.29860282</v>
      </c>
      <c r="AA370" s="38">
        <f t="shared" ref="AA370:AI370" si="736">$D370*R370/3600</f>
        <v>472.08141333726434</v>
      </c>
      <c r="AB370" s="38">
        <f t="shared" si="736"/>
        <v>472.08141333726434</v>
      </c>
      <c r="AC370" s="38">
        <f t="shared" si="736"/>
        <v>472.08141333726434</v>
      </c>
      <c r="AD370" s="38">
        <f t="shared" si="736"/>
        <v>472.08141333726434</v>
      </c>
      <c r="AE370" s="38">
        <f t="shared" si="736"/>
        <v>472.08141333726434</v>
      </c>
      <c r="AF370" s="38">
        <f t="shared" si="736"/>
        <v>1454.4818633104853</v>
      </c>
      <c r="AG370" s="38">
        <f t="shared" si="736"/>
        <v>14502.243737104856</v>
      </c>
      <c r="AH370" s="38">
        <f t="shared" si="736"/>
        <v>144979.86247504852</v>
      </c>
      <c r="AI370" s="38">
        <f t="shared" si="736"/>
        <v>1449756.0498544851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36.479999999999997</v>
      </c>
      <c r="Q371" s="38">
        <f t="shared" si="547"/>
        <v>254834.7710322614</v>
      </c>
      <c r="R371" s="371">
        <f t="shared" ref="R371:Z371" si="737">$P371*$O371+MAX(R$24*1000/(MAX(MIN(FLOOR(R$24*1000/$U$1,1),$E371))*$L$1)*$R$1,$Q371-$P371*$O371)</f>
        <v>254834.7710322614</v>
      </c>
      <c r="S371" s="371">
        <f t="shared" si="737"/>
        <v>254834.7710322614</v>
      </c>
      <c r="T371" s="371">
        <f t="shared" si="737"/>
        <v>254834.7710322614</v>
      </c>
      <c r="U371" s="371">
        <f t="shared" si="737"/>
        <v>254834.7710322614</v>
      </c>
      <c r="V371" s="371">
        <f t="shared" si="737"/>
        <v>626146.40423664672</v>
      </c>
      <c r="W371" s="371">
        <f t="shared" si="737"/>
        <v>6260807.4023664678</v>
      </c>
      <c r="X371" s="371">
        <f t="shared" si="737"/>
        <v>62607417.383664683</v>
      </c>
      <c r="Y371" s="371">
        <f t="shared" si="737"/>
        <v>626073517.19664681</v>
      </c>
      <c r="Z371" s="371">
        <f t="shared" si="737"/>
        <v>6260734515.3264685</v>
      </c>
      <c r="AA371" s="38">
        <f t="shared" ref="AA371:AI371" si="738">$D371*R371/3600</f>
        <v>59.010530604340019</v>
      </c>
      <c r="AB371" s="38">
        <f t="shared" si="738"/>
        <v>59.010530604340019</v>
      </c>
      <c r="AC371" s="38">
        <f t="shared" si="738"/>
        <v>59.010530604340019</v>
      </c>
      <c r="AD371" s="38">
        <f t="shared" si="738"/>
        <v>59.010530604340019</v>
      </c>
      <c r="AE371" s="38">
        <f t="shared" si="738"/>
        <v>144.99289637883217</v>
      </c>
      <c r="AF371" s="38">
        <f t="shared" si="738"/>
        <v>1449.7769096763218</v>
      </c>
      <c r="AG371" s="38">
        <f t="shared" si="738"/>
        <v>14497.61704265122</v>
      </c>
      <c r="AH371" s="38">
        <f t="shared" si="738"/>
        <v>144976.0183724002</v>
      </c>
      <c r="AI371" s="38">
        <f t="shared" si="738"/>
        <v>1449760.0316698898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89</v>
      </c>
      <c r="P372" s="369">
        <f t="shared" si="546"/>
        <v>36.479999999999997</v>
      </c>
      <c r="Q372" s="38">
        <f t="shared" si="547"/>
        <v>254834.7710322614</v>
      </c>
      <c r="R372" s="371">
        <f t="shared" ref="R372:Z372" si="739">$P372*$O372+MAX(R$24*1000/(MAX(MIN(FLOOR(R$24*1000/$U$1,1),$E372))*$L$1)*$R$1,$Q372-$P372*$O372)</f>
        <v>254834.7710322614</v>
      </c>
      <c r="S372" s="371">
        <f t="shared" si="739"/>
        <v>254834.7710322614</v>
      </c>
      <c r="T372" s="371">
        <f t="shared" si="739"/>
        <v>254834.7710322614</v>
      </c>
      <c r="U372" s="371">
        <f t="shared" si="739"/>
        <v>254834.7710322614</v>
      </c>
      <c r="V372" s="371">
        <f t="shared" si="739"/>
        <v>254834.7710322614</v>
      </c>
      <c r="W372" s="371">
        <f t="shared" si="739"/>
        <v>254834.7710322614</v>
      </c>
      <c r="X372" s="371">
        <f t="shared" si="739"/>
        <v>1959726.2332395213</v>
      </c>
      <c r="Y372" s="371">
        <f t="shared" si="739"/>
        <v>19568041.85239521</v>
      </c>
      <c r="Z372" s="371">
        <f t="shared" si="739"/>
        <v>195651198.04395214</v>
      </c>
      <c r="AA372" s="38">
        <f t="shared" ref="AA372:AI372" si="740">$D372*R372/3600</f>
        <v>1889.1751025858312</v>
      </c>
      <c r="AB372" s="38">
        <f t="shared" si="740"/>
        <v>1889.1751025858312</v>
      </c>
      <c r="AC372" s="38">
        <f t="shared" si="740"/>
        <v>1889.1751025858312</v>
      </c>
      <c r="AD372" s="38">
        <f t="shared" si="740"/>
        <v>1889.1751025858312</v>
      </c>
      <c r="AE372" s="38">
        <f t="shared" si="740"/>
        <v>1889.1751025858312</v>
      </c>
      <c r="AF372" s="38">
        <f t="shared" si="740"/>
        <v>1889.1751025858312</v>
      </c>
      <c r="AG372" s="38">
        <f t="shared" si="740"/>
        <v>14528.103809082319</v>
      </c>
      <c r="AH372" s="38">
        <f t="shared" si="740"/>
        <v>145064.41693242313</v>
      </c>
      <c r="AI372" s="38">
        <f t="shared" si="740"/>
        <v>1450427.5481658317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44</v>
      </c>
      <c r="P373" s="369">
        <f t="shared" si="546"/>
        <v>91.2</v>
      </c>
      <c r="Q373" s="38">
        <f t="shared" si="547"/>
        <v>637086.92758065357</v>
      </c>
      <c r="R373" s="371">
        <f t="shared" ref="R373:Z373" si="741">$P373*$O373+MAX(R$24*1000/(MAX(MIN(FLOOR(R$24*1000/$U$1,1),$E373))*$L$1)*$R$1,$Q373-$P373*$O373)</f>
        <v>637086.92758065357</v>
      </c>
      <c r="S373" s="371">
        <f t="shared" si="741"/>
        <v>637086.92758065357</v>
      </c>
      <c r="T373" s="371">
        <f t="shared" si="741"/>
        <v>637086.92758065357</v>
      </c>
      <c r="U373" s="371">
        <f t="shared" si="741"/>
        <v>637086.92758065357</v>
      </c>
      <c r="V373" s="371">
        <f t="shared" si="741"/>
        <v>637086.92758065357</v>
      </c>
      <c r="W373" s="371">
        <f t="shared" si="741"/>
        <v>637086.92758065357</v>
      </c>
      <c r="X373" s="371">
        <f t="shared" si="741"/>
        <v>3916971.8264790424</v>
      </c>
      <c r="Y373" s="371">
        <f t="shared" si="741"/>
        <v>39133603.06479042</v>
      </c>
      <c r="Z373" s="371">
        <f t="shared" si="741"/>
        <v>391299915.44790429</v>
      </c>
      <c r="AA373" s="38">
        <f t="shared" ref="AA373:AI373" si="742">$D373*R373/3600</f>
        <v>2361.4688782322892</v>
      </c>
      <c r="AB373" s="38">
        <f t="shared" si="742"/>
        <v>2361.4688782322892</v>
      </c>
      <c r="AC373" s="38">
        <f t="shared" si="742"/>
        <v>2361.4688782322892</v>
      </c>
      <c r="AD373" s="38">
        <f t="shared" si="742"/>
        <v>2361.4688782322892</v>
      </c>
      <c r="AE373" s="38">
        <f t="shared" si="742"/>
        <v>2361.4688782322892</v>
      </c>
      <c r="AF373" s="38">
        <f t="shared" si="742"/>
        <v>2361.4688782322892</v>
      </c>
      <c r="AG373" s="38">
        <f t="shared" si="742"/>
        <v>14518.908903482316</v>
      </c>
      <c r="AH373" s="38">
        <f t="shared" si="742"/>
        <v>145055.22202682315</v>
      </c>
      <c r="AI373" s="38">
        <f t="shared" si="742"/>
        <v>1450418.3532602319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22</v>
      </c>
      <c r="P374" s="369">
        <f t="shared" si="546"/>
        <v>91.2</v>
      </c>
      <c r="Q374" s="38">
        <f t="shared" si="547"/>
        <v>637086.92758065357</v>
      </c>
      <c r="R374" s="371">
        <f t="shared" ref="R374:Z374" si="743">$P374*$O374+MAX(R$24*1000/(MAX(MIN(FLOOR(R$24*1000/$U$1,1),$E374))*$L$1)*$R$1,$Q374-$P374*$O374)</f>
        <v>637086.92758065357</v>
      </c>
      <c r="S374" s="371">
        <f t="shared" si="743"/>
        <v>637086.92758065357</v>
      </c>
      <c r="T374" s="371">
        <f t="shared" si="743"/>
        <v>637086.92758065357</v>
      </c>
      <c r="U374" s="371">
        <f t="shared" si="743"/>
        <v>637086.92758065357</v>
      </c>
      <c r="V374" s="371">
        <f t="shared" si="743"/>
        <v>637086.92758065357</v>
      </c>
      <c r="W374" s="371">
        <f t="shared" si="743"/>
        <v>784598.2052958085</v>
      </c>
      <c r="X374" s="371">
        <f t="shared" si="743"/>
        <v>7827924.4529580856</v>
      </c>
      <c r="Y374" s="371">
        <f t="shared" si="743"/>
        <v>78261186.929580852</v>
      </c>
      <c r="Z374" s="371">
        <f t="shared" si="743"/>
        <v>782593811.69580853</v>
      </c>
      <c r="AA374" s="38">
        <f t="shared" ref="AA374:AI374" si="744">$D374*R374/3600</f>
        <v>1180.7344391161446</v>
      </c>
      <c r="AB374" s="38">
        <f t="shared" si="744"/>
        <v>1180.7344391161446</v>
      </c>
      <c r="AC374" s="38">
        <f t="shared" si="744"/>
        <v>1180.7344391161446</v>
      </c>
      <c r="AD374" s="38">
        <f t="shared" si="744"/>
        <v>1180.7344391161446</v>
      </c>
      <c r="AE374" s="38">
        <f t="shared" si="744"/>
        <v>1180.7344391161446</v>
      </c>
      <c r="AF374" s="38">
        <f t="shared" si="744"/>
        <v>1454.1220071482317</v>
      </c>
      <c r="AG374" s="38">
        <f t="shared" si="744"/>
        <v>14507.753319482317</v>
      </c>
      <c r="AH374" s="38">
        <f t="shared" si="744"/>
        <v>145044.06644282318</v>
      </c>
      <c r="AI374" s="38">
        <f t="shared" si="744"/>
        <v>1450407.1976762319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11</v>
      </c>
      <c r="P375" s="369">
        <f t="shared" si="546"/>
        <v>91.2</v>
      </c>
      <c r="Q375" s="38">
        <f t="shared" si="547"/>
        <v>637086.92758065357</v>
      </c>
      <c r="R375" s="371">
        <f t="shared" ref="R375:Z375" si="745">$P375*$O375+MAX(R$24*1000/(MAX(MIN(FLOOR(R$24*1000/$U$1,1),$E375))*$L$1)*$R$1,$Q375-$P375*$O375)</f>
        <v>637086.92758065357</v>
      </c>
      <c r="S375" s="371">
        <f t="shared" si="745"/>
        <v>637086.92758065357</v>
      </c>
      <c r="T375" s="371">
        <f t="shared" si="745"/>
        <v>637086.92758065357</v>
      </c>
      <c r="U375" s="371">
        <f t="shared" si="745"/>
        <v>637086.92758065357</v>
      </c>
      <c r="V375" s="371">
        <f t="shared" si="745"/>
        <v>637086.92758065357</v>
      </c>
      <c r="W375" s="371">
        <f t="shared" si="745"/>
        <v>1566186.8105916169</v>
      </c>
      <c r="X375" s="371">
        <f t="shared" si="745"/>
        <v>15652839.30591617</v>
      </c>
      <c r="Y375" s="371">
        <f t="shared" si="745"/>
        <v>156519364.25916168</v>
      </c>
      <c r="Z375" s="371">
        <f t="shared" si="745"/>
        <v>1565184613.7916172</v>
      </c>
      <c r="AA375" s="38">
        <f t="shared" ref="AA375:AI375" si="746">$D375*R375/3600</f>
        <v>590.36721955807229</v>
      </c>
      <c r="AB375" s="38">
        <f t="shared" si="746"/>
        <v>590.36721955807229</v>
      </c>
      <c r="AC375" s="38">
        <f t="shared" si="746"/>
        <v>590.36721955807229</v>
      </c>
      <c r="AD375" s="38">
        <f t="shared" si="746"/>
        <v>590.36721955807229</v>
      </c>
      <c r="AE375" s="38">
        <f t="shared" si="746"/>
        <v>590.36721955807229</v>
      </c>
      <c r="AF375" s="38">
        <f t="shared" si="746"/>
        <v>1451.3331111482316</v>
      </c>
      <c r="AG375" s="38">
        <f t="shared" si="746"/>
        <v>14504.964423482317</v>
      </c>
      <c r="AH375" s="38">
        <f t="shared" si="746"/>
        <v>145041.27754682317</v>
      </c>
      <c r="AI375" s="38">
        <f t="shared" si="746"/>
        <v>1450404.4087802318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91.2</v>
      </c>
      <c r="Q376" s="38">
        <f t="shared" si="547"/>
        <v>637086.92758065357</v>
      </c>
      <c r="R376" s="371">
        <f t="shared" ref="R376:Z376" si="747">$P376*$O376+MAX(R$24*1000/(MAX(MIN(FLOOR(R$24*1000/$U$1,1),$E376))*$L$1)*$R$1,$Q376-$P376*$O376)</f>
        <v>637086.92758065357</v>
      </c>
      <c r="S376" s="371">
        <f t="shared" si="747"/>
        <v>637086.92758065357</v>
      </c>
      <c r="T376" s="371">
        <f t="shared" si="747"/>
        <v>637086.92758065357</v>
      </c>
      <c r="U376" s="371">
        <f t="shared" si="747"/>
        <v>637086.92758065357</v>
      </c>
      <c r="V376" s="371">
        <f t="shared" si="747"/>
        <v>637086.92758065357</v>
      </c>
      <c r="W376" s="371">
        <f t="shared" si="747"/>
        <v>3130823.2211832339</v>
      </c>
      <c r="X376" s="371">
        <f t="shared" si="747"/>
        <v>31304128.211832341</v>
      </c>
      <c r="Y376" s="371">
        <f t="shared" si="747"/>
        <v>313037178.11832339</v>
      </c>
      <c r="Z376" s="371">
        <f t="shared" si="747"/>
        <v>3130367677.1832342</v>
      </c>
      <c r="AA376" s="38">
        <f t="shared" ref="AA376:AI376" si="748">$D376*R376/3600</f>
        <v>295.18360977903615</v>
      </c>
      <c r="AB376" s="38">
        <f t="shared" si="748"/>
        <v>295.18360977903615</v>
      </c>
      <c r="AC376" s="38">
        <f t="shared" si="748"/>
        <v>295.18360977903615</v>
      </c>
      <c r="AD376" s="38">
        <f t="shared" si="748"/>
        <v>295.18360977903615</v>
      </c>
      <c r="AE376" s="38">
        <f t="shared" si="748"/>
        <v>295.18360977903615</v>
      </c>
      <c r="AF376" s="38">
        <f t="shared" si="748"/>
        <v>1450.6147591482318</v>
      </c>
      <c r="AG376" s="38">
        <f t="shared" si="748"/>
        <v>14504.246071482317</v>
      </c>
      <c r="AH376" s="38">
        <f t="shared" si="748"/>
        <v>145040.55919482314</v>
      </c>
      <c r="AI376" s="38">
        <f t="shared" si="748"/>
        <v>1450403.6904282318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91.2</v>
      </c>
      <c r="Q377" s="38">
        <f t="shared" si="547"/>
        <v>637086.92758065357</v>
      </c>
      <c r="R377" s="371">
        <f t="shared" ref="R377:Z377" si="749">$P377*$O377+MAX(R$24*1000/(MAX(MIN(FLOOR(R$24*1000/$U$1,1),$E377))*$L$1)*$R$1,$Q377-$P377*$O377)</f>
        <v>637086.92758065357</v>
      </c>
      <c r="S377" s="371">
        <f t="shared" si="749"/>
        <v>637086.92758065357</v>
      </c>
      <c r="T377" s="371">
        <f t="shared" si="749"/>
        <v>637086.92758065357</v>
      </c>
      <c r="U377" s="371">
        <f t="shared" si="749"/>
        <v>637086.92758065357</v>
      </c>
      <c r="V377" s="371">
        <f t="shared" si="749"/>
        <v>637086.92758065357</v>
      </c>
      <c r="W377" s="371">
        <f t="shared" si="749"/>
        <v>6260916.8423664682</v>
      </c>
      <c r="X377" s="371">
        <f t="shared" si="749"/>
        <v>62607526.82366468</v>
      </c>
      <c r="Y377" s="371">
        <f t="shared" si="749"/>
        <v>626073626.63664675</v>
      </c>
      <c r="Z377" s="371">
        <f t="shared" si="749"/>
        <v>6260734624.766468</v>
      </c>
      <c r="AA377" s="38">
        <f t="shared" ref="AA377:AI377" si="750">$D377*R377/3600</f>
        <v>147.59180488951807</v>
      </c>
      <c r="AB377" s="38">
        <f t="shared" si="750"/>
        <v>147.59180488951807</v>
      </c>
      <c r="AC377" s="38">
        <f t="shared" si="750"/>
        <v>147.59180488951807</v>
      </c>
      <c r="AD377" s="38">
        <f t="shared" si="750"/>
        <v>147.59180488951807</v>
      </c>
      <c r="AE377" s="38">
        <f t="shared" si="750"/>
        <v>147.59180488951807</v>
      </c>
      <c r="AF377" s="38">
        <f t="shared" si="750"/>
        <v>1450.4457351482317</v>
      </c>
      <c r="AG377" s="38">
        <f t="shared" si="750"/>
        <v>14504.077047482317</v>
      </c>
      <c r="AH377" s="38">
        <f t="shared" si="750"/>
        <v>145040.39017082314</v>
      </c>
      <c r="AI377" s="38">
        <f t="shared" si="750"/>
        <v>1450403.5214042317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0</v>
      </c>
      <c r="O378" s="38">
        <f t="shared" si="545"/>
        <v>16</v>
      </c>
      <c r="P378" s="369">
        <f t="shared" si="546"/>
        <v>100000000000</v>
      </c>
      <c r="Q378" s="38">
        <f t="shared" si="547"/>
        <v>698560227610365.75</v>
      </c>
      <c r="R378" s="371">
        <f t="shared" ref="R378:Z378" si="751">$P378*$O378+MAX(R$24*1000/(MAX(MIN(FLOOR(R$24*1000/$U$1,1),$E378))*$L$1)*$R$1,$Q378-$P378*$O378)</f>
        <v>698560227610365.75</v>
      </c>
      <c r="S378" s="371">
        <f t="shared" si="751"/>
        <v>698560227610365.75</v>
      </c>
      <c r="T378" s="371">
        <f t="shared" si="751"/>
        <v>698560227610365.75</v>
      </c>
      <c r="U378" s="371">
        <f t="shared" si="751"/>
        <v>698560227610365.75</v>
      </c>
      <c r="V378" s="371">
        <f t="shared" si="751"/>
        <v>698560227610365.75</v>
      </c>
      <c r="W378" s="371">
        <f t="shared" si="751"/>
        <v>698560227610365.75</v>
      </c>
      <c r="X378" s="371">
        <f t="shared" si="751"/>
        <v>698560227610365.75</v>
      </c>
      <c r="Y378" s="371">
        <f t="shared" si="751"/>
        <v>698560227610365.75</v>
      </c>
      <c r="Z378" s="371">
        <f t="shared" si="751"/>
        <v>698560227610365.75</v>
      </c>
      <c r="AA378" s="38">
        <f t="shared" ref="AA378:AI378" si="752">$D378*R378/3600</f>
        <v>2794240910441.4634</v>
      </c>
      <c r="AB378" s="38">
        <f t="shared" si="752"/>
        <v>2794240910441.4634</v>
      </c>
      <c r="AC378" s="38">
        <f t="shared" si="752"/>
        <v>2794240910441.4634</v>
      </c>
      <c r="AD378" s="38">
        <f t="shared" si="752"/>
        <v>2794240910441.4634</v>
      </c>
      <c r="AE378" s="38">
        <f t="shared" si="752"/>
        <v>2794240910441.4634</v>
      </c>
      <c r="AF378" s="38">
        <f t="shared" si="752"/>
        <v>2794240910441.4634</v>
      </c>
      <c r="AG378" s="38">
        <f t="shared" si="752"/>
        <v>2794240910441.4634</v>
      </c>
      <c r="AH378" s="38">
        <f t="shared" si="752"/>
        <v>2794240910441.4634</v>
      </c>
      <c r="AI378" s="38">
        <f t="shared" si="752"/>
        <v>2794240910441.4634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0</v>
      </c>
      <c r="O379" s="38">
        <f t="shared" si="545"/>
        <v>11</v>
      </c>
      <c r="P379" s="369">
        <f t="shared" si="546"/>
        <v>100000000000</v>
      </c>
      <c r="Q379" s="38">
        <f t="shared" si="547"/>
        <v>698560227610365.75</v>
      </c>
      <c r="R379" s="371">
        <f t="shared" ref="R379:Z379" si="753">$P379*$O379+MAX(R$24*1000/(MAX(MIN(FLOOR(R$24*1000/$U$1,1),$E379))*$L$1)*$R$1,$Q379-$P379*$O379)</f>
        <v>698560227610365.75</v>
      </c>
      <c r="S379" s="371">
        <f t="shared" si="753"/>
        <v>698560227610365.75</v>
      </c>
      <c r="T379" s="371">
        <f t="shared" si="753"/>
        <v>698560227610365.75</v>
      </c>
      <c r="U379" s="371">
        <f t="shared" si="753"/>
        <v>698560227610365.75</v>
      </c>
      <c r="V379" s="371">
        <f t="shared" si="753"/>
        <v>698560227610365.75</v>
      </c>
      <c r="W379" s="371">
        <f t="shared" si="753"/>
        <v>698560227610365.75</v>
      </c>
      <c r="X379" s="371">
        <f t="shared" si="753"/>
        <v>698560227610365.75</v>
      </c>
      <c r="Y379" s="371">
        <f t="shared" si="753"/>
        <v>698560227610365.75</v>
      </c>
      <c r="Z379" s="371">
        <f t="shared" si="753"/>
        <v>698560227610365.75</v>
      </c>
      <c r="AA379" s="38">
        <f t="shared" ref="AA379:AI379" si="754">$D379*R379/3600</f>
        <v>1397120455220.7317</v>
      </c>
      <c r="AB379" s="38">
        <f t="shared" si="754"/>
        <v>1397120455220.7317</v>
      </c>
      <c r="AC379" s="38">
        <f t="shared" si="754"/>
        <v>1397120455220.7317</v>
      </c>
      <c r="AD379" s="38">
        <f t="shared" si="754"/>
        <v>1397120455220.7317</v>
      </c>
      <c r="AE379" s="38">
        <f t="shared" si="754"/>
        <v>1397120455220.7317</v>
      </c>
      <c r="AF379" s="38">
        <f t="shared" si="754"/>
        <v>1397120455220.7317</v>
      </c>
      <c r="AG379" s="38">
        <f t="shared" si="754"/>
        <v>1397120455220.7317</v>
      </c>
      <c r="AH379" s="38">
        <f t="shared" si="754"/>
        <v>1397120455220.7317</v>
      </c>
      <c r="AI379" s="38">
        <f t="shared" si="754"/>
        <v>1397120455220.7317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1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0</v>
      </c>
      <c r="O381" s="38">
        <f t="shared" si="545"/>
        <v>281</v>
      </c>
      <c r="P381" s="369">
        <f t="shared" si="546"/>
        <v>100000000000</v>
      </c>
      <c r="Q381" s="38">
        <f t="shared" si="547"/>
        <v>698560227610365.75</v>
      </c>
      <c r="R381" s="371">
        <f t="shared" ref="R381:Z381" si="757">$P381*$O381+MAX(R$24*1000/(MAX(MIN(FLOOR(R$24*1000/$U$1,1),$E381))*$L$1)*$R$1,$Q381-$P381*$O381)</f>
        <v>698560227610365.75</v>
      </c>
      <c r="S381" s="371">
        <f t="shared" si="757"/>
        <v>698560227610365.75</v>
      </c>
      <c r="T381" s="371">
        <f t="shared" si="757"/>
        <v>698560227610365.75</v>
      </c>
      <c r="U381" s="371">
        <f t="shared" si="757"/>
        <v>698560227610365.75</v>
      </c>
      <c r="V381" s="371">
        <f t="shared" si="757"/>
        <v>698560227610365.75</v>
      </c>
      <c r="W381" s="371">
        <f t="shared" si="757"/>
        <v>698560227610365.75</v>
      </c>
      <c r="X381" s="371">
        <f t="shared" si="757"/>
        <v>698560227610365.75</v>
      </c>
      <c r="Y381" s="371">
        <f t="shared" si="757"/>
        <v>698560227610365.75</v>
      </c>
      <c r="Z381" s="371">
        <f t="shared" si="757"/>
        <v>698560227610365.75</v>
      </c>
      <c r="AA381" s="38">
        <f t="shared" ref="AA381:AI381" si="758">$D381*R381/3600</f>
        <v>21189660237514.426</v>
      </c>
      <c r="AB381" s="38">
        <f t="shared" si="758"/>
        <v>21189660237514.426</v>
      </c>
      <c r="AC381" s="38">
        <f t="shared" si="758"/>
        <v>21189660237514.426</v>
      </c>
      <c r="AD381" s="38">
        <f t="shared" si="758"/>
        <v>21189660237514.426</v>
      </c>
      <c r="AE381" s="38">
        <f t="shared" si="758"/>
        <v>21189660237514.426</v>
      </c>
      <c r="AF381" s="38">
        <f t="shared" si="758"/>
        <v>21189660237514.426</v>
      </c>
      <c r="AG381" s="38">
        <f t="shared" si="758"/>
        <v>21189660237514.426</v>
      </c>
      <c r="AH381" s="38">
        <f t="shared" si="758"/>
        <v>21189660237514.426</v>
      </c>
      <c r="AI381" s="38">
        <f t="shared" si="758"/>
        <v>21189660237514.426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26</v>
      </c>
      <c r="P382" s="369">
        <f t="shared" si="546"/>
        <v>2.2799999999999998</v>
      </c>
      <c r="Q382" s="38">
        <f t="shared" si="547"/>
        <v>15927.173189516338</v>
      </c>
      <c r="R382" s="371">
        <f t="shared" ref="R382:Z382" si="759">$P382*$O382+MAX(R$24*1000/(MAX(MIN(FLOOR(R$24*1000/$U$1,1),$E382))*$L$1)*$R$1,$Q382-$P382*$O382)</f>
        <v>15927.173189516338</v>
      </c>
      <c r="S382" s="371">
        <f t="shared" si="759"/>
        <v>15927.173189516338</v>
      </c>
      <c r="T382" s="371">
        <f t="shared" si="759"/>
        <v>15927.173189516338</v>
      </c>
      <c r="U382" s="371">
        <f t="shared" si="759"/>
        <v>15927.173189516338</v>
      </c>
      <c r="V382" s="371">
        <f t="shared" si="759"/>
        <v>26145.67350986028</v>
      </c>
      <c r="W382" s="371">
        <f t="shared" si="759"/>
        <v>260923.21509860281</v>
      </c>
      <c r="X382" s="371">
        <f t="shared" si="759"/>
        <v>2608698.6309860284</v>
      </c>
      <c r="Y382" s="371">
        <f t="shared" si="759"/>
        <v>26086452.789860282</v>
      </c>
      <c r="Z382" s="371">
        <f t="shared" si="759"/>
        <v>260863994.37860283</v>
      </c>
      <c r="AA382" s="38">
        <f t="shared" ref="AA382:AI382" si="760">$D382*R382/3600</f>
        <v>144.99302113076197</v>
      </c>
      <c r="AB382" s="38">
        <f t="shared" si="760"/>
        <v>144.99302113076197</v>
      </c>
      <c r="AC382" s="38">
        <f t="shared" si="760"/>
        <v>144.99302113076197</v>
      </c>
      <c r="AD382" s="38">
        <f t="shared" si="760"/>
        <v>144.99302113076197</v>
      </c>
      <c r="AE382" s="38">
        <f t="shared" si="760"/>
        <v>238.01713879701302</v>
      </c>
      <c r="AF382" s="38">
        <f t="shared" si="760"/>
        <v>2375.3144886501304</v>
      </c>
      <c r="AG382" s="38">
        <f t="shared" si="760"/>
        <v>23748.287987181309</v>
      </c>
      <c r="AH382" s="38">
        <f t="shared" si="760"/>
        <v>237478.02297249308</v>
      </c>
      <c r="AI382" s="38">
        <f t="shared" si="760"/>
        <v>2374775.3728256105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0</v>
      </c>
      <c r="O383" s="38">
        <f t="shared" si="545"/>
        <v>11</v>
      </c>
      <c r="P383" s="369">
        <f t="shared" si="546"/>
        <v>100000000000</v>
      </c>
      <c r="Q383" s="38">
        <f t="shared" si="547"/>
        <v>698560227610365.75</v>
      </c>
      <c r="R383" s="371">
        <f t="shared" ref="R383:Z383" si="761">$P383*$O383+MAX(R$24*1000/(MAX(MIN(FLOOR(R$24*1000/$U$1,1),$E383))*$L$1)*$R$1,$Q383-$P383*$O383)</f>
        <v>698560227610365.75</v>
      </c>
      <c r="S383" s="371">
        <f t="shared" si="761"/>
        <v>698560227610365.75</v>
      </c>
      <c r="T383" s="371">
        <f t="shared" si="761"/>
        <v>698560227610365.75</v>
      </c>
      <c r="U383" s="371">
        <f t="shared" si="761"/>
        <v>698560227610365.75</v>
      </c>
      <c r="V383" s="371">
        <f t="shared" si="761"/>
        <v>698560227610365.75</v>
      </c>
      <c r="W383" s="371">
        <f t="shared" si="761"/>
        <v>698560227610365.75</v>
      </c>
      <c r="X383" s="371">
        <f t="shared" si="761"/>
        <v>698560227610365.75</v>
      </c>
      <c r="Y383" s="371">
        <f t="shared" si="761"/>
        <v>698560227610365.75</v>
      </c>
      <c r="Z383" s="371">
        <f t="shared" si="761"/>
        <v>698560227610365.75</v>
      </c>
      <c r="AA383" s="38">
        <f t="shared" ref="AA383:AI383" si="762">$D383*R383/3600</f>
        <v>4750209547750.4873</v>
      </c>
      <c r="AB383" s="38">
        <f t="shared" si="762"/>
        <v>4750209547750.4873</v>
      </c>
      <c r="AC383" s="38">
        <f t="shared" si="762"/>
        <v>4750209547750.4873</v>
      </c>
      <c r="AD383" s="38">
        <f t="shared" si="762"/>
        <v>4750209547750.4873</v>
      </c>
      <c r="AE383" s="38">
        <f t="shared" si="762"/>
        <v>4750209547750.4873</v>
      </c>
      <c r="AF383" s="38">
        <f t="shared" si="762"/>
        <v>4750209547750.4873</v>
      </c>
      <c r="AG383" s="38">
        <f t="shared" si="762"/>
        <v>4750209547750.4873</v>
      </c>
      <c r="AH383" s="38">
        <f t="shared" si="762"/>
        <v>4750209547750.4873</v>
      </c>
      <c r="AI383" s="38">
        <f t="shared" si="762"/>
        <v>4750209547750.4873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0</v>
      </c>
      <c r="O384" s="38">
        <f t="shared" si="545"/>
        <v>5</v>
      </c>
      <c r="P384" s="369">
        <f t="shared" si="546"/>
        <v>100000000000</v>
      </c>
      <c r="Q384" s="38">
        <f t="shared" si="547"/>
        <v>698560227610365.75</v>
      </c>
      <c r="R384" s="371">
        <f t="shared" ref="R384:Z384" si="763">$P384*$O384+MAX(R$24*1000/(MAX(MIN(FLOOR(R$24*1000/$U$1,1),$E384))*$L$1)*$R$1,$Q384-$P384*$O384)</f>
        <v>698560227610365.75</v>
      </c>
      <c r="S384" s="371">
        <f t="shared" si="763"/>
        <v>698560227610365.75</v>
      </c>
      <c r="T384" s="371">
        <f t="shared" si="763"/>
        <v>698560227610365.75</v>
      </c>
      <c r="U384" s="371">
        <f t="shared" si="763"/>
        <v>698560227610365.75</v>
      </c>
      <c r="V384" s="371">
        <f t="shared" si="763"/>
        <v>698560227610365.75</v>
      </c>
      <c r="W384" s="371">
        <f t="shared" si="763"/>
        <v>698560227610365.75</v>
      </c>
      <c r="X384" s="371">
        <f t="shared" si="763"/>
        <v>698560227610365.75</v>
      </c>
      <c r="Y384" s="371">
        <f t="shared" si="763"/>
        <v>698560227610365.75</v>
      </c>
      <c r="Z384" s="371">
        <f t="shared" si="763"/>
        <v>698560227610365.75</v>
      </c>
      <c r="AA384" s="38">
        <f t="shared" ref="AA384:AI384" si="764">$D384*R384/3600</f>
        <v>2375104773875.2437</v>
      </c>
      <c r="AB384" s="38">
        <f t="shared" si="764"/>
        <v>2375104773875.2437</v>
      </c>
      <c r="AC384" s="38">
        <f t="shared" si="764"/>
        <v>2375104773875.2437</v>
      </c>
      <c r="AD384" s="38">
        <f t="shared" si="764"/>
        <v>2375104773875.2437</v>
      </c>
      <c r="AE384" s="38">
        <f t="shared" si="764"/>
        <v>2375104773875.2437</v>
      </c>
      <c r="AF384" s="38">
        <f t="shared" si="764"/>
        <v>2375104773875.2437</v>
      </c>
      <c r="AG384" s="38">
        <f t="shared" si="764"/>
        <v>2375104773875.2437</v>
      </c>
      <c r="AH384" s="38">
        <f t="shared" si="764"/>
        <v>2375104773875.2437</v>
      </c>
      <c r="AI384" s="38">
        <f t="shared" si="764"/>
        <v>2375104773875.2437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1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7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U994"/>
  <sheetViews>
    <sheetView workbookViewId="0">
      <selection activeCell="L12" sqref="L12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974</v>
      </c>
      <c r="B1" s="38">
        <v>54.7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9702.434782608696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1573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556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621.67702426847825</v>
      </c>
      <c r="C6" s="38">
        <f t="shared" si="1"/>
        <v>621.67702426847825</v>
      </c>
      <c r="D6" s="38">
        <f t="shared" si="1"/>
        <v>621.67702426847825</v>
      </c>
      <c r="E6" s="38">
        <f t="shared" si="1"/>
        <v>621.67702426847825</v>
      </c>
      <c r="F6" s="38">
        <f t="shared" si="1"/>
        <v>621.67702426847825</v>
      </c>
      <c r="G6" s="38">
        <f t="shared" si="1"/>
        <v>1360.1227748918275</v>
      </c>
      <c r="H6" s="38">
        <f t="shared" si="1"/>
        <v>7680.1563997028661</v>
      </c>
      <c r="I6" s="38">
        <f t="shared" si="1"/>
        <v>76798.664643428652</v>
      </c>
      <c r="J6" s="38">
        <f t="shared" si="1"/>
        <v>767983.74708068662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62167.702426847827</v>
      </c>
      <c r="C7" s="38">
        <f t="shared" si="2"/>
        <v>6216.7702426847827</v>
      </c>
      <c r="D7" s="38">
        <f t="shared" si="2"/>
        <v>621.67702426847825</v>
      </c>
      <c r="E7" s="38">
        <f t="shared" si="2"/>
        <v>62.167702426847825</v>
      </c>
      <c r="F7" s="38">
        <f t="shared" si="2"/>
        <v>6.2167702426847828</v>
      </c>
      <c r="G7" s="38">
        <f t="shared" si="2"/>
        <v>1.3601227748918274</v>
      </c>
      <c r="H7" s="38">
        <f t="shared" si="2"/>
        <v>0.76801563997028655</v>
      </c>
      <c r="I7" s="38">
        <f t="shared" si="2"/>
        <v>0.76798664643428649</v>
      </c>
      <c r="J7" s="38">
        <f t="shared" si="2"/>
        <v>0.76798374708068662</v>
      </c>
      <c r="L7" s="368" t="s">
        <v>995</v>
      </c>
      <c r="M7" s="89">
        <f>M6/(1+3+6+24+23+103+93)</f>
        <v>9702.434782608696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621.67702426847825</v>
      </c>
      <c r="F8" s="38">
        <f t="shared" si="3"/>
        <v>62.167702426847825</v>
      </c>
      <c r="G8" s="38">
        <f t="shared" si="3"/>
        <v>13.601227748918275</v>
      </c>
      <c r="H8" s="38">
        <f t="shared" si="3"/>
        <v>7.6801563997028657</v>
      </c>
      <c r="I8" s="38">
        <f t="shared" si="3"/>
        <v>7.6798664643428651</v>
      </c>
      <c r="J8" s="7">
        <f t="shared" si="3"/>
        <v>7.6798374708068664</v>
      </c>
      <c r="L8" s="368" t="s">
        <v>996</v>
      </c>
      <c r="M8" s="368">
        <f>M6/M7</f>
        <v>253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264</v>
      </c>
      <c r="C9" s="38">
        <f t="shared" si="4"/>
        <v>264</v>
      </c>
      <c r="D9" s="38">
        <f t="shared" si="4"/>
        <v>264</v>
      </c>
      <c r="E9" s="38">
        <f t="shared" si="4"/>
        <v>264</v>
      </c>
      <c r="F9" s="38">
        <f t="shared" si="4"/>
        <v>264</v>
      </c>
      <c r="G9" s="38">
        <f t="shared" si="4"/>
        <v>208</v>
      </c>
      <c r="H9" s="38">
        <f t="shared" si="4"/>
        <v>19</v>
      </c>
      <c r="I9" s="38">
        <f t="shared" si="4"/>
        <v>19</v>
      </c>
      <c r="J9" s="38">
        <f t="shared" si="4"/>
        <v>19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m6idn.4xlarge</v>
      </c>
      <c r="C10" s="242" t="str">
        <f t="shared" si="5"/>
        <v>m6idn.4xlarge</v>
      </c>
      <c r="D10" s="242" t="str">
        <f t="shared" si="5"/>
        <v>m6idn.4xlarge</v>
      </c>
      <c r="E10" s="242" t="str">
        <f t="shared" si="5"/>
        <v>m6idn.4xlarge</v>
      </c>
      <c r="F10" s="242" t="str">
        <f t="shared" si="5"/>
        <v>m6idn.4xlarge</v>
      </c>
      <c r="G10" s="242" t="str">
        <f t="shared" si="5"/>
        <v>m5dn.4xlarge</v>
      </c>
      <c r="H10" s="242" t="str">
        <f t="shared" si="5"/>
        <v>c6gd.12xlarge</v>
      </c>
      <c r="I10" s="242" t="str">
        <f t="shared" si="5"/>
        <v>c6gd.12xlarge</v>
      </c>
      <c r="J10" s="242" t="str">
        <f t="shared" si="5"/>
        <v>c6gd.12xlarge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1.2729600000000001</v>
      </c>
      <c r="C12" s="375">
        <f t="shared" si="6"/>
        <v>1.2729600000000001</v>
      </c>
      <c r="D12" s="375">
        <f t="shared" si="6"/>
        <v>1.2729600000000001</v>
      </c>
      <c r="E12" s="375">
        <f t="shared" si="6"/>
        <v>1.2729600000000001</v>
      </c>
      <c r="F12" s="375">
        <f t="shared" si="6"/>
        <v>1.2729600000000001</v>
      </c>
      <c r="G12" s="375">
        <f t="shared" si="6"/>
        <v>1.0880000000000001</v>
      </c>
      <c r="H12" s="375">
        <f t="shared" si="6"/>
        <v>1.8431999999999999</v>
      </c>
      <c r="I12" s="375">
        <f t="shared" si="6"/>
        <v>1.8431999999999999</v>
      </c>
      <c r="J12" s="375">
        <f t="shared" si="6"/>
        <v>1.8431999999999999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16</v>
      </c>
      <c r="C13" s="38">
        <f t="shared" si="7"/>
        <v>16</v>
      </c>
      <c r="D13" s="38">
        <f t="shared" si="7"/>
        <v>16</v>
      </c>
      <c r="E13" s="38">
        <f t="shared" si="7"/>
        <v>16</v>
      </c>
      <c r="F13" s="38">
        <f t="shared" si="7"/>
        <v>16</v>
      </c>
      <c r="G13" s="38">
        <f t="shared" si="7"/>
        <v>16</v>
      </c>
      <c r="H13" s="38">
        <f t="shared" si="7"/>
        <v>48</v>
      </c>
      <c r="I13" s="38">
        <f t="shared" si="7"/>
        <v>48</v>
      </c>
      <c r="J13" s="38">
        <f t="shared" si="7"/>
        <v>48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7.9560000000000006E-2</v>
      </c>
      <c r="C14" s="376">
        <f t="shared" si="8"/>
        <v>7.9560000000000006E-2</v>
      </c>
      <c r="D14" s="376">
        <f t="shared" si="8"/>
        <v>7.9560000000000006E-2</v>
      </c>
      <c r="E14" s="376">
        <f t="shared" si="8"/>
        <v>7.9560000000000006E-2</v>
      </c>
      <c r="F14" s="376">
        <f t="shared" si="8"/>
        <v>7.9560000000000006E-2</v>
      </c>
      <c r="G14" s="376">
        <f t="shared" si="8"/>
        <v>6.8000000000000005E-2</v>
      </c>
      <c r="H14" s="376">
        <f t="shared" si="8"/>
        <v>3.8399999999999997E-2</v>
      </c>
      <c r="I14" s="376">
        <f t="shared" si="8"/>
        <v>3.8399999999999997E-2</v>
      </c>
      <c r="J14" s="376">
        <f t="shared" si="8"/>
        <v>3.8399999999999997E-2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50</v>
      </c>
      <c r="C16" s="38">
        <f t="shared" si="9"/>
        <v>50</v>
      </c>
      <c r="D16" s="38">
        <f t="shared" si="9"/>
        <v>50</v>
      </c>
      <c r="E16" s="38">
        <f t="shared" si="9"/>
        <v>50</v>
      </c>
      <c r="F16" s="38">
        <f t="shared" si="9"/>
        <v>50</v>
      </c>
      <c r="G16" s="38">
        <f t="shared" si="9"/>
        <v>25</v>
      </c>
      <c r="H16" s="38">
        <f t="shared" si="9"/>
        <v>20</v>
      </c>
      <c r="I16" s="38">
        <f t="shared" si="9"/>
        <v>20</v>
      </c>
      <c r="J16" s="38">
        <f t="shared" si="9"/>
        <v>20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2.5459200000000001E-2</v>
      </c>
      <c r="C17" s="376">
        <f t="shared" si="10"/>
        <v>2.5459200000000001E-2</v>
      </c>
      <c r="D17" s="376">
        <f t="shared" si="10"/>
        <v>2.5459200000000001E-2</v>
      </c>
      <c r="E17" s="376">
        <f t="shared" si="10"/>
        <v>2.5459200000000001E-2</v>
      </c>
      <c r="F17" s="376">
        <f t="shared" si="10"/>
        <v>2.5459200000000001E-2</v>
      </c>
      <c r="G17" s="376">
        <f t="shared" si="10"/>
        <v>4.3520000000000003E-2</v>
      </c>
      <c r="H17" s="376">
        <f t="shared" si="10"/>
        <v>9.2159999999999992E-2</v>
      </c>
      <c r="I17" s="376">
        <f t="shared" si="10"/>
        <v>9.2159999999999992E-2</v>
      </c>
      <c r="J17" s="376">
        <f t="shared" si="10"/>
        <v>9.2159999999999992E-2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1 x 950 SSD</v>
      </c>
      <c r="C19" s="38" t="str">
        <f t="shared" si="11"/>
        <v>1 x 950 SSD</v>
      </c>
      <c r="D19" s="38" t="str">
        <f t="shared" si="11"/>
        <v>1 x 950 SSD</v>
      </c>
      <c r="E19" s="38" t="str">
        <f t="shared" si="11"/>
        <v>1 x 950 SSD</v>
      </c>
      <c r="F19" s="38" t="str">
        <f t="shared" si="11"/>
        <v>1 x 950 SSD</v>
      </c>
      <c r="G19" s="38" t="str">
        <f t="shared" si="11"/>
        <v>2 x 300 NVMe SSD</v>
      </c>
      <c r="H19" s="38" t="str">
        <f t="shared" si="11"/>
        <v>2 x 1425 NVMe SSD</v>
      </c>
      <c r="I19" s="38" t="str">
        <f t="shared" si="11"/>
        <v>2 x 1425 NVMe SSD</v>
      </c>
      <c r="J19" s="38" t="str">
        <f t="shared" si="11"/>
        <v>2 x 1425 NVMe SSD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64</v>
      </c>
      <c r="H20" s="38">
        <f t="shared" si="12"/>
        <v>96</v>
      </c>
      <c r="I20" s="38">
        <f t="shared" si="12"/>
        <v>96</v>
      </c>
      <c r="J20" s="38">
        <f t="shared" si="12"/>
        <v>96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1</v>
      </c>
      <c r="H21" s="38">
        <f t="shared" si="13"/>
        <v>1</v>
      </c>
      <c r="I21" s="38">
        <f t="shared" si="13"/>
        <v>1</v>
      </c>
      <c r="J21" s="38">
        <f t="shared" si="13"/>
        <v>1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0</v>
      </c>
      <c r="O25" s="38">
        <f t="shared" ref="O25:O279" si="20">FLOOR(F25/$B$1,1)</f>
        <v>7</v>
      </c>
      <c r="P25" s="369">
        <f t="shared" ref="P25:P279" si="21">IF(N25,$B$2*8/K25,100000000000)</f>
        <v>100000000000</v>
      </c>
      <c r="Q25" s="38">
        <f t="shared" ref="Q25:Q279" si="22">P25*$R$1</f>
        <v>698560227610365.75</v>
      </c>
      <c r="R25" s="371">
        <f t="shared" ref="R25:Z25" si="23">$P25*$O25+MAX(R$24*1000/(MAX(MIN(FLOOR(R$24*1000/$U$1,1),$E25))*$L$1)*$R$1,$Q25-$P25*$O25)</f>
        <v>698560227610365.75</v>
      </c>
      <c r="S25" s="371">
        <f t="shared" si="23"/>
        <v>698560227610365.75</v>
      </c>
      <c r="T25" s="371">
        <f t="shared" si="23"/>
        <v>698560227610365.75</v>
      </c>
      <c r="U25" s="371">
        <f t="shared" si="23"/>
        <v>698560227610365.75</v>
      </c>
      <c r="V25" s="371">
        <f t="shared" si="23"/>
        <v>698560227610365.75</v>
      </c>
      <c r="W25" s="371">
        <f t="shared" si="23"/>
        <v>698560227610365.75</v>
      </c>
      <c r="X25" s="371">
        <f t="shared" si="23"/>
        <v>698560227610365.75</v>
      </c>
      <c r="Y25" s="371">
        <f t="shared" si="23"/>
        <v>698560227610365.75</v>
      </c>
      <c r="Z25" s="371">
        <f t="shared" si="23"/>
        <v>698560227610365.75</v>
      </c>
      <c r="AA25" s="38">
        <f t="shared" ref="AA25:AI25" si="24">$D25*R25/3600</f>
        <v>558848182088.2926</v>
      </c>
      <c r="AB25" s="38">
        <f t="shared" si="24"/>
        <v>558848182088.2926</v>
      </c>
      <c r="AC25" s="38">
        <f t="shared" si="24"/>
        <v>558848182088.2926</v>
      </c>
      <c r="AD25" s="38">
        <f t="shared" si="24"/>
        <v>558848182088.2926</v>
      </c>
      <c r="AE25" s="38">
        <f t="shared" si="24"/>
        <v>558848182088.2926</v>
      </c>
      <c r="AF25" s="38">
        <f t="shared" si="24"/>
        <v>558848182088.2926</v>
      </c>
      <c r="AG25" s="38">
        <f t="shared" si="24"/>
        <v>558848182088.2926</v>
      </c>
      <c r="AH25" s="38">
        <f t="shared" si="24"/>
        <v>558848182088.2926</v>
      </c>
      <c r="AI25" s="38">
        <f t="shared" si="24"/>
        <v>558848182088.2926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1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2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2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1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1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2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2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1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0</v>
      </c>
      <c r="O34" s="38">
        <f t="shared" si="20"/>
        <v>7</v>
      </c>
      <c r="P34" s="369">
        <f t="shared" si="21"/>
        <v>100000000000</v>
      </c>
      <c r="Q34" s="38">
        <f t="shared" si="22"/>
        <v>698560227610365.75</v>
      </c>
      <c r="R34" s="371">
        <f t="shared" ref="R34:Z34" si="41">$P34*$O34+MAX(R$24*1000/(MAX(MIN(FLOOR(R$24*1000/$U$1,1),$E34))*$L$1)*$R$1,$Q34-$P34*$O34)</f>
        <v>698560227610365.75</v>
      </c>
      <c r="S34" s="371">
        <f t="shared" si="41"/>
        <v>698560227610365.75</v>
      </c>
      <c r="T34" s="371">
        <f t="shared" si="41"/>
        <v>698560227610365.75</v>
      </c>
      <c r="U34" s="371">
        <f t="shared" si="41"/>
        <v>698560227610365.75</v>
      </c>
      <c r="V34" s="371">
        <f t="shared" si="41"/>
        <v>698560227610365.75</v>
      </c>
      <c r="W34" s="371">
        <f t="shared" si="41"/>
        <v>698560227610365.75</v>
      </c>
      <c r="X34" s="371">
        <f t="shared" si="41"/>
        <v>698560227610365.75</v>
      </c>
      <c r="Y34" s="371">
        <f t="shared" si="41"/>
        <v>698560227610365.75</v>
      </c>
      <c r="Z34" s="371">
        <f t="shared" si="41"/>
        <v>698560227610365.75</v>
      </c>
      <c r="AA34" s="38">
        <f t="shared" ref="AA34:AI34" si="42">$D34*R34/3600</f>
        <v>1425062864325.146</v>
      </c>
      <c r="AB34" s="38">
        <f t="shared" si="42"/>
        <v>1425062864325.146</v>
      </c>
      <c r="AC34" s="38">
        <f t="shared" si="42"/>
        <v>1425062864325.146</v>
      </c>
      <c r="AD34" s="38">
        <f t="shared" si="42"/>
        <v>1425062864325.146</v>
      </c>
      <c r="AE34" s="38">
        <f t="shared" si="42"/>
        <v>1425062864325.146</v>
      </c>
      <c r="AF34" s="38">
        <f t="shared" si="42"/>
        <v>1425062864325.146</v>
      </c>
      <c r="AG34" s="38">
        <f t="shared" si="42"/>
        <v>1425062864325.146</v>
      </c>
      <c r="AH34" s="38">
        <f t="shared" si="42"/>
        <v>1425062864325.146</v>
      </c>
      <c r="AI34" s="38">
        <f t="shared" si="42"/>
        <v>1425062864325.146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0</v>
      </c>
      <c r="O35" s="38">
        <f t="shared" si="20"/>
        <v>7</v>
      </c>
      <c r="P35" s="369">
        <f t="shared" si="21"/>
        <v>100000000000</v>
      </c>
      <c r="Q35" s="38">
        <f t="shared" si="22"/>
        <v>698560227610365.75</v>
      </c>
      <c r="R35" s="371">
        <f t="shared" ref="R35:Z35" si="43">$P35*$O35+MAX(R$24*1000/(MAX(MIN(FLOOR(R$24*1000/$U$1,1),$E35))*$L$1)*$R$1,$Q35-$P35*$O35)</f>
        <v>698560227610365.75</v>
      </c>
      <c r="S35" s="371">
        <f t="shared" si="43"/>
        <v>698560227610365.75</v>
      </c>
      <c r="T35" s="371">
        <f t="shared" si="43"/>
        <v>698560227610365.75</v>
      </c>
      <c r="U35" s="371">
        <f t="shared" si="43"/>
        <v>698560227610365.75</v>
      </c>
      <c r="V35" s="371">
        <f t="shared" si="43"/>
        <v>698560227610365.75</v>
      </c>
      <c r="W35" s="371">
        <f t="shared" si="43"/>
        <v>698560227610365.75</v>
      </c>
      <c r="X35" s="371">
        <f t="shared" si="43"/>
        <v>698560227610365.75</v>
      </c>
      <c r="Y35" s="371">
        <f t="shared" si="43"/>
        <v>698560227610365.75</v>
      </c>
      <c r="Z35" s="371">
        <f t="shared" si="43"/>
        <v>698560227610365.75</v>
      </c>
      <c r="AA35" s="38">
        <f t="shared" ref="AA35:AI35" si="44">$D35*R35/3600</f>
        <v>1425062864325.146</v>
      </c>
      <c r="AB35" s="38">
        <f t="shared" si="44"/>
        <v>1425062864325.146</v>
      </c>
      <c r="AC35" s="38">
        <f t="shared" si="44"/>
        <v>1425062864325.146</v>
      </c>
      <c r="AD35" s="38">
        <f t="shared" si="44"/>
        <v>1425062864325.146</v>
      </c>
      <c r="AE35" s="38">
        <f t="shared" si="44"/>
        <v>1425062864325.146</v>
      </c>
      <c r="AF35" s="38">
        <f t="shared" si="44"/>
        <v>1425062864325.146</v>
      </c>
      <c r="AG35" s="38">
        <f t="shared" si="44"/>
        <v>1425062864325.146</v>
      </c>
      <c r="AH35" s="38">
        <f t="shared" si="44"/>
        <v>1425062864325.146</v>
      </c>
      <c r="AI35" s="38">
        <f t="shared" si="44"/>
        <v>1425062864325.146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0</v>
      </c>
      <c r="O36" s="38">
        <f t="shared" si="20"/>
        <v>5</v>
      </c>
      <c r="P36" s="369">
        <f t="shared" si="21"/>
        <v>100000000000</v>
      </c>
      <c r="Q36" s="38">
        <f t="shared" si="22"/>
        <v>698560227610365.75</v>
      </c>
      <c r="R36" s="371">
        <f t="shared" ref="R36:Z36" si="45">$P36*$O36+MAX(R$24*1000/(MAX(MIN(FLOOR(R$24*1000/$U$1,1),$E36))*$L$1)*$R$1,$Q36-$P36*$O36)</f>
        <v>698560227610365.75</v>
      </c>
      <c r="S36" s="371">
        <f t="shared" si="45"/>
        <v>698560227610365.75</v>
      </c>
      <c r="T36" s="371">
        <f t="shared" si="45"/>
        <v>698560227610365.75</v>
      </c>
      <c r="U36" s="371">
        <f t="shared" si="45"/>
        <v>698560227610365.75</v>
      </c>
      <c r="V36" s="371">
        <f t="shared" si="45"/>
        <v>698560227610365.75</v>
      </c>
      <c r="W36" s="371">
        <f t="shared" si="45"/>
        <v>698560227610365.75</v>
      </c>
      <c r="X36" s="371">
        <f t="shared" si="45"/>
        <v>698560227610365.75</v>
      </c>
      <c r="Y36" s="371">
        <f t="shared" si="45"/>
        <v>698560227610365.75</v>
      </c>
      <c r="Z36" s="371">
        <f t="shared" si="45"/>
        <v>698560227610365.75</v>
      </c>
      <c r="AA36" s="38">
        <f t="shared" ref="AA36:AI36" si="46">$D36*R36/3600</f>
        <v>950041909550.09741</v>
      </c>
      <c r="AB36" s="38">
        <f t="shared" si="46"/>
        <v>950041909550.09741</v>
      </c>
      <c r="AC36" s="38">
        <f t="shared" si="46"/>
        <v>950041909550.09741</v>
      </c>
      <c r="AD36" s="38">
        <f t="shared" si="46"/>
        <v>950041909550.09741</v>
      </c>
      <c r="AE36" s="38">
        <f t="shared" si="46"/>
        <v>950041909550.09741</v>
      </c>
      <c r="AF36" s="38">
        <f t="shared" si="46"/>
        <v>950041909550.09741</v>
      </c>
      <c r="AG36" s="38">
        <f t="shared" si="46"/>
        <v>950041909550.09741</v>
      </c>
      <c r="AH36" s="38">
        <f t="shared" si="46"/>
        <v>950041909550.09741</v>
      </c>
      <c r="AI36" s="38">
        <f t="shared" si="46"/>
        <v>950041909550.09741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0</v>
      </c>
      <c r="O37" s="38">
        <f t="shared" si="20"/>
        <v>3</v>
      </c>
      <c r="P37" s="369">
        <f t="shared" si="21"/>
        <v>100000000000</v>
      </c>
      <c r="Q37" s="38">
        <f t="shared" si="22"/>
        <v>698560227610365.75</v>
      </c>
      <c r="R37" s="371">
        <f t="shared" ref="R37:Z37" si="47">$P37*$O37+MAX(R$24*1000/(MAX(MIN(FLOOR(R$24*1000/$U$1,1),$E37))*$L$1)*$R$1,$Q37-$P37*$O37)</f>
        <v>698560227610365.75</v>
      </c>
      <c r="S37" s="371">
        <f t="shared" si="47"/>
        <v>698560227610365.75</v>
      </c>
      <c r="T37" s="371">
        <f t="shared" si="47"/>
        <v>698560227610365.75</v>
      </c>
      <c r="U37" s="371">
        <f t="shared" si="47"/>
        <v>698560227610365.75</v>
      </c>
      <c r="V37" s="371">
        <f t="shared" si="47"/>
        <v>698560227610365.75</v>
      </c>
      <c r="W37" s="371">
        <f t="shared" si="47"/>
        <v>698560227610365.75</v>
      </c>
      <c r="X37" s="371">
        <f t="shared" si="47"/>
        <v>698560227610365.75</v>
      </c>
      <c r="Y37" s="371">
        <f t="shared" si="47"/>
        <v>698560227610365.75</v>
      </c>
      <c r="Z37" s="371">
        <f t="shared" si="47"/>
        <v>698560227610365.75</v>
      </c>
      <c r="AA37" s="38">
        <f t="shared" ref="AA37:AI37" si="48">$D37*R37/3600</f>
        <v>712531432162.573</v>
      </c>
      <c r="AB37" s="38">
        <f t="shared" si="48"/>
        <v>712531432162.573</v>
      </c>
      <c r="AC37" s="38">
        <f t="shared" si="48"/>
        <v>712531432162.573</v>
      </c>
      <c r="AD37" s="38">
        <f t="shared" si="48"/>
        <v>712531432162.573</v>
      </c>
      <c r="AE37" s="38">
        <f t="shared" si="48"/>
        <v>712531432162.573</v>
      </c>
      <c r="AF37" s="38">
        <f t="shared" si="48"/>
        <v>712531432162.573</v>
      </c>
      <c r="AG37" s="38">
        <f t="shared" si="48"/>
        <v>712531432162.573</v>
      </c>
      <c r="AH37" s="38">
        <f t="shared" si="48"/>
        <v>712531432162.573</v>
      </c>
      <c r="AI37" s="38">
        <f t="shared" si="48"/>
        <v>712531432162.573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2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1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1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503.36</v>
      </c>
      <c r="Q41" s="38">
        <f t="shared" si="22"/>
        <v>3516272.7616995373</v>
      </c>
      <c r="R41" s="371">
        <f t="shared" ref="R41:Z41" si="56">$P41*$O41+MAX(R$24*1000/(MAX(MIN(FLOOR(R$24*1000/$U$1,1),$E41))*$L$1)*$R$1,$Q41-$P41*$O41)</f>
        <v>3516272.7616995373</v>
      </c>
      <c r="S41" s="371">
        <f t="shared" si="56"/>
        <v>3516272.7616995373</v>
      </c>
      <c r="T41" s="371">
        <f t="shared" si="56"/>
        <v>3516272.7616995373</v>
      </c>
      <c r="U41" s="371">
        <f t="shared" si="56"/>
        <v>3516272.7616995373</v>
      </c>
      <c r="V41" s="371">
        <f t="shared" si="56"/>
        <v>3516272.7616995373</v>
      </c>
      <c r="W41" s="371">
        <f t="shared" si="56"/>
        <v>3516272.7616995373</v>
      </c>
      <c r="X41" s="371">
        <f t="shared" si="56"/>
        <v>11250763.921127247</v>
      </c>
      <c r="Y41" s="371">
        <f t="shared" si="56"/>
        <v>112498578.73127246</v>
      </c>
      <c r="Z41" s="371">
        <f t="shared" si="56"/>
        <v>1124976726.8327246</v>
      </c>
      <c r="AA41" s="38">
        <f t="shared" ref="AA41:AI41" si="57">$D41*R41/3600</f>
        <v>2400.4422053202175</v>
      </c>
      <c r="AB41" s="38">
        <f t="shared" si="57"/>
        <v>2400.4422053202175</v>
      </c>
      <c r="AC41" s="38">
        <f t="shared" si="57"/>
        <v>2400.4422053202175</v>
      </c>
      <c r="AD41" s="38">
        <f t="shared" si="57"/>
        <v>2400.4422053202175</v>
      </c>
      <c r="AE41" s="38">
        <f t="shared" si="57"/>
        <v>2400.4422053202175</v>
      </c>
      <c r="AF41" s="38">
        <f t="shared" si="57"/>
        <v>2400.4422053202175</v>
      </c>
      <c r="AG41" s="38">
        <f t="shared" si="57"/>
        <v>7680.5215034895327</v>
      </c>
      <c r="AH41" s="38">
        <f t="shared" si="57"/>
        <v>76799.029747215332</v>
      </c>
      <c r="AI41" s="38">
        <f t="shared" si="57"/>
        <v>767984.11218447331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503.36</v>
      </c>
      <c r="Q42" s="38">
        <f t="shared" si="22"/>
        <v>3516272.7616995373</v>
      </c>
      <c r="R42" s="371">
        <f t="shared" ref="R42:Z42" si="58">$P42*$O42+MAX(R$24*1000/(MAX(MIN(FLOOR(R$24*1000/$U$1,1),$E42))*$L$1)*$R$1,$Q42-$P42*$O42)</f>
        <v>3516272.7616995373</v>
      </c>
      <c r="S42" s="371">
        <f t="shared" si="58"/>
        <v>3516272.7616995373</v>
      </c>
      <c r="T42" s="371">
        <f t="shared" si="58"/>
        <v>3516272.7616995373</v>
      </c>
      <c r="U42" s="371">
        <f t="shared" si="58"/>
        <v>3516272.7616995373</v>
      </c>
      <c r="V42" s="371">
        <f t="shared" si="58"/>
        <v>3516272.7616995373</v>
      </c>
      <c r="W42" s="371">
        <f t="shared" si="58"/>
        <v>3516272.7616995373</v>
      </c>
      <c r="X42" s="371">
        <f t="shared" si="58"/>
        <v>11250763.921127247</v>
      </c>
      <c r="Y42" s="371">
        <f t="shared" si="58"/>
        <v>112498578.73127246</v>
      </c>
      <c r="Z42" s="371">
        <f t="shared" si="58"/>
        <v>1124976726.8327246</v>
      </c>
      <c r="AA42" s="38">
        <f t="shared" ref="AA42:AI42" si="59">$D42*R42/3600</f>
        <v>2400.4422053202175</v>
      </c>
      <c r="AB42" s="38">
        <f t="shared" si="59"/>
        <v>2400.4422053202175</v>
      </c>
      <c r="AC42" s="38">
        <f t="shared" si="59"/>
        <v>2400.4422053202175</v>
      </c>
      <c r="AD42" s="38">
        <f t="shared" si="59"/>
        <v>2400.4422053202175</v>
      </c>
      <c r="AE42" s="38">
        <f t="shared" si="59"/>
        <v>2400.4422053202175</v>
      </c>
      <c r="AF42" s="38">
        <f t="shared" si="59"/>
        <v>2400.4422053202175</v>
      </c>
      <c r="AG42" s="38">
        <f t="shared" si="59"/>
        <v>7680.5215034895327</v>
      </c>
      <c r="AH42" s="38">
        <f t="shared" si="59"/>
        <v>76799.029747215332</v>
      </c>
      <c r="AI42" s="38">
        <f t="shared" si="59"/>
        <v>767984.11218447331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1</v>
      </c>
      <c r="P43" s="369">
        <f t="shared" si="21"/>
        <v>629.20000000000005</v>
      </c>
      <c r="Q43" s="38">
        <f t="shared" si="22"/>
        <v>4395340.9521244215</v>
      </c>
      <c r="R43" s="371">
        <f t="shared" ref="R43:Z43" si="60">$P43*$O43+MAX(R$24*1000/(MAX(MIN(FLOOR(R$24*1000/$U$1,1),$E43))*$L$1)*$R$1,$Q43-$P43*$O43)</f>
        <v>4395340.9521244215</v>
      </c>
      <c r="S43" s="371">
        <f t="shared" si="60"/>
        <v>4395340.9521244215</v>
      </c>
      <c r="T43" s="371">
        <f t="shared" si="60"/>
        <v>4395340.9521244215</v>
      </c>
      <c r="U43" s="371">
        <f t="shared" si="60"/>
        <v>4395340.9521244215</v>
      </c>
      <c r="V43" s="371">
        <f t="shared" si="60"/>
        <v>4395340.9521244215</v>
      </c>
      <c r="W43" s="371">
        <f t="shared" si="60"/>
        <v>4395340.9521244215</v>
      </c>
      <c r="X43" s="371">
        <f t="shared" si="60"/>
        <v>15000305.468169661</v>
      </c>
      <c r="Y43" s="371">
        <f t="shared" si="60"/>
        <v>149997391.88169661</v>
      </c>
      <c r="Z43" s="371">
        <f t="shared" si="60"/>
        <v>1499968256.0169661</v>
      </c>
      <c r="AA43" s="38">
        <f t="shared" ref="AA43:AI43" si="61">$D43*R43/3600</f>
        <v>2250.4145674877036</v>
      </c>
      <c r="AB43" s="38">
        <f t="shared" si="61"/>
        <v>2250.4145674877036</v>
      </c>
      <c r="AC43" s="38">
        <f t="shared" si="61"/>
        <v>2250.4145674877036</v>
      </c>
      <c r="AD43" s="38">
        <f t="shared" si="61"/>
        <v>2250.4145674877036</v>
      </c>
      <c r="AE43" s="38">
        <f t="shared" si="61"/>
        <v>2250.4145674877036</v>
      </c>
      <c r="AF43" s="38">
        <f t="shared" si="61"/>
        <v>2250.4145674877036</v>
      </c>
      <c r="AG43" s="38">
        <f t="shared" si="61"/>
        <v>7680.1563997028661</v>
      </c>
      <c r="AH43" s="38">
        <f t="shared" si="61"/>
        <v>76798.664643428652</v>
      </c>
      <c r="AI43" s="38">
        <f t="shared" si="61"/>
        <v>767983.74708068662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1048.6666666666667</v>
      </c>
      <c r="Q44" s="38">
        <f t="shared" si="22"/>
        <v>7325568.2535407031</v>
      </c>
      <c r="R44" s="371">
        <f t="shared" ref="R44:Z44" si="62">$P44*$O44+MAX(R$24*1000/(MAX(MIN(FLOOR(R$24*1000/$U$1,1),$E44))*$L$1)*$R$1,$Q44-$P44*$O44)</f>
        <v>7325568.2535407031</v>
      </c>
      <c r="S44" s="371">
        <f t="shared" si="62"/>
        <v>7325568.2535407031</v>
      </c>
      <c r="T44" s="371">
        <f t="shared" si="62"/>
        <v>7325568.2535407031</v>
      </c>
      <c r="U44" s="371">
        <f t="shared" si="62"/>
        <v>7325568.2535407031</v>
      </c>
      <c r="V44" s="371">
        <f t="shared" si="62"/>
        <v>7325568.2535407031</v>
      </c>
      <c r="W44" s="371">
        <f t="shared" si="62"/>
        <v>7325568.2535407031</v>
      </c>
      <c r="X44" s="371">
        <f t="shared" si="62"/>
        <v>22500563.06892116</v>
      </c>
      <c r="Y44" s="371">
        <f t="shared" si="62"/>
        <v>224996192.68921158</v>
      </c>
      <c r="Z44" s="371">
        <f t="shared" si="62"/>
        <v>2249952488.8921156</v>
      </c>
      <c r="AA44" s="38">
        <f t="shared" ref="AA44:AI44" si="63">$D44*R44/3600</f>
        <v>2500.4606305418929</v>
      </c>
      <c r="AB44" s="38">
        <f t="shared" si="63"/>
        <v>2500.4606305418929</v>
      </c>
      <c r="AC44" s="38">
        <f t="shared" si="63"/>
        <v>2500.4606305418929</v>
      </c>
      <c r="AD44" s="38">
        <f t="shared" si="63"/>
        <v>2500.4606305418929</v>
      </c>
      <c r="AE44" s="38">
        <f t="shared" si="63"/>
        <v>2500.4606305418929</v>
      </c>
      <c r="AF44" s="38">
        <f t="shared" si="63"/>
        <v>2500.4606305418929</v>
      </c>
      <c r="AG44" s="38">
        <f t="shared" si="63"/>
        <v>7680.1921941917553</v>
      </c>
      <c r="AH44" s="38">
        <f t="shared" si="63"/>
        <v>76798.700437917549</v>
      </c>
      <c r="AI44" s="38">
        <f t="shared" si="63"/>
        <v>767983.78287517536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0</v>
      </c>
      <c r="O45" s="38">
        <f t="shared" si="20"/>
        <v>3</v>
      </c>
      <c r="P45" s="369">
        <f t="shared" si="21"/>
        <v>100000000000</v>
      </c>
      <c r="Q45" s="38">
        <f t="shared" si="22"/>
        <v>698560227610365.75</v>
      </c>
      <c r="R45" s="371">
        <f t="shared" ref="R45:Z45" si="64">$P45*$O45+MAX(R$24*1000/(MAX(MIN(FLOOR(R$24*1000/$U$1,1),$E45))*$L$1)*$R$1,$Q45-$P45*$O45)</f>
        <v>698560227610365.75</v>
      </c>
      <c r="S45" s="371">
        <f t="shared" si="64"/>
        <v>698560227610365.75</v>
      </c>
      <c r="T45" s="371">
        <f t="shared" si="64"/>
        <v>698560227610365.75</v>
      </c>
      <c r="U45" s="371">
        <f t="shared" si="64"/>
        <v>698560227610365.75</v>
      </c>
      <c r="V45" s="371">
        <f t="shared" si="64"/>
        <v>698560227610365.75</v>
      </c>
      <c r="W45" s="371">
        <f t="shared" si="64"/>
        <v>698560227610365.75</v>
      </c>
      <c r="X45" s="371">
        <f t="shared" si="64"/>
        <v>698560227610365.75</v>
      </c>
      <c r="Y45" s="371">
        <f t="shared" si="64"/>
        <v>698560227610365.75</v>
      </c>
      <c r="Z45" s="371">
        <f t="shared" si="64"/>
        <v>698560227610365.75</v>
      </c>
      <c r="AA45" s="38">
        <f t="shared" ref="AA45:AI45" si="65">$D45*R45/3600</f>
        <v>717188500346.64221</v>
      </c>
      <c r="AB45" s="38">
        <f t="shared" si="65"/>
        <v>717188500346.64221</v>
      </c>
      <c r="AC45" s="38">
        <f t="shared" si="65"/>
        <v>717188500346.64221</v>
      </c>
      <c r="AD45" s="38">
        <f t="shared" si="65"/>
        <v>717188500346.64221</v>
      </c>
      <c r="AE45" s="38">
        <f t="shared" si="65"/>
        <v>717188500346.64221</v>
      </c>
      <c r="AF45" s="38">
        <f t="shared" si="65"/>
        <v>717188500346.64221</v>
      </c>
      <c r="AG45" s="38">
        <f t="shared" si="65"/>
        <v>717188500346.64221</v>
      </c>
      <c r="AH45" s="38">
        <f t="shared" si="65"/>
        <v>717188500346.64221</v>
      </c>
      <c r="AI45" s="38">
        <f t="shared" si="65"/>
        <v>717188500346.64221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0</v>
      </c>
      <c r="O46" s="38">
        <f t="shared" si="20"/>
        <v>5</v>
      </c>
      <c r="P46" s="369">
        <f t="shared" si="21"/>
        <v>100000000000</v>
      </c>
      <c r="Q46" s="38">
        <f t="shared" si="22"/>
        <v>698560227610365.75</v>
      </c>
      <c r="R46" s="371">
        <f t="shared" ref="R46:Z46" si="66">$P46*$O46+MAX(R$24*1000/(MAX(MIN(FLOOR(R$24*1000/$U$1,1),$E46))*$L$1)*$R$1,$Q46-$P46*$O46)</f>
        <v>698560227610365.75</v>
      </c>
      <c r="S46" s="371">
        <f t="shared" si="66"/>
        <v>698560227610365.75</v>
      </c>
      <c r="T46" s="371">
        <f t="shared" si="66"/>
        <v>698560227610365.75</v>
      </c>
      <c r="U46" s="371">
        <f t="shared" si="66"/>
        <v>698560227610365.75</v>
      </c>
      <c r="V46" s="371">
        <f t="shared" si="66"/>
        <v>698560227610365.75</v>
      </c>
      <c r="W46" s="371">
        <f t="shared" si="66"/>
        <v>698560227610365.75</v>
      </c>
      <c r="X46" s="371">
        <f t="shared" si="66"/>
        <v>698560227610365.75</v>
      </c>
      <c r="Y46" s="371">
        <f t="shared" si="66"/>
        <v>698560227610365.75</v>
      </c>
      <c r="Z46" s="371">
        <f t="shared" si="66"/>
        <v>698560227610365.75</v>
      </c>
      <c r="AA46" s="38">
        <f t="shared" ref="AA46:AI46" si="67">$D46*R46/3600</f>
        <v>478125666897.76147</v>
      </c>
      <c r="AB46" s="38">
        <f t="shared" si="67"/>
        <v>478125666897.76147</v>
      </c>
      <c r="AC46" s="38">
        <f t="shared" si="67"/>
        <v>478125666897.76147</v>
      </c>
      <c r="AD46" s="38">
        <f t="shared" si="67"/>
        <v>478125666897.76147</v>
      </c>
      <c r="AE46" s="38">
        <f t="shared" si="67"/>
        <v>478125666897.76147</v>
      </c>
      <c r="AF46" s="38">
        <f t="shared" si="67"/>
        <v>478125666897.76147</v>
      </c>
      <c r="AG46" s="38">
        <f t="shared" si="67"/>
        <v>478125666897.76147</v>
      </c>
      <c r="AH46" s="38">
        <f t="shared" si="67"/>
        <v>478125666897.76147</v>
      </c>
      <c r="AI46" s="38">
        <f t="shared" si="67"/>
        <v>478125666897.76147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2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0</v>
      </c>
      <c r="O48" s="38">
        <f t="shared" si="20"/>
        <v>5</v>
      </c>
      <c r="P48" s="369">
        <f t="shared" si="21"/>
        <v>100000000000</v>
      </c>
      <c r="Q48" s="38">
        <f t="shared" si="22"/>
        <v>698560227610365.75</v>
      </c>
      <c r="R48" s="371">
        <f t="shared" ref="R48:Z48" si="70">$P48*$O48+MAX(R$24*1000/(MAX(MIN(FLOOR(R$24*1000/$U$1,1),$E48))*$L$1)*$R$1,$Q48-$P48*$O48)</f>
        <v>698560227610365.75</v>
      </c>
      <c r="S48" s="371">
        <f t="shared" si="70"/>
        <v>698560227610365.75</v>
      </c>
      <c r="T48" s="371">
        <f t="shared" si="70"/>
        <v>698560227610365.75</v>
      </c>
      <c r="U48" s="371">
        <f t="shared" si="70"/>
        <v>698560227610365.75</v>
      </c>
      <c r="V48" s="371">
        <f t="shared" si="70"/>
        <v>698560227610365.75</v>
      </c>
      <c r="W48" s="371">
        <f t="shared" si="70"/>
        <v>698560227610365.75</v>
      </c>
      <c r="X48" s="371">
        <f t="shared" si="70"/>
        <v>698560227610365.75</v>
      </c>
      <c r="Y48" s="371">
        <f t="shared" si="70"/>
        <v>698560227610365.75</v>
      </c>
      <c r="Z48" s="371">
        <f t="shared" si="70"/>
        <v>698560227610365.75</v>
      </c>
      <c r="AA48" s="38">
        <f t="shared" ref="AA48:AI48" si="71">$D48*R48/3600</f>
        <v>478125666897.76147</v>
      </c>
      <c r="AB48" s="38">
        <f t="shared" si="71"/>
        <v>478125666897.76147</v>
      </c>
      <c r="AC48" s="38">
        <f t="shared" si="71"/>
        <v>478125666897.76147</v>
      </c>
      <c r="AD48" s="38">
        <f t="shared" si="71"/>
        <v>478125666897.76147</v>
      </c>
      <c r="AE48" s="38">
        <f t="shared" si="71"/>
        <v>478125666897.76147</v>
      </c>
      <c r="AF48" s="38">
        <f t="shared" si="71"/>
        <v>478125666897.76147</v>
      </c>
      <c r="AG48" s="38">
        <f t="shared" si="71"/>
        <v>478125666897.76147</v>
      </c>
      <c r="AH48" s="38">
        <f t="shared" si="71"/>
        <v>478125666897.76147</v>
      </c>
      <c r="AI48" s="38">
        <f t="shared" si="71"/>
        <v>478125666897.76147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0</v>
      </c>
      <c r="O49" s="38">
        <f t="shared" si="20"/>
        <v>3</v>
      </c>
      <c r="P49" s="369">
        <f t="shared" si="21"/>
        <v>100000000000</v>
      </c>
      <c r="Q49" s="38">
        <f t="shared" si="22"/>
        <v>698560227610365.75</v>
      </c>
      <c r="R49" s="371">
        <f t="shared" ref="R49:Z49" si="72">$P49*$O49+MAX(R$24*1000/(MAX(MIN(FLOOR(R$24*1000/$U$1,1),$E49))*$L$1)*$R$1,$Q49-$P49*$O49)</f>
        <v>698560227610365.75</v>
      </c>
      <c r="S49" s="371">
        <f t="shared" si="72"/>
        <v>698560227610365.75</v>
      </c>
      <c r="T49" s="371">
        <f t="shared" si="72"/>
        <v>698560227610365.75</v>
      </c>
      <c r="U49" s="371">
        <f t="shared" si="72"/>
        <v>698560227610365.75</v>
      </c>
      <c r="V49" s="371">
        <f t="shared" si="72"/>
        <v>698560227610365.75</v>
      </c>
      <c r="W49" s="371">
        <f t="shared" si="72"/>
        <v>698560227610365.75</v>
      </c>
      <c r="X49" s="371">
        <f t="shared" si="72"/>
        <v>698560227610365.75</v>
      </c>
      <c r="Y49" s="371">
        <f t="shared" si="72"/>
        <v>698560227610365.75</v>
      </c>
      <c r="Z49" s="371">
        <f t="shared" si="72"/>
        <v>698560227610365.75</v>
      </c>
      <c r="AA49" s="38">
        <f t="shared" ref="AA49:AI49" si="73">$D49*R49/3600</f>
        <v>358594250173.32111</v>
      </c>
      <c r="AB49" s="38">
        <f t="shared" si="73"/>
        <v>358594250173.32111</v>
      </c>
      <c r="AC49" s="38">
        <f t="shared" si="73"/>
        <v>358594250173.32111</v>
      </c>
      <c r="AD49" s="38">
        <f t="shared" si="73"/>
        <v>358594250173.32111</v>
      </c>
      <c r="AE49" s="38">
        <f t="shared" si="73"/>
        <v>358594250173.32111</v>
      </c>
      <c r="AF49" s="38">
        <f t="shared" si="73"/>
        <v>358594250173.32111</v>
      </c>
      <c r="AG49" s="38">
        <f t="shared" si="73"/>
        <v>358594250173.32111</v>
      </c>
      <c r="AH49" s="38">
        <f t="shared" si="73"/>
        <v>358594250173.32111</v>
      </c>
      <c r="AI49" s="38">
        <f t="shared" si="73"/>
        <v>358594250173.32111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1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1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2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1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0</v>
      </c>
      <c r="O54" s="38">
        <f t="shared" si="20"/>
        <v>3</v>
      </c>
      <c r="P54" s="369">
        <f t="shared" si="21"/>
        <v>100000000000</v>
      </c>
      <c r="Q54" s="38">
        <f t="shared" si="22"/>
        <v>698560227610365.75</v>
      </c>
      <c r="R54" s="371">
        <f t="shared" ref="R54:Z54" si="82">$P54*$O54+MAX(R$24*1000/(MAX(MIN(FLOOR(R$24*1000/$U$1,1),$E54))*$L$1)*$R$1,$Q54-$P54*$O54)</f>
        <v>698560227610365.75</v>
      </c>
      <c r="S54" s="371">
        <f t="shared" si="82"/>
        <v>698560227610365.75</v>
      </c>
      <c r="T54" s="371">
        <f t="shared" si="82"/>
        <v>698560227610365.75</v>
      </c>
      <c r="U54" s="371">
        <f t="shared" si="82"/>
        <v>698560227610365.75</v>
      </c>
      <c r="V54" s="371">
        <f t="shared" si="82"/>
        <v>698560227610365.75</v>
      </c>
      <c r="W54" s="371">
        <f t="shared" si="82"/>
        <v>698560227610365.75</v>
      </c>
      <c r="X54" s="371">
        <f t="shared" si="82"/>
        <v>698560227610365.75</v>
      </c>
      <c r="Y54" s="371">
        <f t="shared" si="82"/>
        <v>698560227610365.75</v>
      </c>
      <c r="Z54" s="371">
        <f t="shared" si="82"/>
        <v>698560227610365.75</v>
      </c>
      <c r="AA54" s="38">
        <f t="shared" ref="AA54:AI54" si="83">$D54*R54/3600</f>
        <v>380016763820.03894</v>
      </c>
      <c r="AB54" s="38">
        <f t="shared" si="83"/>
        <v>380016763820.03894</v>
      </c>
      <c r="AC54" s="38">
        <f t="shared" si="83"/>
        <v>380016763820.03894</v>
      </c>
      <c r="AD54" s="38">
        <f t="shared" si="83"/>
        <v>380016763820.03894</v>
      </c>
      <c r="AE54" s="38">
        <f t="shared" si="83"/>
        <v>380016763820.03894</v>
      </c>
      <c r="AF54" s="38">
        <f t="shared" si="83"/>
        <v>380016763820.03894</v>
      </c>
      <c r="AG54" s="38">
        <f t="shared" si="83"/>
        <v>380016763820.03894</v>
      </c>
      <c r="AH54" s="38">
        <f t="shared" si="83"/>
        <v>380016763820.03894</v>
      </c>
      <c r="AI54" s="38">
        <f t="shared" si="83"/>
        <v>380016763820.03894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0</v>
      </c>
      <c r="O55" s="38">
        <f t="shared" si="20"/>
        <v>5</v>
      </c>
      <c r="P55" s="369">
        <f t="shared" si="21"/>
        <v>100000000000</v>
      </c>
      <c r="Q55" s="38">
        <f t="shared" si="22"/>
        <v>698560227610365.75</v>
      </c>
      <c r="R55" s="371">
        <f t="shared" ref="R55:Z55" si="84">$P55*$O55+MAX(R$24*1000/(MAX(MIN(FLOOR(R$24*1000/$U$1,1),$E55))*$L$1)*$R$1,$Q55-$P55*$O55)</f>
        <v>698560227610365.75</v>
      </c>
      <c r="S55" s="371">
        <f t="shared" si="84"/>
        <v>698560227610365.75</v>
      </c>
      <c r="T55" s="371">
        <f t="shared" si="84"/>
        <v>698560227610365.75</v>
      </c>
      <c r="U55" s="371">
        <f t="shared" si="84"/>
        <v>698560227610365.75</v>
      </c>
      <c r="V55" s="371">
        <f t="shared" si="84"/>
        <v>698560227610365.75</v>
      </c>
      <c r="W55" s="371">
        <f t="shared" si="84"/>
        <v>698560227610365.75</v>
      </c>
      <c r="X55" s="371">
        <f t="shared" si="84"/>
        <v>698560227610365.75</v>
      </c>
      <c r="Y55" s="371">
        <f t="shared" si="84"/>
        <v>698560227610365.75</v>
      </c>
      <c r="Z55" s="371">
        <f t="shared" si="84"/>
        <v>698560227610365.75</v>
      </c>
      <c r="AA55" s="38">
        <f t="shared" ref="AA55:AI55" si="85">$D55*R55/3600</f>
        <v>506689018426.71869</v>
      </c>
      <c r="AB55" s="38">
        <f t="shared" si="85"/>
        <v>506689018426.71869</v>
      </c>
      <c r="AC55" s="38">
        <f t="shared" si="85"/>
        <v>506689018426.71869</v>
      </c>
      <c r="AD55" s="38">
        <f t="shared" si="85"/>
        <v>506689018426.71869</v>
      </c>
      <c r="AE55" s="38">
        <f t="shared" si="85"/>
        <v>506689018426.71869</v>
      </c>
      <c r="AF55" s="38">
        <f t="shared" si="85"/>
        <v>506689018426.71869</v>
      </c>
      <c r="AG55" s="38">
        <f t="shared" si="85"/>
        <v>506689018426.71869</v>
      </c>
      <c r="AH55" s="38">
        <f t="shared" si="85"/>
        <v>506689018426.71869</v>
      </c>
      <c r="AI55" s="38">
        <f t="shared" si="85"/>
        <v>506689018426.71869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0</v>
      </c>
      <c r="O56" s="38">
        <f t="shared" si="20"/>
        <v>5</v>
      </c>
      <c r="P56" s="369">
        <f t="shared" si="21"/>
        <v>100000000000</v>
      </c>
      <c r="Q56" s="38">
        <f t="shared" si="22"/>
        <v>698560227610365.75</v>
      </c>
      <c r="R56" s="371">
        <f t="shared" ref="R56:Z56" si="86">$P56*$O56+MAX(R$24*1000/(MAX(MIN(FLOOR(R$24*1000/$U$1,1),$E56))*$L$1)*$R$1,$Q56-$P56*$O56)</f>
        <v>698560227610365.75</v>
      </c>
      <c r="S56" s="371">
        <f t="shared" si="86"/>
        <v>698560227610365.75</v>
      </c>
      <c r="T56" s="371">
        <f t="shared" si="86"/>
        <v>698560227610365.75</v>
      </c>
      <c r="U56" s="371">
        <f t="shared" si="86"/>
        <v>698560227610365.75</v>
      </c>
      <c r="V56" s="371">
        <f t="shared" si="86"/>
        <v>698560227610365.75</v>
      </c>
      <c r="W56" s="371">
        <f t="shared" si="86"/>
        <v>698560227610365.75</v>
      </c>
      <c r="X56" s="371">
        <f t="shared" si="86"/>
        <v>698560227610365.75</v>
      </c>
      <c r="Y56" s="371">
        <f t="shared" si="86"/>
        <v>698560227610365.75</v>
      </c>
      <c r="Z56" s="371">
        <f t="shared" si="86"/>
        <v>698560227610365.75</v>
      </c>
      <c r="AA56" s="38">
        <f t="shared" ref="AA56:AI56" si="87">$D56*R56/3600</f>
        <v>506689018426.71869</v>
      </c>
      <c r="AB56" s="38">
        <f t="shared" si="87"/>
        <v>506689018426.71869</v>
      </c>
      <c r="AC56" s="38">
        <f t="shared" si="87"/>
        <v>506689018426.71869</v>
      </c>
      <c r="AD56" s="38">
        <f t="shared" si="87"/>
        <v>506689018426.71869</v>
      </c>
      <c r="AE56" s="38">
        <f t="shared" si="87"/>
        <v>506689018426.71869</v>
      </c>
      <c r="AF56" s="38">
        <f t="shared" si="87"/>
        <v>506689018426.71869</v>
      </c>
      <c r="AG56" s="38">
        <f t="shared" si="87"/>
        <v>506689018426.71869</v>
      </c>
      <c r="AH56" s="38">
        <f t="shared" si="87"/>
        <v>506689018426.71869</v>
      </c>
      <c r="AI56" s="38">
        <f t="shared" si="87"/>
        <v>506689018426.71869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2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1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0</v>
      </c>
      <c r="O59" s="38">
        <f t="shared" si="20"/>
        <v>5</v>
      </c>
      <c r="P59" s="369">
        <f t="shared" si="21"/>
        <v>100000000000</v>
      </c>
      <c r="Q59" s="38">
        <f t="shared" si="22"/>
        <v>698560227610365.75</v>
      </c>
      <c r="R59" s="371">
        <f t="shared" ref="R59:Z59" si="92">$P59*$O59+MAX(R$24*1000/(MAX(MIN(FLOOR(R$24*1000/$U$1,1),$E59))*$L$1)*$R$1,$Q59-$P59*$O59)</f>
        <v>698560227610365.75</v>
      </c>
      <c r="S59" s="371">
        <f t="shared" si="92"/>
        <v>698560227610365.75</v>
      </c>
      <c r="T59" s="371">
        <f t="shared" si="92"/>
        <v>698560227610365.75</v>
      </c>
      <c r="U59" s="371">
        <f t="shared" si="92"/>
        <v>698560227610365.75</v>
      </c>
      <c r="V59" s="371">
        <f t="shared" si="92"/>
        <v>698560227610365.75</v>
      </c>
      <c r="W59" s="371">
        <f t="shared" si="92"/>
        <v>698560227610365.75</v>
      </c>
      <c r="X59" s="371">
        <f t="shared" si="92"/>
        <v>698560227610365.75</v>
      </c>
      <c r="Y59" s="371">
        <f t="shared" si="92"/>
        <v>698560227610365.75</v>
      </c>
      <c r="Z59" s="371">
        <f t="shared" si="92"/>
        <v>698560227610365.75</v>
      </c>
      <c r="AA59" s="38">
        <f t="shared" ref="AA59:AI59" si="93">$D59*R59/3600</f>
        <v>1055602121722.3306</v>
      </c>
      <c r="AB59" s="38">
        <f t="shared" si="93"/>
        <v>1055602121722.3306</v>
      </c>
      <c r="AC59" s="38">
        <f t="shared" si="93"/>
        <v>1055602121722.3306</v>
      </c>
      <c r="AD59" s="38">
        <f t="shared" si="93"/>
        <v>1055602121722.3306</v>
      </c>
      <c r="AE59" s="38">
        <f t="shared" si="93"/>
        <v>1055602121722.3306</v>
      </c>
      <c r="AF59" s="38">
        <f t="shared" si="93"/>
        <v>1055602121722.3306</v>
      </c>
      <c r="AG59" s="38">
        <f t="shared" si="93"/>
        <v>1055602121722.3306</v>
      </c>
      <c r="AH59" s="38">
        <f t="shared" si="93"/>
        <v>1055602121722.3306</v>
      </c>
      <c r="AI59" s="38">
        <f t="shared" si="93"/>
        <v>1055602121722.3306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0</v>
      </c>
      <c r="O60" s="38">
        <f t="shared" si="20"/>
        <v>5</v>
      </c>
      <c r="P60" s="369">
        <f t="shared" si="21"/>
        <v>100000000000</v>
      </c>
      <c r="Q60" s="38">
        <f t="shared" si="22"/>
        <v>698560227610365.75</v>
      </c>
      <c r="R60" s="371">
        <f t="shared" ref="R60:Z60" si="94">$P60*$O60+MAX(R$24*1000/(MAX(MIN(FLOOR(R$24*1000/$U$1,1),$E60))*$L$1)*$R$1,$Q60-$P60*$O60)</f>
        <v>698560227610365.75</v>
      </c>
      <c r="S60" s="371">
        <f t="shared" si="94"/>
        <v>698560227610365.75</v>
      </c>
      <c r="T60" s="371">
        <f t="shared" si="94"/>
        <v>698560227610365.75</v>
      </c>
      <c r="U60" s="371">
        <f t="shared" si="94"/>
        <v>698560227610365.75</v>
      </c>
      <c r="V60" s="371">
        <f t="shared" si="94"/>
        <v>698560227610365.75</v>
      </c>
      <c r="W60" s="371">
        <f t="shared" si="94"/>
        <v>698560227610365.75</v>
      </c>
      <c r="X60" s="371">
        <f t="shared" si="94"/>
        <v>698560227610365.75</v>
      </c>
      <c r="Y60" s="371">
        <f t="shared" si="94"/>
        <v>698560227610365.75</v>
      </c>
      <c r="Z60" s="371">
        <f t="shared" si="94"/>
        <v>698560227610365.75</v>
      </c>
      <c r="AA60" s="38">
        <f t="shared" ref="AA60:AI60" si="95">$D60*R60/3600</f>
        <v>1055602121722.3306</v>
      </c>
      <c r="AB60" s="38">
        <f t="shared" si="95"/>
        <v>1055602121722.3306</v>
      </c>
      <c r="AC60" s="38">
        <f t="shared" si="95"/>
        <v>1055602121722.3306</v>
      </c>
      <c r="AD60" s="38">
        <f t="shared" si="95"/>
        <v>1055602121722.3306</v>
      </c>
      <c r="AE60" s="38">
        <f t="shared" si="95"/>
        <v>1055602121722.3306</v>
      </c>
      <c r="AF60" s="38">
        <f t="shared" si="95"/>
        <v>1055602121722.3306</v>
      </c>
      <c r="AG60" s="38">
        <f t="shared" si="95"/>
        <v>1055602121722.3306</v>
      </c>
      <c r="AH60" s="38">
        <f t="shared" si="95"/>
        <v>1055602121722.3306</v>
      </c>
      <c r="AI60" s="38">
        <f t="shared" si="95"/>
        <v>1055602121722.3306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0</v>
      </c>
      <c r="O61" s="38">
        <f t="shared" si="20"/>
        <v>3</v>
      </c>
      <c r="P61" s="369">
        <f t="shared" si="21"/>
        <v>100000000000</v>
      </c>
      <c r="Q61" s="38">
        <f t="shared" si="22"/>
        <v>698560227610365.75</v>
      </c>
      <c r="R61" s="371">
        <f t="shared" ref="R61:Z61" si="96">$P61*$O61+MAX(R$24*1000/(MAX(MIN(FLOOR(R$24*1000/$U$1,1),$E61))*$L$1)*$R$1,$Q61-$P61*$O61)</f>
        <v>698560227610365.75</v>
      </c>
      <c r="S61" s="371">
        <f t="shared" si="96"/>
        <v>698560227610365.75</v>
      </c>
      <c r="T61" s="371">
        <f t="shared" si="96"/>
        <v>698560227610365.75</v>
      </c>
      <c r="U61" s="371">
        <f t="shared" si="96"/>
        <v>698560227610365.75</v>
      </c>
      <c r="V61" s="371">
        <f t="shared" si="96"/>
        <v>698560227610365.75</v>
      </c>
      <c r="W61" s="371">
        <f t="shared" si="96"/>
        <v>698560227610365.75</v>
      </c>
      <c r="X61" s="371">
        <f t="shared" si="96"/>
        <v>698560227610365.75</v>
      </c>
      <c r="Y61" s="371">
        <f t="shared" si="96"/>
        <v>698560227610365.75</v>
      </c>
      <c r="Z61" s="371">
        <f t="shared" si="96"/>
        <v>698560227610365.75</v>
      </c>
      <c r="AA61" s="38">
        <f t="shared" ref="AA61:AI61" si="97">$D61*R61/3600</f>
        <v>791701591291.74792</v>
      </c>
      <c r="AB61" s="38">
        <f t="shared" si="97"/>
        <v>791701591291.74792</v>
      </c>
      <c r="AC61" s="38">
        <f t="shared" si="97"/>
        <v>791701591291.74792</v>
      </c>
      <c r="AD61" s="38">
        <f t="shared" si="97"/>
        <v>791701591291.74792</v>
      </c>
      <c r="AE61" s="38">
        <f t="shared" si="97"/>
        <v>791701591291.74792</v>
      </c>
      <c r="AF61" s="38">
        <f t="shared" si="97"/>
        <v>791701591291.74792</v>
      </c>
      <c r="AG61" s="38">
        <f t="shared" si="97"/>
        <v>791701591291.74792</v>
      </c>
      <c r="AH61" s="38">
        <f t="shared" si="97"/>
        <v>791701591291.74792</v>
      </c>
      <c r="AI61" s="38">
        <f t="shared" si="97"/>
        <v>791701591291.74792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0</v>
      </c>
      <c r="O62" s="38">
        <f t="shared" si="20"/>
        <v>3</v>
      </c>
      <c r="P62" s="369">
        <f t="shared" si="21"/>
        <v>100000000000</v>
      </c>
      <c r="Q62" s="38">
        <f t="shared" si="22"/>
        <v>698560227610365.75</v>
      </c>
      <c r="R62" s="371">
        <f t="shared" ref="R62:Z62" si="98">$P62*$O62+MAX(R$24*1000/(MAX(MIN(FLOOR(R$24*1000/$U$1,1),$E62))*$L$1)*$R$1,$Q62-$P62*$O62)</f>
        <v>698560227610365.75</v>
      </c>
      <c r="S62" s="371">
        <f t="shared" si="98"/>
        <v>698560227610365.75</v>
      </c>
      <c r="T62" s="371">
        <f t="shared" si="98"/>
        <v>698560227610365.75</v>
      </c>
      <c r="U62" s="371">
        <f t="shared" si="98"/>
        <v>698560227610365.75</v>
      </c>
      <c r="V62" s="371">
        <f t="shared" si="98"/>
        <v>698560227610365.75</v>
      </c>
      <c r="W62" s="371">
        <f t="shared" si="98"/>
        <v>698560227610365.75</v>
      </c>
      <c r="X62" s="371">
        <f t="shared" si="98"/>
        <v>698560227610365.75</v>
      </c>
      <c r="Y62" s="371">
        <f t="shared" si="98"/>
        <v>698560227610365.75</v>
      </c>
      <c r="Z62" s="371">
        <f t="shared" si="98"/>
        <v>698560227610365.75</v>
      </c>
      <c r="AA62" s="38">
        <f t="shared" ref="AA62:AI62" si="99">$D62*R62/3600</f>
        <v>791701591291.74792</v>
      </c>
      <c r="AB62" s="38">
        <f t="shared" si="99"/>
        <v>791701591291.74792</v>
      </c>
      <c r="AC62" s="38">
        <f t="shared" si="99"/>
        <v>791701591291.74792</v>
      </c>
      <c r="AD62" s="38">
        <f t="shared" si="99"/>
        <v>791701591291.74792</v>
      </c>
      <c r="AE62" s="38">
        <f t="shared" si="99"/>
        <v>791701591291.74792</v>
      </c>
      <c r="AF62" s="38">
        <f t="shared" si="99"/>
        <v>791701591291.74792</v>
      </c>
      <c r="AG62" s="38">
        <f t="shared" si="99"/>
        <v>791701591291.74792</v>
      </c>
      <c r="AH62" s="38">
        <f t="shared" si="99"/>
        <v>791701591291.74792</v>
      </c>
      <c r="AI62" s="38">
        <f t="shared" si="99"/>
        <v>791701591291.74792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0</v>
      </c>
      <c r="O63" s="38">
        <f t="shared" si="20"/>
        <v>3</v>
      </c>
      <c r="P63" s="369">
        <f t="shared" si="21"/>
        <v>100000000000</v>
      </c>
      <c r="Q63" s="38">
        <f t="shared" si="22"/>
        <v>698560227610365.75</v>
      </c>
      <c r="R63" s="371">
        <f t="shared" ref="R63:Z63" si="100">$P63*$O63+MAX(R$24*1000/(MAX(MIN(FLOOR(R$24*1000/$U$1,1),$E63))*$L$1)*$R$1,$Q63-$P63*$O63)</f>
        <v>698560227610365.75</v>
      </c>
      <c r="S63" s="371">
        <f t="shared" si="100"/>
        <v>698560227610365.75</v>
      </c>
      <c r="T63" s="371">
        <f t="shared" si="100"/>
        <v>698560227610365.75</v>
      </c>
      <c r="U63" s="371">
        <f t="shared" si="100"/>
        <v>698560227610365.75</v>
      </c>
      <c r="V63" s="371">
        <f t="shared" si="100"/>
        <v>698560227610365.75</v>
      </c>
      <c r="W63" s="371">
        <f t="shared" si="100"/>
        <v>698560227610365.75</v>
      </c>
      <c r="X63" s="371">
        <f t="shared" si="100"/>
        <v>698560227610365.75</v>
      </c>
      <c r="Y63" s="371">
        <f t="shared" si="100"/>
        <v>698560227610365.75</v>
      </c>
      <c r="Z63" s="371">
        <f t="shared" si="100"/>
        <v>698560227610365.75</v>
      </c>
      <c r="AA63" s="38">
        <f t="shared" ref="AA63:AI63" si="101">$D63*R63/3600</f>
        <v>791701591291.74792</v>
      </c>
      <c r="AB63" s="38">
        <f t="shared" si="101"/>
        <v>791701591291.74792</v>
      </c>
      <c r="AC63" s="38">
        <f t="shared" si="101"/>
        <v>791701591291.74792</v>
      </c>
      <c r="AD63" s="38">
        <f t="shared" si="101"/>
        <v>791701591291.74792</v>
      </c>
      <c r="AE63" s="38">
        <f t="shared" si="101"/>
        <v>791701591291.74792</v>
      </c>
      <c r="AF63" s="38">
        <f t="shared" si="101"/>
        <v>791701591291.74792</v>
      </c>
      <c r="AG63" s="38">
        <f t="shared" si="101"/>
        <v>791701591291.74792</v>
      </c>
      <c r="AH63" s="38">
        <f t="shared" si="101"/>
        <v>791701591291.74792</v>
      </c>
      <c r="AI63" s="38">
        <f t="shared" si="101"/>
        <v>791701591291.74792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0</v>
      </c>
      <c r="O64" s="38">
        <f t="shared" si="20"/>
        <v>2</v>
      </c>
      <c r="P64" s="369">
        <f t="shared" si="21"/>
        <v>100000000000</v>
      </c>
      <c r="Q64" s="38">
        <f t="shared" si="22"/>
        <v>698560227610365.75</v>
      </c>
      <c r="R64" s="371">
        <f t="shared" ref="R64:Z64" si="102">$P64*$O64+MAX(R$24*1000/(MAX(MIN(FLOOR(R$24*1000/$U$1,1),$E64))*$L$1)*$R$1,$Q64-$P64*$O64)</f>
        <v>698560227610365.75</v>
      </c>
      <c r="S64" s="371">
        <f t="shared" si="102"/>
        <v>698560227610365.75</v>
      </c>
      <c r="T64" s="371">
        <f t="shared" si="102"/>
        <v>698560227610365.75</v>
      </c>
      <c r="U64" s="371">
        <f t="shared" si="102"/>
        <v>698560227610365.75</v>
      </c>
      <c r="V64" s="371">
        <f t="shared" si="102"/>
        <v>698560227610365.75</v>
      </c>
      <c r="W64" s="371">
        <f t="shared" si="102"/>
        <v>698560227610365.75</v>
      </c>
      <c r="X64" s="371">
        <f t="shared" si="102"/>
        <v>698560227610365.75</v>
      </c>
      <c r="Y64" s="371">
        <f t="shared" si="102"/>
        <v>698560227610365.75</v>
      </c>
      <c r="Z64" s="371">
        <f t="shared" si="102"/>
        <v>698560227610365.75</v>
      </c>
      <c r="AA64" s="38">
        <f t="shared" ref="AA64:AI64" si="103">$D64*R64/3600</f>
        <v>593776193468.81091</v>
      </c>
      <c r="AB64" s="38">
        <f t="shared" si="103"/>
        <v>593776193468.81091</v>
      </c>
      <c r="AC64" s="38">
        <f t="shared" si="103"/>
        <v>593776193468.81091</v>
      </c>
      <c r="AD64" s="38">
        <f t="shared" si="103"/>
        <v>593776193468.81091</v>
      </c>
      <c r="AE64" s="38">
        <f t="shared" si="103"/>
        <v>593776193468.81091</v>
      </c>
      <c r="AF64" s="38">
        <f t="shared" si="103"/>
        <v>593776193468.81091</v>
      </c>
      <c r="AG64" s="38">
        <f t="shared" si="103"/>
        <v>593776193468.81091</v>
      </c>
      <c r="AH64" s="38">
        <f t="shared" si="103"/>
        <v>593776193468.81091</v>
      </c>
      <c r="AI64" s="38">
        <f t="shared" si="103"/>
        <v>593776193468.81091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2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1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1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1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1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629.20000000000005</v>
      </c>
      <c r="Q70" s="38">
        <f t="shared" si="22"/>
        <v>4395340.9521244215</v>
      </c>
      <c r="R70" s="371">
        <f t="shared" ref="R70:Z70" si="114">$P70*$O70+MAX(R$24*1000/(MAX(MIN(FLOOR(R$24*1000/$U$1,1),$E70))*$L$1)*$R$1,$Q70-$P70*$O70)</f>
        <v>4395340.9521244215</v>
      </c>
      <c r="S70" s="371">
        <f t="shared" si="114"/>
        <v>4395340.9521244215</v>
      </c>
      <c r="T70" s="371">
        <f t="shared" si="114"/>
        <v>4395340.9521244215</v>
      </c>
      <c r="U70" s="371">
        <f t="shared" si="114"/>
        <v>4395340.9521244215</v>
      </c>
      <c r="V70" s="371">
        <f t="shared" si="114"/>
        <v>4395340.9521244215</v>
      </c>
      <c r="W70" s="371">
        <f t="shared" si="114"/>
        <v>4395340.9521244215</v>
      </c>
      <c r="X70" s="371">
        <f t="shared" si="114"/>
        <v>11251015.601127246</v>
      </c>
      <c r="Y70" s="371">
        <f t="shared" si="114"/>
        <v>112498830.41127247</v>
      </c>
      <c r="Z70" s="371">
        <f t="shared" si="114"/>
        <v>1124976978.5127246</v>
      </c>
      <c r="AA70" s="38">
        <f t="shared" ref="AA70:AI70" si="115">$D70*R70/3600</f>
        <v>3359.9939722906684</v>
      </c>
      <c r="AB70" s="38">
        <f t="shared" si="115"/>
        <v>3359.9939722906684</v>
      </c>
      <c r="AC70" s="38">
        <f t="shared" si="115"/>
        <v>3359.9939722906684</v>
      </c>
      <c r="AD70" s="38">
        <f t="shared" si="115"/>
        <v>3359.9939722906684</v>
      </c>
      <c r="AE70" s="38">
        <f t="shared" si="115"/>
        <v>3359.9939722906684</v>
      </c>
      <c r="AF70" s="38">
        <f t="shared" si="115"/>
        <v>3359.9939722906684</v>
      </c>
      <c r="AG70" s="38">
        <f t="shared" si="115"/>
        <v>8600.7763706394944</v>
      </c>
      <c r="AH70" s="38">
        <f t="shared" si="115"/>
        <v>85999.105914394939</v>
      </c>
      <c r="AI70" s="38">
        <f t="shared" si="115"/>
        <v>859982.40135194932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0</v>
      </c>
      <c r="O71" s="38">
        <f t="shared" si="20"/>
        <v>5</v>
      </c>
      <c r="P71" s="369">
        <f t="shared" si="21"/>
        <v>100000000000</v>
      </c>
      <c r="Q71" s="38">
        <f t="shared" si="22"/>
        <v>698560227610365.75</v>
      </c>
      <c r="R71" s="371">
        <f t="shared" ref="R71:Z71" si="116">$P71*$O71+MAX(R$24*1000/(MAX(MIN(FLOOR(R$24*1000/$U$1,1),$E71))*$L$1)*$R$1,$Q71-$P71*$O71)</f>
        <v>698560227610365.75</v>
      </c>
      <c r="S71" s="371">
        <f t="shared" si="116"/>
        <v>698560227610365.75</v>
      </c>
      <c r="T71" s="371">
        <f t="shared" si="116"/>
        <v>698560227610365.75</v>
      </c>
      <c r="U71" s="371">
        <f t="shared" si="116"/>
        <v>698560227610365.75</v>
      </c>
      <c r="V71" s="371">
        <f t="shared" si="116"/>
        <v>698560227610365.75</v>
      </c>
      <c r="W71" s="371">
        <f t="shared" si="116"/>
        <v>698560227610365.75</v>
      </c>
      <c r="X71" s="371">
        <f t="shared" si="116"/>
        <v>698560227610365.75</v>
      </c>
      <c r="Y71" s="371">
        <f t="shared" si="116"/>
        <v>698560227610365.75</v>
      </c>
      <c r="Z71" s="371">
        <f t="shared" si="116"/>
        <v>698560227610365.75</v>
      </c>
      <c r="AA71" s="38">
        <f t="shared" ref="AA71:AI71" si="117">$D71*R71/3600</f>
        <v>534010485106.5907</v>
      </c>
      <c r="AB71" s="38">
        <f t="shared" si="117"/>
        <v>534010485106.5907</v>
      </c>
      <c r="AC71" s="38">
        <f t="shared" si="117"/>
        <v>534010485106.5907</v>
      </c>
      <c r="AD71" s="38">
        <f t="shared" si="117"/>
        <v>534010485106.5907</v>
      </c>
      <c r="AE71" s="38">
        <f t="shared" si="117"/>
        <v>534010485106.5907</v>
      </c>
      <c r="AF71" s="38">
        <f t="shared" si="117"/>
        <v>534010485106.5907</v>
      </c>
      <c r="AG71" s="38">
        <f t="shared" si="117"/>
        <v>534010485106.5907</v>
      </c>
      <c r="AH71" s="38">
        <f t="shared" si="117"/>
        <v>534010485106.5907</v>
      </c>
      <c r="AI71" s="38">
        <f t="shared" si="117"/>
        <v>534010485106.5907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1258.4000000000001</v>
      </c>
      <c r="Q72" s="38">
        <f t="shared" si="22"/>
        <v>8790681.904248843</v>
      </c>
      <c r="R72" s="371">
        <f t="shared" ref="R72:Z72" si="118">$P72*$O72+MAX(R$24*1000/(MAX(MIN(FLOOR(R$24*1000/$U$1,1),$E72))*$L$1)*$R$1,$Q72-$P72*$O72)</f>
        <v>8790681.904248843</v>
      </c>
      <c r="S72" s="371">
        <f t="shared" si="118"/>
        <v>8790681.904248843</v>
      </c>
      <c r="T72" s="371">
        <f t="shared" si="118"/>
        <v>8790681.904248843</v>
      </c>
      <c r="U72" s="371">
        <f t="shared" si="118"/>
        <v>8790681.904248843</v>
      </c>
      <c r="V72" s="371">
        <f t="shared" si="118"/>
        <v>8790681.904248843</v>
      </c>
      <c r="W72" s="371">
        <f t="shared" si="118"/>
        <v>8790681.904248843</v>
      </c>
      <c r="X72" s="371">
        <f t="shared" si="118"/>
        <v>22500772.802254491</v>
      </c>
      <c r="Y72" s="371">
        <f t="shared" si="118"/>
        <v>224996402.42254493</v>
      </c>
      <c r="Z72" s="371">
        <f t="shared" si="118"/>
        <v>2249952698.6254492</v>
      </c>
      <c r="AA72" s="38">
        <f t="shared" ref="AA72:AI72" si="119">$D72*R72/3600</f>
        <v>3359.9939722906684</v>
      </c>
      <c r="AB72" s="38">
        <f t="shared" si="119"/>
        <v>3359.9939722906684</v>
      </c>
      <c r="AC72" s="38">
        <f t="shared" si="119"/>
        <v>3359.9939722906684</v>
      </c>
      <c r="AD72" s="38">
        <f t="shared" si="119"/>
        <v>3359.9939722906684</v>
      </c>
      <c r="AE72" s="38">
        <f t="shared" si="119"/>
        <v>3359.9939722906684</v>
      </c>
      <c r="AF72" s="38">
        <f t="shared" si="119"/>
        <v>3359.9939722906684</v>
      </c>
      <c r="AG72" s="38">
        <f t="shared" si="119"/>
        <v>8600.2953821950487</v>
      </c>
      <c r="AH72" s="38">
        <f t="shared" si="119"/>
        <v>85998.624925950498</v>
      </c>
      <c r="AI72" s="38">
        <f t="shared" si="119"/>
        <v>859981.92036350491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2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1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0</v>
      </c>
      <c r="O75" s="38">
        <f t="shared" si="20"/>
        <v>7</v>
      </c>
      <c r="P75" s="369">
        <f t="shared" si="21"/>
        <v>100000000000</v>
      </c>
      <c r="Q75" s="38">
        <f t="shared" si="22"/>
        <v>698560227610365.75</v>
      </c>
      <c r="R75" s="371">
        <f t="shared" ref="R75:Z75" si="124">$P75*$O75+MAX(R$24*1000/(MAX(MIN(FLOOR(R$24*1000/$U$1,1),$E75))*$L$1)*$R$1,$Q75-$P75*$O75)</f>
        <v>698560227610365.75</v>
      </c>
      <c r="S75" s="371">
        <f t="shared" si="124"/>
        <v>698560227610365.75</v>
      </c>
      <c r="T75" s="371">
        <f t="shared" si="124"/>
        <v>698560227610365.75</v>
      </c>
      <c r="U75" s="371">
        <f t="shared" si="124"/>
        <v>698560227610365.75</v>
      </c>
      <c r="V75" s="371">
        <f t="shared" si="124"/>
        <v>698560227610365.75</v>
      </c>
      <c r="W75" s="371">
        <f t="shared" si="124"/>
        <v>698560227610365.75</v>
      </c>
      <c r="X75" s="371">
        <f t="shared" si="124"/>
        <v>698560227610365.75</v>
      </c>
      <c r="Y75" s="371">
        <f t="shared" si="124"/>
        <v>698560227610365.75</v>
      </c>
      <c r="Z75" s="371">
        <f t="shared" si="124"/>
        <v>698560227610365.75</v>
      </c>
      <c r="AA75" s="38">
        <f t="shared" ref="AA75:AI75" si="125">$D75*R75/3600</f>
        <v>801015727659.88611</v>
      </c>
      <c r="AB75" s="38">
        <f t="shared" si="125"/>
        <v>801015727659.88611</v>
      </c>
      <c r="AC75" s="38">
        <f t="shared" si="125"/>
        <v>801015727659.88611</v>
      </c>
      <c r="AD75" s="38">
        <f t="shared" si="125"/>
        <v>801015727659.88611</v>
      </c>
      <c r="AE75" s="38">
        <f t="shared" si="125"/>
        <v>801015727659.88611</v>
      </c>
      <c r="AF75" s="38">
        <f t="shared" si="125"/>
        <v>801015727659.88611</v>
      </c>
      <c r="AG75" s="38">
        <f t="shared" si="125"/>
        <v>801015727659.88611</v>
      </c>
      <c r="AH75" s="38">
        <f t="shared" si="125"/>
        <v>801015727659.88611</v>
      </c>
      <c r="AI75" s="38">
        <f t="shared" si="125"/>
        <v>801015727659.88611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3</v>
      </c>
      <c r="P76" s="369">
        <f t="shared" si="21"/>
        <v>629.20000000000005</v>
      </c>
      <c r="Q76" s="38">
        <f t="shared" si="22"/>
        <v>4395340.9521244215</v>
      </c>
      <c r="R76" s="371">
        <f t="shared" ref="R76:Z76" si="126">$P76*$O76+MAX(R$24*1000/(MAX(MIN(FLOOR(R$24*1000/$U$1,1),$E76))*$L$1)*$R$1,$Q76-$P76*$O76)</f>
        <v>4395340.9521244215</v>
      </c>
      <c r="S76" s="371">
        <f t="shared" si="126"/>
        <v>4395340.9521244215</v>
      </c>
      <c r="T76" s="371">
        <f t="shared" si="126"/>
        <v>4395340.9521244215</v>
      </c>
      <c r="U76" s="371">
        <f t="shared" si="126"/>
        <v>4395340.9521244215</v>
      </c>
      <c r="V76" s="371">
        <f t="shared" si="126"/>
        <v>4395340.9521244215</v>
      </c>
      <c r="W76" s="371">
        <f t="shared" si="126"/>
        <v>4395340.9521244215</v>
      </c>
      <c r="X76" s="371">
        <f t="shared" si="126"/>
        <v>7501725.7340848306</v>
      </c>
      <c r="Y76" s="371">
        <f t="shared" si="126"/>
        <v>75000268.940848306</v>
      </c>
      <c r="Z76" s="371">
        <f t="shared" si="126"/>
        <v>749985701.00848305</v>
      </c>
      <c r="AA76" s="38">
        <f t="shared" ref="AA76:AI76" si="127">$D76*R76/3600</f>
        <v>5039.990958436003</v>
      </c>
      <c r="AB76" s="38">
        <f t="shared" si="127"/>
        <v>5039.990958436003</v>
      </c>
      <c r="AC76" s="38">
        <f t="shared" si="127"/>
        <v>5039.990958436003</v>
      </c>
      <c r="AD76" s="38">
        <f t="shared" si="127"/>
        <v>5039.990958436003</v>
      </c>
      <c r="AE76" s="38">
        <f t="shared" si="127"/>
        <v>5039.990958436003</v>
      </c>
      <c r="AF76" s="38">
        <f t="shared" si="127"/>
        <v>5039.990958436003</v>
      </c>
      <c r="AG76" s="38">
        <f t="shared" si="127"/>
        <v>8601.9788417506061</v>
      </c>
      <c r="AH76" s="38">
        <f t="shared" si="127"/>
        <v>86000.308385506054</v>
      </c>
      <c r="AI76" s="38">
        <f t="shared" si="127"/>
        <v>859983.60382306064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1</v>
      </c>
      <c r="P77" s="369">
        <f t="shared" si="21"/>
        <v>1048.6666666666667</v>
      </c>
      <c r="Q77" s="38">
        <f t="shared" si="22"/>
        <v>7325568.2535407031</v>
      </c>
      <c r="R77" s="371">
        <f t="shared" ref="R77:Z77" si="128">$P77*$O77+MAX(R$24*1000/(MAX(MIN(FLOOR(R$24*1000/$U$1,1),$E77))*$L$1)*$R$1,$Q77-$P77*$O77)</f>
        <v>7325568.2535407031</v>
      </c>
      <c r="S77" s="371">
        <f t="shared" si="128"/>
        <v>7325568.2535407031</v>
      </c>
      <c r="T77" s="371">
        <f t="shared" si="128"/>
        <v>7325568.2535407031</v>
      </c>
      <c r="U77" s="371">
        <f t="shared" si="128"/>
        <v>7325568.2535407031</v>
      </c>
      <c r="V77" s="371">
        <f t="shared" si="128"/>
        <v>7325568.2535407031</v>
      </c>
      <c r="W77" s="371">
        <f t="shared" si="128"/>
        <v>7325568.2535407031</v>
      </c>
      <c r="X77" s="371">
        <f t="shared" si="128"/>
        <v>15000724.934836328</v>
      </c>
      <c r="Y77" s="371">
        <f t="shared" si="128"/>
        <v>149997811.34836328</v>
      </c>
      <c r="Z77" s="371">
        <f t="shared" si="128"/>
        <v>1499968675.4836328</v>
      </c>
      <c r="AA77" s="38">
        <f t="shared" ref="AA77:AI77" si="129">$D77*R77/3600</f>
        <v>4199.9924653633361</v>
      </c>
      <c r="AB77" s="38">
        <f t="shared" si="129"/>
        <v>4199.9924653633361</v>
      </c>
      <c r="AC77" s="38">
        <f t="shared" si="129"/>
        <v>4199.9924653633361</v>
      </c>
      <c r="AD77" s="38">
        <f t="shared" si="129"/>
        <v>4199.9924653633361</v>
      </c>
      <c r="AE77" s="38">
        <f t="shared" si="129"/>
        <v>4199.9924653633361</v>
      </c>
      <c r="AF77" s="38">
        <f t="shared" si="129"/>
        <v>4199.9924653633361</v>
      </c>
      <c r="AG77" s="38">
        <f t="shared" si="129"/>
        <v>8600.4156293061606</v>
      </c>
      <c r="AH77" s="38">
        <f t="shared" si="129"/>
        <v>85998.745173061616</v>
      </c>
      <c r="AI77" s="38">
        <f t="shared" si="129"/>
        <v>859982.04061061621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0</v>
      </c>
      <c r="O78" s="38">
        <f t="shared" si="20"/>
        <v>3</v>
      </c>
      <c r="P78" s="369">
        <f t="shared" si="21"/>
        <v>100000000000</v>
      </c>
      <c r="Q78" s="38">
        <f t="shared" si="22"/>
        <v>698560227610365.75</v>
      </c>
      <c r="R78" s="371">
        <f t="shared" ref="R78:Z78" si="130">$P78*$O78+MAX(R$24*1000/(MAX(MIN(FLOOR(R$24*1000/$U$1,1),$E78))*$L$1)*$R$1,$Q78-$P78*$O78)</f>
        <v>698560227610365.75</v>
      </c>
      <c r="S78" s="371">
        <f t="shared" si="130"/>
        <v>698560227610365.75</v>
      </c>
      <c r="T78" s="371">
        <f t="shared" si="130"/>
        <v>698560227610365.75</v>
      </c>
      <c r="U78" s="371">
        <f t="shared" si="130"/>
        <v>698560227610365.75</v>
      </c>
      <c r="V78" s="371">
        <f t="shared" si="130"/>
        <v>698560227610365.75</v>
      </c>
      <c r="W78" s="371">
        <f t="shared" si="130"/>
        <v>698560227610365.75</v>
      </c>
      <c r="X78" s="371">
        <f t="shared" si="130"/>
        <v>698560227610365.75</v>
      </c>
      <c r="Y78" s="371">
        <f t="shared" si="130"/>
        <v>698560227610365.75</v>
      </c>
      <c r="Z78" s="371">
        <f t="shared" si="130"/>
        <v>698560227610365.75</v>
      </c>
      <c r="AA78" s="38">
        <f t="shared" ref="AA78:AI78" si="131">$D78*R78/3600</f>
        <v>400507863829.94305</v>
      </c>
      <c r="AB78" s="38">
        <f t="shared" si="131"/>
        <v>400507863829.94305</v>
      </c>
      <c r="AC78" s="38">
        <f t="shared" si="131"/>
        <v>400507863829.94305</v>
      </c>
      <c r="AD78" s="38">
        <f t="shared" si="131"/>
        <v>400507863829.94305</v>
      </c>
      <c r="AE78" s="38">
        <f t="shared" si="131"/>
        <v>400507863829.94305</v>
      </c>
      <c r="AF78" s="38">
        <f t="shared" si="131"/>
        <v>400507863829.94305</v>
      </c>
      <c r="AG78" s="38">
        <f t="shared" si="131"/>
        <v>400507863829.94305</v>
      </c>
      <c r="AH78" s="38">
        <f t="shared" si="131"/>
        <v>400507863829.94305</v>
      </c>
      <c r="AI78" s="38">
        <f t="shared" si="131"/>
        <v>400507863829.94305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0</v>
      </c>
      <c r="O79" s="38">
        <f t="shared" si="20"/>
        <v>15</v>
      </c>
      <c r="P79" s="369">
        <f t="shared" si="21"/>
        <v>100000000000</v>
      </c>
      <c r="Q79" s="38">
        <f t="shared" si="22"/>
        <v>698560227610365.75</v>
      </c>
      <c r="R79" s="371">
        <f t="shared" ref="R79:Z79" si="132">$P79*$O79+MAX(R$24*1000/(MAX(MIN(FLOOR(R$24*1000/$U$1,1),$E79))*$L$1)*$R$1,$Q79-$P79*$O79)</f>
        <v>698560227610365.75</v>
      </c>
      <c r="S79" s="371">
        <f t="shared" si="132"/>
        <v>698560227610365.75</v>
      </c>
      <c r="T79" s="371">
        <f t="shared" si="132"/>
        <v>698560227610365.75</v>
      </c>
      <c r="U79" s="371">
        <f t="shared" si="132"/>
        <v>698560227610365.75</v>
      </c>
      <c r="V79" s="371">
        <f t="shared" si="132"/>
        <v>698560227610365.75</v>
      </c>
      <c r="W79" s="371">
        <f t="shared" si="132"/>
        <v>698560227610365.75</v>
      </c>
      <c r="X79" s="371">
        <f t="shared" si="132"/>
        <v>698560227610365.75</v>
      </c>
      <c r="Y79" s="371">
        <f t="shared" si="132"/>
        <v>698560227610365.75</v>
      </c>
      <c r="Z79" s="371">
        <f t="shared" si="132"/>
        <v>698560227610365.75</v>
      </c>
      <c r="AA79" s="38">
        <f t="shared" ref="AA79:AI79" si="133">$D79*R79/3600</f>
        <v>1609482764414.2825</v>
      </c>
      <c r="AB79" s="38">
        <f t="shared" si="133"/>
        <v>1609482764414.2825</v>
      </c>
      <c r="AC79" s="38">
        <f t="shared" si="133"/>
        <v>1609482764414.2825</v>
      </c>
      <c r="AD79" s="38">
        <f t="shared" si="133"/>
        <v>1609482764414.2825</v>
      </c>
      <c r="AE79" s="38">
        <f t="shared" si="133"/>
        <v>1609482764414.2825</v>
      </c>
      <c r="AF79" s="38">
        <f t="shared" si="133"/>
        <v>1609482764414.2825</v>
      </c>
      <c r="AG79" s="38">
        <f t="shared" si="133"/>
        <v>1609482764414.2825</v>
      </c>
      <c r="AH79" s="38">
        <f t="shared" si="133"/>
        <v>1609482764414.2825</v>
      </c>
      <c r="AI79" s="38">
        <f t="shared" si="133"/>
        <v>1609482764414.2825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0</v>
      </c>
      <c r="O80" s="38">
        <f t="shared" si="20"/>
        <v>15</v>
      </c>
      <c r="P80" s="369">
        <f t="shared" si="21"/>
        <v>100000000000</v>
      </c>
      <c r="Q80" s="38">
        <f t="shared" si="22"/>
        <v>698560227610365.75</v>
      </c>
      <c r="R80" s="371">
        <f t="shared" ref="R80:Z80" si="134">$P80*$O80+MAX(R$24*1000/(MAX(MIN(FLOOR(R$24*1000/$U$1,1),$E80))*$L$1)*$R$1,$Q80-$P80*$O80)</f>
        <v>698560227610365.75</v>
      </c>
      <c r="S80" s="371">
        <f t="shared" si="134"/>
        <v>698560227610365.75</v>
      </c>
      <c r="T80" s="371">
        <f t="shared" si="134"/>
        <v>698560227610365.75</v>
      </c>
      <c r="U80" s="371">
        <f t="shared" si="134"/>
        <v>698560227610365.75</v>
      </c>
      <c r="V80" s="371">
        <f t="shared" si="134"/>
        <v>698560227610365.75</v>
      </c>
      <c r="W80" s="371">
        <f t="shared" si="134"/>
        <v>698560227610365.75</v>
      </c>
      <c r="X80" s="371">
        <f t="shared" si="134"/>
        <v>698560227610365.75</v>
      </c>
      <c r="Y80" s="371">
        <f t="shared" si="134"/>
        <v>698560227610365.75</v>
      </c>
      <c r="Z80" s="371">
        <f t="shared" si="134"/>
        <v>698560227610365.75</v>
      </c>
      <c r="AA80" s="38">
        <f t="shared" ref="AA80:AI80" si="135">$D80*R80/3600</f>
        <v>1609482764414.2825</v>
      </c>
      <c r="AB80" s="38">
        <f t="shared" si="135"/>
        <v>1609482764414.2825</v>
      </c>
      <c r="AC80" s="38">
        <f t="shared" si="135"/>
        <v>1609482764414.2825</v>
      </c>
      <c r="AD80" s="38">
        <f t="shared" si="135"/>
        <v>1609482764414.2825</v>
      </c>
      <c r="AE80" s="38">
        <f t="shared" si="135"/>
        <v>1609482764414.2825</v>
      </c>
      <c r="AF80" s="38">
        <f t="shared" si="135"/>
        <v>1609482764414.2825</v>
      </c>
      <c r="AG80" s="38">
        <f t="shared" si="135"/>
        <v>1609482764414.2825</v>
      </c>
      <c r="AH80" s="38">
        <f t="shared" si="135"/>
        <v>1609482764414.2825</v>
      </c>
      <c r="AI80" s="38">
        <f t="shared" si="135"/>
        <v>1609482764414.2825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0</v>
      </c>
      <c r="O81" s="38">
        <f t="shared" si="20"/>
        <v>7</v>
      </c>
      <c r="P81" s="369">
        <f t="shared" si="21"/>
        <v>100000000000</v>
      </c>
      <c r="Q81" s="38">
        <f t="shared" si="22"/>
        <v>698560227610365.75</v>
      </c>
      <c r="R81" s="371">
        <f t="shared" ref="R81:Z81" si="136">$P81*$O81+MAX(R$24*1000/(MAX(MIN(FLOOR(R$24*1000/$U$1,1),$E81))*$L$1)*$R$1,$Q81-$P81*$O81)</f>
        <v>698560227610365.75</v>
      </c>
      <c r="S81" s="371">
        <f t="shared" si="136"/>
        <v>698560227610365.75</v>
      </c>
      <c r="T81" s="371">
        <f t="shared" si="136"/>
        <v>698560227610365.75</v>
      </c>
      <c r="U81" s="371">
        <f t="shared" si="136"/>
        <v>698560227610365.75</v>
      </c>
      <c r="V81" s="371">
        <f t="shared" si="136"/>
        <v>698560227610365.75</v>
      </c>
      <c r="W81" s="371">
        <f t="shared" si="136"/>
        <v>698560227610365.75</v>
      </c>
      <c r="X81" s="371">
        <f t="shared" si="136"/>
        <v>698560227610365.75</v>
      </c>
      <c r="Y81" s="371">
        <f t="shared" si="136"/>
        <v>698560227610365.75</v>
      </c>
      <c r="Z81" s="371">
        <f t="shared" si="136"/>
        <v>698560227610365.75</v>
      </c>
      <c r="AA81" s="38">
        <f t="shared" ref="AA81:AI81" si="137">$D81*R81/3600</f>
        <v>804741382207.14124</v>
      </c>
      <c r="AB81" s="38">
        <f t="shared" si="137"/>
        <v>804741382207.14124</v>
      </c>
      <c r="AC81" s="38">
        <f t="shared" si="137"/>
        <v>804741382207.14124</v>
      </c>
      <c r="AD81" s="38">
        <f t="shared" si="137"/>
        <v>804741382207.14124</v>
      </c>
      <c r="AE81" s="38">
        <f t="shared" si="137"/>
        <v>804741382207.14124</v>
      </c>
      <c r="AF81" s="38">
        <f t="shared" si="137"/>
        <v>804741382207.14124</v>
      </c>
      <c r="AG81" s="38">
        <f t="shared" si="137"/>
        <v>804741382207.14124</v>
      </c>
      <c r="AH81" s="38">
        <f t="shared" si="137"/>
        <v>804741382207.14124</v>
      </c>
      <c r="AI81" s="38">
        <f t="shared" si="137"/>
        <v>804741382207.14124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0</v>
      </c>
      <c r="O82" s="38">
        <f t="shared" si="20"/>
        <v>3</v>
      </c>
      <c r="P82" s="369">
        <f t="shared" si="21"/>
        <v>100000000000</v>
      </c>
      <c r="Q82" s="38">
        <f t="shared" si="22"/>
        <v>698560227610365.75</v>
      </c>
      <c r="R82" s="371">
        <f t="shared" ref="R82:Z82" si="138">$P82*$O82+MAX(R$24*1000/(MAX(MIN(FLOOR(R$24*1000/$U$1,1),$E82))*$L$1)*$R$1,$Q82-$P82*$O82)</f>
        <v>698560227610365.75</v>
      </c>
      <c r="S82" s="371">
        <f t="shared" si="138"/>
        <v>698560227610365.75</v>
      </c>
      <c r="T82" s="371">
        <f t="shared" si="138"/>
        <v>698560227610365.75</v>
      </c>
      <c r="U82" s="371">
        <f t="shared" si="138"/>
        <v>698560227610365.75</v>
      </c>
      <c r="V82" s="371">
        <f t="shared" si="138"/>
        <v>698560227610365.75</v>
      </c>
      <c r="W82" s="371">
        <f t="shared" si="138"/>
        <v>698560227610365.75</v>
      </c>
      <c r="X82" s="371">
        <f t="shared" si="138"/>
        <v>698560227610365.75</v>
      </c>
      <c r="Y82" s="371">
        <f t="shared" si="138"/>
        <v>698560227610365.75</v>
      </c>
      <c r="Z82" s="371">
        <f t="shared" si="138"/>
        <v>698560227610365.75</v>
      </c>
      <c r="AA82" s="38">
        <f t="shared" ref="AA82:AI82" si="139">$D82*R82/3600</f>
        <v>402370691103.57062</v>
      </c>
      <c r="AB82" s="38">
        <f t="shared" si="139"/>
        <v>402370691103.57062</v>
      </c>
      <c r="AC82" s="38">
        <f t="shared" si="139"/>
        <v>402370691103.57062</v>
      </c>
      <c r="AD82" s="38">
        <f t="shared" si="139"/>
        <v>402370691103.57062</v>
      </c>
      <c r="AE82" s="38">
        <f t="shared" si="139"/>
        <v>402370691103.57062</v>
      </c>
      <c r="AF82" s="38">
        <f t="shared" si="139"/>
        <v>402370691103.57062</v>
      </c>
      <c r="AG82" s="38">
        <f t="shared" si="139"/>
        <v>402370691103.57062</v>
      </c>
      <c r="AH82" s="38">
        <f t="shared" si="139"/>
        <v>402370691103.57062</v>
      </c>
      <c r="AI82" s="38">
        <f t="shared" si="139"/>
        <v>402370691103.57062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1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0</v>
      </c>
      <c r="O84" s="38">
        <f t="shared" si="20"/>
        <v>10</v>
      </c>
      <c r="P84" s="369">
        <f t="shared" si="21"/>
        <v>100000000000</v>
      </c>
      <c r="Q84" s="38">
        <f t="shared" si="22"/>
        <v>698560227610365.75</v>
      </c>
      <c r="R84" s="371">
        <f t="shared" ref="R84:Z84" si="142">$P84*$O84+MAX(R$24*1000/(MAX(MIN(FLOOR(R$24*1000/$U$1,1),$E84))*$L$1)*$R$1,$Q84-$P84*$O84)</f>
        <v>698560227610365.75</v>
      </c>
      <c r="S84" s="371">
        <f t="shared" si="142"/>
        <v>698560227610365.75</v>
      </c>
      <c r="T84" s="371">
        <f t="shared" si="142"/>
        <v>698560227610365.75</v>
      </c>
      <c r="U84" s="371">
        <f t="shared" si="142"/>
        <v>698560227610365.75</v>
      </c>
      <c r="V84" s="371">
        <f t="shared" si="142"/>
        <v>698560227610365.75</v>
      </c>
      <c r="W84" s="371">
        <f t="shared" si="142"/>
        <v>698560227610365.75</v>
      </c>
      <c r="X84" s="371">
        <f t="shared" si="142"/>
        <v>698560227610365.75</v>
      </c>
      <c r="Y84" s="371">
        <f t="shared" si="142"/>
        <v>698560227610365.75</v>
      </c>
      <c r="Z84" s="371">
        <f t="shared" si="142"/>
        <v>698560227610365.75</v>
      </c>
      <c r="AA84" s="38">
        <f t="shared" ref="AA84:AI84" si="143">$D84*R84/3600</f>
        <v>1072988509609.5219</v>
      </c>
      <c r="AB84" s="38">
        <f t="shared" si="143"/>
        <v>1072988509609.5219</v>
      </c>
      <c r="AC84" s="38">
        <f t="shared" si="143"/>
        <v>1072988509609.5219</v>
      </c>
      <c r="AD84" s="38">
        <f t="shared" si="143"/>
        <v>1072988509609.5219</v>
      </c>
      <c r="AE84" s="38">
        <f t="shared" si="143"/>
        <v>1072988509609.5219</v>
      </c>
      <c r="AF84" s="38">
        <f t="shared" si="143"/>
        <v>1072988509609.5219</v>
      </c>
      <c r="AG84" s="38">
        <f t="shared" si="143"/>
        <v>1072988509609.5219</v>
      </c>
      <c r="AH84" s="38">
        <f t="shared" si="143"/>
        <v>1072988509609.5219</v>
      </c>
      <c r="AI84" s="38">
        <f t="shared" si="143"/>
        <v>1072988509609.5219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0</v>
      </c>
      <c r="O85" s="38">
        <f t="shared" si="20"/>
        <v>5</v>
      </c>
      <c r="P85" s="369">
        <f t="shared" si="21"/>
        <v>100000000000</v>
      </c>
      <c r="Q85" s="38">
        <f t="shared" si="22"/>
        <v>698560227610365.75</v>
      </c>
      <c r="R85" s="371">
        <f t="shared" ref="R85:Z85" si="144">$P85*$O85+MAX(R$24*1000/(MAX(MIN(FLOOR(R$24*1000/$U$1,1),$E85))*$L$1)*$R$1,$Q85-$P85*$O85)</f>
        <v>698560227610365.75</v>
      </c>
      <c r="S85" s="371">
        <f t="shared" si="144"/>
        <v>698560227610365.75</v>
      </c>
      <c r="T85" s="371">
        <f t="shared" si="144"/>
        <v>698560227610365.75</v>
      </c>
      <c r="U85" s="371">
        <f t="shared" si="144"/>
        <v>698560227610365.75</v>
      </c>
      <c r="V85" s="371">
        <f t="shared" si="144"/>
        <v>698560227610365.75</v>
      </c>
      <c r="W85" s="371">
        <f t="shared" si="144"/>
        <v>698560227610365.75</v>
      </c>
      <c r="X85" s="371">
        <f t="shared" si="144"/>
        <v>698560227610365.75</v>
      </c>
      <c r="Y85" s="371">
        <f t="shared" si="144"/>
        <v>698560227610365.75</v>
      </c>
      <c r="Z85" s="371">
        <f t="shared" si="144"/>
        <v>698560227610365.75</v>
      </c>
      <c r="AA85" s="38">
        <f t="shared" ref="AA85:AI85" si="145">$D85*R85/3600</f>
        <v>536494254804.76093</v>
      </c>
      <c r="AB85" s="38">
        <f t="shared" si="145"/>
        <v>536494254804.76093</v>
      </c>
      <c r="AC85" s="38">
        <f t="shared" si="145"/>
        <v>536494254804.76093</v>
      </c>
      <c r="AD85" s="38">
        <f t="shared" si="145"/>
        <v>536494254804.76093</v>
      </c>
      <c r="AE85" s="38">
        <f t="shared" si="145"/>
        <v>536494254804.76093</v>
      </c>
      <c r="AF85" s="38">
        <f t="shared" si="145"/>
        <v>536494254804.76093</v>
      </c>
      <c r="AG85" s="38">
        <f t="shared" si="145"/>
        <v>536494254804.76093</v>
      </c>
      <c r="AH85" s="38">
        <f t="shared" si="145"/>
        <v>536494254804.76093</v>
      </c>
      <c r="AI85" s="38">
        <f t="shared" si="145"/>
        <v>536494254804.76093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2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2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1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1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1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503.36</v>
      </c>
      <c r="Q91" s="38">
        <f t="shared" si="22"/>
        <v>3516272.7616995373</v>
      </c>
      <c r="R91" s="371">
        <f t="shared" ref="R91:Z91" si="157">$P91*$O91+MAX(R$24*1000/(MAX(MIN(FLOOR(R$24*1000/$U$1,1),$E91))*$L$1)*$R$1,$Q91-$P91*$O91)</f>
        <v>3516272.7616995373</v>
      </c>
      <c r="S91" s="371">
        <f t="shared" si="157"/>
        <v>3516272.7616995373</v>
      </c>
      <c r="T91" s="371">
        <f t="shared" si="157"/>
        <v>3516272.7616995373</v>
      </c>
      <c r="U91" s="371">
        <f t="shared" si="157"/>
        <v>3516272.7616995373</v>
      </c>
      <c r="V91" s="371">
        <f t="shared" si="157"/>
        <v>3516272.7616995373</v>
      </c>
      <c r="W91" s="371">
        <f t="shared" si="157"/>
        <v>3516272.7616995373</v>
      </c>
      <c r="X91" s="371">
        <f t="shared" si="157"/>
        <v>11252274.001127247</v>
      </c>
      <c r="Y91" s="371">
        <f t="shared" si="157"/>
        <v>112500088.81127246</v>
      </c>
      <c r="Z91" s="371">
        <f t="shared" si="157"/>
        <v>1124978236.9127245</v>
      </c>
      <c r="AA91" s="38">
        <f t="shared" ref="AA91:AI91" si="158">$D91*R91/3600</f>
        <v>2825.5205125123393</v>
      </c>
      <c r="AB91" s="38">
        <f t="shared" si="158"/>
        <v>2825.5205125123393</v>
      </c>
      <c r="AC91" s="38">
        <f t="shared" si="158"/>
        <v>2825.5205125123393</v>
      </c>
      <c r="AD91" s="38">
        <f t="shared" si="158"/>
        <v>2825.5205125123393</v>
      </c>
      <c r="AE91" s="38">
        <f t="shared" si="158"/>
        <v>2825.5205125123393</v>
      </c>
      <c r="AF91" s="38">
        <f t="shared" si="158"/>
        <v>2825.5205125123393</v>
      </c>
      <c r="AG91" s="38">
        <f t="shared" si="158"/>
        <v>9041.8272862391386</v>
      </c>
      <c r="AH91" s="38">
        <f t="shared" si="158"/>
        <v>90400.07136479138</v>
      </c>
      <c r="AI91" s="38">
        <f t="shared" si="158"/>
        <v>903982.51215031371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503.36</v>
      </c>
      <c r="Q92" s="38">
        <f t="shared" si="22"/>
        <v>3516272.7616995373</v>
      </c>
      <c r="R92" s="371">
        <f t="shared" ref="R92:Z92" si="159">$P92*$O92+MAX(R$24*1000/(MAX(MIN(FLOOR(R$24*1000/$U$1,1),$E92))*$L$1)*$R$1,$Q92-$P92*$O92)</f>
        <v>3516272.7616995373</v>
      </c>
      <c r="S92" s="371">
        <f t="shared" si="159"/>
        <v>3516272.7616995373</v>
      </c>
      <c r="T92" s="371">
        <f t="shared" si="159"/>
        <v>3516272.7616995373</v>
      </c>
      <c r="U92" s="371">
        <f t="shared" si="159"/>
        <v>3516272.7616995373</v>
      </c>
      <c r="V92" s="371">
        <f t="shared" si="159"/>
        <v>3516272.7616995373</v>
      </c>
      <c r="W92" s="371">
        <f t="shared" si="159"/>
        <v>3516272.7616995373</v>
      </c>
      <c r="X92" s="371">
        <f t="shared" si="159"/>
        <v>11252274.001127247</v>
      </c>
      <c r="Y92" s="371">
        <f t="shared" si="159"/>
        <v>112500088.81127246</v>
      </c>
      <c r="Z92" s="371">
        <f t="shared" si="159"/>
        <v>1124978236.9127245</v>
      </c>
      <c r="AA92" s="38">
        <f t="shared" ref="AA92:AI92" si="160">$D92*R92/3600</f>
        <v>2825.5205125123393</v>
      </c>
      <c r="AB92" s="38">
        <f t="shared" si="160"/>
        <v>2825.5205125123393</v>
      </c>
      <c r="AC92" s="38">
        <f t="shared" si="160"/>
        <v>2825.5205125123393</v>
      </c>
      <c r="AD92" s="38">
        <f t="shared" si="160"/>
        <v>2825.5205125123393</v>
      </c>
      <c r="AE92" s="38">
        <f t="shared" si="160"/>
        <v>2825.5205125123393</v>
      </c>
      <c r="AF92" s="38">
        <f t="shared" si="160"/>
        <v>2825.5205125123393</v>
      </c>
      <c r="AG92" s="38">
        <f t="shared" si="160"/>
        <v>9041.8272862391386</v>
      </c>
      <c r="AH92" s="38">
        <f t="shared" si="160"/>
        <v>90400.07136479138</v>
      </c>
      <c r="AI92" s="38">
        <f t="shared" si="160"/>
        <v>903982.51215031371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3</v>
      </c>
      <c r="P93" s="369">
        <f t="shared" si="21"/>
        <v>629.20000000000005</v>
      </c>
      <c r="Q93" s="38">
        <f t="shared" si="22"/>
        <v>4395340.9521244215</v>
      </c>
      <c r="R93" s="371">
        <f t="shared" ref="R93:Z93" si="161">$P93*$O93+MAX(R$24*1000/(MAX(MIN(FLOOR(R$24*1000/$U$1,1),$E93))*$L$1)*$R$1,$Q93-$P93*$O93)</f>
        <v>4395340.9521244215</v>
      </c>
      <c r="S93" s="371">
        <f t="shared" si="161"/>
        <v>4395340.9521244215</v>
      </c>
      <c r="T93" s="371">
        <f t="shared" si="161"/>
        <v>4395340.9521244215</v>
      </c>
      <c r="U93" s="371">
        <f t="shared" si="161"/>
        <v>4395340.9521244215</v>
      </c>
      <c r="V93" s="371">
        <f t="shared" si="161"/>
        <v>4395340.9521244215</v>
      </c>
      <c r="W93" s="371">
        <f t="shared" si="161"/>
        <v>4395340.9521244215</v>
      </c>
      <c r="X93" s="371">
        <f t="shared" si="161"/>
        <v>15001563.868169662</v>
      </c>
      <c r="Y93" s="371">
        <f t="shared" si="161"/>
        <v>149998650.28169662</v>
      </c>
      <c r="Z93" s="371">
        <f t="shared" si="161"/>
        <v>1499969514.416966</v>
      </c>
      <c r="AA93" s="38">
        <f t="shared" ref="AA93:AI93" si="162">$D93*R93/3600</f>
        <v>2648.9254804803177</v>
      </c>
      <c r="AB93" s="38">
        <f t="shared" si="162"/>
        <v>2648.9254804803177</v>
      </c>
      <c r="AC93" s="38">
        <f t="shared" si="162"/>
        <v>2648.9254804803177</v>
      </c>
      <c r="AD93" s="38">
        <f t="shared" si="162"/>
        <v>2648.9254804803177</v>
      </c>
      <c r="AE93" s="38">
        <f t="shared" si="162"/>
        <v>2648.9254804803177</v>
      </c>
      <c r="AF93" s="38">
        <f t="shared" si="162"/>
        <v>2648.9254804803177</v>
      </c>
      <c r="AG93" s="38">
        <f t="shared" si="162"/>
        <v>9040.9424912169161</v>
      </c>
      <c r="AH93" s="38">
        <f t="shared" si="162"/>
        <v>90399.186569769168</v>
      </c>
      <c r="AI93" s="38">
        <f t="shared" si="162"/>
        <v>903981.62735529139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1048.6666666666667</v>
      </c>
      <c r="Q94" s="38">
        <f t="shared" si="22"/>
        <v>7325568.2535407031</v>
      </c>
      <c r="R94" s="371">
        <f t="shared" ref="R94:Z94" si="163">$P94*$O94+MAX(R$24*1000/(MAX(MIN(FLOOR(R$24*1000/$U$1,1),$E94))*$L$1)*$R$1,$Q94-$P94*$O94)</f>
        <v>7325568.2535407031</v>
      </c>
      <c r="S94" s="371">
        <f t="shared" si="163"/>
        <v>7325568.2535407031</v>
      </c>
      <c r="T94" s="371">
        <f t="shared" si="163"/>
        <v>7325568.2535407031</v>
      </c>
      <c r="U94" s="371">
        <f t="shared" si="163"/>
        <v>7325568.2535407031</v>
      </c>
      <c r="V94" s="371">
        <f t="shared" si="163"/>
        <v>7325568.2535407031</v>
      </c>
      <c r="W94" s="371">
        <f t="shared" si="163"/>
        <v>7325568.2535407031</v>
      </c>
      <c r="X94" s="371">
        <f t="shared" si="163"/>
        <v>22501611.735587824</v>
      </c>
      <c r="Y94" s="371">
        <f t="shared" si="163"/>
        <v>224997241.35587826</v>
      </c>
      <c r="Z94" s="371">
        <f t="shared" si="163"/>
        <v>2249953537.5587826</v>
      </c>
      <c r="AA94" s="38">
        <f t="shared" ref="AA94:AI94" si="164">$D94*R94/3600</f>
        <v>2943.2505338670198</v>
      </c>
      <c r="AB94" s="38">
        <f t="shared" si="164"/>
        <v>2943.2505338670198</v>
      </c>
      <c r="AC94" s="38">
        <f t="shared" si="164"/>
        <v>2943.2505338670198</v>
      </c>
      <c r="AD94" s="38">
        <f t="shared" si="164"/>
        <v>2943.2505338670198</v>
      </c>
      <c r="AE94" s="38">
        <f t="shared" si="164"/>
        <v>2943.2505338670198</v>
      </c>
      <c r="AF94" s="38">
        <f t="shared" si="164"/>
        <v>2943.2505338670198</v>
      </c>
      <c r="AG94" s="38">
        <f t="shared" si="164"/>
        <v>9040.6475595428419</v>
      </c>
      <c r="AH94" s="38">
        <f t="shared" si="164"/>
        <v>90398.891638095083</v>
      </c>
      <c r="AI94" s="38">
        <f t="shared" si="164"/>
        <v>903981.33242361748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1258.4000000000001</v>
      </c>
      <c r="Q95" s="38">
        <f t="shared" si="22"/>
        <v>8790681.904248843</v>
      </c>
      <c r="R95" s="371">
        <f t="shared" ref="R95:Z95" si="165">$P95*$O95+MAX(R$24*1000/(MAX(MIN(FLOOR(R$24*1000/$U$1,1),$E95))*$L$1)*$R$1,$Q95-$P95*$O95)</f>
        <v>8790681.904248843</v>
      </c>
      <c r="S95" s="371">
        <f t="shared" si="165"/>
        <v>8790681.904248843</v>
      </c>
      <c r="T95" s="371">
        <f t="shared" si="165"/>
        <v>8790681.904248843</v>
      </c>
      <c r="U95" s="371">
        <f t="shared" si="165"/>
        <v>8790681.904248843</v>
      </c>
      <c r="V95" s="371">
        <f t="shared" si="165"/>
        <v>8790681.904248843</v>
      </c>
      <c r="W95" s="371">
        <f t="shared" si="165"/>
        <v>8790681.904248843</v>
      </c>
      <c r="X95" s="371">
        <f t="shared" si="165"/>
        <v>45000287.204508983</v>
      </c>
      <c r="Y95" s="371">
        <f t="shared" si="165"/>
        <v>449991546.44508982</v>
      </c>
      <c r="Z95" s="371">
        <f t="shared" si="165"/>
        <v>4499904138.8508978</v>
      </c>
      <c r="AA95" s="38">
        <f t="shared" ref="AA95:AI95" si="166">$D95*R95/3600</f>
        <v>1765.9503203202119</v>
      </c>
      <c r="AB95" s="38">
        <f t="shared" si="166"/>
        <v>1765.9503203202119</v>
      </c>
      <c r="AC95" s="38">
        <f t="shared" si="166"/>
        <v>1765.9503203202119</v>
      </c>
      <c r="AD95" s="38">
        <f t="shared" si="166"/>
        <v>1765.9503203202119</v>
      </c>
      <c r="AE95" s="38">
        <f t="shared" si="166"/>
        <v>1765.9503203202119</v>
      </c>
      <c r="AF95" s="38">
        <f t="shared" si="166"/>
        <v>1765.9503203202119</v>
      </c>
      <c r="AG95" s="38">
        <f t="shared" si="166"/>
        <v>9040.0576961946936</v>
      </c>
      <c r="AH95" s="38">
        <f t="shared" si="166"/>
        <v>90398.301774746928</v>
      </c>
      <c r="AI95" s="38">
        <f t="shared" si="166"/>
        <v>903980.74256026919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0</v>
      </c>
      <c r="O96" s="38">
        <f t="shared" si="20"/>
        <v>7</v>
      </c>
      <c r="P96" s="369">
        <f t="shared" si="21"/>
        <v>100000000000</v>
      </c>
      <c r="Q96" s="38">
        <f t="shared" si="22"/>
        <v>698560227610365.75</v>
      </c>
      <c r="R96" s="371">
        <f t="shared" ref="R96:Z96" si="167">$P96*$O96+MAX(R$24*1000/(MAX(MIN(FLOOR(R$24*1000/$U$1,1),$E96))*$L$1)*$R$1,$Q96-$P96*$O96)</f>
        <v>698560227610365.75</v>
      </c>
      <c r="S96" s="371">
        <f t="shared" si="167"/>
        <v>698560227610365.75</v>
      </c>
      <c r="T96" s="371">
        <f t="shared" si="167"/>
        <v>698560227610365.75</v>
      </c>
      <c r="U96" s="371">
        <f t="shared" si="167"/>
        <v>698560227610365.75</v>
      </c>
      <c r="V96" s="371">
        <f t="shared" si="167"/>
        <v>698560227610365.75</v>
      </c>
      <c r="W96" s="371">
        <f t="shared" si="167"/>
        <v>698560227610365.75</v>
      </c>
      <c r="X96" s="371">
        <f t="shared" si="167"/>
        <v>698560227610365.75</v>
      </c>
      <c r="Y96" s="371">
        <f t="shared" si="167"/>
        <v>698560227610365.75</v>
      </c>
      <c r="Z96" s="371">
        <f t="shared" si="167"/>
        <v>698560227610365.75</v>
      </c>
      <c r="AA96" s="38">
        <f t="shared" ref="AA96:AI96" si="168">$D96*R96/3600</f>
        <v>894157091341.26807</v>
      </c>
      <c r="AB96" s="38">
        <f t="shared" si="168"/>
        <v>894157091341.26807</v>
      </c>
      <c r="AC96" s="38">
        <f t="shared" si="168"/>
        <v>894157091341.26807</v>
      </c>
      <c r="AD96" s="38">
        <f t="shared" si="168"/>
        <v>894157091341.26807</v>
      </c>
      <c r="AE96" s="38">
        <f t="shared" si="168"/>
        <v>894157091341.26807</v>
      </c>
      <c r="AF96" s="38">
        <f t="shared" si="168"/>
        <v>894157091341.26807</v>
      </c>
      <c r="AG96" s="38">
        <f t="shared" si="168"/>
        <v>894157091341.26807</v>
      </c>
      <c r="AH96" s="38">
        <f t="shared" si="168"/>
        <v>894157091341.26807</v>
      </c>
      <c r="AI96" s="38">
        <f t="shared" si="168"/>
        <v>894157091341.26807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3</v>
      </c>
      <c r="P97" s="369">
        <f t="shared" si="21"/>
        <v>503.36</v>
      </c>
      <c r="Q97" s="38">
        <f t="shared" si="22"/>
        <v>3516272.7616995373</v>
      </c>
      <c r="R97" s="371">
        <f t="shared" ref="R97:Z97" si="169">$P97*$O97+MAX(R$24*1000/(MAX(MIN(FLOOR(R$24*1000/$U$1,1),$E97))*$L$1)*$R$1,$Q97-$P97*$O97)</f>
        <v>3516272.7616995373</v>
      </c>
      <c r="S97" s="371">
        <f t="shared" si="169"/>
        <v>3516272.7616995373</v>
      </c>
      <c r="T97" s="371">
        <f t="shared" si="169"/>
        <v>3516272.7616995373</v>
      </c>
      <c r="U97" s="371">
        <f t="shared" si="169"/>
        <v>3516272.7616995373</v>
      </c>
      <c r="V97" s="371">
        <f t="shared" si="169"/>
        <v>3516272.7616995373</v>
      </c>
      <c r="W97" s="371">
        <f t="shared" si="169"/>
        <v>3516272.7616995373</v>
      </c>
      <c r="X97" s="371">
        <f t="shared" si="169"/>
        <v>7501348.2140848311</v>
      </c>
      <c r="Y97" s="371">
        <f t="shared" si="169"/>
        <v>74999891.42084831</v>
      </c>
      <c r="Z97" s="371">
        <f t="shared" si="169"/>
        <v>749985323.48848307</v>
      </c>
      <c r="AA97" s="38">
        <f t="shared" ref="AA97:AI97" si="170">$D97*R97/3600</f>
        <v>4500.8291349754072</v>
      </c>
      <c r="AB97" s="38">
        <f t="shared" si="170"/>
        <v>4500.8291349754072</v>
      </c>
      <c r="AC97" s="38">
        <f t="shared" si="170"/>
        <v>4500.8291349754072</v>
      </c>
      <c r="AD97" s="38">
        <f t="shared" si="170"/>
        <v>4500.8291349754072</v>
      </c>
      <c r="AE97" s="38">
        <f t="shared" si="170"/>
        <v>4500.8291349754072</v>
      </c>
      <c r="AF97" s="38">
        <f t="shared" si="170"/>
        <v>4500.8291349754072</v>
      </c>
      <c r="AG97" s="38">
        <f t="shared" si="170"/>
        <v>9601.7257140285838</v>
      </c>
      <c r="AH97" s="38">
        <f t="shared" si="170"/>
        <v>95999.861018685828</v>
      </c>
      <c r="AI97" s="38">
        <f t="shared" si="170"/>
        <v>959981.21406525827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0</v>
      </c>
      <c r="O98" s="38">
        <f t="shared" si="20"/>
        <v>7</v>
      </c>
      <c r="P98" s="369">
        <f t="shared" si="21"/>
        <v>100000000000</v>
      </c>
      <c r="Q98" s="38">
        <f t="shared" si="22"/>
        <v>698560227610365.75</v>
      </c>
      <c r="R98" s="371">
        <f t="shared" ref="R98:Z98" si="171">$P98*$O98+MAX(R$24*1000/(MAX(MIN(FLOOR(R$24*1000/$U$1,1),$E98))*$L$1)*$R$1,$Q98-$P98*$O98)</f>
        <v>698560227610365.75</v>
      </c>
      <c r="S98" s="371">
        <f t="shared" si="171"/>
        <v>698560227610365.75</v>
      </c>
      <c r="T98" s="371">
        <f t="shared" si="171"/>
        <v>698560227610365.75</v>
      </c>
      <c r="U98" s="371">
        <f t="shared" si="171"/>
        <v>698560227610365.75</v>
      </c>
      <c r="V98" s="371">
        <f t="shared" si="171"/>
        <v>698560227610365.75</v>
      </c>
      <c r="W98" s="371">
        <f t="shared" si="171"/>
        <v>698560227610365.75</v>
      </c>
      <c r="X98" s="371">
        <f t="shared" si="171"/>
        <v>698560227610365.75</v>
      </c>
      <c r="Y98" s="371">
        <f t="shared" si="171"/>
        <v>698560227610365.75</v>
      </c>
      <c r="Z98" s="371">
        <f t="shared" si="171"/>
        <v>698560227610365.75</v>
      </c>
      <c r="AA98" s="38">
        <f t="shared" ref="AA98:AI98" si="172">$D98*R98/3600</f>
        <v>894157091341.26807</v>
      </c>
      <c r="AB98" s="38">
        <f t="shared" si="172"/>
        <v>894157091341.26807</v>
      </c>
      <c r="AC98" s="38">
        <f t="shared" si="172"/>
        <v>894157091341.26807</v>
      </c>
      <c r="AD98" s="38">
        <f t="shared" si="172"/>
        <v>894157091341.26807</v>
      </c>
      <c r="AE98" s="38">
        <f t="shared" si="172"/>
        <v>894157091341.26807</v>
      </c>
      <c r="AF98" s="38">
        <f t="shared" si="172"/>
        <v>894157091341.26807</v>
      </c>
      <c r="AG98" s="38">
        <f t="shared" si="172"/>
        <v>894157091341.26807</v>
      </c>
      <c r="AH98" s="38">
        <f t="shared" si="172"/>
        <v>894157091341.26807</v>
      </c>
      <c r="AI98" s="38">
        <f t="shared" si="172"/>
        <v>894157091341.26807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3</v>
      </c>
      <c r="P99" s="369">
        <f t="shared" si="21"/>
        <v>503.36</v>
      </c>
      <c r="Q99" s="38">
        <f t="shared" si="22"/>
        <v>3516272.7616995373</v>
      </c>
      <c r="R99" s="371">
        <f t="shared" ref="R99:Z99" si="173">$P99*$O99+MAX(R$24*1000/(MAX(MIN(FLOOR(R$24*1000/$U$1,1),$E99))*$L$1)*$R$1,$Q99-$P99*$O99)</f>
        <v>3516272.7616995373</v>
      </c>
      <c r="S99" s="371">
        <f t="shared" si="173"/>
        <v>3516272.7616995373</v>
      </c>
      <c r="T99" s="371">
        <f t="shared" si="173"/>
        <v>3516272.7616995373</v>
      </c>
      <c r="U99" s="371">
        <f t="shared" si="173"/>
        <v>3516272.7616995373</v>
      </c>
      <c r="V99" s="371">
        <f t="shared" si="173"/>
        <v>3516272.7616995373</v>
      </c>
      <c r="W99" s="371">
        <f t="shared" si="173"/>
        <v>3516272.7616995373</v>
      </c>
      <c r="X99" s="371">
        <f t="shared" si="173"/>
        <v>7501348.2140848311</v>
      </c>
      <c r="Y99" s="371">
        <f t="shared" si="173"/>
        <v>74999891.42084831</v>
      </c>
      <c r="Z99" s="371">
        <f t="shared" si="173"/>
        <v>749985323.48848307</v>
      </c>
      <c r="AA99" s="38">
        <f t="shared" ref="AA99:AI99" si="174">$D99*R99/3600</f>
        <v>4500.8291349754072</v>
      </c>
      <c r="AB99" s="38">
        <f t="shared" si="174"/>
        <v>4500.8291349754072</v>
      </c>
      <c r="AC99" s="38">
        <f t="shared" si="174"/>
        <v>4500.8291349754072</v>
      </c>
      <c r="AD99" s="38">
        <f t="shared" si="174"/>
        <v>4500.8291349754072</v>
      </c>
      <c r="AE99" s="38">
        <f t="shared" si="174"/>
        <v>4500.8291349754072</v>
      </c>
      <c r="AF99" s="38">
        <f t="shared" si="174"/>
        <v>4500.8291349754072</v>
      </c>
      <c r="AG99" s="38">
        <f t="shared" si="174"/>
        <v>9601.7257140285838</v>
      </c>
      <c r="AH99" s="38">
        <f t="shared" si="174"/>
        <v>95999.861018685828</v>
      </c>
      <c r="AI99" s="38">
        <f t="shared" si="174"/>
        <v>959981.21406525827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0</v>
      </c>
      <c r="O100" s="38">
        <f t="shared" si="20"/>
        <v>7</v>
      </c>
      <c r="P100" s="369">
        <f t="shared" si="21"/>
        <v>100000000000</v>
      </c>
      <c r="Q100" s="38">
        <f t="shared" si="22"/>
        <v>698560227610365.75</v>
      </c>
      <c r="R100" s="371">
        <f t="shared" ref="R100:Z100" si="175">$P100*$O100+MAX(R$24*1000/(MAX(MIN(FLOOR(R$24*1000/$U$1,1),$E100))*$L$1)*$R$1,$Q100-$P100*$O100)</f>
        <v>698560227610365.75</v>
      </c>
      <c r="S100" s="371">
        <f t="shared" si="175"/>
        <v>698560227610365.75</v>
      </c>
      <c r="T100" s="371">
        <f t="shared" si="175"/>
        <v>698560227610365.75</v>
      </c>
      <c r="U100" s="371">
        <f t="shared" si="175"/>
        <v>698560227610365.75</v>
      </c>
      <c r="V100" s="371">
        <f t="shared" si="175"/>
        <v>698560227610365.75</v>
      </c>
      <c r="W100" s="371">
        <f t="shared" si="175"/>
        <v>698560227610365.75</v>
      </c>
      <c r="X100" s="371">
        <f t="shared" si="175"/>
        <v>698560227610365.75</v>
      </c>
      <c r="Y100" s="371">
        <f t="shared" si="175"/>
        <v>698560227610365.75</v>
      </c>
      <c r="Z100" s="371">
        <f t="shared" si="175"/>
        <v>698560227610365.75</v>
      </c>
      <c r="AA100" s="38">
        <f t="shared" ref="AA100:AI100" si="176">$D100*R100/3600</f>
        <v>894157091341.26807</v>
      </c>
      <c r="AB100" s="38">
        <f t="shared" si="176"/>
        <v>894157091341.26807</v>
      </c>
      <c r="AC100" s="38">
        <f t="shared" si="176"/>
        <v>894157091341.26807</v>
      </c>
      <c r="AD100" s="38">
        <f t="shared" si="176"/>
        <v>894157091341.26807</v>
      </c>
      <c r="AE100" s="38">
        <f t="shared" si="176"/>
        <v>894157091341.26807</v>
      </c>
      <c r="AF100" s="38">
        <f t="shared" si="176"/>
        <v>894157091341.26807</v>
      </c>
      <c r="AG100" s="38">
        <f t="shared" si="176"/>
        <v>894157091341.26807</v>
      </c>
      <c r="AH100" s="38">
        <f t="shared" si="176"/>
        <v>894157091341.26807</v>
      </c>
      <c r="AI100" s="38">
        <f t="shared" si="176"/>
        <v>894157091341.26807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0</v>
      </c>
      <c r="O101" s="38">
        <f t="shared" si="20"/>
        <v>3</v>
      </c>
      <c r="P101" s="369">
        <f t="shared" si="21"/>
        <v>100000000000</v>
      </c>
      <c r="Q101" s="38">
        <f t="shared" si="22"/>
        <v>698560227610365.75</v>
      </c>
      <c r="R101" s="371">
        <f t="shared" ref="R101:Z101" si="177">$P101*$O101+MAX(R$24*1000/(MAX(MIN(FLOOR(R$24*1000/$U$1,1),$E101))*$L$1)*$R$1,$Q101-$P101*$O101)</f>
        <v>698560227610365.75</v>
      </c>
      <c r="S101" s="371">
        <f t="shared" si="177"/>
        <v>698560227610365.75</v>
      </c>
      <c r="T101" s="371">
        <f t="shared" si="177"/>
        <v>698560227610365.75</v>
      </c>
      <c r="U101" s="371">
        <f t="shared" si="177"/>
        <v>698560227610365.75</v>
      </c>
      <c r="V101" s="371">
        <f t="shared" si="177"/>
        <v>698560227610365.75</v>
      </c>
      <c r="W101" s="371">
        <f t="shared" si="177"/>
        <v>698560227610365.75</v>
      </c>
      <c r="X101" s="371">
        <f t="shared" si="177"/>
        <v>698560227610365.75</v>
      </c>
      <c r="Y101" s="371">
        <f t="shared" si="177"/>
        <v>698560227610365.75</v>
      </c>
      <c r="Z101" s="371">
        <f t="shared" si="177"/>
        <v>698560227610365.75</v>
      </c>
      <c r="AA101" s="38">
        <f t="shared" ref="AA101:AI101" si="178">$D101*R101/3600</f>
        <v>447078545670.63403</v>
      </c>
      <c r="AB101" s="38">
        <f t="shared" si="178"/>
        <v>447078545670.63403</v>
      </c>
      <c r="AC101" s="38">
        <f t="shared" si="178"/>
        <v>447078545670.63403</v>
      </c>
      <c r="AD101" s="38">
        <f t="shared" si="178"/>
        <v>447078545670.63403</v>
      </c>
      <c r="AE101" s="38">
        <f t="shared" si="178"/>
        <v>447078545670.63403</v>
      </c>
      <c r="AF101" s="38">
        <f t="shared" si="178"/>
        <v>447078545670.63403</v>
      </c>
      <c r="AG101" s="38">
        <f t="shared" si="178"/>
        <v>447078545670.63403</v>
      </c>
      <c r="AH101" s="38">
        <f t="shared" si="178"/>
        <v>447078545670.63403</v>
      </c>
      <c r="AI101" s="38">
        <f t="shared" si="178"/>
        <v>447078545670.63403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0</v>
      </c>
      <c r="O102" s="38">
        <f t="shared" si="20"/>
        <v>3</v>
      </c>
      <c r="P102" s="369">
        <f t="shared" si="21"/>
        <v>100000000000</v>
      </c>
      <c r="Q102" s="38">
        <f t="shared" si="22"/>
        <v>698560227610365.75</v>
      </c>
      <c r="R102" s="371">
        <f t="shared" ref="R102:Z102" si="179">$P102*$O102+MAX(R$24*1000/(MAX(MIN(FLOOR(R$24*1000/$U$1,1),$E102))*$L$1)*$R$1,$Q102-$P102*$O102)</f>
        <v>698560227610365.75</v>
      </c>
      <c r="S102" s="371">
        <f t="shared" si="179"/>
        <v>698560227610365.75</v>
      </c>
      <c r="T102" s="371">
        <f t="shared" si="179"/>
        <v>698560227610365.75</v>
      </c>
      <c r="U102" s="371">
        <f t="shared" si="179"/>
        <v>698560227610365.75</v>
      </c>
      <c r="V102" s="371">
        <f t="shared" si="179"/>
        <v>698560227610365.75</v>
      </c>
      <c r="W102" s="371">
        <f t="shared" si="179"/>
        <v>698560227610365.75</v>
      </c>
      <c r="X102" s="371">
        <f t="shared" si="179"/>
        <v>698560227610365.75</v>
      </c>
      <c r="Y102" s="371">
        <f t="shared" si="179"/>
        <v>698560227610365.75</v>
      </c>
      <c r="Z102" s="371">
        <f t="shared" si="179"/>
        <v>698560227610365.75</v>
      </c>
      <c r="AA102" s="38">
        <f t="shared" ref="AA102:AI102" si="180">$D102*R102/3600</f>
        <v>447078545670.63403</v>
      </c>
      <c r="AB102" s="38">
        <f t="shared" si="180"/>
        <v>447078545670.63403</v>
      </c>
      <c r="AC102" s="38">
        <f t="shared" si="180"/>
        <v>447078545670.63403</v>
      </c>
      <c r="AD102" s="38">
        <f t="shared" si="180"/>
        <v>447078545670.63403</v>
      </c>
      <c r="AE102" s="38">
        <f t="shared" si="180"/>
        <v>447078545670.63403</v>
      </c>
      <c r="AF102" s="38">
        <f t="shared" si="180"/>
        <v>447078545670.63403</v>
      </c>
      <c r="AG102" s="38">
        <f t="shared" si="180"/>
        <v>447078545670.63403</v>
      </c>
      <c r="AH102" s="38">
        <f t="shared" si="180"/>
        <v>447078545670.63403</v>
      </c>
      <c r="AI102" s="38">
        <f t="shared" si="180"/>
        <v>447078545670.63403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1</v>
      </c>
      <c r="P103" s="369">
        <f t="shared" si="21"/>
        <v>1048.6666666666667</v>
      </c>
      <c r="Q103" s="38">
        <f t="shared" si="22"/>
        <v>7325568.2535407031</v>
      </c>
      <c r="R103" s="371">
        <f t="shared" ref="R103:Z103" si="181">$P103*$O103+MAX(R$24*1000/(MAX(MIN(FLOOR(R$24*1000/$U$1,1),$E103))*$L$1)*$R$1,$Q103-$P103*$O103)</f>
        <v>7325568.2535407031</v>
      </c>
      <c r="S103" s="371">
        <f t="shared" si="181"/>
        <v>7325568.2535407031</v>
      </c>
      <c r="T103" s="371">
        <f t="shared" si="181"/>
        <v>7325568.2535407031</v>
      </c>
      <c r="U103" s="371">
        <f t="shared" si="181"/>
        <v>7325568.2535407031</v>
      </c>
      <c r="V103" s="371">
        <f t="shared" si="181"/>
        <v>7325568.2535407031</v>
      </c>
      <c r="W103" s="371">
        <f t="shared" si="181"/>
        <v>7325568.2535407031</v>
      </c>
      <c r="X103" s="371">
        <f t="shared" si="181"/>
        <v>15000724.934836328</v>
      </c>
      <c r="Y103" s="371">
        <f t="shared" si="181"/>
        <v>149997811.34836328</v>
      </c>
      <c r="Z103" s="371">
        <f t="shared" si="181"/>
        <v>1499968675.4836328</v>
      </c>
      <c r="AA103" s="38">
        <f t="shared" ref="AA103:AI103" si="182">$D103*R103/3600</f>
        <v>4688.3636822660492</v>
      </c>
      <c r="AB103" s="38">
        <f t="shared" si="182"/>
        <v>4688.3636822660492</v>
      </c>
      <c r="AC103" s="38">
        <f t="shared" si="182"/>
        <v>4688.3636822660492</v>
      </c>
      <c r="AD103" s="38">
        <f t="shared" si="182"/>
        <v>4688.3636822660492</v>
      </c>
      <c r="AE103" s="38">
        <f t="shared" si="182"/>
        <v>4688.3636822660492</v>
      </c>
      <c r="AF103" s="38">
        <f t="shared" si="182"/>
        <v>4688.3636822660492</v>
      </c>
      <c r="AG103" s="38">
        <f t="shared" si="182"/>
        <v>9600.4639582952477</v>
      </c>
      <c r="AH103" s="38">
        <f t="shared" si="182"/>
        <v>95998.599262952484</v>
      </c>
      <c r="AI103" s="38">
        <f t="shared" si="182"/>
        <v>959979.95230952487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0</v>
      </c>
      <c r="O104" s="38">
        <f t="shared" si="20"/>
        <v>10</v>
      </c>
      <c r="P104" s="369">
        <f t="shared" si="21"/>
        <v>100000000000</v>
      </c>
      <c r="Q104" s="38">
        <f t="shared" si="22"/>
        <v>698560227610365.75</v>
      </c>
      <c r="R104" s="371">
        <f t="shared" ref="R104:Z104" si="183">$P104*$O104+MAX(R$24*1000/(MAX(MIN(FLOOR(R$24*1000/$U$1,1),$E104))*$L$1)*$R$1,$Q104-$P104*$O104)</f>
        <v>698560227610365.75</v>
      </c>
      <c r="S104" s="371">
        <f t="shared" si="183"/>
        <v>698560227610365.75</v>
      </c>
      <c r="T104" s="371">
        <f t="shared" si="183"/>
        <v>698560227610365.75</v>
      </c>
      <c r="U104" s="371">
        <f t="shared" si="183"/>
        <v>698560227610365.75</v>
      </c>
      <c r="V104" s="371">
        <f t="shared" si="183"/>
        <v>698560227610365.75</v>
      </c>
      <c r="W104" s="371">
        <f t="shared" si="183"/>
        <v>698560227610365.75</v>
      </c>
      <c r="X104" s="371">
        <f t="shared" si="183"/>
        <v>698560227610365.75</v>
      </c>
      <c r="Y104" s="371">
        <f t="shared" si="183"/>
        <v>698560227610365.75</v>
      </c>
      <c r="Z104" s="371">
        <f t="shared" si="183"/>
        <v>698560227610365.75</v>
      </c>
      <c r="AA104" s="38">
        <f t="shared" ref="AA104:AI104" si="184">$D104*R104/3600</f>
        <v>1192209455121.6909</v>
      </c>
      <c r="AB104" s="38">
        <f t="shared" si="184"/>
        <v>1192209455121.6909</v>
      </c>
      <c r="AC104" s="38">
        <f t="shared" si="184"/>
        <v>1192209455121.6909</v>
      </c>
      <c r="AD104" s="38">
        <f t="shared" si="184"/>
        <v>1192209455121.6909</v>
      </c>
      <c r="AE104" s="38">
        <f t="shared" si="184"/>
        <v>1192209455121.6909</v>
      </c>
      <c r="AF104" s="38">
        <f t="shared" si="184"/>
        <v>1192209455121.6909</v>
      </c>
      <c r="AG104" s="38">
        <f t="shared" si="184"/>
        <v>1192209455121.6909</v>
      </c>
      <c r="AH104" s="38">
        <f t="shared" si="184"/>
        <v>1192209455121.6909</v>
      </c>
      <c r="AI104" s="38">
        <f t="shared" si="184"/>
        <v>1192209455121.6909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0</v>
      </c>
      <c r="O105" s="38">
        <f t="shared" si="20"/>
        <v>10</v>
      </c>
      <c r="P105" s="369">
        <f t="shared" si="21"/>
        <v>100000000000</v>
      </c>
      <c r="Q105" s="38">
        <f t="shared" si="22"/>
        <v>698560227610365.75</v>
      </c>
      <c r="R105" s="371">
        <f t="shared" ref="R105:Z105" si="185">$P105*$O105+MAX(R$24*1000/(MAX(MIN(FLOOR(R$24*1000/$U$1,1),$E105))*$L$1)*$R$1,$Q105-$P105*$O105)</f>
        <v>698560227610365.75</v>
      </c>
      <c r="S105" s="371">
        <f t="shared" si="185"/>
        <v>698560227610365.75</v>
      </c>
      <c r="T105" s="371">
        <f t="shared" si="185"/>
        <v>698560227610365.75</v>
      </c>
      <c r="U105" s="371">
        <f t="shared" si="185"/>
        <v>698560227610365.75</v>
      </c>
      <c r="V105" s="371">
        <f t="shared" si="185"/>
        <v>698560227610365.75</v>
      </c>
      <c r="W105" s="371">
        <f t="shared" si="185"/>
        <v>698560227610365.75</v>
      </c>
      <c r="X105" s="371">
        <f t="shared" si="185"/>
        <v>698560227610365.75</v>
      </c>
      <c r="Y105" s="371">
        <f t="shared" si="185"/>
        <v>698560227610365.75</v>
      </c>
      <c r="Z105" s="371">
        <f t="shared" si="185"/>
        <v>698560227610365.75</v>
      </c>
      <c r="AA105" s="38">
        <f t="shared" ref="AA105:AI105" si="186">$D105*R105/3600</f>
        <v>1192209455121.6909</v>
      </c>
      <c r="AB105" s="38">
        <f t="shared" si="186"/>
        <v>1192209455121.6909</v>
      </c>
      <c r="AC105" s="38">
        <f t="shared" si="186"/>
        <v>1192209455121.6909</v>
      </c>
      <c r="AD105" s="38">
        <f t="shared" si="186"/>
        <v>1192209455121.6909</v>
      </c>
      <c r="AE105" s="38">
        <f t="shared" si="186"/>
        <v>1192209455121.6909</v>
      </c>
      <c r="AF105" s="38">
        <f t="shared" si="186"/>
        <v>1192209455121.6909</v>
      </c>
      <c r="AG105" s="38">
        <f t="shared" si="186"/>
        <v>1192209455121.6909</v>
      </c>
      <c r="AH105" s="38">
        <f t="shared" si="186"/>
        <v>1192209455121.6909</v>
      </c>
      <c r="AI105" s="38">
        <f t="shared" si="186"/>
        <v>1192209455121.6909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2</v>
      </c>
      <c r="P106" s="369">
        <f t="shared" si="21"/>
        <v>503.36</v>
      </c>
      <c r="Q106" s="38">
        <f t="shared" si="22"/>
        <v>3516272.7616995373</v>
      </c>
      <c r="R106" s="371">
        <f t="shared" ref="R106:Z106" si="187">$P106*$O106+MAX(R$24*1000/(MAX(MIN(FLOOR(R$24*1000/$U$1,1),$E106))*$L$1)*$R$1,$Q106-$P106*$O106)</f>
        <v>3516272.7616995373</v>
      </c>
      <c r="S106" s="371">
        <f t="shared" si="187"/>
        <v>3516272.7616995373</v>
      </c>
      <c r="T106" s="371">
        <f t="shared" si="187"/>
        <v>3516272.7616995373</v>
      </c>
      <c r="U106" s="371">
        <f t="shared" si="187"/>
        <v>3516272.7616995373</v>
      </c>
      <c r="V106" s="371">
        <f t="shared" si="187"/>
        <v>3516272.7616995373</v>
      </c>
      <c r="W106" s="371">
        <f t="shared" si="187"/>
        <v>3516272.7616995373</v>
      </c>
      <c r="X106" s="371">
        <f t="shared" si="187"/>
        <v>10000790.898779774</v>
      </c>
      <c r="Y106" s="371">
        <f t="shared" si="187"/>
        <v>99998848.507797733</v>
      </c>
      <c r="Z106" s="371">
        <f t="shared" si="187"/>
        <v>999979424.59797728</v>
      </c>
      <c r="AA106" s="38">
        <f t="shared" ref="AA106:AI106" si="188">$D106*R106/3600</f>
        <v>3375.6218512315559</v>
      </c>
      <c r="AB106" s="38">
        <f t="shared" si="188"/>
        <v>3375.6218512315559</v>
      </c>
      <c r="AC106" s="38">
        <f t="shared" si="188"/>
        <v>3375.6218512315559</v>
      </c>
      <c r="AD106" s="38">
        <f t="shared" si="188"/>
        <v>3375.6218512315559</v>
      </c>
      <c r="AE106" s="38">
        <f t="shared" si="188"/>
        <v>3375.6218512315559</v>
      </c>
      <c r="AF106" s="38">
        <f t="shared" si="188"/>
        <v>3375.6218512315559</v>
      </c>
      <c r="AG106" s="38">
        <f t="shared" si="188"/>
        <v>9600.759262828582</v>
      </c>
      <c r="AH106" s="38">
        <f t="shared" si="188"/>
        <v>95998.894567485811</v>
      </c>
      <c r="AI106" s="38">
        <f t="shared" si="188"/>
        <v>959980.24761405808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0</v>
      </c>
      <c r="O107" s="38">
        <f t="shared" si="20"/>
        <v>5</v>
      </c>
      <c r="P107" s="369">
        <f t="shared" si="21"/>
        <v>100000000000</v>
      </c>
      <c r="Q107" s="38">
        <f t="shared" si="22"/>
        <v>698560227610365.75</v>
      </c>
      <c r="R107" s="371">
        <f t="shared" ref="R107:Z107" si="189">$P107*$O107+MAX(R$24*1000/(MAX(MIN(FLOOR(R$24*1000/$U$1,1),$E107))*$L$1)*$R$1,$Q107-$P107*$O107)</f>
        <v>698560227610365.75</v>
      </c>
      <c r="S107" s="371">
        <f t="shared" si="189"/>
        <v>698560227610365.75</v>
      </c>
      <c r="T107" s="371">
        <f t="shared" si="189"/>
        <v>698560227610365.75</v>
      </c>
      <c r="U107" s="371">
        <f t="shared" si="189"/>
        <v>698560227610365.75</v>
      </c>
      <c r="V107" s="371">
        <f t="shared" si="189"/>
        <v>698560227610365.75</v>
      </c>
      <c r="W107" s="371">
        <f t="shared" si="189"/>
        <v>698560227610365.75</v>
      </c>
      <c r="X107" s="371">
        <f t="shared" si="189"/>
        <v>698560227610365.75</v>
      </c>
      <c r="Y107" s="371">
        <f t="shared" si="189"/>
        <v>698560227610365.75</v>
      </c>
      <c r="Z107" s="371">
        <f t="shared" si="189"/>
        <v>698560227610365.75</v>
      </c>
      <c r="AA107" s="38">
        <f t="shared" ref="AA107:AI107" si="190">$D107*R107/3600</f>
        <v>596104727560.84546</v>
      </c>
      <c r="AB107" s="38">
        <f t="shared" si="190"/>
        <v>596104727560.84546</v>
      </c>
      <c r="AC107" s="38">
        <f t="shared" si="190"/>
        <v>596104727560.84546</v>
      </c>
      <c r="AD107" s="38">
        <f t="shared" si="190"/>
        <v>596104727560.84546</v>
      </c>
      <c r="AE107" s="38">
        <f t="shared" si="190"/>
        <v>596104727560.84546</v>
      </c>
      <c r="AF107" s="38">
        <f t="shared" si="190"/>
        <v>596104727560.84546</v>
      </c>
      <c r="AG107" s="38">
        <f t="shared" si="190"/>
        <v>596104727560.84546</v>
      </c>
      <c r="AH107" s="38">
        <f t="shared" si="190"/>
        <v>596104727560.84546</v>
      </c>
      <c r="AI107" s="38">
        <f t="shared" si="190"/>
        <v>596104727560.84546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0</v>
      </c>
      <c r="O108" s="38">
        <f t="shared" si="20"/>
        <v>5</v>
      </c>
      <c r="P108" s="369">
        <f t="shared" si="21"/>
        <v>100000000000</v>
      </c>
      <c r="Q108" s="38">
        <f t="shared" si="22"/>
        <v>698560227610365.75</v>
      </c>
      <c r="R108" s="371">
        <f t="shared" ref="R108:Z108" si="191">$P108*$O108+MAX(R$24*1000/(MAX(MIN(FLOOR(R$24*1000/$U$1,1),$E108))*$L$1)*$R$1,$Q108-$P108*$O108)</f>
        <v>698560227610365.75</v>
      </c>
      <c r="S108" s="371">
        <f t="shared" si="191"/>
        <v>698560227610365.75</v>
      </c>
      <c r="T108" s="371">
        <f t="shared" si="191"/>
        <v>698560227610365.75</v>
      </c>
      <c r="U108" s="371">
        <f t="shared" si="191"/>
        <v>698560227610365.75</v>
      </c>
      <c r="V108" s="371">
        <f t="shared" si="191"/>
        <v>698560227610365.75</v>
      </c>
      <c r="W108" s="371">
        <f t="shared" si="191"/>
        <v>698560227610365.75</v>
      </c>
      <c r="X108" s="371">
        <f t="shared" si="191"/>
        <v>698560227610365.75</v>
      </c>
      <c r="Y108" s="371">
        <f t="shared" si="191"/>
        <v>698560227610365.75</v>
      </c>
      <c r="Z108" s="371">
        <f t="shared" si="191"/>
        <v>698560227610365.75</v>
      </c>
      <c r="AA108" s="38">
        <f t="shared" ref="AA108:AI108" si="192">$D108*R108/3600</f>
        <v>596104727560.84546</v>
      </c>
      <c r="AB108" s="38">
        <f t="shared" si="192"/>
        <v>596104727560.84546</v>
      </c>
      <c r="AC108" s="38">
        <f t="shared" si="192"/>
        <v>596104727560.84546</v>
      </c>
      <c r="AD108" s="38">
        <f t="shared" si="192"/>
        <v>596104727560.84546</v>
      </c>
      <c r="AE108" s="38">
        <f t="shared" si="192"/>
        <v>596104727560.84546</v>
      </c>
      <c r="AF108" s="38">
        <f t="shared" si="192"/>
        <v>596104727560.84546</v>
      </c>
      <c r="AG108" s="38">
        <f t="shared" si="192"/>
        <v>596104727560.84546</v>
      </c>
      <c r="AH108" s="38">
        <f t="shared" si="192"/>
        <v>596104727560.84546</v>
      </c>
      <c r="AI108" s="38">
        <f t="shared" si="192"/>
        <v>596104727560.84546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1258.4000000000001</v>
      </c>
      <c r="Q109" s="38">
        <f t="shared" si="22"/>
        <v>8790681.904248843</v>
      </c>
      <c r="R109" s="371">
        <f t="shared" ref="R109:Z109" si="193">$P109*$O109+MAX(R$24*1000/(MAX(MIN(FLOOR(R$24*1000/$U$1,1),$E109))*$L$1)*$R$1,$Q109-$P109*$O109)</f>
        <v>8790681.904248843</v>
      </c>
      <c r="S109" s="371">
        <f t="shared" si="193"/>
        <v>8790681.904248843</v>
      </c>
      <c r="T109" s="371">
        <f t="shared" si="193"/>
        <v>8790681.904248843</v>
      </c>
      <c r="U109" s="371">
        <f t="shared" si="193"/>
        <v>8790681.904248843</v>
      </c>
      <c r="V109" s="371">
        <f t="shared" si="193"/>
        <v>8790681.904248843</v>
      </c>
      <c r="W109" s="371">
        <f t="shared" si="193"/>
        <v>8790681.904248843</v>
      </c>
      <c r="X109" s="371">
        <f t="shared" si="193"/>
        <v>20000826.757559545</v>
      </c>
      <c r="Y109" s="371">
        <f t="shared" si="193"/>
        <v>199996941.97559547</v>
      </c>
      <c r="Z109" s="371">
        <f t="shared" si="193"/>
        <v>1999958094.1559546</v>
      </c>
      <c r="AA109" s="38">
        <f t="shared" ref="AA109:AI109" si="194">$D109*R109/3600</f>
        <v>4219.5273140394447</v>
      </c>
      <c r="AB109" s="38">
        <f t="shared" si="194"/>
        <v>4219.5273140394447</v>
      </c>
      <c r="AC109" s="38">
        <f t="shared" si="194"/>
        <v>4219.5273140394447</v>
      </c>
      <c r="AD109" s="38">
        <f t="shared" si="194"/>
        <v>4219.5273140394447</v>
      </c>
      <c r="AE109" s="38">
        <f t="shared" si="194"/>
        <v>4219.5273140394447</v>
      </c>
      <c r="AF109" s="38">
        <f t="shared" si="194"/>
        <v>4219.5273140394447</v>
      </c>
      <c r="AG109" s="38">
        <f t="shared" si="194"/>
        <v>9600.3968436285813</v>
      </c>
      <c r="AH109" s="38">
        <f t="shared" si="194"/>
        <v>95998.532148285827</v>
      </c>
      <c r="AI109" s="38">
        <f t="shared" si="194"/>
        <v>959979.88519485819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2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2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1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1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0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0</v>
      </c>
      <c r="O115" s="38">
        <f t="shared" si="20"/>
        <v>3</v>
      </c>
      <c r="P115" s="369">
        <f t="shared" si="21"/>
        <v>100000000000</v>
      </c>
      <c r="Q115" s="38">
        <f t="shared" si="22"/>
        <v>698560227610365.75</v>
      </c>
      <c r="R115" s="371">
        <f t="shared" ref="R115:Z115" si="205">$P115*$O115+MAX(R$24*1000/(MAX(MIN(FLOOR(R$24*1000/$U$1,1),$E115))*$L$1)*$R$1,$Q115-$P115*$O115)</f>
        <v>698560227610365.75</v>
      </c>
      <c r="S115" s="371">
        <f t="shared" si="205"/>
        <v>698560227610365.75</v>
      </c>
      <c r="T115" s="371">
        <f t="shared" si="205"/>
        <v>698560227610365.75</v>
      </c>
      <c r="U115" s="371">
        <f t="shared" si="205"/>
        <v>698560227610365.75</v>
      </c>
      <c r="V115" s="371">
        <f t="shared" si="205"/>
        <v>698560227610365.75</v>
      </c>
      <c r="W115" s="371">
        <f t="shared" si="205"/>
        <v>698560227610365.75</v>
      </c>
      <c r="X115" s="371">
        <f t="shared" si="205"/>
        <v>698560227610365.75</v>
      </c>
      <c r="Y115" s="371">
        <f t="shared" si="205"/>
        <v>698560227610365.75</v>
      </c>
      <c r="Z115" s="371">
        <f t="shared" si="205"/>
        <v>698560227610365.75</v>
      </c>
      <c r="AA115" s="38">
        <f t="shared" ref="AA115:AI115" si="206">$D115*R115/3600</f>
        <v>916084120707.927</v>
      </c>
      <c r="AB115" s="38">
        <f t="shared" si="206"/>
        <v>916084120707.927</v>
      </c>
      <c r="AC115" s="38">
        <f t="shared" si="206"/>
        <v>916084120707.927</v>
      </c>
      <c r="AD115" s="38">
        <f t="shared" si="206"/>
        <v>916084120707.927</v>
      </c>
      <c r="AE115" s="38">
        <f t="shared" si="206"/>
        <v>916084120707.927</v>
      </c>
      <c r="AF115" s="38">
        <f t="shared" si="206"/>
        <v>916084120707.927</v>
      </c>
      <c r="AG115" s="38">
        <f t="shared" si="206"/>
        <v>916084120707.927</v>
      </c>
      <c r="AH115" s="38">
        <f t="shared" si="206"/>
        <v>916084120707.927</v>
      </c>
      <c r="AI115" s="38">
        <f t="shared" si="206"/>
        <v>916084120707.927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0</v>
      </c>
      <c r="O116" s="38">
        <f t="shared" si="20"/>
        <v>5</v>
      </c>
      <c r="P116" s="369">
        <f t="shared" si="21"/>
        <v>100000000000</v>
      </c>
      <c r="Q116" s="38">
        <f t="shared" si="22"/>
        <v>698560227610365.75</v>
      </c>
      <c r="R116" s="371">
        <f t="shared" ref="R116:Z116" si="207">$P116*$O116+MAX(R$24*1000/(MAX(MIN(FLOOR(R$24*1000/$U$1,1),$E116))*$L$1)*$R$1,$Q116-$P116*$O116)</f>
        <v>698560227610365.75</v>
      </c>
      <c r="S116" s="371">
        <f t="shared" si="207"/>
        <v>698560227610365.75</v>
      </c>
      <c r="T116" s="371">
        <f t="shared" si="207"/>
        <v>698560227610365.75</v>
      </c>
      <c r="U116" s="371">
        <f t="shared" si="207"/>
        <v>698560227610365.75</v>
      </c>
      <c r="V116" s="371">
        <f t="shared" si="207"/>
        <v>698560227610365.75</v>
      </c>
      <c r="W116" s="371">
        <f t="shared" si="207"/>
        <v>698560227610365.75</v>
      </c>
      <c r="X116" s="371">
        <f t="shared" si="207"/>
        <v>698560227610365.75</v>
      </c>
      <c r="Y116" s="371">
        <f t="shared" si="207"/>
        <v>698560227610365.75</v>
      </c>
      <c r="Z116" s="371">
        <f t="shared" si="207"/>
        <v>698560227610365.75</v>
      </c>
      <c r="AA116" s="38">
        <f t="shared" ref="AA116:AI116" si="208">$D116*R116/3600</f>
        <v>620942424542.54736</v>
      </c>
      <c r="AB116" s="38">
        <f t="shared" si="208"/>
        <v>620942424542.54736</v>
      </c>
      <c r="AC116" s="38">
        <f t="shared" si="208"/>
        <v>620942424542.54736</v>
      </c>
      <c r="AD116" s="38">
        <f t="shared" si="208"/>
        <v>620942424542.54736</v>
      </c>
      <c r="AE116" s="38">
        <f t="shared" si="208"/>
        <v>620942424542.54736</v>
      </c>
      <c r="AF116" s="38">
        <f t="shared" si="208"/>
        <v>620942424542.54736</v>
      </c>
      <c r="AG116" s="38">
        <f t="shared" si="208"/>
        <v>620942424542.54736</v>
      </c>
      <c r="AH116" s="38">
        <f t="shared" si="208"/>
        <v>620942424542.54736</v>
      </c>
      <c r="AI116" s="38">
        <f t="shared" si="208"/>
        <v>620942424542.54736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0</v>
      </c>
      <c r="O117" s="38">
        <f t="shared" si="20"/>
        <v>3</v>
      </c>
      <c r="P117" s="369">
        <f t="shared" si="21"/>
        <v>100000000000</v>
      </c>
      <c r="Q117" s="38">
        <f t="shared" si="22"/>
        <v>698560227610365.75</v>
      </c>
      <c r="R117" s="371">
        <f t="shared" ref="R117:Z117" si="209">$P117*$O117+MAX(R$24*1000/(MAX(MIN(FLOOR(R$24*1000/$U$1,1),$E117))*$L$1)*$R$1,$Q117-$P117*$O117)</f>
        <v>698560227610365.75</v>
      </c>
      <c r="S117" s="371">
        <f t="shared" si="209"/>
        <v>698560227610365.75</v>
      </c>
      <c r="T117" s="371">
        <f t="shared" si="209"/>
        <v>698560227610365.75</v>
      </c>
      <c r="U117" s="371">
        <f t="shared" si="209"/>
        <v>698560227610365.75</v>
      </c>
      <c r="V117" s="371">
        <f t="shared" si="209"/>
        <v>698560227610365.75</v>
      </c>
      <c r="W117" s="371">
        <f t="shared" si="209"/>
        <v>698560227610365.75</v>
      </c>
      <c r="X117" s="371">
        <f t="shared" si="209"/>
        <v>698560227610365.75</v>
      </c>
      <c r="Y117" s="371">
        <f t="shared" si="209"/>
        <v>698560227610365.75</v>
      </c>
      <c r="Z117" s="371">
        <f t="shared" si="209"/>
        <v>698560227610365.75</v>
      </c>
      <c r="AA117" s="38">
        <f t="shared" ref="AA117:AI117" si="210">$D117*R117/3600</f>
        <v>388089015339.0921</v>
      </c>
      <c r="AB117" s="38">
        <f t="shared" si="210"/>
        <v>388089015339.0921</v>
      </c>
      <c r="AC117" s="38">
        <f t="shared" si="210"/>
        <v>388089015339.0921</v>
      </c>
      <c r="AD117" s="38">
        <f t="shared" si="210"/>
        <v>388089015339.0921</v>
      </c>
      <c r="AE117" s="38">
        <f t="shared" si="210"/>
        <v>388089015339.0921</v>
      </c>
      <c r="AF117" s="38">
        <f t="shared" si="210"/>
        <v>388089015339.0921</v>
      </c>
      <c r="AG117" s="38">
        <f t="shared" si="210"/>
        <v>388089015339.0921</v>
      </c>
      <c r="AH117" s="38">
        <f t="shared" si="210"/>
        <v>388089015339.0921</v>
      </c>
      <c r="AI117" s="38">
        <f t="shared" si="210"/>
        <v>388089015339.0921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1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251.68</v>
      </c>
      <c r="Q119" s="38">
        <f t="shared" si="22"/>
        <v>1758136.3808497686</v>
      </c>
      <c r="R119" s="371">
        <f t="shared" ref="R119:Z119" si="214">$P119*$O119+MAX(R$24*1000/(MAX(MIN(FLOOR(R$24*1000/$U$1,1),$E119))*$L$1)*$R$1,$Q119-$P119*$O119)</f>
        <v>1758136.3808497686</v>
      </c>
      <c r="S119" s="371">
        <f t="shared" si="214"/>
        <v>1758136.3808497686</v>
      </c>
      <c r="T119" s="371">
        <f t="shared" si="214"/>
        <v>1758136.3808497686</v>
      </c>
      <c r="U119" s="371">
        <f t="shared" si="214"/>
        <v>1758136.3808497686</v>
      </c>
      <c r="V119" s="371">
        <f t="shared" si="214"/>
        <v>1758136.3808497686</v>
      </c>
      <c r="W119" s="371">
        <f t="shared" si="214"/>
        <v>1758136.3808497686</v>
      </c>
      <c r="X119" s="371">
        <f t="shared" si="214"/>
        <v>5626137.0005636234</v>
      </c>
      <c r="Y119" s="371">
        <f t="shared" si="214"/>
        <v>56250044.405636229</v>
      </c>
      <c r="Z119" s="371">
        <f t="shared" si="214"/>
        <v>562489118.45636225</v>
      </c>
      <c r="AA119" s="38">
        <f t="shared" ref="AA119:AI119" si="215">$D119*R119/3600</f>
        <v>3150.5803944827853</v>
      </c>
      <c r="AB119" s="38">
        <f t="shared" si="215"/>
        <v>3150.5803944827853</v>
      </c>
      <c r="AC119" s="38">
        <f t="shared" si="215"/>
        <v>3150.5803944827853</v>
      </c>
      <c r="AD119" s="38">
        <f t="shared" si="215"/>
        <v>3150.5803944827853</v>
      </c>
      <c r="AE119" s="38">
        <f t="shared" si="215"/>
        <v>3150.5803944827853</v>
      </c>
      <c r="AF119" s="38">
        <f t="shared" si="215"/>
        <v>3150.5803944827853</v>
      </c>
      <c r="AG119" s="38">
        <f t="shared" si="215"/>
        <v>10082.037505010012</v>
      </c>
      <c r="AH119" s="38">
        <f t="shared" si="215"/>
        <v>100800.07957490013</v>
      </c>
      <c r="AI119" s="38">
        <f t="shared" si="215"/>
        <v>1007980.5002738013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251.68</v>
      </c>
      <c r="Q120" s="38">
        <f t="shared" si="22"/>
        <v>1758136.3808497686</v>
      </c>
      <c r="R120" s="371">
        <f t="shared" ref="R120:Z120" si="216">$P120*$O120+MAX(R$24*1000/(MAX(MIN(FLOOR(R$24*1000/$U$1,1),$E120))*$L$1)*$R$1,$Q120-$P120*$O120)</f>
        <v>1758136.3808497686</v>
      </c>
      <c r="S120" s="371">
        <f t="shared" si="216"/>
        <v>1758136.3808497686</v>
      </c>
      <c r="T120" s="371">
        <f t="shared" si="216"/>
        <v>1758136.3808497686</v>
      </c>
      <c r="U120" s="371">
        <f t="shared" si="216"/>
        <v>1758136.3808497686</v>
      </c>
      <c r="V120" s="371">
        <f t="shared" si="216"/>
        <v>1758136.3808497686</v>
      </c>
      <c r="W120" s="371">
        <f t="shared" si="216"/>
        <v>1758136.3808497686</v>
      </c>
      <c r="X120" s="371">
        <f t="shared" si="216"/>
        <v>5626137.0005636234</v>
      </c>
      <c r="Y120" s="371">
        <f t="shared" si="216"/>
        <v>56250044.405636229</v>
      </c>
      <c r="Z120" s="371">
        <f t="shared" si="216"/>
        <v>562489118.45636225</v>
      </c>
      <c r="AA120" s="38">
        <f t="shared" ref="AA120:AI120" si="217">$D120*R120/3600</f>
        <v>3150.5803944827853</v>
      </c>
      <c r="AB120" s="38">
        <f t="shared" si="217"/>
        <v>3150.5803944827853</v>
      </c>
      <c r="AC120" s="38">
        <f t="shared" si="217"/>
        <v>3150.5803944827853</v>
      </c>
      <c r="AD120" s="38">
        <f t="shared" si="217"/>
        <v>3150.5803944827853</v>
      </c>
      <c r="AE120" s="38">
        <f t="shared" si="217"/>
        <v>3150.5803944827853</v>
      </c>
      <c r="AF120" s="38">
        <f t="shared" si="217"/>
        <v>3150.5803944827853</v>
      </c>
      <c r="AG120" s="38">
        <f t="shared" si="217"/>
        <v>10082.037505010012</v>
      </c>
      <c r="AH120" s="38">
        <f t="shared" si="217"/>
        <v>100800.07957490013</v>
      </c>
      <c r="AI120" s="38">
        <f t="shared" si="217"/>
        <v>1007980.5002738013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3</v>
      </c>
      <c r="P121" s="369">
        <f t="shared" si="21"/>
        <v>335.57333333333332</v>
      </c>
      <c r="Q121" s="38">
        <f t="shared" si="22"/>
        <v>2344181.8411330245</v>
      </c>
      <c r="R121" s="371">
        <f t="shared" ref="R121:Z121" si="218">$P121*$O121+MAX(R$24*1000/(MAX(MIN(FLOOR(R$24*1000/$U$1,1),$E121))*$L$1)*$R$1,$Q121-$P121*$O121)</f>
        <v>2344181.8411330245</v>
      </c>
      <c r="S121" s="371">
        <f t="shared" si="218"/>
        <v>2344181.8411330245</v>
      </c>
      <c r="T121" s="371">
        <f t="shared" si="218"/>
        <v>2344181.8411330245</v>
      </c>
      <c r="U121" s="371">
        <f t="shared" si="218"/>
        <v>2344181.8411330245</v>
      </c>
      <c r="V121" s="371">
        <f t="shared" si="218"/>
        <v>2344181.8411330245</v>
      </c>
      <c r="W121" s="371">
        <f t="shared" si="218"/>
        <v>2344181.8411330245</v>
      </c>
      <c r="X121" s="371">
        <f t="shared" si="218"/>
        <v>7500844.8540848307</v>
      </c>
      <c r="Y121" s="371">
        <f t="shared" si="218"/>
        <v>74999388.060848311</v>
      </c>
      <c r="Z121" s="371">
        <f t="shared" si="218"/>
        <v>749984820.12848306</v>
      </c>
      <c r="AA121" s="38">
        <f t="shared" ref="AA121:AI121" si="219">$D121*R121/3600</f>
        <v>3150.5803944827849</v>
      </c>
      <c r="AB121" s="38">
        <f t="shared" si="219"/>
        <v>3150.5803944827849</v>
      </c>
      <c r="AC121" s="38">
        <f t="shared" si="219"/>
        <v>3150.5803944827849</v>
      </c>
      <c r="AD121" s="38">
        <f t="shared" si="219"/>
        <v>3150.5803944827849</v>
      </c>
      <c r="AE121" s="38">
        <f t="shared" si="219"/>
        <v>3150.5803944827849</v>
      </c>
      <c r="AF121" s="38">
        <f t="shared" si="219"/>
        <v>3150.5803944827849</v>
      </c>
      <c r="AG121" s="38">
        <f t="shared" si="219"/>
        <v>10081.135483890012</v>
      </c>
      <c r="AH121" s="38">
        <f t="shared" si="219"/>
        <v>100799.17755378013</v>
      </c>
      <c r="AI121" s="38">
        <f t="shared" si="219"/>
        <v>1007979.5982526812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0</v>
      </c>
      <c r="O122" s="38">
        <f t="shared" si="20"/>
        <v>10</v>
      </c>
      <c r="P122" s="369">
        <f t="shared" si="21"/>
        <v>100000000000</v>
      </c>
      <c r="Q122" s="38">
        <f t="shared" si="22"/>
        <v>698560227610365.75</v>
      </c>
      <c r="R122" s="371">
        <f t="shared" ref="R122:Z122" si="220">$P122*$O122+MAX(R$24*1000/(MAX(MIN(FLOOR(R$24*1000/$U$1,1),$E122))*$L$1)*$R$1,$Q122-$P122*$O122)</f>
        <v>698560227610365.75</v>
      </c>
      <c r="S122" s="371">
        <f t="shared" si="220"/>
        <v>698560227610365.75</v>
      </c>
      <c r="T122" s="371">
        <f t="shared" si="220"/>
        <v>698560227610365.75</v>
      </c>
      <c r="U122" s="371">
        <f t="shared" si="220"/>
        <v>698560227610365.75</v>
      </c>
      <c r="V122" s="371">
        <f t="shared" si="220"/>
        <v>698560227610365.75</v>
      </c>
      <c r="W122" s="371">
        <f t="shared" si="220"/>
        <v>698560227610365.75</v>
      </c>
      <c r="X122" s="371">
        <f t="shared" si="220"/>
        <v>698560227610365.75</v>
      </c>
      <c r="Y122" s="371">
        <f t="shared" si="220"/>
        <v>698560227610365.75</v>
      </c>
      <c r="Z122" s="371">
        <f t="shared" si="220"/>
        <v>698560227610365.75</v>
      </c>
      <c r="AA122" s="38">
        <f t="shared" ref="AA122:AI122" si="221">$D122*R122/3600</f>
        <v>625909963938.88782</v>
      </c>
      <c r="AB122" s="38">
        <f t="shared" si="221"/>
        <v>625909963938.88782</v>
      </c>
      <c r="AC122" s="38">
        <f t="shared" si="221"/>
        <v>625909963938.88782</v>
      </c>
      <c r="AD122" s="38">
        <f t="shared" si="221"/>
        <v>625909963938.88782</v>
      </c>
      <c r="AE122" s="38">
        <f t="shared" si="221"/>
        <v>625909963938.88782</v>
      </c>
      <c r="AF122" s="38">
        <f t="shared" si="221"/>
        <v>625909963938.88782</v>
      </c>
      <c r="AG122" s="38">
        <f t="shared" si="221"/>
        <v>625909963938.88782</v>
      </c>
      <c r="AH122" s="38">
        <f t="shared" si="221"/>
        <v>625909963938.88782</v>
      </c>
      <c r="AI122" s="38">
        <f t="shared" si="221"/>
        <v>625909963938.88782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0</v>
      </c>
      <c r="O123" s="38">
        <f t="shared" si="20"/>
        <v>10</v>
      </c>
      <c r="P123" s="369">
        <f t="shared" si="21"/>
        <v>100000000000</v>
      </c>
      <c r="Q123" s="38">
        <f t="shared" si="22"/>
        <v>698560227610365.75</v>
      </c>
      <c r="R123" s="371">
        <f t="shared" ref="R123:Z123" si="222">$P123*$O123+MAX(R$24*1000/(MAX(MIN(FLOOR(R$24*1000/$U$1,1),$E123))*$L$1)*$R$1,$Q123-$P123*$O123)</f>
        <v>698560227610365.75</v>
      </c>
      <c r="S123" s="371">
        <f t="shared" si="222"/>
        <v>698560227610365.75</v>
      </c>
      <c r="T123" s="371">
        <f t="shared" si="222"/>
        <v>698560227610365.75</v>
      </c>
      <c r="U123" s="371">
        <f t="shared" si="222"/>
        <v>698560227610365.75</v>
      </c>
      <c r="V123" s="371">
        <f t="shared" si="222"/>
        <v>698560227610365.75</v>
      </c>
      <c r="W123" s="371">
        <f t="shared" si="222"/>
        <v>698560227610365.75</v>
      </c>
      <c r="X123" s="371">
        <f t="shared" si="222"/>
        <v>698560227610365.75</v>
      </c>
      <c r="Y123" s="371">
        <f t="shared" si="222"/>
        <v>698560227610365.75</v>
      </c>
      <c r="Z123" s="371">
        <f t="shared" si="222"/>
        <v>698560227610365.75</v>
      </c>
      <c r="AA123" s="38">
        <f t="shared" ref="AA123:AI123" si="223">$D123*R123/3600</f>
        <v>625909963938.88782</v>
      </c>
      <c r="AB123" s="38">
        <f t="shared" si="223"/>
        <v>625909963938.88782</v>
      </c>
      <c r="AC123" s="38">
        <f t="shared" si="223"/>
        <v>625909963938.88782</v>
      </c>
      <c r="AD123" s="38">
        <f t="shared" si="223"/>
        <v>625909963938.88782</v>
      </c>
      <c r="AE123" s="38">
        <f t="shared" si="223"/>
        <v>625909963938.88782</v>
      </c>
      <c r="AF123" s="38">
        <f t="shared" si="223"/>
        <v>625909963938.88782</v>
      </c>
      <c r="AG123" s="38">
        <f t="shared" si="223"/>
        <v>625909963938.88782</v>
      </c>
      <c r="AH123" s="38">
        <f t="shared" si="223"/>
        <v>625909963938.88782</v>
      </c>
      <c r="AI123" s="38">
        <f t="shared" si="223"/>
        <v>625909963938.88782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503.36</v>
      </c>
      <c r="Q124" s="38">
        <f t="shared" si="22"/>
        <v>3516272.7616995373</v>
      </c>
      <c r="R124" s="371">
        <f t="shared" ref="R124:Z124" si="224">$P124*$O124+MAX(R$24*1000/(MAX(MIN(FLOOR(R$24*1000/$U$1,1),$E124))*$L$1)*$R$1,$Q124-$P124*$O124)</f>
        <v>3516272.7616995373</v>
      </c>
      <c r="S124" s="371">
        <f t="shared" si="224"/>
        <v>3516272.7616995373</v>
      </c>
      <c r="T124" s="371">
        <f t="shared" si="224"/>
        <v>3516272.7616995373</v>
      </c>
      <c r="U124" s="371">
        <f t="shared" si="224"/>
        <v>3516272.7616995373</v>
      </c>
      <c r="V124" s="371">
        <f t="shared" si="224"/>
        <v>3516272.7616995373</v>
      </c>
      <c r="W124" s="371">
        <f t="shared" si="224"/>
        <v>3516272.7616995373</v>
      </c>
      <c r="X124" s="371">
        <f t="shared" si="224"/>
        <v>11250763.921127247</v>
      </c>
      <c r="Y124" s="371">
        <f t="shared" si="224"/>
        <v>112498578.73127246</v>
      </c>
      <c r="Z124" s="371">
        <f t="shared" si="224"/>
        <v>1124976726.8327246</v>
      </c>
      <c r="AA124" s="38">
        <f t="shared" ref="AA124:AI124" si="225">$D124*R124/3600</f>
        <v>3150.5803944827853</v>
      </c>
      <c r="AB124" s="38">
        <f t="shared" si="225"/>
        <v>3150.5803944827853</v>
      </c>
      <c r="AC124" s="38">
        <f t="shared" si="225"/>
        <v>3150.5803944827853</v>
      </c>
      <c r="AD124" s="38">
        <f t="shared" si="225"/>
        <v>3150.5803944827853</v>
      </c>
      <c r="AE124" s="38">
        <f t="shared" si="225"/>
        <v>3150.5803944827853</v>
      </c>
      <c r="AF124" s="38">
        <f t="shared" si="225"/>
        <v>3150.5803944827853</v>
      </c>
      <c r="AG124" s="38">
        <f t="shared" si="225"/>
        <v>10080.684473330011</v>
      </c>
      <c r="AH124" s="38">
        <f t="shared" si="225"/>
        <v>100798.72654322011</v>
      </c>
      <c r="AI124" s="38">
        <f t="shared" si="225"/>
        <v>1007979.1472421212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1</v>
      </c>
      <c r="P125" s="369">
        <f t="shared" si="21"/>
        <v>671.14666666666665</v>
      </c>
      <c r="Q125" s="38">
        <f t="shared" si="22"/>
        <v>4688363.6822660491</v>
      </c>
      <c r="R125" s="371">
        <f t="shared" ref="R125:Z125" si="226">$P125*$O125+MAX(R$24*1000/(MAX(MIN(FLOOR(R$24*1000/$U$1,1),$E125))*$L$1)*$R$1,$Q125-$P125*$O125)</f>
        <v>4688363.6822660491</v>
      </c>
      <c r="S125" s="371">
        <f t="shared" si="226"/>
        <v>4688363.6822660491</v>
      </c>
      <c r="T125" s="371">
        <f t="shared" si="226"/>
        <v>4688363.6822660491</v>
      </c>
      <c r="U125" s="371">
        <f t="shared" si="226"/>
        <v>4688363.6822660491</v>
      </c>
      <c r="V125" s="371">
        <f t="shared" si="226"/>
        <v>4688363.6822660491</v>
      </c>
      <c r="W125" s="371">
        <f t="shared" si="226"/>
        <v>4688363.6822660491</v>
      </c>
      <c r="X125" s="371">
        <f t="shared" si="226"/>
        <v>15000347.414836328</v>
      </c>
      <c r="Y125" s="371">
        <f t="shared" si="226"/>
        <v>149997433.8283633</v>
      </c>
      <c r="Z125" s="371">
        <f t="shared" si="226"/>
        <v>1499968297.9636328</v>
      </c>
      <c r="AA125" s="38">
        <f t="shared" ref="AA125:AI125" si="227">$D125*R125/3600</f>
        <v>3150.5803944827849</v>
      </c>
      <c r="AB125" s="38">
        <f t="shared" si="227"/>
        <v>3150.5803944827849</v>
      </c>
      <c r="AC125" s="38">
        <f t="shared" si="227"/>
        <v>3150.5803944827849</v>
      </c>
      <c r="AD125" s="38">
        <f t="shared" si="227"/>
        <v>3150.5803944827849</v>
      </c>
      <c r="AE125" s="38">
        <f t="shared" si="227"/>
        <v>3150.5803944827849</v>
      </c>
      <c r="AF125" s="38">
        <f t="shared" si="227"/>
        <v>3150.5803944827849</v>
      </c>
      <c r="AG125" s="38">
        <f t="shared" si="227"/>
        <v>10080.233462770013</v>
      </c>
      <c r="AH125" s="38">
        <f t="shared" si="227"/>
        <v>100798.27553266013</v>
      </c>
      <c r="AI125" s="38">
        <f t="shared" si="227"/>
        <v>1007978.6962315612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0</v>
      </c>
      <c r="O126" s="38">
        <f t="shared" si="20"/>
        <v>7</v>
      </c>
      <c r="P126" s="369">
        <f t="shared" si="21"/>
        <v>100000000000</v>
      </c>
      <c r="Q126" s="38">
        <f t="shared" si="22"/>
        <v>698560227610365.75</v>
      </c>
      <c r="R126" s="371">
        <f t="shared" ref="R126:Z126" si="228">$P126*$O126+MAX(R$24*1000/(MAX(MIN(FLOOR(R$24*1000/$U$1,1),$E126))*$L$1)*$R$1,$Q126-$P126*$O126)</f>
        <v>698560227610365.75</v>
      </c>
      <c r="S126" s="371">
        <f t="shared" si="228"/>
        <v>698560227610365.75</v>
      </c>
      <c r="T126" s="371">
        <f t="shared" si="228"/>
        <v>698560227610365.75</v>
      </c>
      <c r="U126" s="371">
        <f t="shared" si="228"/>
        <v>698560227610365.75</v>
      </c>
      <c r="V126" s="371">
        <f t="shared" si="228"/>
        <v>698560227610365.75</v>
      </c>
      <c r="W126" s="371">
        <f t="shared" si="228"/>
        <v>698560227610365.75</v>
      </c>
      <c r="X126" s="371">
        <f t="shared" si="228"/>
        <v>698560227610365.75</v>
      </c>
      <c r="Y126" s="371">
        <f t="shared" si="228"/>
        <v>698560227610365.75</v>
      </c>
      <c r="Z126" s="371">
        <f t="shared" si="228"/>
        <v>698560227610365.75</v>
      </c>
      <c r="AA126" s="38">
        <f t="shared" ref="AA126:AI126" si="229">$D126*R126/3600</f>
        <v>469432472954.16577</v>
      </c>
      <c r="AB126" s="38">
        <f t="shared" si="229"/>
        <v>469432472954.16577</v>
      </c>
      <c r="AC126" s="38">
        <f t="shared" si="229"/>
        <v>469432472954.16577</v>
      </c>
      <c r="AD126" s="38">
        <f t="shared" si="229"/>
        <v>469432472954.16577</v>
      </c>
      <c r="AE126" s="38">
        <f t="shared" si="229"/>
        <v>469432472954.16577</v>
      </c>
      <c r="AF126" s="38">
        <f t="shared" si="229"/>
        <v>469432472954.16577</v>
      </c>
      <c r="AG126" s="38">
        <f t="shared" si="229"/>
        <v>469432472954.16577</v>
      </c>
      <c r="AH126" s="38">
        <f t="shared" si="229"/>
        <v>469432472954.16577</v>
      </c>
      <c r="AI126" s="38">
        <f t="shared" si="229"/>
        <v>469432472954.16577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1006.72</v>
      </c>
      <c r="Q127" s="38">
        <f t="shared" si="22"/>
        <v>7032545.5233990746</v>
      </c>
      <c r="R127" s="371">
        <f t="shared" ref="R127:Z127" si="230">$P127*$O127+MAX(R$24*1000/(MAX(MIN(FLOOR(R$24*1000/$U$1,1),$E127))*$L$1)*$R$1,$Q127-$P127*$O127)</f>
        <v>7032545.5233990746</v>
      </c>
      <c r="S127" s="371">
        <f t="shared" si="230"/>
        <v>7032545.5233990746</v>
      </c>
      <c r="T127" s="371">
        <f t="shared" si="230"/>
        <v>7032545.5233990746</v>
      </c>
      <c r="U127" s="371">
        <f t="shared" si="230"/>
        <v>7032545.5233990746</v>
      </c>
      <c r="V127" s="371">
        <f t="shared" si="230"/>
        <v>7032545.5233990746</v>
      </c>
      <c r="W127" s="371">
        <f t="shared" si="230"/>
        <v>7032545.5233990746</v>
      </c>
      <c r="X127" s="371">
        <f t="shared" si="230"/>
        <v>22500521.122254491</v>
      </c>
      <c r="Y127" s="371">
        <f t="shared" si="230"/>
        <v>224996150.74254492</v>
      </c>
      <c r="Z127" s="371">
        <f t="shared" si="230"/>
        <v>2249952446.9454489</v>
      </c>
      <c r="AA127" s="38">
        <f t="shared" ref="AA127:AI127" si="231">$D127*R127/3600</f>
        <v>3150.5803944827853</v>
      </c>
      <c r="AB127" s="38">
        <f t="shared" si="231"/>
        <v>3150.5803944827853</v>
      </c>
      <c r="AC127" s="38">
        <f t="shared" si="231"/>
        <v>3150.5803944827853</v>
      </c>
      <c r="AD127" s="38">
        <f t="shared" si="231"/>
        <v>3150.5803944827853</v>
      </c>
      <c r="AE127" s="38">
        <f t="shared" si="231"/>
        <v>3150.5803944827853</v>
      </c>
      <c r="AF127" s="38">
        <f t="shared" si="231"/>
        <v>3150.5803944827853</v>
      </c>
      <c r="AG127" s="38">
        <f t="shared" si="231"/>
        <v>10080.233462770013</v>
      </c>
      <c r="AH127" s="38">
        <f t="shared" si="231"/>
        <v>100798.27553266012</v>
      </c>
      <c r="AI127" s="38">
        <f t="shared" si="231"/>
        <v>1007978.6962315611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0</v>
      </c>
      <c r="O128" s="38">
        <f t="shared" si="20"/>
        <v>5</v>
      </c>
      <c r="P128" s="369">
        <f t="shared" si="21"/>
        <v>100000000000</v>
      </c>
      <c r="Q128" s="38">
        <f t="shared" si="22"/>
        <v>698560227610365.75</v>
      </c>
      <c r="R128" s="371">
        <f t="shared" ref="R128:Z128" si="232">$P128*$O128+MAX(R$24*1000/(MAX(MIN(FLOOR(R$24*1000/$U$1,1),$E128))*$L$1)*$R$1,$Q128-$P128*$O128)</f>
        <v>698560227610365.75</v>
      </c>
      <c r="S128" s="371">
        <f t="shared" si="232"/>
        <v>698560227610365.75</v>
      </c>
      <c r="T128" s="371">
        <f t="shared" si="232"/>
        <v>698560227610365.75</v>
      </c>
      <c r="U128" s="371">
        <f t="shared" si="232"/>
        <v>698560227610365.75</v>
      </c>
      <c r="V128" s="371">
        <f t="shared" si="232"/>
        <v>698560227610365.75</v>
      </c>
      <c r="W128" s="371">
        <f t="shared" si="232"/>
        <v>698560227610365.75</v>
      </c>
      <c r="X128" s="371">
        <f t="shared" si="232"/>
        <v>698560227610365.75</v>
      </c>
      <c r="Y128" s="371">
        <f t="shared" si="232"/>
        <v>698560227610365.75</v>
      </c>
      <c r="Z128" s="371">
        <f t="shared" si="232"/>
        <v>698560227610365.75</v>
      </c>
      <c r="AA128" s="38">
        <f t="shared" ref="AA128:AI128" si="233">$D128*R128/3600</f>
        <v>312954981969.44391</v>
      </c>
      <c r="AB128" s="38">
        <f t="shared" si="233"/>
        <v>312954981969.44391</v>
      </c>
      <c r="AC128" s="38">
        <f t="shared" si="233"/>
        <v>312954981969.44391</v>
      </c>
      <c r="AD128" s="38">
        <f t="shared" si="233"/>
        <v>312954981969.44391</v>
      </c>
      <c r="AE128" s="38">
        <f t="shared" si="233"/>
        <v>312954981969.44391</v>
      </c>
      <c r="AF128" s="38">
        <f t="shared" si="233"/>
        <v>312954981969.44391</v>
      </c>
      <c r="AG128" s="38">
        <f t="shared" si="233"/>
        <v>312954981969.44391</v>
      </c>
      <c r="AH128" s="38">
        <f t="shared" si="233"/>
        <v>312954981969.44391</v>
      </c>
      <c r="AI128" s="38">
        <f t="shared" si="233"/>
        <v>312954981969.44391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2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1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7</v>
      </c>
      <c r="P131" s="369">
        <f t="shared" si="21"/>
        <v>629.20000000000005</v>
      </c>
      <c r="Q131" s="38">
        <f t="shared" si="22"/>
        <v>4395340.9521244215</v>
      </c>
      <c r="R131" s="371">
        <f t="shared" ref="R131:Z131" si="238">$P131*$O131+MAX(R$24*1000/(MAX(MIN(FLOOR(R$24*1000/$U$1,1),$E131))*$L$1)*$R$1,$Q131-$P131*$O131)</f>
        <v>4395340.9521244215</v>
      </c>
      <c r="S131" s="371">
        <f t="shared" si="238"/>
        <v>4395340.9521244215</v>
      </c>
      <c r="T131" s="371">
        <f t="shared" si="238"/>
        <v>4395340.9521244215</v>
      </c>
      <c r="U131" s="371">
        <f t="shared" si="238"/>
        <v>4395340.9521244215</v>
      </c>
      <c r="V131" s="371">
        <f t="shared" si="238"/>
        <v>4395340.9521244215</v>
      </c>
      <c r="W131" s="371">
        <f t="shared" si="238"/>
        <v>4395340.9521244215</v>
      </c>
      <c r="X131" s="371">
        <f t="shared" si="238"/>
        <v>7504242.5340848314</v>
      </c>
      <c r="Y131" s="371">
        <f t="shared" si="238"/>
        <v>75002785.740848318</v>
      </c>
      <c r="Z131" s="371">
        <f t="shared" si="238"/>
        <v>749988217.808483</v>
      </c>
      <c r="AA131" s="38">
        <f t="shared" ref="AA131:AI131" si="239">$D131*R131/3600</f>
        <v>6036.2682409175395</v>
      </c>
      <c r="AB131" s="38">
        <f t="shared" si="239"/>
        <v>6036.2682409175395</v>
      </c>
      <c r="AC131" s="38">
        <f t="shared" si="239"/>
        <v>6036.2682409175395</v>
      </c>
      <c r="AD131" s="38">
        <f t="shared" si="239"/>
        <v>6036.2682409175395</v>
      </c>
      <c r="AE131" s="38">
        <f t="shared" si="239"/>
        <v>6036.2682409175395</v>
      </c>
      <c r="AF131" s="38">
        <f t="shared" si="239"/>
        <v>6036.2682409175395</v>
      </c>
      <c r="AG131" s="38">
        <f t="shared" si="239"/>
        <v>10305.826413476503</v>
      </c>
      <c r="AH131" s="38">
        <f t="shared" si="239"/>
        <v>103003.82575076503</v>
      </c>
      <c r="AI131" s="38">
        <f t="shared" si="239"/>
        <v>1029983.81912365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1048.6666666666667</v>
      </c>
      <c r="Q132" s="38">
        <f t="shared" si="22"/>
        <v>7325568.2535407031</v>
      </c>
      <c r="R132" s="371">
        <f t="shared" ref="R132:Z132" si="240">$P132*$O132+MAX(R$24*1000/(MAX(MIN(FLOOR(R$24*1000/$U$1,1),$E132))*$L$1)*$R$1,$Q132-$P132*$O132)</f>
        <v>7325568.2535407031</v>
      </c>
      <c r="S132" s="371">
        <f t="shared" si="240"/>
        <v>7325568.2535407031</v>
      </c>
      <c r="T132" s="371">
        <f t="shared" si="240"/>
        <v>7325568.2535407031</v>
      </c>
      <c r="U132" s="371">
        <f t="shared" si="240"/>
        <v>7325568.2535407031</v>
      </c>
      <c r="V132" s="371">
        <f t="shared" si="240"/>
        <v>7325568.2535407031</v>
      </c>
      <c r="W132" s="371">
        <f t="shared" si="240"/>
        <v>7325568.2535407031</v>
      </c>
      <c r="X132" s="371">
        <f t="shared" si="240"/>
        <v>11255000.53446058</v>
      </c>
      <c r="Y132" s="371">
        <f t="shared" si="240"/>
        <v>112502815.34460579</v>
      </c>
      <c r="Z132" s="371">
        <f t="shared" si="240"/>
        <v>1124980963.4460578</v>
      </c>
      <c r="AA132" s="38">
        <f t="shared" ref="AA132:AI132" si="241">$D132*R132/3600</f>
        <v>6706.9647121305989</v>
      </c>
      <c r="AB132" s="38">
        <f t="shared" si="241"/>
        <v>6706.9647121305989</v>
      </c>
      <c r="AC132" s="38">
        <f t="shared" si="241"/>
        <v>6706.9647121305989</v>
      </c>
      <c r="AD132" s="38">
        <f t="shared" si="241"/>
        <v>6706.9647121305989</v>
      </c>
      <c r="AE132" s="38">
        <f t="shared" si="241"/>
        <v>6706.9647121305989</v>
      </c>
      <c r="AF132" s="38">
        <f t="shared" si="241"/>
        <v>6706.9647121305989</v>
      </c>
      <c r="AG132" s="38">
        <f t="shared" si="241"/>
        <v>10304.57826710613</v>
      </c>
      <c r="AH132" s="38">
        <f t="shared" si="241"/>
        <v>103002.57760439462</v>
      </c>
      <c r="AI132" s="38">
        <f t="shared" si="241"/>
        <v>1029982.5709772795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3</v>
      </c>
      <c r="P133" s="369">
        <f t="shared" si="21"/>
        <v>1258.4000000000001</v>
      </c>
      <c r="Q133" s="38">
        <f t="shared" si="22"/>
        <v>8790681.904248843</v>
      </c>
      <c r="R133" s="371">
        <f t="shared" ref="R133:Z133" si="242">$P133*$O133+MAX(R$24*1000/(MAX(MIN(FLOOR(R$24*1000/$U$1,1),$E133))*$L$1)*$R$1,$Q133-$P133*$O133)</f>
        <v>8790681.904248843</v>
      </c>
      <c r="S133" s="371">
        <f t="shared" si="242"/>
        <v>8790681.904248843</v>
      </c>
      <c r="T133" s="371">
        <f t="shared" si="242"/>
        <v>8790681.904248843</v>
      </c>
      <c r="U133" s="371">
        <f t="shared" si="242"/>
        <v>8790681.904248843</v>
      </c>
      <c r="V133" s="371">
        <f t="shared" si="242"/>
        <v>8790681.904248843</v>
      </c>
      <c r="W133" s="371">
        <f t="shared" si="242"/>
        <v>8790681.904248843</v>
      </c>
      <c r="X133" s="371">
        <f t="shared" si="242"/>
        <v>15003451.468169661</v>
      </c>
      <c r="Y133" s="371">
        <f t="shared" si="242"/>
        <v>150000537.88169661</v>
      </c>
      <c r="Z133" s="371">
        <f t="shared" si="242"/>
        <v>1499971402.0169661</v>
      </c>
      <c r="AA133" s="38">
        <f t="shared" ref="AA133:AI133" si="243">$D133*R133/3600</f>
        <v>6036.2682409175395</v>
      </c>
      <c r="AB133" s="38">
        <f t="shared" si="243"/>
        <v>6036.2682409175395</v>
      </c>
      <c r="AC133" s="38">
        <f t="shared" si="243"/>
        <v>6036.2682409175395</v>
      </c>
      <c r="AD133" s="38">
        <f t="shared" si="243"/>
        <v>6036.2682409175395</v>
      </c>
      <c r="AE133" s="38">
        <f t="shared" si="243"/>
        <v>6036.2682409175395</v>
      </c>
      <c r="AF133" s="38">
        <f t="shared" si="243"/>
        <v>6036.2682409175395</v>
      </c>
      <c r="AG133" s="38">
        <f t="shared" si="243"/>
        <v>10302.370008143167</v>
      </c>
      <c r="AH133" s="38">
        <f t="shared" si="243"/>
        <v>103000.36934543168</v>
      </c>
      <c r="AI133" s="38">
        <f t="shared" si="243"/>
        <v>1029980.3627183167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1258.4000000000001</v>
      </c>
      <c r="Q134" s="38">
        <f t="shared" si="22"/>
        <v>8790681.904248843</v>
      </c>
      <c r="R134" s="371">
        <f t="shared" ref="R134:Z134" si="244">$P134*$O134+MAX(R$24*1000/(MAX(MIN(FLOOR(R$24*1000/$U$1,1),$E134))*$L$1)*$R$1,$Q134-$P134*$O134)</f>
        <v>8790681.904248843</v>
      </c>
      <c r="S134" s="371">
        <f t="shared" si="244"/>
        <v>8790681.904248843</v>
      </c>
      <c r="T134" s="371">
        <f t="shared" si="244"/>
        <v>8790681.904248843</v>
      </c>
      <c r="U134" s="371">
        <f t="shared" si="244"/>
        <v>8790681.904248843</v>
      </c>
      <c r="V134" s="371">
        <f t="shared" si="244"/>
        <v>8790681.904248843</v>
      </c>
      <c r="W134" s="371">
        <f t="shared" si="244"/>
        <v>8790681.904248843</v>
      </c>
      <c r="X134" s="371">
        <f t="shared" si="244"/>
        <v>22502031.202254493</v>
      </c>
      <c r="Y134" s="371">
        <f t="shared" si="244"/>
        <v>224997660.82254493</v>
      </c>
      <c r="Z134" s="371">
        <f t="shared" si="244"/>
        <v>2249953957.0254493</v>
      </c>
      <c r="AA134" s="38">
        <f t="shared" ref="AA134:AI134" si="245">$D134*R134/3600</f>
        <v>4024.1788272783588</v>
      </c>
      <c r="AB134" s="38">
        <f t="shared" si="245"/>
        <v>4024.1788272783588</v>
      </c>
      <c r="AC134" s="38">
        <f t="shared" si="245"/>
        <v>4024.1788272783588</v>
      </c>
      <c r="AD134" s="38">
        <f t="shared" si="245"/>
        <v>4024.1788272783588</v>
      </c>
      <c r="AE134" s="38">
        <f t="shared" si="245"/>
        <v>4024.1788272783588</v>
      </c>
      <c r="AF134" s="38">
        <f t="shared" si="245"/>
        <v>4024.1788272783588</v>
      </c>
      <c r="AG134" s="38">
        <f t="shared" si="245"/>
        <v>10300.929839254279</v>
      </c>
      <c r="AH134" s="38">
        <f t="shared" si="245"/>
        <v>102998.92917654279</v>
      </c>
      <c r="AI134" s="38">
        <f t="shared" si="245"/>
        <v>1029978.9225494278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1258.4000000000001</v>
      </c>
      <c r="Q135" s="38">
        <f t="shared" si="22"/>
        <v>8790681.904248843</v>
      </c>
      <c r="R135" s="371">
        <f t="shared" ref="R135:Z135" si="246">$P135*$O135+MAX(R$24*1000/(MAX(MIN(FLOOR(R$24*1000/$U$1,1),$E135))*$L$1)*$R$1,$Q135-$P135*$O135)</f>
        <v>8790681.904248843</v>
      </c>
      <c r="S135" s="371">
        <f t="shared" si="246"/>
        <v>8790681.904248843</v>
      </c>
      <c r="T135" s="371">
        <f t="shared" si="246"/>
        <v>8790681.904248843</v>
      </c>
      <c r="U135" s="371">
        <f t="shared" si="246"/>
        <v>8790681.904248843</v>
      </c>
      <c r="V135" s="371">
        <f t="shared" si="246"/>
        <v>8790681.904248843</v>
      </c>
      <c r="W135" s="371">
        <f t="shared" si="246"/>
        <v>8790681.904248843</v>
      </c>
      <c r="X135" s="371">
        <f t="shared" si="246"/>
        <v>45000287.204508983</v>
      </c>
      <c r="Y135" s="371">
        <f t="shared" si="246"/>
        <v>449991546.44508982</v>
      </c>
      <c r="Z135" s="371">
        <f t="shared" si="246"/>
        <v>4499904138.8508978</v>
      </c>
      <c r="AA135" s="38">
        <f t="shared" ref="AA135:AI135" si="247">$D135*R135/3600</f>
        <v>2012.0894136391794</v>
      </c>
      <c r="AB135" s="38">
        <f t="shared" si="247"/>
        <v>2012.0894136391794</v>
      </c>
      <c r="AC135" s="38">
        <f t="shared" si="247"/>
        <v>2012.0894136391794</v>
      </c>
      <c r="AD135" s="38">
        <f t="shared" si="247"/>
        <v>2012.0894136391794</v>
      </c>
      <c r="AE135" s="38">
        <f t="shared" si="247"/>
        <v>2012.0894136391794</v>
      </c>
      <c r="AF135" s="38">
        <f t="shared" si="247"/>
        <v>2012.0894136391794</v>
      </c>
      <c r="AG135" s="38">
        <f t="shared" si="247"/>
        <v>10300.065737920944</v>
      </c>
      <c r="AH135" s="38">
        <f t="shared" si="247"/>
        <v>102998.06507520944</v>
      </c>
      <c r="AI135" s="38">
        <f t="shared" si="247"/>
        <v>1029978.0584480943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0</v>
      </c>
      <c r="O136" s="38">
        <f t="shared" si="20"/>
        <v>7</v>
      </c>
      <c r="P136" s="369">
        <f t="shared" si="21"/>
        <v>100000000000</v>
      </c>
      <c r="Q136" s="38">
        <f t="shared" si="22"/>
        <v>698560227610365.75</v>
      </c>
      <c r="R136" s="371">
        <f t="shared" ref="R136:Z136" si="248">$P136*$O136+MAX(R$24*1000/(MAX(MIN(FLOOR(R$24*1000/$U$1,1),$E136))*$L$1)*$R$1,$Q136-$P136*$O136)</f>
        <v>698560227610365.75</v>
      </c>
      <c r="S136" s="371">
        <f t="shared" si="248"/>
        <v>698560227610365.75</v>
      </c>
      <c r="T136" s="371">
        <f t="shared" si="248"/>
        <v>698560227610365.75</v>
      </c>
      <c r="U136" s="371">
        <f t="shared" si="248"/>
        <v>698560227610365.75</v>
      </c>
      <c r="V136" s="371">
        <f t="shared" si="248"/>
        <v>698560227610365.75</v>
      </c>
      <c r="W136" s="371">
        <f t="shared" si="248"/>
        <v>698560227610365.75</v>
      </c>
      <c r="X136" s="371">
        <f t="shared" si="248"/>
        <v>698560227610365.75</v>
      </c>
      <c r="Y136" s="371">
        <f t="shared" si="248"/>
        <v>698560227610365.75</v>
      </c>
      <c r="Z136" s="371">
        <f t="shared" si="248"/>
        <v>698560227610365.75</v>
      </c>
      <c r="AA136" s="38">
        <f t="shared" ref="AA136:AI136" si="249">$D136*R136/3600</f>
        <v>498772002513.80109</v>
      </c>
      <c r="AB136" s="38">
        <f t="shared" si="249"/>
        <v>498772002513.80109</v>
      </c>
      <c r="AC136" s="38">
        <f t="shared" si="249"/>
        <v>498772002513.80109</v>
      </c>
      <c r="AD136" s="38">
        <f t="shared" si="249"/>
        <v>498772002513.80109</v>
      </c>
      <c r="AE136" s="38">
        <f t="shared" si="249"/>
        <v>498772002513.80109</v>
      </c>
      <c r="AF136" s="38">
        <f t="shared" si="249"/>
        <v>498772002513.80109</v>
      </c>
      <c r="AG136" s="38">
        <f t="shared" si="249"/>
        <v>498772002513.80109</v>
      </c>
      <c r="AH136" s="38">
        <f t="shared" si="249"/>
        <v>498772002513.80109</v>
      </c>
      <c r="AI136" s="38">
        <f t="shared" si="249"/>
        <v>498772002513.80109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0</v>
      </c>
      <c r="O137" s="38">
        <f t="shared" si="20"/>
        <v>10</v>
      </c>
      <c r="P137" s="369">
        <f t="shared" si="21"/>
        <v>100000000000</v>
      </c>
      <c r="Q137" s="38">
        <f t="shared" si="22"/>
        <v>698560227610365.75</v>
      </c>
      <c r="R137" s="371">
        <f t="shared" ref="R137:Z137" si="250">$P137*$O137+MAX(R$24*1000/(MAX(MIN(FLOOR(R$24*1000/$U$1,1),$E137))*$L$1)*$R$1,$Q137-$P137*$O137)</f>
        <v>698560227610365.75</v>
      </c>
      <c r="S137" s="371">
        <f t="shared" si="250"/>
        <v>698560227610365.75</v>
      </c>
      <c r="T137" s="371">
        <f t="shared" si="250"/>
        <v>698560227610365.75</v>
      </c>
      <c r="U137" s="371">
        <f t="shared" si="250"/>
        <v>698560227610365.75</v>
      </c>
      <c r="V137" s="371">
        <f t="shared" si="250"/>
        <v>698560227610365.75</v>
      </c>
      <c r="W137" s="371">
        <f t="shared" si="250"/>
        <v>698560227610365.75</v>
      </c>
      <c r="X137" s="371">
        <f t="shared" si="250"/>
        <v>698560227610365.75</v>
      </c>
      <c r="Y137" s="371">
        <f t="shared" si="250"/>
        <v>698560227610365.75</v>
      </c>
      <c r="Z137" s="371">
        <f t="shared" si="250"/>
        <v>698560227610365.75</v>
      </c>
      <c r="AA137" s="38">
        <f t="shared" ref="AA137:AI137" si="251">$D137*R137/3600</f>
        <v>665029336685.06824</v>
      </c>
      <c r="AB137" s="38">
        <f t="shared" si="251"/>
        <v>665029336685.06824</v>
      </c>
      <c r="AC137" s="38">
        <f t="shared" si="251"/>
        <v>665029336685.06824</v>
      </c>
      <c r="AD137" s="38">
        <f t="shared" si="251"/>
        <v>665029336685.06824</v>
      </c>
      <c r="AE137" s="38">
        <f t="shared" si="251"/>
        <v>665029336685.06824</v>
      </c>
      <c r="AF137" s="38">
        <f t="shared" si="251"/>
        <v>665029336685.06824</v>
      </c>
      <c r="AG137" s="38">
        <f t="shared" si="251"/>
        <v>665029336685.06824</v>
      </c>
      <c r="AH137" s="38">
        <f t="shared" si="251"/>
        <v>665029336685.06824</v>
      </c>
      <c r="AI137" s="38">
        <f t="shared" si="251"/>
        <v>665029336685.06824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0</v>
      </c>
      <c r="O138" s="38">
        <f t="shared" si="20"/>
        <v>10</v>
      </c>
      <c r="P138" s="369">
        <f t="shared" si="21"/>
        <v>100000000000</v>
      </c>
      <c r="Q138" s="38">
        <f t="shared" si="22"/>
        <v>698560227610365.75</v>
      </c>
      <c r="R138" s="371">
        <f t="shared" ref="R138:Z138" si="252">$P138*$O138+MAX(R$24*1000/(MAX(MIN(FLOOR(R$24*1000/$U$1,1),$E138))*$L$1)*$R$1,$Q138-$P138*$O138)</f>
        <v>698560227610365.75</v>
      </c>
      <c r="S138" s="371">
        <f t="shared" si="252"/>
        <v>698560227610365.75</v>
      </c>
      <c r="T138" s="371">
        <f t="shared" si="252"/>
        <v>698560227610365.75</v>
      </c>
      <c r="U138" s="371">
        <f t="shared" si="252"/>
        <v>698560227610365.75</v>
      </c>
      <c r="V138" s="371">
        <f t="shared" si="252"/>
        <v>698560227610365.75</v>
      </c>
      <c r="W138" s="371">
        <f t="shared" si="252"/>
        <v>698560227610365.75</v>
      </c>
      <c r="X138" s="371">
        <f t="shared" si="252"/>
        <v>698560227610365.75</v>
      </c>
      <c r="Y138" s="371">
        <f t="shared" si="252"/>
        <v>698560227610365.75</v>
      </c>
      <c r="Z138" s="371">
        <f t="shared" si="252"/>
        <v>698560227610365.75</v>
      </c>
      <c r="AA138" s="38">
        <f t="shared" ref="AA138:AI138" si="253">$D138*R138/3600</f>
        <v>665029336685.06824</v>
      </c>
      <c r="AB138" s="38">
        <f t="shared" si="253"/>
        <v>665029336685.06824</v>
      </c>
      <c r="AC138" s="38">
        <f t="shared" si="253"/>
        <v>665029336685.06824</v>
      </c>
      <c r="AD138" s="38">
        <f t="shared" si="253"/>
        <v>665029336685.06824</v>
      </c>
      <c r="AE138" s="38">
        <f t="shared" si="253"/>
        <v>665029336685.06824</v>
      </c>
      <c r="AF138" s="38">
        <f t="shared" si="253"/>
        <v>665029336685.06824</v>
      </c>
      <c r="AG138" s="38">
        <f t="shared" si="253"/>
        <v>665029336685.06824</v>
      </c>
      <c r="AH138" s="38">
        <f t="shared" si="253"/>
        <v>665029336685.06824</v>
      </c>
      <c r="AI138" s="38">
        <f t="shared" si="253"/>
        <v>665029336685.06824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0</v>
      </c>
      <c r="O139" s="38">
        <f t="shared" si="20"/>
        <v>5</v>
      </c>
      <c r="P139" s="369">
        <f t="shared" si="21"/>
        <v>100000000000</v>
      </c>
      <c r="Q139" s="38">
        <f t="shared" si="22"/>
        <v>698560227610365.75</v>
      </c>
      <c r="R139" s="371">
        <f t="shared" ref="R139:Z139" si="254">$P139*$O139+MAX(R$24*1000/(MAX(MIN(FLOOR(R$24*1000/$U$1,1),$E139))*$L$1)*$R$1,$Q139-$P139*$O139)</f>
        <v>698560227610365.75</v>
      </c>
      <c r="S139" s="371">
        <f t="shared" si="254"/>
        <v>698560227610365.75</v>
      </c>
      <c r="T139" s="371">
        <f t="shared" si="254"/>
        <v>698560227610365.75</v>
      </c>
      <c r="U139" s="371">
        <f t="shared" si="254"/>
        <v>698560227610365.75</v>
      </c>
      <c r="V139" s="371">
        <f t="shared" si="254"/>
        <v>698560227610365.75</v>
      </c>
      <c r="W139" s="371">
        <f t="shared" si="254"/>
        <v>698560227610365.75</v>
      </c>
      <c r="X139" s="371">
        <f t="shared" si="254"/>
        <v>698560227610365.75</v>
      </c>
      <c r="Y139" s="371">
        <f t="shared" si="254"/>
        <v>698560227610365.75</v>
      </c>
      <c r="Z139" s="371">
        <f t="shared" si="254"/>
        <v>698560227610365.75</v>
      </c>
      <c r="AA139" s="38">
        <f t="shared" ref="AA139:AI139" si="255">$D139*R139/3600</f>
        <v>332514668342.53412</v>
      </c>
      <c r="AB139" s="38">
        <f t="shared" si="255"/>
        <v>332514668342.53412</v>
      </c>
      <c r="AC139" s="38">
        <f t="shared" si="255"/>
        <v>332514668342.53412</v>
      </c>
      <c r="AD139" s="38">
        <f t="shared" si="255"/>
        <v>332514668342.53412</v>
      </c>
      <c r="AE139" s="38">
        <f t="shared" si="255"/>
        <v>332514668342.53412</v>
      </c>
      <c r="AF139" s="38">
        <f t="shared" si="255"/>
        <v>332514668342.53412</v>
      </c>
      <c r="AG139" s="38">
        <f t="shared" si="255"/>
        <v>332514668342.53412</v>
      </c>
      <c r="AH139" s="38">
        <f t="shared" si="255"/>
        <v>332514668342.53412</v>
      </c>
      <c r="AI139" s="38">
        <f t="shared" si="255"/>
        <v>332514668342.53412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2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1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0</v>
      </c>
      <c r="O142" s="38">
        <f t="shared" si="20"/>
        <v>3</v>
      </c>
      <c r="P142" s="369">
        <f t="shared" si="21"/>
        <v>100000000000</v>
      </c>
      <c r="Q142" s="38">
        <f t="shared" si="22"/>
        <v>698560227610365.75</v>
      </c>
      <c r="R142" s="371">
        <f t="shared" ref="R142:Z142" si="260">$P142*$O142+MAX(R$24*1000/(MAX(MIN(FLOOR(R$24*1000/$U$1,1),$E142))*$L$1)*$R$1,$Q142-$P142*$O142)</f>
        <v>698560227610365.75</v>
      </c>
      <c r="S142" s="371">
        <f t="shared" si="260"/>
        <v>698560227610365.75</v>
      </c>
      <c r="T142" s="371">
        <f t="shared" si="260"/>
        <v>698560227610365.75</v>
      </c>
      <c r="U142" s="371">
        <f t="shared" si="260"/>
        <v>698560227610365.75</v>
      </c>
      <c r="V142" s="371">
        <f t="shared" si="260"/>
        <v>698560227610365.75</v>
      </c>
      <c r="W142" s="371">
        <f t="shared" si="260"/>
        <v>698560227610365.75</v>
      </c>
      <c r="X142" s="371">
        <f t="shared" si="260"/>
        <v>698560227610365.75</v>
      </c>
      <c r="Y142" s="371">
        <f t="shared" si="260"/>
        <v>698560227610365.75</v>
      </c>
      <c r="Z142" s="371">
        <f t="shared" si="260"/>
        <v>698560227610365.75</v>
      </c>
      <c r="AA142" s="38">
        <f t="shared" ref="AA142:AI142" si="261">$D142*R142/3600</f>
        <v>754445045819.19495</v>
      </c>
      <c r="AB142" s="38">
        <f t="shared" si="261"/>
        <v>754445045819.19495</v>
      </c>
      <c r="AC142" s="38">
        <f t="shared" si="261"/>
        <v>754445045819.19495</v>
      </c>
      <c r="AD142" s="38">
        <f t="shared" si="261"/>
        <v>754445045819.19495</v>
      </c>
      <c r="AE142" s="38">
        <f t="shared" si="261"/>
        <v>754445045819.19495</v>
      </c>
      <c r="AF142" s="38">
        <f t="shared" si="261"/>
        <v>754445045819.19495</v>
      </c>
      <c r="AG142" s="38">
        <f t="shared" si="261"/>
        <v>754445045819.19495</v>
      </c>
      <c r="AH142" s="38">
        <f t="shared" si="261"/>
        <v>754445045819.19495</v>
      </c>
      <c r="AI142" s="38">
        <f t="shared" si="261"/>
        <v>754445045819.19495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0</v>
      </c>
      <c r="O143" s="38">
        <f t="shared" si="20"/>
        <v>3</v>
      </c>
      <c r="P143" s="369">
        <f t="shared" si="21"/>
        <v>100000000000</v>
      </c>
      <c r="Q143" s="38">
        <f t="shared" si="22"/>
        <v>698560227610365.75</v>
      </c>
      <c r="R143" s="371">
        <f t="shared" ref="R143:Z143" si="262">$P143*$O143+MAX(R$24*1000/(MAX(MIN(FLOOR(R$24*1000/$U$1,1),$E143))*$L$1)*$R$1,$Q143-$P143*$O143)</f>
        <v>698560227610365.75</v>
      </c>
      <c r="S143" s="371">
        <f t="shared" si="262"/>
        <v>698560227610365.75</v>
      </c>
      <c r="T143" s="371">
        <f t="shared" si="262"/>
        <v>698560227610365.75</v>
      </c>
      <c r="U143" s="371">
        <f t="shared" si="262"/>
        <v>698560227610365.75</v>
      </c>
      <c r="V143" s="371">
        <f t="shared" si="262"/>
        <v>698560227610365.75</v>
      </c>
      <c r="W143" s="371">
        <f t="shared" si="262"/>
        <v>698560227610365.75</v>
      </c>
      <c r="X143" s="371">
        <f t="shared" si="262"/>
        <v>698560227610365.75</v>
      </c>
      <c r="Y143" s="371">
        <f t="shared" si="262"/>
        <v>698560227610365.75</v>
      </c>
      <c r="Z143" s="371">
        <f t="shared" si="262"/>
        <v>698560227610365.75</v>
      </c>
      <c r="AA143" s="38">
        <f t="shared" ref="AA143:AI143" si="263">$D143*R143/3600</f>
        <v>754445045819.19495</v>
      </c>
      <c r="AB143" s="38">
        <f t="shared" si="263"/>
        <v>754445045819.19495</v>
      </c>
      <c r="AC143" s="38">
        <f t="shared" si="263"/>
        <v>754445045819.19495</v>
      </c>
      <c r="AD143" s="38">
        <f t="shared" si="263"/>
        <v>754445045819.19495</v>
      </c>
      <c r="AE143" s="38">
        <f t="shared" si="263"/>
        <v>754445045819.19495</v>
      </c>
      <c r="AF143" s="38">
        <f t="shared" si="263"/>
        <v>754445045819.19495</v>
      </c>
      <c r="AG143" s="38">
        <f t="shared" si="263"/>
        <v>754445045819.19495</v>
      </c>
      <c r="AH143" s="38">
        <f t="shared" si="263"/>
        <v>754445045819.19495</v>
      </c>
      <c r="AI143" s="38">
        <f t="shared" si="263"/>
        <v>754445045819.19495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1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503.36</v>
      </c>
      <c r="Q145" s="38">
        <f t="shared" si="22"/>
        <v>3516272.7616995373</v>
      </c>
      <c r="R145" s="371">
        <f t="shared" ref="R145:Z145" si="266">$P145*$O145+MAX(R$24*1000/(MAX(MIN(FLOOR(R$24*1000/$U$1,1),$E145))*$L$1)*$R$1,$Q145-$P145*$O145)</f>
        <v>3516272.7616995373</v>
      </c>
      <c r="S145" s="371">
        <f t="shared" si="266"/>
        <v>3516272.7616995373</v>
      </c>
      <c r="T145" s="371">
        <f t="shared" si="266"/>
        <v>3516272.7616995373</v>
      </c>
      <c r="U145" s="371">
        <f t="shared" si="266"/>
        <v>3516272.7616995373</v>
      </c>
      <c r="V145" s="371">
        <f t="shared" si="266"/>
        <v>3516272.7616995373</v>
      </c>
      <c r="W145" s="371">
        <f t="shared" si="266"/>
        <v>3516272.7616995373</v>
      </c>
      <c r="X145" s="371">
        <f t="shared" si="266"/>
        <v>11252274.001127247</v>
      </c>
      <c r="Y145" s="371">
        <f t="shared" si="266"/>
        <v>112500088.81127246</v>
      </c>
      <c r="Z145" s="371">
        <f t="shared" si="266"/>
        <v>1124978236.9127245</v>
      </c>
      <c r="AA145" s="38">
        <f t="shared" ref="AA145:AI145" si="267">$D145*R145/3600</f>
        <v>3387.3427604372209</v>
      </c>
      <c r="AB145" s="38">
        <f t="shared" si="267"/>
        <v>3387.3427604372209</v>
      </c>
      <c r="AC145" s="38">
        <f t="shared" si="267"/>
        <v>3387.3427604372209</v>
      </c>
      <c r="AD145" s="38">
        <f t="shared" si="267"/>
        <v>3387.3427604372209</v>
      </c>
      <c r="AE145" s="38">
        <f t="shared" si="267"/>
        <v>3387.3427604372209</v>
      </c>
      <c r="AF145" s="38">
        <f t="shared" si="267"/>
        <v>3387.3427604372209</v>
      </c>
      <c r="AG145" s="38">
        <f t="shared" si="267"/>
        <v>10839.690621085914</v>
      </c>
      <c r="AH145" s="38">
        <f t="shared" si="267"/>
        <v>108375.08555485912</v>
      </c>
      <c r="AI145" s="38">
        <f t="shared" si="267"/>
        <v>1083729.0348925912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838.93333333333328</v>
      </c>
      <c r="Q146" s="38">
        <f t="shared" si="22"/>
        <v>5860454.6028325614</v>
      </c>
      <c r="R146" s="371">
        <f t="shared" ref="R146:Z146" si="268">$P146*$O146+MAX(R$24*1000/(MAX(MIN(FLOOR(R$24*1000/$U$1,1),$E146))*$L$1)*$R$1,$Q146-$P146*$O146)</f>
        <v>5860454.6028325614</v>
      </c>
      <c r="S146" s="371">
        <f t="shared" si="268"/>
        <v>5860454.6028325614</v>
      </c>
      <c r="T146" s="371">
        <f t="shared" si="268"/>
        <v>5860454.6028325614</v>
      </c>
      <c r="U146" s="371">
        <f t="shared" si="268"/>
        <v>5860454.6028325614</v>
      </c>
      <c r="V146" s="371">
        <f t="shared" si="268"/>
        <v>5860454.6028325614</v>
      </c>
      <c r="W146" s="371">
        <f t="shared" si="268"/>
        <v>5860454.6028325614</v>
      </c>
      <c r="X146" s="371">
        <f t="shared" si="268"/>
        <v>22501192.268921159</v>
      </c>
      <c r="Y146" s="371">
        <f t="shared" si="268"/>
        <v>224996821.8892116</v>
      </c>
      <c r="Z146" s="371">
        <f t="shared" si="268"/>
        <v>2249953118.0921159</v>
      </c>
      <c r="AA146" s="38">
        <f t="shared" ref="AA146:AI146" si="269">$D146*R146/3600</f>
        <v>2822.7856336976838</v>
      </c>
      <c r="AB146" s="38">
        <f t="shared" si="269"/>
        <v>2822.7856336976838</v>
      </c>
      <c r="AC146" s="38">
        <f t="shared" si="269"/>
        <v>2822.7856336976838</v>
      </c>
      <c r="AD146" s="38">
        <f t="shared" si="269"/>
        <v>2822.7856336976838</v>
      </c>
      <c r="AE146" s="38">
        <f t="shared" si="269"/>
        <v>2822.7856336976838</v>
      </c>
      <c r="AF146" s="38">
        <f t="shared" si="269"/>
        <v>2822.7856336976838</v>
      </c>
      <c r="AG146" s="38">
        <f t="shared" si="269"/>
        <v>10838.074276197025</v>
      </c>
      <c r="AH146" s="38">
        <f t="shared" si="269"/>
        <v>108373.46920997025</v>
      </c>
      <c r="AI146" s="38">
        <f t="shared" si="269"/>
        <v>1083727.4185477025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1258.4000000000001</v>
      </c>
      <c r="Q147" s="38">
        <f t="shared" si="22"/>
        <v>8790681.904248843</v>
      </c>
      <c r="R147" s="371">
        <f t="shared" ref="R147:Z147" si="270">$P147*$O147+MAX(R$24*1000/(MAX(MIN(FLOOR(R$24*1000/$U$1,1),$E147))*$L$1)*$R$1,$Q147-$P147*$O147)</f>
        <v>8790681.904248843</v>
      </c>
      <c r="S147" s="371">
        <f t="shared" si="270"/>
        <v>8790681.904248843</v>
      </c>
      <c r="T147" s="371">
        <f t="shared" si="270"/>
        <v>8790681.904248843</v>
      </c>
      <c r="U147" s="371">
        <f t="shared" si="270"/>
        <v>8790681.904248843</v>
      </c>
      <c r="V147" s="371">
        <f t="shared" si="270"/>
        <v>8790681.904248843</v>
      </c>
      <c r="W147" s="371">
        <f t="shared" si="270"/>
        <v>8790681.904248843</v>
      </c>
      <c r="X147" s="371">
        <f t="shared" si="270"/>
        <v>45000287.204508983</v>
      </c>
      <c r="Y147" s="371">
        <f t="shared" si="270"/>
        <v>449991546.44508982</v>
      </c>
      <c r="Z147" s="371">
        <f t="shared" si="270"/>
        <v>4499904138.8508978</v>
      </c>
      <c r="AA147" s="38">
        <f t="shared" ref="AA147:AI147" si="271">$D147*R147/3600</f>
        <v>2117.0892252732629</v>
      </c>
      <c r="AB147" s="38">
        <f t="shared" si="271"/>
        <v>2117.0892252732629</v>
      </c>
      <c r="AC147" s="38">
        <f t="shared" si="271"/>
        <v>2117.0892252732629</v>
      </c>
      <c r="AD147" s="38">
        <f t="shared" si="271"/>
        <v>2117.0892252732629</v>
      </c>
      <c r="AE147" s="38">
        <f t="shared" si="271"/>
        <v>2117.0892252732629</v>
      </c>
      <c r="AF147" s="38">
        <f t="shared" si="271"/>
        <v>2117.0892252732629</v>
      </c>
      <c r="AG147" s="38">
        <f t="shared" si="271"/>
        <v>10837.569168419246</v>
      </c>
      <c r="AH147" s="38">
        <f t="shared" si="271"/>
        <v>108372.96410219248</v>
      </c>
      <c r="AI147" s="38">
        <f t="shared" si="271"/>
        <v>1083726.9134399246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7</v>
      </c>
      <c r="P148" s="369">
        <f t="shared" si="21"/>
        <v>503.36</v>
      </c>
      <c r="Q148" s="38">
        <f t="shared" si="22"/>
        <v>3516272.7616995373</v>
      </c>
      <c r="R148" s="371">
        <f t="shared" ref="R148:Z148" si="272">$P148*$O148+MAX(R$24*1000/(MAX(MIN(FLOOR(R$24*1000/$U$1,1),$E148))*$L$1)*$R$1,$Q148-$P148*$O148)</f>
        <v>3516272.7616995373</v>
      </c>
      <c r="S148" s="371">
        <f t="shared" si="272"/>
        <v>3516272.7616995373</v>
      </c>
      <c r="T148" s="371">
        <f t="shared" si="272"/>
        <v>3516272.7616995373</v>
      </c>
      <c r="U148" s="371">
        <f t="shared" si="272"/>
        <v>3516272.7616995373</v>
      </c>
      <c r="V148" s="371">
        <f t="shared" si="272"/>
        <v>3516272.7616995373</v>
      </c>
      <c r="W148" s="371">
        <f t="shared" si="272"/>
        <v>3516272.7616995373</v>
      </c>
      <c r="X148" s="371">
        <f t="shared" si="272"/>
        <v>7503361.6540848305</v>
      </c>
      <c r="Y148" s="371">
        <f t="shared" si="272"/>
        <v>75001904.860848308</v>
      </c>
      <c r="Z148" s="371">
        <f t="shared" si="272"/>
        <v>749987336.92848301</v>
      </c>
      <c r="AA148" s="38">
        <f t="shared" ref="AA148:AI148" si="273">$D148*R148/3600</f>
        <v>5297.8509609606363</v>
      </c>
      <c r="AB148" s="38">
        <f t="shared" si="273"/>
        <v>5297.8509609606363</v>
      </c>
      <c r="AC148" s="38">
        <f t="shared" si="273"/>
        <v>5297.8509609606363</v>
      </c>
      <c r="AD148" s="38">
        <f t="shared" si="273"/>
        <v>5297.8509609606363</v>
      </c>
      <c r="AE148" s="38">
        <f t="shared" si="273"/>
        <v>5297.8509609606363</v>
      </c>
      <c r="AF148" s="38">
        <f t="shared" si="273"/>
        <v>5297.8509609606363</v>
      </c>
      <c r="AG148" s="38">
        <f t="shared" si="273"/>
        <v>11305.064892154478</v>
      </c>
      <c r="AH148" s="38">
        <f t="shared" si="273"/>
        <v>113002.8699903448</v>
      </c>
      <c r="AI148" s="38">
        <f t="shared" si="273"/>
        <v>1129980.9209722478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0</v>
      </c>
      <c r="O149" s="38">
        <f t="shared" si="20"/>
        <v>15</v>
      </c>
      <c r="P149" s="369">
        <f t="shared" si="21"/>
        <v>100000000000</v>
      </c>
      <c r="Q149" s="38">
        <f t="shared" si="22"/>
        <v>698560227610365.75</v>
      </c>
      <c r="R149" s="371">
        <f t="shared" ref="R149:Z149" si="274">$P149*$O149+MAX(R$24*1000/(MAX(MIN(FLOOR(R$24*1000/$U$1,1),$E149))*$L$1)*$R$1,$Q149-$P149*$O149)</f>
        <v>698560227610365.75</v>
      </c>
      <c r="S149" s="371">
        <f t="shared" si="274"/>
        <v>698560227610365.75</v>
      </c>
      <c r="T149" s="371">
        <f t="shared" si="274"/>
        <v>698560227610365.75</v>
      </c>
      <c r="U149" s="371">
        <f t="shared" si="274"/>
        <v>698560227610365.75</v>
      </c>
      <c r="V149" s="371">
        <f t="shared" si="274"/>
        <v>698560227610365.75</v>
      </c>
      <c r="W149" s="371">
        <f t="shared" si="274"/>
        <v>698560227610365.75</v>
      </c>
      <c r="X149" s="371">
        <f t="shared" si="274"/>
        <v>698560227610365.75</v>
      </c>
      <c r="Y149" s="371">
        <f t="shared" si="274"/>
        <v>698560227610365.75</v>
      </c>
      <c r="Z149" s="371">
        <f t="shared" si="274"/>
        <v>698560227610365.75</v>
      </c>
      <c r="AA149" s="38">
        <f t="shared" ref="AA149:AI149" si="275">$D149*R149/3600</f>
        <v>1052497409599.6178</v>
      </c>
      <c r="AB149" s="38">
        <f t="shared" si="275"/>
        <v>1052497409599.6178</v>
      </c>
      <c r="AC149" s="38">
        <f t="shared" si="275"/>
        <v>1052497409599.6178</v>
      </c>
      <c r="AD149" s="38">
        <f t="shared" si="275"/>
        <v>1052497409599.6178</v>
      </c>
      <c r="AE149" s="38">
        <f t="shared" si="275"/>
        <v>1052497409599.6178</v>
      </c>
      <c r="AF149" s="38">
        <f t="shared" si="275"/>
        <v>1052497409599.6178</v>
      </c>
      <c r="AG149" s="38">
        <f t="shared" si="275"/>
        <v>1052497409599.6178</v>
      </c>
      <c r="AH149" s="38">
        <f t="shared" si="275"/>
        <v>1052497409599.6178</v>
      </c>
      <c r="AI149" s="38">
        <f t="shared" si="275"/>
        <v>1052497409599.6178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7</v>
      </c>
      <c r="P150" s="369">
        <f t="shared" si="21"/>
        <v>503.36</v>
      </c>
      <c r="Q150" s="38">
        <f t="shared" si="22"/>
        <v>3516272.7616995373</v>
      </c>
      <c r="R150" s="371">
        <f t="shared" ref="R150:Z150" si="276">$P150*$O150+MAX(R$24*1000/(MAX(MIN(FLOOR(R$24*1000/$U$1,1),$E150))*$L$1)*$R$1,$Q150-$P150*$O150)</f>
        <v>3516272.7616995373</v>
      </c>
      <c r="S150" s="371">
        <f t="shared" si="276"/>
        <v>3516272.7616995373</v>
      </c>
      <c r="T150" s="371">
        <f t="shared" si="276"/>
        <v>3516272.7616995373</v>
      </c>
      <c r="U150" s="371">
        <f t="shared" si="276"/>
        <v>3516272.7616995373</v>
      </c>
      <c r="V150" s="371">
        <f t="shared" si="276"/>
        <v>3516272.7616995373</v>
      </c>
      <c r="W150" s="371">
        <f t="shared" si="276"/>
        <v>3516272.7616995373</v>
      </c>
      <c r="X150" s="371">
        <f t="shared" si="276"/>
        <v>7503361.6540848305</v>
      </c>
      <c r="Y150" s="371">
        <f t="shared" si="276"/>
        <v>75001904.860848308</v>
      </c>
      <c r="Z150" s="371">
        <f t="shared" si="276"/>
        <v>749987336.92848301</v>
      </c>
      <c r="AA150" s="38">
        <f t="shared" ref="AA150:AI150" si="277">$D150*R150/3600</f>
        <v>5297.8509609606363</v>
      </c>
      <c r="AB150" s="38">
        <f t="shared" si="277"/>
        <v>5297.8509609606363</v>
      </c>
      <c r="AC150" s="38">
        <f t="shared" si="277"/>
        <v>5297.8509609606363</v>
      </c>
      <c r="AD150" s="38">
        <f t="shared" si="277"/>
        <v>5297.8509609606363</v>
      </c>
      <c r="AE150" s="38">
        <f t="shared" si="277"/>
        <v>5297.8509609606363</v>
      </c>
      <c r="AF150" s="38">
        <f t="shared" si="277"/>
        <v>5297.8509609606363</v>
      </c>
      <c r="AG150" s="38">
        <f t="shared" si="277"/>
        <v>11305.064892154478</v>
      </c>
      <c r="AH150" s="38">
        <f t="shared" si="277"/>
        <v>113002.8699903448</v>
      </c>
      <c r="AI150" s="38">
        <f t="shared" si="277"/>
        <v>1129980.9209722478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629.20000000000005</v>
      </c>
      <c r="Q151" s="38">
        <f t="shared" si="22"/>
        <v>4395340.9521244215</v>
      </c>
      <c r="R151" s="371">
        <f t="shared" ref="R151:Z151" si="278">$P151*$O151+MAX(R$24*1000/(MAX(MIN(FLOOR(R$24*1000/$U$1,1),$E151))*$L$1)*$R$1,$Q151-$P151*$O151)</f>
        <v>4395340.9521244215</v>
      </c>
      <c r="S151" s="371">
        <f t="shared" si="278"/>
        <v>4395340.9521244215</v>
      </c>
      <c r="T151" s="371">
        <f t="shared" si="278"/>
        <v>4395340.9521244215</v>
      </c>
      <c r="U151" s="371">
        <f t="shared" si="278"/>
        <v>4395340.9521244215</v>
      </c>
      <c r="V151" s="371">
        <f t="shared" si="278"/>
        <v>4395340.9521244215</v>
      </c>
      <c r="W151" s="371">
        <f t="shared" si="278"/>
        <v>4395340.9521244215</v>
      </c>
      <c r="X151" s="371">
        <f t="shared" si="278"/>
        <v>11252903.201127246</v>
      </c>
      <c r="Y151" s="371">
        <f t="shared" si="278"/>
        <v>112500718.01127246</v>
      </c>
      <c r="Z151" s="371">
        <f t="shared" si="278"/>
        <v>1124978866.1127245</v>
      </c>
      <c r="AA151" s="38">
        <f t="shared" ref="AA151:AI151" si="279">$D151*R151/3600</f>
        <v>4414.8758008005298</v>
      </c>
      <c r="AB151" s="38">
        <f t="shared" si="279"/>
        <v>4414.8758008005298</v>
      </c>
      <c r="AC151" s="38">
        <f t="shared" si="279"/>
        <v>4414.8758008005298</v>
      </c>
      <c r="AD151" s="38">
        <f t="shared" si="279"/>
        <v>4414.8758008005298</v>
      </c>
      <c r="AE151" s="38">
        <f t="shared" si="279"/>
        <v>4414.8758008005298</v>
      </c>
      <c r="AF151" s="38">
        <f t="shared" si="279"/>
        <v>4414.8758008005298</v>
      </c>
      <c r="AG151" s="38">
        <f t="shared" si="279"/>
        <v>11302.916104243366</v>
      </c>
      <c r="AH151" s="38">
        <f t="shared" si="279"/>
        <v>113000.72120243368</v>
      </c>
      <c r="AI151" s="38">
        <f t="shared" si="279"/>
        <v>1129978.7721843368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0</v>
      </c>
      <c r="O152" s="38">
        <f t="shared" si="20"/>
        <v>10</v>
      </c>
      <c r="P152" s="369">
        <f t="shared" si="21"/>
        <v>100000000000</v>
      </c>
      <c r="Q152" s="38">
        <f t="shared" si="22"/>
        <v>698560227610365.75</v>
      </c>
      <c r="R152" s="371">
        <f t="shared" ref="R152:Z152" si="280">$P152*$O152+MAX(R$24*1000/(MAX(MIN(FLOOR(R$24*1000/$U$1,1),$E152))*$L$1)*$R$1,$Q152-$P152*$O152)</f>
        <v>698560227610365.75</v>
      </c>
      <c r="S152" s="371">
        <f t="shared" si="280"/>
        <v>698560227610365.75</v>
      </c>
      <c r="T152" s="371">
        <f t="shared" si="280"/>
        <v>698560227610365.75</v>
      </c>
      <c r="U152" s="371">
        <f t="shared" si="280"/>
        <v>698560227610365.75</v>
      </c>
      <c r="V152" s="371">
        <f t="shared" si="280"/>
        <v>698560227610365.75</v>
      </c>
      <c r="W152" s="371">
        <f t="shared" si="280"/>
        <v>698560227610365.75</v>
      </c>
      <c r="X152" s="371">
        <f t="shared" si="280"/>
        <v>698560227610365.75</v>
      </c>
      <c r="Y152" s="371">
        <f t="shared" si="280"/>
        <v>698560227610365.75</v>
      </c>
      <c r="Z152" s="371">
        <f t="shared" si="280"/>
        <v>698560227610365.75</v>
      </c>
      <c r="AA152" s="38">
        <f t="shared" ref="AA152:AI152" si="281">$D152*R152/3600</f>
        <v>701664939733.07849</v>
      </c>
      <c r="AB152" s="38">
        <f t="shared" si="281"/>
        <v>701664939733.07849</v>
      </c>
      <c r="AC152" s="38">
        <f t="shared" si="281"/>
        <v>701664939733.07849</v>
      </c>
      <c r="AD152" s="38">
        <f t="shared" si="281"/>
        <v>701664939733.07849</v>
      </c>
      <c r="AE152" s="38">
        <f t="shared" si="281"/>
        <v>701664939733.07849</v>
      </c>
      <c r="AF152" s="38">
        <f t="shared" si="281"/>
        <v>701664939733.07849</v>
      </c>
      <c r="AG152" s="38">
        <f t="shared" si="281"/>
        <v>701664939733.07849</v>
      </c>
      <c r="AH152" s="38">
        <f t="shared" si="281"/>
        <v>701664939733.07849</v>
      </c>
      <c r="AI152" s="38">
        <f t="shared" si="281"/>
        <v>701664939733.07849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0</v>
      </c>
      <c r="O153" s="38">
        <f t="shared" si="20"/>
        <v>7</v>
      </c>
      <c r="P153" s="369">
        <f t="shared" si="21"/>
        <v>100000000000</v>
      </c>
      <c r="Q153" s="38">
        <f t="shared" si="22"/>
        <v>698560227610365.75</v>
      </c>
      <c r="R153" s="371">
        <f t="shared" ref="R153:Z153" si="282">$P153*$O153+MAX(R$24*1000/(MAX(MIN(FLOOR(R$24*1000/$U$1,1),$E153))*$L$1)*$R$1,$Q153-$P153*$O153)</f>
        <v>698560227610365.75</v>
      </c>
      <c r="S153" s="371">
        <f t="shared" si="282"/>
        <v>698560227610365.75</v>
      </c>
      <c r="T153" s="371">
        <f t="shared" si="282"/>
        <v>698560227610365.75</v>
      </c>
      <c r="U153" s="371">
        <f t="shared" si="282"/>
        <v>698560227610365.75</v>
      </c>
      <c r="V153" s="371">
        <f t="shared" si="282"/>
        <v>698560227610365.75</v>
      </c>
      <c r="W153" s="371">
        <f t="shared" si="282"/>
        <v>698560227610365.75</v>
      </c>
      <c r="X153" s="371">
        <f t="shared" si="282"/>
        <v>698560227610365.75</v>
      </c>
      <c r="Y153" s="371">
        <f t="shared" si="282"/>
        <v>698560227610365.75</v>
      </c>
      <c r="Z153" s="371">
        <f t="shared" si="282"/>
        <v>698560227610365.75</v>
      </c>
      <c r="AA153" s="38">
        <f t="shared" ref="AA153:AI153" si="283">$D153*R153/3600</f>
        <v>526248704799.8089</v>
      </c>
      <c r="AB153" s="38">
        <f t="shared" si="283"/>
        <v>526248704799.8089</v>
      </c>
      <c r="AC153" s="38">
        <f t="shared" si="283"/>
        <v>526248704799.8089</v>
      </c>
      <c r="AD153" s="38">
        <f t="shared" si="283"/>
        <v>526248704799.8089</v>
      </c>
      <c r="AE153" s="38">
        <f t="shared" si="283"/>
        <v>526248704799.8089</v>
      </c>
      <c r="AF153" s="38">
        <f t="shared" si="283"/>
        <v>526248704799.8089</v>
      </c>
      <c r="AG153" s="38">
        <f t="shared" si="283"/>
        <v>526248704799.8089</v>
      </c>
      <c r="AH153" s="38">
        <f t="shared" si="283"/>
        <v>526248704799.8089</v>
      </c>
      <c r="AI153" s="38">
        <f t="shared" si="283"/>
        <v>526248704799.8089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3</v>
      </c>
      <c r="P154" s="369">
        <f t="shared" si="21"/>
        <v>1258.4000000000001</v>
      </c>
      <c r="Q154" s="38">
        <f t="shared" si="22"/>
        <v>8790681.904248843</v>
      </c>
      <c r="R154" s="371">
        <f t="shared" ref="R154:Z154" si="284">$P154*$O154+MAX(R$24*1000/(MAX(MIN(FLOOR(R$24*1000/$U$1,1),$E154))*$L$1)*$R$1,$Q154-$P154*$O154)</f>
        <v>8790681.904248843</v>
      </c>
      <c r="S154" s="371">
        <f t="shared" si="284"/>
        <v>8790681.904248843</v>
      </c>
      <c r="T154" s="371">
        <f t="shared" si="284"/>
        <v>8790681.904248843</v>
      </c>
      <c r="U154" s="371">
        <f t="shared" si="284"/>
        <v>8790681.904248843</v>
      </c>
      <c r="V154" s="371">
        <f t="shared" si="284"/>
        <v>8790681.904248843</v>
      </c>
      <c r="W154" s="371">
        <f t="shared" si="284"/>
        <v>8790681.904248843</v>
      </c>
      <c r="X154" s="371">
        <f t="shared" si="284"/>
        <v>15003451.468169661</v>
      </c>
      <c r="Y154" s="371">
        <f t="shared" si="284"/>
        <v>150000537.88169661</v>
      </c>
      <c r="Z154" s="371">
        <f t="shared" si="284"/>
        <v>1499971402.0169661</v>
      </c>
      <c r="AA154" s="38">
        <f t="shared" ref="AA154:AI154" si="285">$D154*R154/3600</f>
        <v>6622.3137012007955</v>
      </c>
      <c r="AB154" s="38">
        <f t="shared" si="285"/>
        <v>6622.3137012007955</v>
      </c>
      <c r="AC154" s="38">
        <f t="shared" si="285"/>
        <v>6622.3137012007955</v>
      </c>
      <c r="AD154" s="38">
        <f t="shared" si="285"/>
        <v>6622.3137012007955</v>
      </c>
      <c r="AE154" s="38">
        <f t="shared" si="285"/>
        <v>6622.3137012007955</v>
      </c>
      <c r="AF154" s="38">
        <f t="shared" si="285"/>
        <v>6622.3137012007955</v>
      </c>
      <c r="AG154" s="38">
        <f t="shared" si="285"/>
        <v>11302.600106021146</v>
      </c>
      <c r="AH154" s="38">
        <f t="shared" si="285"/>
        <v>113000.40520421146</v>
      </c>
      <c r="AI154" s="38">
        <f t="shared" si="285"/>
        <v>1129978.4561861146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1258.4000000000001</v>
      </c>
      <c r="Q155" s="38">
        <f t="shared" si="22"/>
        <v>8790681.904248843</v>
      </c>
      <c r="R155" s="371">
        <f t="shared" ref="R155:Z155" si="286">$P155*$O155+MAX(R$24*1000/(MAX(MIN(FLOOR(R$24*1000/$U$1,1),$E155))*$L$1)*$R$1,$Q155-$P155*$O155)</f>
        <v>8790681.904248843</v>
      </c>
      <c r="S155" s="371">
        <f t="shared" si="286"/>
        <v>8790681.904248843</v>
      </c>
      <c r="T155" s="371">
        <f t="shared" si="286"/>
        <v>8790681.904248843</v>
      </c>
      <c r="U155" s="371">
        <f t="shared" si="286"/>
        <v>8790681.904248843</v>
      </c>
      <c r="V155" s="371">
        <f t="shared" si="286"/>
        <v>8790681.904248843</v>
      </c>
      <c r="W155" s="371">
        <f t="shared" si="286"/>
        <v>8790681.904248843</v>
      </c>
      <c r="X155" s="371">
        <f t="shared" si="286"/>
        <v>22502031.202254493</v>
      </c>
      <c r="Y155" s="371">
        <f t="shared" si="286"/>
        <v>224997660.82254493</v>
      </c>
      <c r="Z155" s="371">
        <f t="shared" si="286"/>
        <v>2249953957.0254493</v>
      </c>
      <c r="AA155" s="38">
        <f t="shared" ref="AA155:AI155" si="287">$D155*R155/3600</f>
        <v>4414.8758008005298</v>
      </c>
      <c r="AB155" s="38">
        <f t="shared" si="287"/>
        <v>4414.8758008005298</v>
      </c>
      <c r="AC155" s="38">
        <f t="shared" si="287"/>
        <v>4414.8758008005298</v>
      </c>
      <c r="AD155" s="38">
        <f t="shared" si="287"/>
        <v>4414.8758008005298</v>
      </c>
      <c r="AE155" s="38">
        <f t="shared" si="287"/>
        <v>4414.8758008005298</v>
      </c>
      <c r="AF155" s="38">
        <f t="shared" si="287"/>
        <v>4414.8758008005298</v>
      </c>
      <c r="AG155" s="38">
        <f t="shared" si="287"/>
        <v>11301.020114910036</v>
      </c>
      <c r="AH155" s="38">
        <f t="shared" si="287"/>
        <v>112998.82521310035</v>
      </c>
      <c r="AI155" s="38">
        <f t="shared" si="287"/>
        <v>1129976.8761950035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0</v>
      </c>
      <c r="O156" s="38">
        <f t="shared" si="20"/>
        <v>5</v>
      </c>
      <c r="P156" s="369">
        <f t="shared" si="21"/>
        <v>100000000000</v>
      </c>
      <c r="Q156" s="38">
        <f t="shared" si="22"/>
        <v>698560227610365.75</v>
      </c>
      <c r="R156" s="371">
        <f t="shared" ref="R156:Z156" si="288">$P156*$O156+MAX(R$24*1000/(MAX(MIN(FLOOR(R$24*1000/$U$1,1),$E156))*$L$1)*$R$1,$Q156-$P156*$O156)</f>
        <v>698560227610365.75</v>
      </c>
      <c r="S156" s="371">
        <f t="shared" si="288"/>
        <v>698560227610365.75</v>
      </c>
      <c r="T156" s="371">
        <f t="shared" si="288"/>
        <v>698560227610365.75</v>
      </c>
      <c r="U156" s="371">
        <f t="shared" si="288"/>
        <v>698560227610365.75</v>
      </c>
      <c r="V156" s="371">
        <f t="shared" si="288"/>
        <v>698560227610365.75</v>
      </c>
      <c r="W156" s="371">
        <f t="shared" si="288"/>
        <v>698560227610365.75</v>
      </c>
      <c r="X156" s="371">
        <f t="shared" si="288"/>
        <v>698560227610365.75</v>
      </c>
      <c r="Y156" s="371">
        <f t="shared" si="288"/>
        <v>698560227610365.75</v>
      </c>
      <c r="Z156" s="371">
        <f t="shared" si="288"/>
        <v>698560227610365.75</v>
      </c>
      <c r="AA156" s="38">
        <f t="shared" ref="AA156:AI156" si="289">$D156*R156/3600</f>
        <v>350832469866.53925</v>
      </c>
      <c r="AB156" s="38">
        <f t="shared" si="289"/>
        <v>350832469866.53925</v>
      </c>
      <c r="AC156" s="38">
        <f t="shared" si="289"/>
        <v>350832469866.53925</v>
      </c>
      <c r="AD156" s="38">
        <f t="shared" si="289"/>
        <v>350832469866.53925</v>
      </c>
      <c r="AE156" s="38">
        <f t="shared" si="289"/>
        <v>350832469866.53925</v>
      </c>
      <c r="AF156" s="38">
        <f t="shared" si="289"/>
        <v>350832469866.53925</v>
      </c>
      <c r="AG156" s="38">
        <f t="shared" si="289"/>
        <v>350832469866.53925</v>
      </c>
      <c r="AH156" s="38">
        <f t="shared" si="289"/>
        <v>350832469866.53925</v>
      </c>
      <c r="AI156" s="38">
        <f t="shared" si="289"/>
        <v>350832469866.53925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2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1258.4000000000001</v>
      </c>
      <c r="Q158" s="38">
        <f t="shared" si="22"/>
        <v>8790681.904248843</v>
      </c>
      <c r="R158" s="371">
        <f t="shared" ref="R158:Z158" si="292">$P158*$O158+MAX(R$24*1000/(MAX(MIN(FLOOR(R$24*1000/$U$1,1),$E158))*$L$1)*$R$1,$Q158-$P158*$O158)</f>
        <v>8790681.904248843</v>
      </c>
      <c r="S158" s="371">
        <f t="shared" si="292"/>
        <v>8790681.904248843</v>
      </c>
      <c r="T158" s="371">
        <f t="shared" si="292"/>
        <v>8790681.904248843</v>
      </c>
      <c r="U158" s="371">
        <f t="shared" si="292"/>
        <v>8790681.904248843</v>
      </c>
      <c r="V158" s="371">
        <f t="shared" si="292"/>
        <v>8790681.904248843</v>
      </c>
      <c r="W158" s="371">
        <f t="shared" si="292"/>
        <v>8790681.904248843</v>
      </c>
      <c r="X158" s="371">
        <f t="shared" si="292"/>
        <v>45000287.204508983</v>
      </c>
      <c r="Y158" s="371">
        <f t="shared" si="292"/>
        <v>449991546.44508982</v>
      </c>
      <c r="Z158" s="371">
        <f t="shared" si="292"/>
        <v>4499904138.8508978</v>
      </c>
      <c r="AA158" s="38">
        <f t="shared" ref="AA158:AI158" si="293">$D158*R158/3600</f>
        <v>2207.4379004002649</v>
      </c>
      <c r="AB158" s="38">
        <f t="shared" si="293"/>
        <v>2207.4379004002649</v>
      </c>
      <c r="AC158" s="38">
        <f t="shared" si="293"/>
        <v>2207.4379004002649</v>
      </c>
      <c r="AD158" s="38">
        <f t="shared" si="293"/>
        <v>2207.4379004002649</v>
      </c>
      <c r="AE158" s="38">
        <f t="shared" si="293"/>
        <v>2207.4379004002649</v>
      </c>
      <c r="AF158" s="38">
        <f t="shared" si="293"/>
        <v>2207.4379004002649</v>
      </c>
      <c r="AG158" s="38">
        <f t="shared" si="293"/>
        <v>11300.072120243367</v>
      </c>
      <c r="AH158" s="38">
        <f t="shared" si="293"/>
        <v>112997.87721843367</v>
      </c>
      <c r="AI158" s="38">
        <f t="shared" si="293"/>
        <v>1129975.9282003366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1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0</v>
      </c>
      <c r="O160" s="38">
        <f t="shared" si="20"/>
        <v>30</v>
      </c>
      <c r="P160" s="369">
        <f t="shared" si="21"/>
        <v>100000000000</v>
      </c>
      <c r="Q160" s="38">
        <f t="shared" si="22"/>
        <v>698560227610365.75</v>
      </c>
      <c r="R160" s="371">
        <f t="shared" ref="R160:Z160" si="296">$P160*$O160+MAX(R$24*1000/(MAX(MIN(FLOOR(R$24*1000/$U$1,1),$E160))*$L$1)*$R$1,$Q160-$P160*$O160)</f>
        <v>698560227610365.75</v>
      </c>
      <c r="S160" s="371">
        <f t="shared" si="296"/>
        <v>698560227610365.75</v>
      </c>
      <c r="T160" s="371">
        <f t="shared" si="296"/>
        <v>698560227610365.75</v>
      </c>
      <c r="U160" s="371">
        <f t="shared" si="296"/>
        <v>698560227610365.75</v>
      </c>
      <c r="V160" s="371">
        <f t="shared" si="296"/>
        <v>698560227610365.75</v>
      </c>
      <c r="W160" s="371">
        <f t="shared" si="296"/>
        <v>698560227610365.75</v>
      </c>
      <c r="X160" s="371">
        <f t="shared" si="296"/>
        <v>698560227610365.75</v>
      </c>
      <c r="Y160" s="371">
        <f t="shared" si="296"/>
        <v>698560227610365.75</v>
      </c>
      <c r="Z160" s="371">
        <f t="shared" si="296"/>
        <v>698560227610365.75</v>
      </c>
      <c r="AA160" s="38">
        <f t="shared" ref="AA160:AI160" si="297">$D160*R160/3600</f>
        <v>2112446128293.7461</v>
      </c>
      <c r="AB160" s="38">
        <f t="shared" si="297"/>
        <v>2112446128293.7461</v>
      </c>
      <c r="AC160" s="38">
        <f t="shared" si="297"/>
        <v>2112446128293.7461</v>
      </c>
      <c r="AD160" s="38">
        <f t="shared" si="297"/>
        <v>2112446128293.7461</v>
      </c>
      <c r="AE160" s="38">
        <f t="shared" si="297"/>
        <v>2112446128293.7461</v>
      </c>
      <c r="AF160" s="38">
        <f t="shared" si="297"/>
        <v>2112446128293.7461</v>
      </c>
      <c r="AG160" s="38">
        <f t="shared" si="297"/>
        <v>2112446128293.7461</v>
      </c>
      <c r="AH160" s="38">
        <f t="shared" si="297"/>
        <v>2112446128293.7461</v>
      </c>
      <c r="AI160" s="38">
        <f t="shared" si="297"/>
        <v>2112446128293.7461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0</v>
      </c>
      <c r="O161" s="38">
        <f t="shared" si="20"/>
        <v>30</v>
      </c>
      <c r="P161" s="369">
        <f t="shared" si="21"/>
        <v>100000000000</v>
      </c>
      <c r="Q161" s="38">
        <f t="shared" si="22"/>
        <v>698560227610365.75</v>
      </c>
      <c r="R161" s="371">
        <f t="shared" ref="R161:Z161" si="298">$P161*$O161+MAX(R$24*1000/(MAX(MIN(FLOOR(R$24*1000/$U$1,1),$E161))*$L$1)*$R$1,$Q161-$P161*$O161)</f>
        <v>698560227610365.75</v>
      </c>
      <c r="S161" s="371">
        <f t="shared" si="298"/>
        <v>698560227610365.75</v>
      </c>
      <c r="T161" s="371">
        <f t="shared" si="298"/>
        <v>698560227610365.75</v>
      </c>
      <c r="U161" s="371">
        <f t="shared" si="298"/>
        <v>698560227610365.75</v>
      </c>
      <c r="V161" s="371">
        <f t="shared" si="298"/>
        <v>698560227610365.75</v>
      </c>
      <c r="W161" s="371">
        <f t="shared" si="298"/>
        <v>698560227610365.75</v>
      </c>
      <c r="X161" s="371">
        <f t="shared" si="298"/>
        <v>698560227610365.75</v>
      </c>
      <c r="Y161" s="371">
        <f t="shared" si="298"/>
        <v>698560227610365.75</v>
      </c>
      <c r="Z161" s="371">
        <f t="shared" si="298"/>
        <v>698560227610365.75</v>
      </c>
      <c r="AA161" s="38">
        <f t="shared" ref="AA161:AI161" si="299">$D161*R161/3600</f>
        <v>2112446128293.7461</v>
      </c>
      <c r="AB161" s="38">
        <f t="shared" si="299"/>
        <v>2112446128293.7461</v>
      </c>
      <c r="AC161" s="38">
        <f t="shared" si="299"/>
        <v>2112446128293.7461</v>
      </c>
      <c r="AD161" s="38">
        <f t="shared" si="299"/>
        <v>2112446128293.7461</v>
      </c>
      <c r="AE161" s="38">
        <f t="shared" si="299"/>
        <v>2112446128293.7461</v>
      </c>
      <c r="AF161" s="38">
        <f t="shared" si="299"/>
        <v>2112446128293.7461</v>
      </c>
      <c r="AG161" s="38">
        <f t="shared" si="299"/>
        <v>2112446128293.7461</v>
      </c>
      <c r="AH161" s="38">
        <f t="shared" si="299"/>
        <v>2112446128293.7461</v>
      </c>
      <c r="AI161" s="38">
        <f t="shared" si="299"/>
        <v>2112446128293.7461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0</v>
      </c>
      <c r="O162" s="38">
        <f t="shared" si="20"/>
        <v>20</v>
      </c>
      <c r="P162" s="369">
        <f t="shared" si="21"/>
        <v>100000000000</v>
      </c>
      <c r="Q162" s="38">
        <f t="shared" si="22"/>
        <v>698560227610365.75</v>
      </c>
      <c r="R162" s="371">
        <f t="shared" ref="R162:Z162" si="300">$P162*$O162+MAX(R$24*1000/(MAX(MIN(FLOOR(R$24*1000/$U$1,1),$E162))*$L$1)*$R$1,$Q162-$P162*$O162)</f>
        <v>698560227610365.75</v>
      </c>
      <c r="S162" s="371">
        <f t="shared" si="300"/>
        <v>698560227610365.75</v>
      </c>
      <c r="T162" s="371">
        <f t="shared" si="300"/>
        <v>698560227610365.75</v>
      </c>
      <c r="U162" s="371">
        <f t="shared" si="300"/>
        <v>698560227610365.75</v>
      </c>
      <c r="V162" s="371">
        <f t="shared" si="300"/>
        <v>698560227610365.75</v>
      </c>
      <c r="W162" s="371">
        <f t="shared" si="300"/>
        <v>698560227610365.75</v>
      </c>
      <c r="X162" s="371">
        <f t="shared" si="300"/>
        <v>698560227610365.75</v>
      </c>
      <c r="Y162" s="371">
        <f t="shared" si="300"/>
        <v>698560227610365.75</v>
      </c>
      <c r="Z162" s="371">
        <f t="shared" si="300"/>
        <v>698560227610365.75</v>
      </c>
      <c r="AA162" s="38">
        <f t="shared" ref="AA162:AI162" si="301">$D162*R162/3600</f>
        <v>1408297418862.4976</v>
      </c>
      <c r="AB162" s="38">
        <f t="shared" si="301"/>
        <v>1408297418862.4976</v>
      </c>
      <c r="AC162" s="38">
        <f t="shared" si="301"/>
        <v>1408297418862.4976</v>
      </c>
      <c r="AD162" s="38">
        <f t="shared" si="301"/>
        <v>1408297418862.4976</v>
      </c>
      <c r="AE162" s="38">
        <f t="shared" si="301"/>
        <v>1408297418862.4976</v>
      </c>
      <c r="AF162" s="38">
        <f t="shared" si="301"/>
        <v>1408297418862.4976</v>
      </c>
      <c r="AG162" s="38">
        <f t="shared" si="301"/>
        <v>1408297418862.4976</v>
      </c>
      <c r="AH162" s="38">
        <f t="shared" si="301"/>
        <v>1408297418862.4976</v>
      </c>
      <c r="AI162" s="38">
        <f t="shared" si="301"/>
        <v>1408297418862.4976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0</v>
      </c>
      <c r="O163" s="38">
        <f t="shared" si="20"/>
        <v>5</v>
      </c>
      <c r="P163" s="369">
        <f t="shared" si="21"/>
        <v>100000000000</v>
      </c>
      <c r="Q163" s="38">
        <f t="shared" si="22"/>
        <v>698560227610365.75</v>
      </c>
      <c r="R163" s="371">
        <f t="shared" ref="R163:Z163" si="302">$P163*$O163+MAX(R$24*1000/(MAX(MIN(FLOOR(R$24*1000/$U$1,1),$E163))*$L$1)*$R$1,$Q163-$P163*$O163)</f>
        <v>698560227610365.75</v>
      </c>
      <c r="S163" s="371">
        <f t="shared" si="302"/>
        <v>698560227610365.75</v>
      </c>
      <c r="T163" s="371">
        <f t="shared" si="302"/>
        <v>698560227610365.75</v>
      </c>
      <c r="U163" s="371">
        <f t="shared" si="302"/>
        <v>698560227610365.75</v>
      </c>
      <c r="V163" s="371">
        <f t="shared" si="302"/>
        <v>698560227610365.75</v>
      </c>
      <c r="W163" s="371">
        <f t="shared" si="302"/>
        <v>698560227610365.75</v>
      </c>
      <c r="X163" s="371">
        <f t="shared" si="302"/>
        <v>698560227610365.75</v>
      </c>
      <c r="Y163" s="371">
        <f t="shared" si="302"/>
        <v>698560227610365.75</v>
      </c>
      <c r="Z163" s="371">
        <f t="shared" si="302"/>
        <v>698560227610365.75</v>
      </c>
      <c r="AA163" s="38">
        <f t="shared" ref="AA163:AI163" si="303">$D163*R163/3600</f>
        <v>1408297418862.4976</v>
      </c>
      <c r="AB163" s="38">
        <f t="shared" si="303"/>
        <v>1408297418862.4976</v>
      </c>
      <c r="AC163" s="38">
        <f t="shared" si="303"/>
        <v>1408297418862.4976</v>
      </c>
      <c r="AD163" s="38">
        <f t="shared" si="303"/>
        <v>1408297418862.4976</v>
      </c>
      <c r="AE163" s="38">
        <f t="shared" si="303"/>
        <v>1408297418862.4976</v>
      </c>
      <c r="AF163" s="38">
        <f t="shared" si="303"/>
        <v>1408297418862.4976</v>
      </c>
      <c r="AG163" s="38">
        <f t="shared" si="303"/>
        <v>1408297418862.4976</v>
      </c>
      <c r="AH163" s="38">
        <f t="shared" si="303"/>
        <v>1408297418862.4976</v>
      </c>
      <c r="AI163" s="38">
        <f t="shared" si="303"/>
        <v>1408297418862.4976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0</v>
      </c>
      <c r="O164" s="38">
        <f t="shared" si="20"/>
        <v>5</v>
      </c>
      <c r="P164" s="369">
        <f t="shared" si="21"/>
        <v>100000000000</v>
      </c>
      <c r="Q164" s="38">
        <f t="shared" si="22"/>
        <v>698560227610365.75</v>
      </c>
      <c r="R164" s="371">
        <f t="shared" ref="R164:Z164" si="304">$P164*$O164+MAX(R$24*1000/(MAX(MIN(FLOOR(R$24*1000/$U$1,1),$E164))*$L$1)*$R$1,$Q164-$P164*$O164)</f>
        <v>698560227610365.75</v>
      </c>
      <c r="S164" s="371">
        <f t="shared" si="304"/>
        <v>698560227610365.75</v>
      </c>
      <c r="T164" s="371">
        <f t="shared" si="304"/>
        <v>698560227610365.75</v>
      </c>
      <c r="U164" s="371">
        <f t="shared" si="304"/>
        <v>698560227610365.75</v>
      </c>
      <c r="V164" s="371">
        <f t="shared" si="304"/>
        <v>698560227610365.75</v>
      </c>
      <c r="W164" s="371">
        <f t="shared" si="304"/>
        <v>698560227610365.75</v>
      </c>
      <c r="X164" s="371">
        <f t="shared" si="304"/>
        <v>698560227610365.75</v>
      </c>
      <c r="Y164" s="371">
        <f t="shared" si="304"/>
        <v>698560227610365.75</v>
      </c>
      <c r="Z164" s="371">
        <f t="shared" si="304"/>
        <v>698560227610365.75</v>
      </c>
      <c r="AA164" s="38">
        <f t="shared" ref="AA164:AI164" si="305">$D164*R164/3600</f>
        <v>1408297418862.4976</v>
      </c>
      <c r="AB164" s="38">
        <f t="shared" si="305"/>
        <v>1408297418862.4976</v>
      </c>
      <c r="AC164" s="38">
        <f t="shared" si="305"/>
        <v>1408297418862.4976</v>
      </c>
      <c r="AD164" s="38">
        <f t="shared" si="305"/>
        <v>1408297418862.4976</v>
      </c>
      <c r="AE164" s="38">
        <f t="shared" si="305"/>
        <v>1408297418862.4976</v>
      </c>
      <c r="AF164" s="38">
        <f t="shared" si="305"/>
        <v>1408297418862.4976</v>
      </c>
      <c r="AG164" s="38">
        <f t="shared" si="305"/>
        <v>1408297418862.4976</v>
      </c>
      <c r="AH164" s="38">
        <f t="shared" si="305"/>
        <v>1408297418862.4976</v>
      </c>
      <c r="AI164" s="38">
        <f t="shared" si="305"/>
        <v>1408297418862.4976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0</v>
      </c>
      <c r="O165" s="38">
        <f t="shared" si="20"/>
        <v>15</v>
      </c>
      <c r="P165" s="369">
        <f t="shared" si="21"/>
        <v>100000000000</v>
      </c>
      <c r="Q165" s="38">
        <f t="shared" si="22"/>
        <v>698560227610365.75</v>
      </c>
      <c r="R165" s="371">
        <f t="shared" ref="R165:Z165" si="306">$P165*$O165+MAX(R$24*1000/(MAX(MIN(FLOOR(R$24*1000/$U$1,1),$E165))*$L$1)*$R$1,$Q165-$P165*$O165)</f>
        <v>698560227610365.75</v>
      </c>
      <c r="S165" s="371">
        <f t="shared" si="306"/>
        <v>698560227610365.75</v>
      </c>
      <c r="T165" s="371">
        <f t="shared" si="306"/>
        <v>698560227610365.75</v>
      </c>
      <c r="U165" s="371">
        <f t="shared" si="306"/>
        <v>698560227610365.75</v>
      </c>
      <c r="V165" s="371">
        <f t="shared" si="306"/>
        <v>698560227610365.75</v>
      </c>
      <c r="W165" s="371">
        <f t="shared" si="306"/>
        <v>698560227610365.75</v>
      </c>
      <c r="X165" s="371">
        <f t="shared" si="306"/>
        <v>698560227610365.75</v>
      </c>
      <c r="Y165" s="371">
        <f t="shared" si="306"/>
        <v>698560227610365.75</v>
      </c>
      <c r="Z165" s="371">
        <f t="shared" si="306"/>
        <v>698560227610365.75</v>
      </c>
      <c r="AA165" s="38">
        <f t="shared" ref="AA165:AI165" si="307">$D165*R165/3600</f>
        <v>1056223064146.873</v>
      </c>
      <c r="AB165" s="38">
        <f t="shared" si="307"/>
        <v>1056223064146.873</v>
      </c>
      <c r="AC165" s="38">
        <f t="shared" si="307"/>
        <v>1056223064146.873</v>
      </c>
      <c r="AD165" s="38">
        <f t="shared" si="307"/>
        <v>1056223064146.873</v>
      </c>
      <c r="AE165" s="38">
        <f t="shared" si="307"/>
        <v>1056223064146.873</v>
      </c>
      <c r="AF165" s="38">
        <f t="shared" si="307"/>
        <v>1056223064146.873</v>
      </c>
      <c r="AG165" s="38">
        <f t="shared" si="307"/>
        <v>1056223064146.873</v>
      </c>
      <c r="AH165" s="38">
        <f t="shared" si="307"/>
        <v>1056223064146.873</v>
      </c>
      <c r="AI165" s="38">
        <f t="shared" si="307"/>
        <v>1056223064146.873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0</v>
      </c>
      <c r="O166" s="38">
        <f t="shared" si="20"/>
        <v>3</v>
      </c>
      <c r="P166" s="369">
        <f t="shared" si="21"/>
        <v>100000000000</v>
      </c>
      <c r="Q166" s="38">
        <f t="shared" si="22"/>
        <v>698560227610365.75</v>
      </c>
      <c r="R166" s="371">
        <f t="shared" ref="R166:Z166" si="308">$P166*$O166+MAX(R$24*1000/(MAX(MIN(FLOOR(R$24*1000/$U$1,1),$E166))*$L$1)*$R$1,$Q166-$P166*$O166)</f>
        <v>698560227610365.75</v>
      </c>
      <c r="S166" s="371">
        <f t="shared" si="308"/>
        <v>698560227610365.75</v>
      </c>
      <c r="T166" s="371">
        <f t="shared" si="308"/>
        <v>698560227610365.75</v>
      </c>
      <c r="U166" s="371">
        <f t="shared" si="308"/>
        <v>698560227610365.75</v>
      </c>
      <c r="V166" s="371">
        <f t="shared" si="308"/>
        <v>698560227610365.75</v>
      </c>
      <c r="W166" s="371">
        <f t="shared" si="308"/>
        <v>698560227610365.75</v>
      </c>
      <c r="X166" s="371">
        <f t="shared" si="308"/>
        <v>698560227610365.75</v>
      </c>
      <c r="Y166" s="371">
        <f t="shared" si="308"/>
        <v>698560227610365.75</v>
      </c>
      <c r="Z166" s="371">
        <f t="shared" si="308"/>
        <v>698560227610365.75</v>
      </c>
      <c r="AA166" s="38">
        <f t="shared" ref="AA166:AI166" si="309">$D166*R166/3600</f>
        <v>1056223064146.873</v>
      </c>
      <c r="AB166" s="38">
        <f t="shared" si="309"/>
        <v>1056223064146.873</v>
      </c>
      <c r="AC166" s="38">
        <f t="shared" si="309"/>
        <v>1056223064146.873</v>
      </c>
      <c r="AD166" s="38">
        <f t="shared" si="309"/>
        <v>1056223064146.873</v>
      </c>
      <c r="AE166" s="38">
        <f t="shared" si="309"/>
        <v>1056223064146.873</v>
      </c>
      <c r="AF166" s="38">
        <f t="shared" si="309"/>
        <v>1056223064146.873</v>
      </c>
      <c r="AG166" s="38">
        <f t="shared" si="309"/>
        <v>1056223064146.873</v>
      </c>
      <c r="AH166" s="38">
        <f t="shared" si="309"/>
        <v>1056223064146.873</v>
      </c>
      <c r="AI166" s="38">
        <f t="shared" si="309"/>
        <v>1056223064146.873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0</v>
      </c>
      <c r="O167" s="38">
        <f t="shared" si="20"/>
        <v>10</v>
      </c>
      <c r="P167" s="369">
        <f t="shared" si="21"/>
        <v>100000000000</v>
      </c>
      <c r="Q167" s="38">
        <f t="shared" si="22"/>
        <v>698560227610365.75</v>
      </c>
      <c r="R167" s="371">
        <f t="shared" ref="R167:Z167" si="310">$P167*$O167+MAX(R$24*1000/(MAX(MIN(FLOOR(R$24*1000/$U$1,1),$E167))*$L$1)*$R$1,$Q167-$P167*$O167)</f>
        <v>698560227610365.75</v>
      </c>
      <c r="S167" s="371">
        <f t="shared" si="310"/>
        <v>698560227610365.75</v>
      </c>
      <c r="T167" s="371">
        <f t="shared" si="310"/>
        <v>698560227610365.75</v>
      </c>
      <c r="U167" s="371">
        <f t="shared" si="310"/>
        <v>698560227610365.75</v>
      </c>
      <c r="V167" s="371">
        <f t="shared" si="310"/>
        <v>698560227610365.75</v>
      </c>
      <c r="W167" s="371">
        <f t="shared" si="310"/>
        <v>698560227610365.75</v>
      </c>
      <c r="X167" s="371">
        <f t="shared" si="310"/>
        <v>698560227610365.75</v>
      </c>
      <c r="Y167" s="371">
        <f t="shared" si="310"/>
        <v>698560227610365.75</v>
      </c>
      <c r="Z167" s="371">
        <f t="shared" si="310"/>
        <v>698560227610365.75</v>
      </c>
      <c r="AA167" s="38">
        <f t="shared" ref="AA167:AI167" si="311">$D167*R167/3600</f>
        <v>704148709431.24878</v>
      </c>
      <c r="AB167" s="38">
        <f t="shared" si="311"/>
        <v>704148709431.24878</v>
      </c>
      <c r="AC167" s="38">
        <f t="shared" si="311"/>
        <v>704148709431.24878</v>
      </c>
      <c r="AD167" s="38">
        <f t="shared" si="311"/>
        <v>704148709431.24878</v>
      </c>
      <c r="AE167" s="38">
        <f t="shared" si="311"/>
        <v>704148709431.24878</v>
      </c>
      <c r="AF167" s="38">
        <f t="shared" si="311"/>
        <v>704148709431.24878</v>
      </c>
      <c r="AG167" s="38">
        <f t="shared" si="311"/>
        <v>704148709431.24878</v>
      </c>
      <c r="AH167" s="38">
        <f t="shared" si="311"/>
        <v>704148709431.24878</v>
      </c>
      <c r="AI167" s="38">
        <f t="shared" si="311"/>
        <v>704148709431.24878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2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0</v>
      </c>
      <c r="O169" s="38">
        <f t="shared" si="20"/>
        <v>7</v>
      </c>
      <c r="P169" s="369">
        <f t="shared" si="21"/>
        <v>100000000000</v>
      </c>
      <c r="Q169" s="38">
        <f t="shared" si="22"/>
        <v>698560227610365.75</v>
      </c>
      <c r="R169" s="371">
        <f t="shared" ref="R169:Z169" si="314">$P169*$O169+MAX(R$24*1000/(MAX(MIN(FLOOR(R$24*1000/$U$1,1),$E169))*$L$1)*$R$1,$Q169-$P169*$O169)</f>
        <v>698560227610365.75</v>
      </c>
      <c r="S169" s="371">
        <f t="shared" si="314"/>
        <v>698560227610365.75</v>
      </c>
      <c r="T169" s="371">
        <f t="shared" si="314"/>
        <v>698560227610365.75</v>
      </c>
      <c r="U169" s="371">
        <f t="shared" si="314"/>
        <v>698560227610365.75</v>
      </c>
      <c r="V169" s="371">
        <f t="shared" si="314"/>
        <v>698560227610365.75</v>
      </c>
      <c r="W169" s="371">
        <f t="shared" si="314"/>
        <v>698560227610365.75</v>
      </c>
      <c r="X169" s="371">
        <f t="shared" si="314"/>
        <v>698560227610365.75</v>
      </c>
      <c r="Y169" s="371">
        <f t="shared" si="314"/>
        <v>698560227610365.75</v>
      </c>
      <c r="Z169" s="371">
        <f t="shared" si="314"/>
        <v>698560227610365.75</v>
      </c>
      <c r="AA169" s="38">
        <f t="shared" ref="AA169:AI169" si="315">$D169*R169/3600</f>
        <v>528111532073.43652</v>
      </c>
      <c r="AB169" s="38">
        <f t="shared" si="315"/>
        <v>528111532073.43652</v>
      </c>
      <c r="AC169" s="38">
        <f t="shared" si="315"/>
        <v>528111532073.43652</v>
      </c>
      <c r="AD169" s="38">
        <f t="shared" si="315"/>
        <v>528111532073.43652</v>
      </c>
      <c r="AE169" s="38">
        <f t="shared" si="315"/>
        <v>528111532073.43652</v>
      </c>
      <c r="AF169" s="38">
        <f t="shared" si="315"/>
        <v>528111532073.43652</v>
      </c>
      <c r="AG169" s="38">
        <f t="shared" si="315"/>
        <v>528111532073.43652</v>
      </c>
      <c r="AH169" s="38">
        <f t="shared" si="315"/>
        <v>528111532073.43652</v>
      </c>
      <c r="AI169" s="38">
        <f t="shared" si="315"/>
        <v>528111532073.43652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1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1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0</v>
      </c>
      <c r="O172" s="38">
        <f t="shared" si="20"/>
        <v>5</v>
      </c>
      <c r="P172" s="369">
        <f t="shared" si="21"/>
        <v>100000000000</v>
      </c>
      <c r="Q172" s="38">
        <f t="shared" si="22"/>
        <v>698560227610365.75</v>
      </c>
      <c r="R172" s="371">
        <f t="shared" ref="R172:Z172" si="320">$P172*$O172+MAX(R$24*1000/(MAX(MIN(FLOOR(R$24*1000/$U$1,1),$E172))*$L$1)*$R$1,$Q172-$P172*$O172)</f>
        <v>698560227610365.75</v>
      </c>
      <c r="S172" s="371">
        <f t="shared" si="320"/>
        <v>698560227610365.75</v>
      </c>
      <c r="T172" s="371">
        <f t="shared" si="320"/>
        <v>698560227610365.75</v>
      </c>
      <c r="U172" s="371">
        <f t="shared" si="320"/>
        <v>698560227610365.75</v>
      </c>
      <c r="V172" s="371">
        <f t="shared" si="320"/>
        <v>698560227610365.75</v>
      </c>
      <c r="W172" s="371">
        <f t="shared" si="320"/>
        <v>698560227610365.75</v>
      </c>
      <c r="X172" s="371">
        <f t="shared" si="320"/>
        <v>698560227610365.75</v>
      </c>
      <c r="Y172" s="371">
        <f t="shared" si="320"/>
        <v>698560227610365.75</v>
      </c>
      <c r="Z172" s="371">
        <f t="shared" si="320"/>
        <v>698560227610365.75</v>
      </c>
      <c r="AA172" s="38">
        <f t="shared" ref="AA172:AI172" si="321">$D172*R172/3600</f>
        <v>352074354715.62439</v>
      </c>
      <c r="AB172" s="38">
        <f t="shared" si="321"/>
        <v>352074354715.62439</v>
      </c>
      <c r="AC172" s="38">
        <f t="shared" si="321"/>
        <v>352074354715.62439</v>
      </c>
      <c r="AD172" s="38">
        <f t="shared" si="321"/>
        <v>352074354715.62439</v>
      </c>
      <c r="AE172" s="38">
        <f t="shared" si="321"/>
        <v>352074354715.62439</v>
      </c>
      <c r="AF172" s="38">
        <f t="shared" si="321"/>
        <v>352074354715.62439</v>
      </c>
      <c r="AG172" s="38">
        <f t="shared" si="321"/>
        <v>352074354715.62439</v>
      </c>
      <c r="AH172" s="38">
        <f t="shared" si="321"/>
        <v>352074354715.62439</v>
      </c>
      <c r="AI172" s="38">
        <f t="shared" si="321"/>
        <v>352074354715.62439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2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1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503.36</v>
      </c>
      <c r="Q175" s="38">
        <f t="shared" si="22"/>
        <v>3516272.7616995373</v>
      </c>
      <c r="R175" s="371">
        <f t="shared" ref="R175:Z175" si="327">$P175*$O175+MAX(R$24*1000/(MAX(MIN(FLOOR(R$24*1000/$U$1,1),$E175))*$L$1)*$R$1,$Q175-$P175*$O175)</f>
        <v>3516272.7616995373</v>
      </c>
      <c r="S175" s="371">
        <f t="shared" si="327"/>
        <v>3516272.7616995373</v>
      </c>
      <c r="T175" s="371">
        <f t="shared" si="327"/>
        <v>3516272.7616995373</v>
      </c>
      <c r="U175" s="371">
        <f t="shared" si="327"/>
        <v>3516272.7616995373</v>
      </c>
      <c r="V175" s="371">
        <f t="shared" si="327"/>
        <v>3516272.7616995373</v>
      </c>
      <c r="W175" s="371">
        <f t="shared" si="327"/>
        <v>3516272.7616995373</v>
      </c>
      <c r="X175" s="371">
        <f t="shared" si="327"/>
        <v>11254790.801127246</v>
      </c>
      <c r="Y175" s="371">
        <f t="shared" si="327"/>
        <v>112502605.61127245</v>
      </c>
      <c r="Z175" s="371">
        <f t="shared" si="327"/>
        <v>1124980753.7127244</v>
      </c>
      <c r="AA175" s="38">
        <f t="shared" ref="AA175:AI175" si="328">$D175*R175/3600</f>
        <v>3600.663307980326</v>
      </c>
      <c r="AB175" s="38">
        <f t="shared" si="328"/>
        <v>3600.663307980326</v>
      </c>
      <c r="AC175" s="38">
        <f t="shared" si="328"/>
        <v>3600.663307980326</v>
      </c>
      <c r="AD175" s="38">
        <f t="shared" si="328"/>
        <v>3600.663307980326</v>
      </c>
      <c r="AE175" s="38">
        <f t="shared" si="328"/>
        <v>3600.663307980326</v>
      </c>
      <c r="AF175" s="38">
        <f t="shared" si="328"/>
        <v>3600.663307980326</v>
      </c>
      <c r="AG175" s="38">
        <f t="shared" si="328"/>
        <v>11524.9057803543</v>
      </c>
      <c r="AH175" s="38">
        <f t="shared" si="328"/>
        <v>115202.66814594298</v>
      </c>
      <c r="AI175" s="38">
        <f t="shared" si="328"/>
        <v>1151980.2918018298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503.36</v>
      </c>
      <c r="Q176" s="38">
        <f t="shared" si="22"/>
        <v>3516272.7616995373</v>
      </c>
      <c r="R176" s="371">
        <f t="shared" ref="R176:Z176" si="329">$P176*$O176+MAX(R$24*1000/(MAX(MIN(FLOOR(R$24*1000/$U$1,1),$E176))*$L$1)*$R$1,$Q176-$P176*$O176)</f>
        <v>3516272.7616995373</v>
      </c>
      <c r="S176" s="371">
        <f t="shared" si="329"/>
        <v>3516272.7616995373</v>
      </c>
      <c r="T176" s="371">
        <f t="shared" si="329"/>
        <v>3516272.7616995373</v>
      </c>
      <c r="U176" s="371">
        <f t="shared" si="329"/>
        <v>3516272.7616995373</v>
      </c>
      <c r="V176" s="371">
        <f t="shared" si="329"/>
        <v>3516272.7616995373</v>
      </c>
      <c r="W176" s="371">
        <f t="shared" si="329"/>
        <v>3516272.7616995373</v>
      </c>
      <c r="X176" s="371">
        <f t="shared" si="329"/>
        <v>11254790.801127246</v>
      </c>
      <c r="Y176" s="371">
        <f t="shared" si="329"/>
        <v>112502605.61127245</v>
      </c>
      <c r="Z176" s="371">
        <f t="shared" si="329"/>
        <v>1124980753.7127244</v>
      </c>
      <c r="AA176" s="38">
        <f t="shared" ref="AA176:AI176" si="330">$D176*R176/3600</f>
        <v>3600.663307980326</v>
      </c>
      <c r="AB176" s="38">
        <f t="shared" si="330"/>
        <v>3600.663307980326</v>
      </c>
      <c r="AC176" s="38">
        <f t="shared" si="330"/>
        <v>3600.663307980326</v>
      </c>
      <c r="AD176" s="38">
        <f t="shared" si="330"/>
        <v>3600.663307980326</v>
      </c>
      <c r="AE176" s="38">
        <f t="shared" si="330"/>
        <v>3600.663307980326</v>
      </c>
      <c r="AF176" s="38">
        <f t="shared" si="330"/>
        <v>3600.663307980326</v>
      </c>
      <c r="AG176" s="38">
        <f t="shared" si="330"/>
        <v>11524.9057803543</v>
      </c>
      <c r="AH176" s="38">
        <f t="shared" si="330"/>
        <v>115202.66814594298</v>
      </c>
      <c r="AI176" s="38">
        <f t="shared" si="330"/>
        <v>1151980.2918018298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1048.6666666666667</v>
      </c>
      <c r="Q177" s="38">
        <f t="shared" si="22"/>
        <v>7325568.2535407031</v>
      </c>
      <c r="R177" s="371">
        <f t="shared" ref="R177:Z177" si="331">$P177*$O177+MAX(R$24*1000/(MAX(MIN(FLOOR(R$24*1000/$U$1,1),$E177))*$L$1)*$R$1,$Q177-$P177*$O177)</f>
        <v>7325568.2535407031</v>
      </c>
      <c r="S177" s="371">
        <f t="shared" si="331"/>
        <v>7325568.2535407031</v>
      </c>
      <c r="T177" s="371">
        <f t="shared" si="331"/>
        <v>7325568.2535407031</v>
      </c>
      <c r="U177" s="371">
        <f t="shared" si="331"/>
        <v>7325568.2535407031</v>
      </c>
      <c r="V177" s="371">
        <f t="shared" si="331"/>
        <v>7325568.2535407031</v>
      </c>
      <c r="W177" s="371">
        <f t="shared" si="331"/>
        <v>7325568.2535407031</v>
      </c>
      <c r="X177" s="371">
        <f t="shared" si="331"/>
        <v>22504757.735587824</v>
      </c>
      <c r="Y177" s="371">
        <f t="shared" si="331"/>
        <v>225000387.35587826</v>
      </c>
      <c r="Z177" s="371">
        <f t="shared" si="331"/>
        <v>2249956683.5587826</v>
      </c>
      <c r="AA177" s="38">
        <f t="shared" ref="AA177:AI177" si="332">$D177*R177/3600</f>
        <v>3750.6909458128398</v>
      </c>
      <c r="AB177" s="38">
        <f t="shared" si="332"/>
        <v>3750.6909458128398</v>
      </c>
      <c r="AC177" s="38">
        <f t="shared" si="332"/>
        <v>3750.6909458128398</v>
      </c>
      <c r="AD177" s="38">
        <f t="shared" si="332"/>
        <v>3750.6909458128398</v>
      </c>
      <c r="AE177" s="38">
        <f t="shared" si="332"/>
        <v>3750.6909458128398</v>
      </c>
      <c r="AF177" s="38">
        <f t="shared" si="332"/>
        <v>3750.6909458128398</v>
      </c>
      <c r="AG177" s="38">
        <f t="shared" si="332"/>
        <v>11522.435960620967</v>
      </c>
      <c r="AH177" s="38">
        <f t="shared" si="332"/>
        <v>115200.19832620966</v>
      </c>
      <c r="AI177" s="38">
        <f t="shared" si="332"/>
        <v>1151977.8219820966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1258.4000000000001</v>
      </c>
      <c r="Q178" s="38">
        <f t="shared" si="22"/>
        <v>8790681.904248843</v>
      </c>
      <c r="R178" s="371">
        <f t="shared" ref="R178:Z178" si="333">$P178*$O178+MAX(R$24*1000/(MAX(MIN(FLOOR(R$24*1000/$U$1,1),$E178))*$L$1)*$R$1,$Q178-$P178*$O178)</f>
        <v>8790681.904248843</v>
      </c>
      <c r="S178" s="371">
        <f t="shared" si="333"/>
        <v>8790681.904248843</v>
      </c>
      <c r="T178" s="371">
        <f t="shared" si="333"/>
        <v>8790681.904248843</v>
      </c>
      <c r="U178" s="371">
        <f t="shared" si="333"/>
        <v>8790681.904248843</v>
      </c>
      <c r="V178" s="371">
        <f t="shared" si="333"/>
        <v>8790681.904248843</v>
      </c>
      <c r="W178" s="371">
        <f t="shared" si="333"/>
        <v>8790681.904248843</v>
      </c>
      <c r="X178" s="371">
        <f t="shared" si="333"/>
        <v>45001545.604508981</v>
      </c>
      <c r="Y178" s="371">
        <f t="shared" si="333"/>
        <v>449992804.84508985</v>
      </c>
      <c r="Z178" s="371">
        <f t="shared" si="333"/>
        <v>4499905397.2508984</v>
      </c>
      <c r="AA178" s="38">
        <f t="shared" ref="AA178:AI178" si="334">$D178*R178/3600</f>
        <v>2250.4145674877036</v>
      </c>
      <c r="AB178" s="38">
        <f t="shared" si="334"/>
        <v>2250.4145674877036</v>
      </c>
      <c r="AC178" s="38">
        <f t="shared" si="334"/>
        <v>2250.4145674877036</v>
      </c>
      <c r="AD178" s="38">
        <f t="shared" si="334"/>
        <v>2250.4145674877036</v>
      </c>
      <c r="AE178" s="38">
        <f t="shared" si="334"/>
        <v>2250.4145674877036</v>
      </c>
      <c r="AF178" s="38">
        <f t="shared" si="334"/>
        <v>2250.4145674877036</v>
      </c>
      <c r="AG178" s="38">
        <f t="shared" si="334"/>
        <v>11520.395674754298</v>
      </c>
      <c r="AH178" s="38">
        <f t="shared" si="334"/>
        <v>115198.158040343</v>
      </c>
      <c r="AI178" s="38">
        <f t="shared" si="334"/>
        <v>1151975.7816962299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0</v>
      </c>
      <c r="O179" s="38">
        <f t="shared" si="20"/>
        <v>1</v>
      </c>
      <c r="P179" s="369">
        <f t="shared" si="21"/>
        <v>100000000000</v>
      </c>
      <c r="Q179" s="38">
        <f t="shared" si="22"/>
        <v>698560227610365.75</v>
      </c>
      <c r="R179" s="371">
        <f t="shared" ref="R179:Z179" si="335">$P179*$O179+MAX(R$24*1000/(MAX(MIN(FLOOR(R$24*1000/$U$1,1),$E179))*$L$1)*$R$1,$Q179-$P179*$O179)</f>
        <v>698560227610365.75</v>
      </c>
      <c r="S179" s="371">
        <f t="shared" si="335"/>
        <v>698560227610365.75</v>
      </c>
      <c r="T179" s="371">
        <f t="shared" si="335"/>
        <v>698560227610365.75</v>
      </c>
      <c r="U179" s="371">
        <f t="shared" si="335"/>
        <v>698560227610365.75</v>
      </c>
      <c r="V179" s="371">
        <f t="shared" si="335"/>
        <v>698560227610365.75</v>
      </c>
      <c r="W179" s="371">
        <f t="shared" si="335"/>
        <v>698560227610365.75</v>
      </c>
      <c r="X179" s="371">
        <f t="shared" si="335"/>
        <v>698560227610365.75</v>
      </c>
      <c r="Y179" s="371">
        <f t="shared" si="335"/>
        <v>698560227610365.75</v>
      </c>
      <c r="Z179" s="371">
        <f t="shared" si="335"/>
        <v>698560227610365.75</v>
      </c>
      <c r="AA179" s="38">
        <f t="shared" ref="AA179:AI179" si="336">$D179*R179/3600</f>
        <v>89415709134.126801</v>
      </c>
      <c r="AB179" s="38">
        <f t="shared" si="336"/>
        <v>89415709134.126801</v>
      </c>
      <c r="AC179" s="38">
        <f t="shared" si="336"/>
        <v>89415709134.126801</v>
      </c>
      <c r="AD179" s="38">
        <f t="shared" si="336"/>
        <v>89415709134.126801</v>
      </c>
      <c r="AE179" s="38">
        <f t="shared" si="336"/>
        <v>89415709134.126801</v>
      </c>
      <c r="AF179" s="38">
        <f t="shared" si="336"/>
        <v>89415709134.126801</v>
      </c>
      <c r="AG179" s="38">
        <f t="shared" si="336"/>
        <v>89415709134.126801</v>
      </c>
      <c r="AH179" s="38">
        <f t="shared" si="336"/>
        <v>89415709134.126801</v>
      </c>
      <c r="AI179" s="38">
        <f t="shared" si="336"/>
        <v>89415709134.126801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7</v>
      </c>
      <c r="P180" s="369">
        <f t="shared" si="21"/>
        <v>629.20000000000005</v>
      </c>
      <c r="Q180" s="38">
        <f t="shared" si="22"/>
        <v>4395340.9521244215</v>
      </c>
      <c r="R180" s="371">
        <f t="shared" ref="R180:Z180" si="337">$P180*$O180+MAX(R$24*1000/(MAX(MIN(FLOOR(R$24*1000/$U$1,1),$E180))*$L$1)*$R$1,$Q180-$P180*$O180)</f>
        <v>4395340.9521244215</v>
      </c>
      <c r="S180" s="371">
        <f t="shared" si="337"/>
        <v>4395340.9521244215</v>
      </c>
      <c r="T180" s="371">
        <f t="shared" si="337"/>
        <v>4395340.9521244215</v>
      </c>
      <c r="U180" s="371">
        <f t="shared" si="337"/>
        <v>4395340.9521244215</v>
      </c>
      <c r="V180" s="371">
        <f t="shared" si="337"/>
        <v>4395340.9521244215</v>
      </c>
      <c r="W180" s="371">
        <f t="shared" si="337"/>
        <v>4395340.9521244215</v>
      </c>
      <c r="X180" s="371">
        <f t="shared" si="337"/>
        <v>15004080.668169662</v>
      </c>
      <c r="Y180" s="371">
        <f t="shared" si="337"/>
        <v>150001167.08169663</v>
      </c>
      <c r="Z180" s="371">
        <f t="shared" si="337"/>
        <v>1499972031.2169662</v>
      </c>
      <c r="AA180" s="38">
        <f t="shared" ref="AA180:AI180" si="338">$D180*R180/3600</f>
        <v>3375.6218512315559</v>
      </c>
      <c r="AB180" s="38">
        <f t="shared" si="338"/>
        <v>3375.6218512315559</v>
      </c>
      <c r="AC180" s="38">
        <f t="shared" si="338"/>
        <v>3375.6218512315559</v>
      </c>
      <c r="AD180" s="38">
        <f t="shared" si="338"/>
        <v>3375.6218512315559</v>
      </c>
      <c r="AE180" s="38">
        <f t="shared" si="338"/>
        <v>3375.6218512315559</v>
      </c>
      <c r="AF180" s="38">
        <f t="shared" si="338"/>
        <v>3375.6218512315559</v>
      </c>
      <c r="AG180" s="38">
        <f t="shared" si="338"/>
        <v>11523.133953154302</v>
      </c>
      <c r="AH180" s="38">
        <f t="shared" si="338"/>
        <v>115200.89631874302</v>
      </c>
      <c r="AI180" s="38">
        <f t="shared" si="338"/>
        <v>1151978.5199746301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0</v>
      </c>
      <c r="O181" s="38">
        <f t="shared" si="20"/>
        <v>5</v>
      </c>
      <c r="P181" s="369">
        <f t="shared" si="21"/>
        <v>100000000000</v>
      </c>
      <c r="Q181" s="38">
        <f t="shared" si="22"/>
        <v>698560227610365.75</v>
      </c>
      <c r="R181" s="371">
        <f t="shared" ref="R181:Z181" si="339">$P181*$O181+MAX(R$24*1000/(MAX(MIN(FLOOR(R$24*1000/$U$1,1),$E181))*$L$1)*$R$1,$Q181-$P181*$O181)</f>
        <v>698560227610365.75</v>
      </c>
      <c r="S181" s="371">
        <f t="shared" si="339"/>
        <v>698560227610365.75</v>
      </c>
      <c r="T181" s="371">
        <f t="shared" si="339"/>
        <v>698560227610365.75</v>
      </c>
      <c r="U181" s="371">
        <f t="shared" si="339"/>
        <v>698560227610365.75</v>
      </c>
      <c r="V181" s="371">
        <f t="shared" si="339"/>
        <v>698560227610365.75</v>
      </c>
      <c r="W181" s="371">
        <f t="shared" si="339"/>
        <v>698560227610365.75</v>
      </c>
      <c r="X181" s="371">
        <f t="shared" si="339"/>
        <v>698560227610365.75</v>
      </c>
      <c r="Y181" s="371">
        <f t="shared" si="339"/>
        <v>698560227610365.75</v>
      </c>
      <c r="Z181" s="371">
        <f t="shared" si="339"/>
        <v>698560227610365.75</v>
      </c>
      <c r="AA181" s="38">
        <f t="shared" ref="AA181:AI181" si="340">$D181*R181/3600</f>
        <v>726502636714.7804</v>
      </c>
      <c r="AB181" s="38">
        <f t="shared" si="340"/>
        <v>726502636714.7804</v>
      </c>
      <c r="AC181" s="38">
        <f t="shared" si="340"/>
        <v>726502636714.7804</v>
      </c>
      <c r="AD181" s="38">
        <f t="shared" si="340"/>
        <v>726502636714.7804</v>
      </c>
      <c r="AE181" s="38">
        <f t="shared" si="340"/>
        <v>726502636714.7804</v>
      </c>
      <c r="AF181" s="38">
        <f t="shared" si="340"/>
        <v>726502636714.7804</v>
      </c>
      <c r="AG181" s="38">
        <f t="shared" si="340"/>
        <v>726502636714.7804</v>
      </c>
      <c r="AH181" s="38">
        <f t="shared" si="340"/>
        <v>726502636714.7804</v>
      </c>
      <c r="AI181" s="38">
        <f t="shared" si="340"/>
        <v>726502636714.7804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2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1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7</v>
      </c>
      <c r="P184" s="369">
        <f t="shared" si="21"/>
        <v>335.57333333333332</v>
      </c>
      <c r="Q184" s="38">
        <f t="shared" si="22"/>
        <v>2344181.8411330245</v>
      </c>
      <c r="R184" s="371">
        <f t="shared" ref="R184:Z184" si="345">$P184*$O184+MAX(R$24*1000/(MAX(MIN(FLOOR(R$24*1000/$U$1,1),$E184))*$L$1)*$R$1,$Q184-$P184*$O184)</f>
        <v>2344181.8411330245</v>
      </c>
      <c r="S184" s="371">
        <f t="shared" si="345"/>
        <v>2344181.8411330245</v>
      </c>
      <c r="T184" s="371">
        <f t="shared" si="345"/>
        <v>2344181.8411330245</v>
      </c>
      <c r="U184" s="371">
        <f t="shared" si="345"/>
        <v>2344181.8411330245</v>
      </c>
      <c r="V184" s="371">
        <f t="shared" si="345"/>
        <v>2344181.8411330245</v>
      </c>
      <c r="W184" s="371">
        <f t="shared" si="345"/>
        <v>2344181.8411330245</v>
      </c>
      <c r="X184" s="371">
        <f t="shared" si="345"/>
        <v>7502187.1474181646</v>
      </c>
      <c r="Y184" s="371">
        <f t="shared" si="345"/>
        <v>75000730.354181647</v>
      </c>
      <c r="Z184" s="371">
        <f t="shared" si="345"/>
        <v>749986162.42181635</v>
      </c>
      <c r="AA184" s="38">
        <f t="shared" ref="AA184:AI184" si="346">$D184*R184/3600</f>
        <v>3708.4956726724449</v>
      </c>
      <c r="AB184" s="38">
        <f t="shared" si="346"/>
        <v>3708.4956726724449</v>
      </c>
      <c r="AC184" s="38">
        <f t="shared" si="346"/>
        <v>3708.4956726724449</v>
      </c>
      <c r="AD184" s="38">
        <f t="shared" si="346"/>
        <v>3708.4956726724449</v>
      </c>
      <c r="AE184" s="38">
        <f t="shared" si="346"/>
        <v>3708.4956726724449</v>
      </c>
      <c r="AF184" s="38">
        <f t="shared" si="346"/>
        <v>3708.4956726724449</v>
      </c>
      <c r="AG184" s="38">
        <f t="shared" si="346"/>
        <v>11868.460067215537</v>
      </c>
      <c r="AH184" s="38">
        <f t="shared" si="346"/>
        <v>118651.15542031536</v>
      </c>
      <c r="AI184" s="38">
        <f t="shared" si="346"/>
        <v>1186478.1089513134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3</v>
      </c>
      <c r="P185" s="369">
        <f t="shared" si="21"/>
        <v>671.14666666666665</v>
      </c>
      <c r="Q185" s="38">
        <f t="shared" si="22"/>
        <v>4688363.6822660491</v>
      </c>
      <c r="R185" s="371">
        <f t="shared" ref="R185:Z185" si="347">$P185*$O185+MAX(R$24*1000/(MAX(MIN(FLOOR(R$24*1000/$U$1,1),$E185))*$L$1)*$R$1,$Q185-$P185*$O185)</f>
        <v>4688363.6822660491</v>
      </c>
      <c r="S185" s="371">
        <f t="shared" si="347"/>
        <v>4688363.6822660491</v>
      </c>
      <c r="T185" s="371">
        <f t="shared" si="347"/>
        <v>4688363.6822660491</v>
      </c>
      <c r="U185" s="371">
        <f t="shared" si="347"/>
        <v>4688363.6822660491</v>
      </c>
      <c r="V185" s="371">
        <f t="shared" si="347"/>
        <v>4688363.6822660491</v>
      </c>
      <c r="W185" s="371">
        <f t="shared" si="347"/>
        <v>4688363.6822660491</v>
      </c>
      <c r="X185" s="371">
        <f t="shared" si="347"/>
        <v>15001689.708169661</v>
      </c>
      <c r="Y185" s="371">
        <f t="shared" si="347"/>
        <v>149998776.12169662</v>
      </c>
      <c r="Z185" s="371">
        <f t="shared" si="347"/>
        <v>1499969640.2569661</v>
      </c>
      <c r="AA185" s="38">
        <f t="shared" ref="AA185:AI185" si="348">$D185*R185/3600</f>
        <v>3708.4956726724449</v>
      </c>
      <c r="AB185" s="38">
        <f t="shared" si="348"/>
        <v>3708.4956726724449</v>
      </c>
      <c r="AC185" s="38">
        <f t="shared" si="348"/>
        <v>3708.4956726724449</v>
      </c>
      <c r="AD185" s="38">
        <f t="shared" si="348"/>
        <v>3708.4956726724449</v>
      </c>
      <c r="AE185" s="38">
        <f t="shared" si="348"/>
        <v>3708.4956726724449</v>
      </c>
      <c r="AF185" s="38">
        <f t="shared" si="348"/>
        <v>3708.4956726724449</v>
      </c>
      <c r="AG185" s="38">
        <f t="shared" si="348"/>
        <v>11866.336559162202</v>
      </c>
      <c r="AH185" s="38">
        <f t="shared" si="348"/>
        <v>118649.03191226203</v>
      </c>
      <c r="AI185" s="38">
        <f t="shared" si="348"/>
        <v>1186475.9854432601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251.68</v>
      </c>
      <c r="Q186" s="38">
        <f t="shared" si="22"/>
        <v>1758136.3808497686</v>
      </c>
      <c r="R186" s="371">
        <f t="shared" ref="R186:Z186" si="350">$P186*$O186+MAX(R$24*1000/(MAX(MIN(FLOOR(R$24*1000/$U$1,1),$E186))*$L$1)*$R$1,$Q186-$P186*$O186)</f>
        <v>1758136.3808497686</v>
      </c>
      <c r="S186" s="371">
        <f t="shared" si="350"/>
        <v>1758136.3808497686</v>
      </c>
      <c r="T186" s="371">
        <f t="shared" si="350"/>
        <v>1758136.3808497686</v>
      </c>
      <c r="U186" s="371">
        <f t="shared" si="350"/>
        <v>1758136.3808497686</v>
      </c>
      <c r="V186" s="371">
        <f t="shared" si="350"/>
        <v>1758136.3808497686</v>
      </c>
      <c r="W186" s="371">
        <f t="shared" si="350"/>
        <v>1758136.3808497686</v>
      </c>
      <c r="X186" s="371">
        <f t="shared" si="350"/>
        <v>5627395.4005636228</v>
      </c>
      <c r="Y186" s="371">
        <f t="shared" si="350"/>
        <v>56251302.805636227</v>
      </c>
      <c r="Z186" s="371">
        <f t="shared" si="350"/>
        <v>562490376.85636222</v>
      </c>
      <c r="AA186" s="38">
        <f t="shared" ref="AA186:AI186" si="351">$D186*R186/3600</f>
        <v>3708.4956726724454</v>
      </c>
      <c r="AB186" s="38">
        <f t="shared" si="351"/>
        <v>3708.4956726724454</v>
      </c>
      <c r="AC186" s="38">
        <f t="shared" si="351"/>
        <v>3708.4956726724454</v>
      </c>
      <c r="AD186" s="38">
        <f t="shared" si="351"/>
        <v>3708.4956726724454</v>
      </c>
      <c r="AE186" s="38">
        <f t="shared" si="351"/>
        <v>3708.4956726724454</v>
      </c>
      <c r="AF186" s="38">
        <f t="shared" si="351"/>
        <v>3708.4956726724454</v>
      </c>
      <c r="AG186" s="38">
        <f t="shared" si="351"/>
        <v>11870.052698255535</v>
      </c>
      <c r="AH186" s="38">
        <f t="shared" si="351"/>
        <v>118652.74805135535</v>
      </c>
      <c r="AI186" s="38">
        <f t="shared" si="351"/>
        <v>1186479.7015823533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251.68</v>
      </c>
      <c r="Q187" s="38">
        <f t="shared" si="22"/>
        <v>1758136.3808497686</v>
      </c>
      <c r="R187" s="371">
        <f t="shared" ref="R187:Z187" si="352">$P187*$O187+MAX(R$24*1000/(MAX(MIN(FLOOR(R$24*1000/$U$1,1),$E187))*$L$1)*$R$1,$Q187-$P187*$O187)</f>
        <v>1758136.3808497686</v>
      </c>
      <c r="S187" s="371">
        <f t="shared" si="352"/>
        <v>1758136.3808497686</v>
      </c>
      <c r="T187" s="371">
        <f t="shared" si="352"/>
        <v>1758136.3808497686</v>
      </c>
      <c r="U187" s="371">
        <f t="shared" si="352"/>
        <v>1758136.3808497686</v>
      </c>
      <c r="V187" s="371">
        <f t="shared" si="352"/>
        <v>1758136.3808497686</v>
      </c>
      <c r="W187" s="371">
        <f t="shared" si="352"/>
        <v>1758136.3808497686</v>
      </c>
      <c r="X187" s="371">
        <f t="shared" si="352"/>
        <v>5627395.4005636228</v>
      </c>
      <c r="Y187" s="371">
        <f t="shared" si="352"/>
        <v>56251302.805636227</v>
      </c>
      <c r="Z187" s="371">
        <f t="shared" si="352"/>
        <v>562490376.85636222</v>
      </c>
      <c r="AA187" s="38">
        <f t="shared" ref="AA187:AI187" si="353">$D187*R187/3600</f>
        <v>3708.4956726724454</v>
      </c>
      <c r="AB187" s="38">
        <f t="shared" si="353"/>
        <v>3708.4956726724454</v>
      </c>
      <c r="AC187" s="38">
        <f t="shared" si="353"/>
        <v>3708.4956726724454</v>
      </c>
      <c r="AD187" s="38">
        <f t="shared" si="353"/>
        <v>3708.4956726724454</v>
      </c>
      <c r="AE187" s="38">
        <f t="shared" si="353"/>
        <v>3708.4956726724454</v>
      </c>
      <c r="AF187" s="38">
        <f t="shared" si="353"/>
        <v>3708.4956726724454</v>
      </c>
      <c r="AG187" s="38">
        <f t="shared" si="353"/>
        <v>11870.052698255535</v>
      </c>
      <c r="AH187" s="38">
        <f t="shared" si="353"/>
        <v>118652.74805135535</v>
      </c>
      <c r="AI187" s="38">
        <f t="shared" si="353"/>
        <v>1186479.7015823533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503.36</v>
      </c>
      <c r="Q188" s="38">
        <f t="shared" si="22"/>
        <v>3516272.7616995373</v>
      </c>
      <c r="R188" s="371">
        <f t="shared" ref="R188:Z188" si="354">$P188*$O188+MAX(R$24*1000/(MAX(MIN(FLOOR(R$24*1000/$U$1,1),$E188))*$L$1)*$R$1,$Q188-$P188*$O188)</f>
        <v>3516272.7616995373</v>
      </c>
      <c r="S188" s="371">
        <f t="shared" si="354"/>
        <v>3516272.7616995373</v>
      </c>
      <c r="T188" s="371">
        <f t="shared" si="354"/>
        <v>3516272.7616995373</v>
      </c>
      <c r="U188" s="371">
        <f t="shared" si="354"/>
        <v>3516272.7616995373</v>
      </c>
      <c r="V188" s="371">
        <f t="shared" si="354"/>
        <v>3516272.7616995373</v>
      </c>
      <c r="W188" s="371">
        <f t="shared" si="354"/>
        <v>3516272.7616995373</v>
      </c>
      <c r="X188" s="371">
        <f t="shared" si="354"/>
        <v>11252274.001127247</v>
      </c>
      <c r="Y188" s="371">
        <f t="shared" si="354"/>
        <v>112500088.81127246</v>
      </c>
      <c r="Z188" s="371">
        <f t="shared" si="354"/>
        <v>1124978236.9127245</v>
      </c>
      <c r="AA188" s="38">
        <f t="shared" ref="AA188:AI188" si="355">$D188*R188/3600</f>
        <v>3708.4956726724454</v>
      </c>
      <c r="AB188" s="38">
        <f t="shared" si="355"/>
        <v>3708.4956726724454</v>
      </c>
      <c r="AC188" s="38">
        <f t="shared" si="355"/>
        <v>3708.4956726724454</v>
      </c>
      <c r="AD188" s="38">
        <f t="shared" si="355"/>
        <v>3708.4956726724454</v>
      </c>
      <c r="AE188" s="38">
        <f t="shared" si="355"/>
        <v>3708.4956726724454</v>
      </c>
      <c r="AF188" s="38">
        <f t="shared" si="355"/>
        <v>3708.4956726724454</v>
      </c>
      <c r="AG188" s="38">
        <f t="shared" si="355"/>
        <v>11867.398313188869</v>
      </c>
      <c r="AH188" s="38">
        <f t="shared" si="355"/>
        <v>118650.09366628868</v>
      </c>
      <c r="AI188" s="38">
        <f t="shared" si="355"/>
        <v>1186477.0471972867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1006.72</v>
      </c>
      <c r="Q189" s="38">
        <f t="shared" si="22"/>
        <v>7032545.5233990746</v>
      </c>
      <c r="R189" s="371">
        <f t="shared" ref="R189:Z189" si="356">$P189*$O189+MAX(R$24*1000/(MAX(MIN(FLOOR(R$24*1000/$U$1,1),$E189))*$L$1)*$R$1,$Q189-$P189*$O189)</f>
        <v>7032545.5233990746</v>
      </c>
      <c r="S189" s="371">
        <f t="shared" si="356"/>
        <v>7032545.5233990746</v>
      </c>
      <c r="T189" s="371">
        <f t="shared" si="356"/>
        <v>7032545.5233990746</v>
      </c>
      <c r="U189" s="371">
        <f t="shared" si="356"/>
        <v>7032545.5233990746</v>
      </c>
      <c r="V189" s="371">
        <f t="shared" si="356"/>
        <v>7032545.5233990746</v>
      </c>
      <c r="W189" s="371">
        <f t="shared" si="356"/>
        <v>7032545.5233990746</v>
      </c>
      <c r="X189" s="371">
        <f t="shared" si="356"/>
        <v>22501527.842254493</v>
      </c>
      <c r="Y189" s="371">
        <f t="shared" si="356"/>
        <v>224997157.46254492</v>
      </c>
      <c r="Z189" s="371">
        <f t="shared" si="356"/>
        <v>2249953453.6654491</v>
      </c>
      <c r="AA189" s="38">
        <f t="shared" ref="AA189:AI189" si="357">$D189*R189/3600</f>
        <v>3708.4956726724454</v>
      </c>
      <c r="AB189" s="38">
        <f t="shared" si="357"/>
        <v>3708.4956726724454</v>
      </c>
      <c r="AC189" s="38">
        <f t="shared" si="357"/>
        <v>3708.4956726724454</v>
      </c>
      <c r="AD189" s="38">
        <f t="shared" si="357"/>
        <v>3708.4956726724454</v>
      </c>
      <c r="AE189" s="38">
        <f t="shared" si="357"/>
        <v>3708.4956726724454</v>
      </c>
      <c r="AF189" s="38">
        <f t="shared" si="357"/>
        <v>3708.4956726724454</v>
      </c>
      <c r="AG189" s="38">
        <f t="shared" si="357"/>
        <v>11865.80568214887</v>
      </c>
      <c r="AH189" s="38">
        <f t="shared" si="357"/>
        <v>118648.50103524869</v>
      </c>
      <c r="AI189" s="38">
        <f t="shared" si="357"/>
        <v>1186475.4545662468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1006.72</v>
      </c>
      <c r="Q190" s="38">
        <f t="shared" si="22"/>
        <v>7032545.5233990746</v>
      </c>
      <c r="R190" s="371">
        <f t="shared" ref="R190:Z190" si="358">$P190*$O190+MAX(R$24*1000/(MAX(MIN(FLOOR(R$24*1000/$U$1,1),$E190))*$L$1)*$R$1,$Q190-$P190*$O190)</f>
        <v>7032545.5233990746</v>
      </c>
      <c r="S190" s="371">
        <f t="shared" si="358"/>
        <v>7032545.5233990746</v>
      </c>
      <c r="T190" s="371">
        <f t="shared" si="358"/>
        <v>7032545.5233990746</v>
      </c>
      <c r="U190" s="371">
        <f t="shared" si="358"/>
        <v>7032545.5233990746</v>
      </c>
      <c r="V190" s="371">
        <f t="shared" si="358"/>
        <v>7032545.5233990746</v>
      </c>
      <c r="W190" s="371">
        <f t="shared" si="358"/>
        <v>7032545.5233990746</v>
      </c>
      <c r="X190" s="371">
        <f t="shared" si="358"/>
        <v>45000035.524508983</v>
      </c>
      <c r="Y190" s="371">
        <f t="shared" si="358"/>
        <v>449991294.76508987</v>
      </c>
      <c r="Z190" s="371">
        <f t="shared" si="358"/>
        <v>4499903887.1708984</v>
      </c>
      <c r="AA190" s="38">
        <f t="shared" ref="AA190:AI190" si="359">$D190*R190/3600</f>
        <v>1854.2478363362227</v>
      </c>
      <c r="AB190" s="38">
        <f t="shared" si="359"/>
        <v>1854.2478363362227</v>
      </c>
      <c r="AC190" s="38">
        <f t="shared" si="359"/>
        <v>1854.2478363362227</v>
      </c>
      <c r="AD190" s="38">
        <f t="shared" si="359"/>
        <v>1854.2478363362227</v>
      </c>
      <c r="AE190" s="38">
        <f t="shared" si="359"/>
        <v>1854.2478363362227</v>
      </c>
      <c r="AF190" s="38">
        <f t="shared" si="359"/>
        <v>1854.2478363362227</v>
      </c>
      <c r="AG190" s="38">
        <f t="shared" si="359"/>
        <v>11865.009366628869</v>
      </c>
      <c r="AH190" s="38">
        <f t="shared" si="359"/>
        <v>118647.70471972869</v>
      </c>
      <c r="AI190" s="38">
        <f t="shared" si="359"/>
        <v>1186474.658250727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0</v>
      </c>
      <c r="O191" s="38">
        <f t="shared" si="20"/>
        <v>7</v>
      </c>
      <c r="P191" s="369">
        <f t="shared" si="21"/>
        <v>100000000000</v>
      </c>
      <c r="Q191" s="38">
        <f t="shared" si="22"/>
        <v>698560227610365.75</v>
      </c>
      <c r="R191" s="371">
        <f t="shared" ref="R191:Z191" si="360">$P191*$O191+MAX(R$24*1000/(MAX(MIN(FLOOR(R$24*1000/$U$1,1),$E191))*$L$1)*$R$1,$Q191-$P191*$O191)</f>
        <v>698560227610365.75</v>
      </c>
      <c r="S191" s="371">
        <f t="shared" si="360"/>
        <v>698560227610365.75</v>
      </c>
      <c r="T191" s="371">
        <f t="shared" si="360"/>
        <v>698560227610365.75</v>
      </c>
      <c r="U191" s="371">
        <f t="shared" si="360"/>
        <v>698560227610365.75</v>
      </c>
      <c r="V191" s="371">
        <f t="shared" si="360"/>
        <v>698560227610365.75</v>
      </c>
      <c r="W191" s="371">
        <f t="shared" si="360"/>
        <v>698560227610365.75</v>
      </c>
      <c r="X191" s="371">
        <f t="shared" si="360"/>
        <v>698560227610365.75</v>
      </c>
      <c r="Y191" s="371">
        <f t="shared" si="360"/>
        <v>698560227610365.75</v>
      </c>
      <c r="Z191" s="371">
        <f t="shared" si="360"/>
        <v>698560227610365.75</v>
      </c>
      <c r="AA191" s="38">
        <f t="shared" ref="AA191:AI191" si="361">$D191*R191/3600</f>
        <v>1108382227808.447</v>
      </c>
      <c r="AB191" s="38">
        <f t="shared" si="361"/>
        <v>1108382227808.447</v>
      </c>
      <c r="AC191" s="38">
        <f t="shared" si="361"/>
        <v>1108382227808.447</v>
      </c>
      <c r="AD191" s="38">
        <f t="shared" si="361"/>
        <v>1108382227808.447</v>
      </c>
      <c r="AE191" s="38">
        <f t="shared" si="361"/>
        <v>1108382227808.447</v>
      </c>
      <c r="AF191" s="38">
        <f t="shared" si="361"/>
        <v>1108382227808.447</v>
      </c>
      <c r="AG191" s="38">
        <f t="shared" si="361"/>
        <v>1108382227808.447</v>
      </c>
      <c r="AH191" s="38">
        <f t="shared" si="361"/>
        <v>1108382227808.447</v>
      </c>
      <c r="AI191" s="38">
        <f t="shared" si="361"/>
        <v>1108382227808.447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0</v>
      </c>
      <c r="O192" s="38">
        <f t="shared" si="20"/>
        <v>7</v>
      </c>
      <c r="P192" s="369">
        <f t="shared" si="21"/>
        <v>100000000000</v>
      </c>
      <c r="Q192" s="38">
        <f t="shared" si="22"/>
        <v>698560227610365.75</v>
      </c>
      <c r="R192" s="371">
        <f t="shared" ref="R192:Z192" si="362">$P192*$O192+MAX(R$24*1000/(MAX(MIN(FLOOR(R$24*1000/$U$1,1),$E192))*$L$1)*$R$1,$Q192-$P192*$O192)</f>
        <v>698560227610365.75</v>
      </c>
      <c r="S192" s="371">
        <f t="shared" si="362"/>
        <v>698560227610365.75</v>
      </c>
      <c r="T192" s="371">
        <f t="shared" si="362"/>
        <v>698560227610365.75</v>
      </c>
      <c r="U192" s="371">
        <f t="shared" si="362"/>
        <v>698560227610365.75</v>
      </c>
      <c r="V192" s="371">
        <f t="shared" si="362"/>
        <v>698560227610365.75</v>
      </c>
      <c r="W192" s="371">
        <f t="shared" si="362"/>
        <v>698560227610365.75</v>
      </c>
      <c r="X192" s="371">
        <f t="shared" si="362"/>
        <v>698560227610365.75</v>
      </c>
      <c r="Y192" s="371">
        <f t="shared" si="362"/>
        <v>698560227610365.75</v>
      </c>
      <c r="Z192" s="371">
        <f t="shared" si="362"/>
        <v>698560227610365.75</v>
      </c>
      <c r="AA192" s="38">
        <f t="shared" ref="AA192:AI192" si="363">$D192*R192/3600</f>
        <v>1108382227808.447</v>
      </c>
      <c r="AB192" s="38">
        <f t="shared" si="363"/>
        <v>1108382227808.447</v>
      </c>
      <c r="AC192" s="38">
        <f t="shared" si="363"/>
        <v>1108382227808.447</v>
      </c>
      <c r="AD192" s="38">
        <f t="shared" si="363"/>
        <v>1108382227808.447</v>
      </c>
      <c r="AE192" s="38">
        <f t="shared" si="363"/>
        <v>1108382227808.447</v>
      </c>
      <c r="AF192" s="38">
        <f t="shared" si="363"/>
        <v>1108382227808.447</v>
      </c>
      <c r="AG192" s="38">
        <f t="shared" si="363"/>
        <v>1108382227808.447</v>
      </c>
      <c r="AH192" s="38">
        <f t="shared" si="363"/>
        <v>1108382227808.447</v>
      </c>
      <c r="AI192" s="38">
        <f t="shared" si="363"/>
        <v>1108382227808.447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0</v>
      </c>
      <c r="O193" s="38">
        <f t="shared" si="20"/>
        <v>5</v>
      </c>
      <c r="P193" s="369">
        <f t="shared" si="21"/>
        <v>100000000000</v>
      </c>
      <c r="Q193" s="38">
        <f t="shared" si="22"/>
        <v>698560227610365.75</v>
      </c>
      <c r="R193" s="371">
        <f t="shared" ref="R193:Z193" si="364">$P193*$O193+MAX(R$24*1000/(MAX(MIN(FLOOR(R$24*1000/$U$1,1),$E193))*$L$1)*$R$1,$Q193-$P193*$O193)</f>
        <v>698560227610365.75</v>
      </c>
      <c r="S193" s="371">
        <f t="shared" si="364"/>
        <v>698560227610365.75</v>
      </c>
      <c r="T193" s="371">
        <f t="shared" si="364"/>
        <v>698560227610365.75</v>
      </c>
      <c r="U193" s="371">
        <f t="shared" si="364"/>
        <v>698560227610365.75</v>
      </c>
      <c r="V193" s="371">
        <f t="shared" si="364"/>
        <v>698560227610365.75</v>
      </c>
      <c r="W193" s="371">
        <f t="shared" si="364"/>
        <v>698560227610365.75</v>
      </c>
      <c r="X193" s="371">
        <f t="shared" si="364"/>
        <v>698560227610365.75</v>
      </c>
      <c r="Y193" s="371">
        <f t="shared" si="364"/>
        <v>698560227610365.75</v>
      </c>
      <c r="Z193" s="371">
        <f t="shared" si="364"/>
        <v>698560227610365.75</v>
      </c>
      <c r="AA193" s="38">
        <f t="shared" ref="AA193:AI193" si="365">$D193*R193/3600</f>
        <v>738921485205.63123</v>
      </c>
      <c r="AB193" s="38">
        <f t="shared" si="365"/>
        <v>738921485205.63123</v>
      </c>
      <c r="AC193" s="38">
        <f t="shared" si="365"/>
        <v>738921485205.63123</v>
      </c>
      <c r="AD193" s="38">
        <f t="shared" si="365"/>
        <v>738921485205.63123</v>
      </c>
      <c r="AE193" s="38">
        <f t="shared" si="365"/>
        <v>738921485205.63123</v>
      </c>
      <c r="AF193" s="38">
        <f t="shared" si="365"/>
        <v>738921485205.63123</v>
      </c>
      <c r="AG193" s="38">
        <f t="shared" si="365"/>
        <v>738921485205.63123</v>
      </c>
      <c r="AH193" s="38">
        <f t="shared" si="365"/>
        <v>738921485205.63123</v>
      </c>
      <c r="AI193" s="38">
        <f t="shared" si="365"/>
        <v>738921485205.63123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0</v>
      </c>
      <c r="O194" s="38">
        <f t="shared" si="20"/>
        <v>3</v>
      </c>
      <c r="P194" s="369">
        <f t="shared" si="21"/>
        <v>100000000000</v>
      </c>
      <c r="Q194" s="38">
        <f t="shared" si="22"/>
        <v>698560227610365.75</v>
      </c>
      <c r="R194" s="371">
        <f t="shared" ref="R194:Z194" si="366">$P194*$O194+MAX(R$24*1000/(MAX(MIN(FLOOR(R$24*1000/$U$1,1),$E194))*$L$1)*$R$1,$Q194-$P194*$O194)</f>
        <v>698560227610365.75</v>
      </c>
      <c r="S194" s="371">
        <f t="shared" si="366"/>
        <v>698560227610365.75</v>
      </c>
      <c r="T194" s="371">
        <f t="shared" si="366"/>
        <v>698560227610365.75</v>
      </c>
      <c r="U194" s="371">
        <f t="shared" si="366"/>
        <v>698560227610365.75</v>
      </c>
      <c r="V194" s="371">
        <f t="shared" si="366"/>
        <v>698560227610365.75</v>
      </c>
      <c r="W194" s="371">
        <f t="shared" si="366"/>
        <v>698560227610365.75</v>
      </c>
      <c r="X194" s="371">
        <f t="shared" si="366"/>
        <v>698560227610365.75</v>
      </c>
      <c r="Y194" s="371">
        <f t="shared" si="366"/>
        <v>698560227610365.75</v>
      </c>
      <c r="Z194" s="371">
        <f t="shared" si="366"/>
        <v>698560227610365.75</v>
      </c>
      <c r="AA194" s="38">
        <f t="shared" ref="AA194:AI194" si="367">$D194*R194/3600</f>
        <v>554191113904.22351</v>
      </c>
      <c r="AB194" s="38">
        <f t="shared" si="367"/>
        <v>554191113904.22351</v>
      </c>
      <c r="AC194" s="38">
        <f t="shared" si="367"/>
        <v>554191113904.22351</v>
      </c>
      <c r="AD194" s="38">
        <f t="shared" si="367"/>
        <v>554191113904.22351</v>
      </c>
      <c r="AE194" s="38">
        <f t="shared" si="367"/>
        <v>554191113904.22351</v>
      </c>
      <c r="AF194" s="38">
        <f t="shared" si="367"/>
        <v>554191113904.22351</v>
      </c>
      <c r="AG194" s="38">
        <f t="shared" si="367"/>
        <v>554191113904.22351</v>
      </c>
      <c r="AH194" s="38">
        <f t="shared" si="367"/>
        <v>554191113904.22351</v>
      </c>
      <c r="AI194" s="38">
        <f t="shared" si="367"/>
        <v>554191113904.22351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2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1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2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0</v>
      </c>
      <c r="O198" s="38">
        <f t="shared" si="20"/>
        <v>20</v>
      </c>
      <c r="P198" s="369">
        <f t="shared" si="21"/>
        <v>100000000000</v>
      </c>
      <c r="Q198" s="38">
        <f t="shared" si="22"/>
        <v>698560227610365.75</v>
      </c>
      <c r="R198" s="371">
        <f t="shared" ref="R198:Z198" si="374">$P198*$O198+MAX(R$24*1000/(MAX(MIN(FLOOR(R$24*1000/$U$1,1),$E198))*$L$1)*$R$1,$Q198-$P198*$O198)</f>
        <v>698560227610365.75</v>
      </c>
      <c r="S198" s="371">
        <f t="shared" si="374"/>
        <v>698560227610365.75</v>
      </c>
      <c r="T198" s="371">
        <f t="shared" si="374"/>
        <v>698560227610365.75</v>
      </c>
      <c r="U198" s="371">
        <f t="shared" si="374"/>
        <v>698560227610365.75</v>
      </c>
      <c r="V198" s="371">
        <f t="shared" si="374"/>
        <v>698560227610365.75</v>
      </c>
      <c r="W198" s="371">
        <f t="shared" si="374"/>
        <v>698560227610365.75</v>
      </c>
      <c r="X198" s="371">
        <f t="shared" si="374"/>
        <v>698560227610365.75</v>
      </c>
      <c r="Y198" s="371">
        <f t="shared" si="374"/>
        <v>698560227610365.75</v>
      </c>
      <c r="Z198" s="371">
        <f t="shared" si="374"/>
        <v>698560227610365.75</v>
      </c>
      <c r="AA198" s="38">
        <f t="shared" ref="AA198:AI198" si="375">$D198*R198/3600</f>
        <v>1564774909847.2192</v>
      </c>
      <c r="AB198" s="38">
        <f t="shared" si="375"/>
        <v>1564774909847.2192</v>
      </c>
      <c r="AC198" s="38">
        <f t="shared" si="375"/>
        <v>1564774909847.2192</v>
      </c>
      <c r="AD198" s="38">
        <f t="shared" si="375"/>
        <v>1564774909847.2192</v>
      </c>
      <c r="AE198" s="38">
        <f t="shared" si="375"/>
        <v>1564774909847.2192</v>
      </c>
      <c r="AF198" s="38">
        <f t="shared" si="375"/>
        <v>1564774909847.2192</v>
      </c>
      <c r="AG198" s="38">
        <f t="shared" si="375"/>
        <v>1564774909847.2192</v>
      </c>
      <c r="AH198" s="38">
        <f t="shared" si="375"/>
        <v>1564774909847.2192</v>
      </c>
      <c r="AI198" s="38">
        <f t="shared" si="375"/>
        <v>1564774909847.2192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0</v>
      </c>
      <c r="O199" s="38">
        <f t="shared" si="20"/>
        <v>20</v>
      </c>
      <c r="P199" s="369">
        <f t="shared" si="21"/>
        <v>100000000000</v>
      </c>
      <c r="Q199" s="38">
        <f t="shared" si="22"/>
        <v>698560227610365.75</v>
      </c>
      <c r="R199" s="371">
        <f t="shared" ref="R199:Z199" si="376">$P199*$O199+MAX(R$24*1000/(MAX(MIN(FLOOR(R$24*1000/$U$1,1),$E199))*$L$1)*$R$1,$Q199-$P199*$O199)</f>
        <v>698560227610365.75</v>
      </c>
      <c r="S199" s="371">
        <f t="shared" si="376"/>
        <v>698560227610365.75</v>
      </c>
      <c r="T199" s="371">
        <f t="shared" si="376"/>
        <v>698560227610365.75</v>
      </c>
      <c r="U199" s="371">
        <f t="shared" si="376"/>
        <v>698560227610365.75</v>
      </c>
      <c r="V199" s="371">
        <f t="shared" si="376"/>
        <v>698560227610365.75</v>
      </c>
      <c r="W199" s="371">
        <f t="shared" si="376"/>
        <v>698560227610365.75</v>
      </c>
      <c r="X199" s="371">
        <f t="shared" si="376"/>
        <v>698560227610365.75</v>
      </c>
      <c r="Y199" s="371">
        <f t="shared" si="376"/>
        <v>698560227610365.75</v>
      </c>
      <c r="Z199" s="371">
        <f t="shared" si="376"/>
        <v>698560227610365.75</v>
      </c>
      <c r="AA199" s="38">
        <f t="shared" ref="AA199:AI199" si="377">$D199*R199/3600</f>
        <v>1564774909847.2192</v>
      </c>
      <c r="AB199" s="38">
        <f t="shared" si="377"/>
        <v>1564774909847.2192</v>
      </c>
      <c r="AC199" s="38">
        <f t="shared" si="377"/>
        <v>1564774909847.2192</v>
      </c>
      <c r="AD199" s="38">
        <f t="shared" si="377"/>
        <v>1564774909847.2192</v>
      </c>
      <c r="AE199" s="38">
        <f t="shared" si="377"/>
        <v>1564774909847.2192</v>
      </c>
      <c r="AF199" s="38">
        <f t="shared" si="377"/>
        <v>1564774909847.2192</v>
      </c>
      <c r="AG199" s="38">
        <f t="shared" si="377"/>
        <v>1564774909847.2192</v>
      </c>
      <c r="AH199" s="38">
        <f t="shared" si="377"/>
        <v>1564774909847.2192</v>
      </c>
      <c r="AI199" s="38">
        <f t="shared" si="377"/>
        <v>1564774909847.2192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0</v>
      </c>
      <c r="O200" s="38">
        <f t="shared" si="20"/>
        <v>15</v>
      </c>
      <c r="P200" s="369">
        <f t="shared" si="21"/>
        <v>100000000000</v>
      </c>
      <c r="Q200" s="38">
        <f t="shared" si="22"/>
        <v>698560227610365.75</v>
      </c>
      <c r="R200" s="371">
        <f t="shared" ref="R200:Z200" si="378">$P200*$O200+MAX(R$24*1000/(MAX(MIN(FLOOR(R$24*1000/$U$1,1),$E200))*$L$1)*$R$1,$Q200-$P200*$O200)</f>
        <v>698560227610365.75</v>
      </c>
      <c r="S200" s="371">
        <f t="shared" si="378"/>
        <v>698560227610365.75</v>
      </c>
      <c r="T200" s="371">
        <f t="shared" si="378"/>
        <v>698560227610365.75</v>
      </c>
      <c r="U200" s="371">
        <f t="shared" si="378"/>
        <v>698560227610365.75</v>
      </c>
      <c r="V200" s="371">
        <f t="shared" si="378"/>
        <v>698560227610365.75</v>
      </c>
      <c r="W200" s="371">
        <f t="shared" si="378"/>
        <v>698560227610365.75</v>
      </c>
      <c r="X200" s="371">
        <f t="shared" si="378"/>
        <v>698560227610365.75</v>
      </c>
      <c r="Y200" s="371">
        <f t="shared" si="378"/>
        <v>698560227610365.75</v>
      </c>
      <c r="Z200" s="371">
        <f t="shared" si="378"/>
        <v>698560227610365.75</v>
      </c>
      <c r="AA200" s="38">
        <f t="shared" ref="AA200:AI200" si="379">$D200*R200/3600</f>
        <v>1173581182385.4146</v>
      </c>
      <c r="AB200" s="38">
        <f t="shared" si="379"/>
        <v>1173581182385.4146</v>
      </c>
      <c r="AC200" s="38">
        <f t="shared" si="379"/>
        <v>1173581182385.4146</v>
      </c>
      <c r="AD200" s="38">
        <f t="shared" si="379"/>
        <v>1173581182385.4146</v>
      </c>
      <c r="AE200" s="38">
        <f t="shared" si="379"/>
        <v>1173581182385.4146</v>
      </c>
      <c r="AF200" s="38">
        <f t="shared" si="379"/>
        <v>1173581182385.4146</v>
      </c>
      <c r="AG200" s="38">
        <f t="shared" si="379"/>
        <v>1173581182385.4146</v>
      </c>
      <c r="AH200" s="38">
        <f t="shared" si="379"/>
        <v>1173581182385.4146</v>
      </c>
      <c r="AI200" s="38">
        <f t="shared" si="379"/>
        <v>1173581182385.4146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0</v>
      </c>
      <c r="O201" s="38">
        <f t="shared" si="20"/>
        <v>15</v>
      </c>
      <c r="P201" s="369">
        <f t="shared" si="21"/>
        <v>100000000000</v>
      </c>
      <c r="Q201" s="38">
        <f t="shared" si="22"/>
        <v>698560227610365.75</v>
      </c>
      <c r="R201" s="371">
        <f t="shared" ref="R201:Z201" si="380">$P201*$O201+MAX(R$24*1000/(MAX(MIN(FLOOR(R$24*1000/$U$1,1),$E201))*$L$1)*$R$1,$Q201-$P201*$O201)</f>
        <v>698560227610365.75</v>
      </c>
      <c r="S201" s="371">
        <f t="shared" si="380"/>
        <v>698560227610365.75</v>
      </c>
      <c r="T201" s="371">
        <f t="shared" si="380"/>
        <v>698560227610365.75</v>
      </c>
      <c r="U201" s="371">
        <f t="shared" si="380"/>
        <v>698560227610365.75</v>
      </c>
      <c r="V201" s="371">
        <f t="shared" si="380"/>
        <v>698560227610365.75</v>
      </c>
      <c r="W201" s="371">
        <f t="shared" si="380"/>
        <v>698560227610365.75</v>
      </c>
      <c r="X201" s="371">
        <f t="shared" si="380"/>
        <v>698560227610365.75</v>
      </c>
      <c r="Y201" s="371">
        <f t="shared" si="380"/>
        <v>698560227610365.75</v>
      </c>
      <c r="Z201" s="371">
        <f t="shared" si="380"/>
        <v>698560227610365.75</v>
      </c>
      <c r="AA201" s="38">
        <f t="shared" ref="AA201:AI201" si="381">$D201*R201/3600</f>
        <v>1173581182385.4146</v>
      </c>
      <c r="AB201" s="38">
        <f t="shared" si="381"/>
        <v>1173581182385.4146</v>
      </c>
      <c r="AC201" s="38">
        <f t="shared" si="381"/>
        <v>1173581182385.4146</v>
      </c>
      <c r="AD201" s="38">
        <f t="shared" si="381"/>
        <v>1173581182385.4146</v>
      </c>
      <c r="AE201" s="38">
        <f t="shared" si="381"/>
        <v>1173581182385.4146</v>
      </c>
      <c r="AF201" s="38">
        <f t="shared" si="381"/>
        <v>1173581182385.4146</v>
      </c>
      <c r="AG201" s="38">
        <f t="shared" si="381"/>
        <v>1173581182385.4146</v>
      </c>
      <c r="AH201" s="38">
        <f t="shared" si="381"/>
        <v>1173581182385.4146</v>
      </c>
      <c r="AI201" s="38">
        <f t="shared" si="381"/>
        <v>1173581182385.4146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0</v>
      </c>
      <c r="O202" s="38">
        <f t="shared" si="20"/>
        <v>15</v>
      </c>
      <c r="P202" s="369">
        <f t="shared" si="21"/>
        <v>100000000000</v>
      </c>
      <c r="Q202" s="38">
        <f t="shared" si="22"/>
        <v>698560227610365.75</v>
      </c>
      <c r="R202" s="371">
        <f t="shared" ref="R202:Z202" si="382">$P202*$O202+MAX(R$24*1000/(MAX(MIN(FLOOR(R$24*1000/$U$1,1),$E202))*$L$1)*$R$1,$Q202-$P202*$O202)</f>
        <v>698560227610365.75</v>
      </c>
      <c r="S202" s="371">
        <f t="shared" si="382"/>
        <v>698560227610365.75</v>
      </c>
      <c r="T202" s="371">
        <f t="shared" si="382"/>
        <v>698560227610365.75</v>
      </c>
      <c r="U202" s="371">
        <f t="shared" si="382"/>
        <v>698560227610365.75</v>
      </c>
      <c r="V202" s="371">
        <f t="shared" si="382"/>
        <v>698560227610365.75</v>
      </c>
      <c r="W202" s="371">
        <f t="shared" si="382"/>
        <v>698560227610365.75</v>
      </c>
      <c r="X202" s="371">
        <f t="shared" si="382"/>
        <v>698560227610365.75</v>
      </c>
      <c r="Y202" s="371">
        <f t="shared" si="382"/>
        <v>698560227610365.75</v>
      </c>
      <c r="Z202" s="371">
        <f t="shared" si="382"/>
        <v>698560227610365.75</v>
      </c>
      <c r="AA202" s="38">
        <f t="shared" ref="AA202:AI202" si="383">$D202*R202/3600</f>
        <v>1173581182385.4146</v>
      </c>
      <c r="AB202" s="38">
        <f t="shared" si="383"/>
        <v>1173581182385.4146</v>
      </c>
      <c r="AC202" s="38">
        <f t="shared" si="383"/>
        <v>1173581182385.4146</v>
      </c>
      <c r="AD202" s="38">
        <f t="shared" si="383"/>
        <v>1173581182385.4146</v>
      </c>
      <c r="AE202" s="38">
        <f t="shared" si="383"/>
        <v>1173581182385.4146</v>
      </c>
      <c r="AF202" s="38">
        <f t="shared" si="383"/>
        <v>1173581182385.4146</v>
      </c>
      <c r="AG202" s="38">
        <f t="shared" si="383"/>
        <v>1173581182385.4146</v>
      </c>
      <c r="AH202" s="38">
        <f t="shared" si="383"/>
        <v>1173581182385.4146</v>
      </c>
      <c r="AI202" s="38">
        <f t="shared" si="383"/>
        <v>1173581182385.4146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0</v>
      </c>
      <c r="O203" s="38">
        <f t="shared" si="20"/>
        <v>10</v>
      </c>
      <c r="P203" s="369">
        <f t="shared" si="21"/>
        <v>100000000000</v>
      </c>
      <c r="Q203" s="38">
        <f t="shared" si="22"/>
        <v>698560227610365.75</v>
      </c>
      <c r="R203" s="371">
        <f t="shared" ref="R203:Z203" si="384">$P203*$O203+MAX(R$24*1000/(MAX(MIN(FLOOR(R$24*1000/$U$1,1),$E203))*$L$1)*$R$1,$Q203-$P203*$O203)</f>
        <v>698560227610365.75</v>
      </c>
      <c r="S203" s="371">
        <f t="shared" si="384"/>
        <v>698560227610365.75</v>
      </c>
      <c r="T203" s="371">
        <f t="shared" si="384"/>
        <v>698560227610365.75</v>
      </c>
      <c r="U203" s="371">
        <f t="shared" si="384"/>
        <v>698560227610365.75</v>
      </c>
      <c r="V203" s="371">
        <f t="shared" si="384"/>
        <v>698560227610365.75</v>
      </c>
      <c r="W203" s="371">
        <f t="shared" si="384"/>
        <v>698560227610365.75</v>
      </c>
      <c r="X203" s="371">
        <f t="shared" si="384"/>
        <v>698560227610365.75</v>
      </c>
      <c r="Y203" s="371">
        <f t="shared" si="384"/>
        <v>698560227610365.75</v>
      </c>
      <c r="Z203" s="371">
        <f t="shared" si="384"/>
        <v>698560227610365.75</v>
      </c>
      <c r="AA203" s="38">
        <f t="shared" ref="AA203:AI203" si="385">$D203*R203/3600</f>
        <v>782387454923.60962</v>
      </c>
      <c r="AB203" s="38">
        <f t="shared" si="385"/>
        <v>782387454923.60962</v>
      </c>
      <c r="AC203" s="38">
        <f t="shared" si="385"/>
        <v>782387454923.60962</v>
      </c>
      <c r="AD203" s="38">
        <f t="shared" si="385"/>
        <v>782387454923.60962</v>
      </c>
      <c r="AE203" s="38">
        <f t="shared" si="385"/>
        <v>782387454923.60962</v>
      </c>
      <c r="AF203" s="38">
        <f t="shared" si="385"/>
        <v>782387454923.60962</v>
      </c>
      <c r="AG203" s="38">
        <f t="shared" si="385"/>
        <v>782387454923.60962</v>
      </c>
      <c r="AH203" s="38">
        <f t="shared" si="385"/>
        <v>782387454923.60962</v>
      </c>
      <c r="AI203" s="38">
        <f t="shared" si="385"/>
        <v>782387454923.60962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0</v>
      </c>
      <c r="O204" s="38">
        <f t="shared" si="20"/>
        <v>10</v>
      </c>
      <c r="P204" s="369">
        <f t="shared" si="21"/>
        <v>100000000000</v>
      </c>
      <c r="Q204" s="38">
        <f t="shared" si="22"/>
        <v>698560227610365.75</v>
      </c>
      <c r="R204" s="371">
        <f t="shared" ref="R204:Z204" si="386">$P204*$O204+MAX(R$24*1000/(MAX(MIN(FLOOR(R$24*1000/$U$1,1),$E204))*$L$1)*$R$1,$Q204-$P204*$O204)</f>
        <v>698560227610365.75</v>
      </c>
      <c r="S204" s="371">
        <f t="shared" si="386"/>
        <v>698560227610365.75</v>
      </c>
      <c r="T204" s="371">
        <f t="shared" si="386"/>
        <v>698560227610365.75</v>
      </c>
      <c r="U204" s="371">
        <f t="shared" si="386"/>
        <v>698560227610365.75</v>
      </c>
      <c r="V204" s="371">
        <f t="shared" si="386"/>
        <v>698560227610365.75</v>
      </c>
      <c r="W204" s="371">
        <f t="shared" si="386"/>
        <v>698560227610365.75</v>
      </c>
      <c r="X204" s="371">
        <f t="shared" si="386"/>
        <v>698560227610365.75</v>
      </c>
      <c r="Y204" s="371">
        <f t="shared" si="386"/>
        <v>698560227610365.75</v>
      </c>
      <c r="Z204" s="371">
        <f t="shared" si="386"/>
        <v>698560227610365.75</v>
      </c>
      <c r="AA204" s="38">
        <f t="shared" ref="AA204:AI204" si="387">$D204*R204/3600</f>
        <v>782387454923.60962</v>
      </c>
      <c r="AB204" s="38">
        <f t="shared" si="387"/>
        <v>782387454923.60962</v>
      </c>
      <c r="AC204" s="38">
        <f t="shared" si="387"/>
        <v>782387454923.60962</v>
      </c>
      <c r="AD204" s="38">
        <f t="shared" si="387"/>
        <v>782387454923.60962</v>
      </c>
      <c r="AE204" s="38">
        <f t="shared" si="387"/>
        <v>782387454923.60962</v>
      </c>
      <c r="AF204" s="38">
        <f t="shared" si="387"/>
        <v>782387454923.60962</v>
      </c>
      <c r="AG204" s="38">
        <f t="shared" si="387"/>
        <v>782387454923.60962</v>
      </c>
      <c r="AH204" s="38">
        <f t="shared" si="387"/>
        <v>782387454923.60962</v>
      </c>
      <c r="AI204" s="38">
        <f t="shared" si="387"/>
        <v>782387454923.60962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0</v>
      </c>
      <c r="O205" s="38">
        <f t="shared" si="20"/>
        <v>7</v>
      </c>
      <c r="P205" s="369">
        <f t="shared" si="21"/>
        <v>100000000000</v>
      </c>
      <c r="Q205" s="38">
        <f t="shared" si="22"/>
        <v>698560227610365.75</v>
      </c>
      <c r="R205" s="371">
        <f t="shared" ref="R205:Z205" si="388">$P205*$O205+MAX(R$24*1000/(MAX(MIN(FLOOR(R$24*1000/$U$1,1),$E205))*$L$1)*$R$1,$Q205-$P205*$O205)</f>
        <v>698560227610365.75</v>
      </c>
      <c r="S205" s="371">
        <f t="shared" si="388"/>
        <v>698560227610365.75</v>
      </c>
      <c r="T205" s="371">
        <f t="shared" si="388"/>
        <v>698560227610365.75</v>
      </c>
      <c r="U205" s="371">
        <f t="shared" si="388"/>
        <v>698560227610365.75</v>
      </c>
      <c r="V205" s="371">
        <f t="shared" si="388"/>
        <v>698560227610365.75</v>
      </c>
      <c r="W205" s="371">
        <f t="shared" si="388"/>
        <v>698560227610365.75</v>
      </c>
      <c r="X205" s="371">
        <f t="shared" si="388"/>
        <v>698560227610365.75</v>
      </c>
      <c r="Y205" s="371">
        <f t="shared" si="388"/>
        <v>698560227610365.75</v>
      </c>
      <c r="Z205" s="371">
        <f t="shared" si="388"/>
        <v>698560227610365.75</v>
      </c>
      <c r="AA205" s="38">
        <f t="shared" ref="AA205:AI205" si="389">$D205*R205/3600</f>
        <v>586790591192.70728</v>
      </c>
      <c r="AB205" s="38">
        <f t="shared" si="389"/>
        <v>586790591192.70728</v>
      </c>
      <c r="AC205" s="38">
        <f t="shared" si="389"/>
        <v>586790591192.70728</v>
      </c>
      <c r="AD205" s="38">
        <f t="shared" si="389"/>
        <v>586790591192.70728</v>
      </c>
      <c r="AE205" s="38">
        <f t="shared" si="389"/>
        <v>586790591192.70728</v>
      </c>
      <c r="AF205" s="38">
        <f t="shared" si="389"/>
        <v>586790591192.70728</v>
      </c>
      <c r="AG205" s="38">
        <f t="shared" si="389"/>
        <v>586790591192.70728</v>
      </c>
      <c r="AH205" s="38">
        <f t="shared" si="389"/>
        <v>586790591192.70728</v>
      </c>
      <c r="AI205" s="38">
        <f t="shared" si="389"/>
        <v>586790591192.70728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0</v>
      </c>
      <c r="O206" s="38">
        <f t="shared" si="20"/>
        <v>7</v>
      </c>
      <c r="P206" s="369">
        <f t="shared" si="21"/>
        <v>100000000000</v>
      </c>
      <c r="Q206" s="38">
        <f t="shared" si="22"/>
        <v>698560227610365.75</v>
      </c>
      <c r="R206" s="371">
        <f t="shared" ref="R206:Z206" si="390">$P206*$O206+MAX(R$24*1000/(MAX(MIN(FLOOR(R$24*1000/$U$1,1),$E206))*$L$1)*$R$1,$Q206-$P206*$O206)</f>
        <v>698560227610365.75</v>
      </c>
      <c r="S206" s="371">
        <f t="shared" si="390"/>
        <v>698560227610365.75</v>
      </c>
      <c r="T206" s="371">
        <f t="shared" si="390"/>
        <v>698560227610365.75</v>
      </c>
      <c r="U206" s="371">
        <f t="shared" si="390"/>
        <v>698560227610365.75</v>
      </c>
      <c r="V206" s="371">
        <f t="shared" si="390"/>
        <v>698560227610365.75</v>
      </c>
      <c r="W206" s="371">
        <f t="shared" si="390"/>
        <v>698560227610365.75</v>
      </c>
      <c r="X206" s="371">
        <f t="shared" si="390"/>
        <v>698560227610365.75</v>
      </c>
      <c r="Y206" s="371">
        <f t="shared" si="390"/>
        <v>698560227610365.75</v>
      </c>
      <c r="Z206" s="371">
        <f t="shared" si="390"/>
        <v>698560227610365.75</v>
      </c>
      <c r="AA206" s="38">
        <f t="shared" ref="AA206:AI206" si="391">$D206*R206/3600</f>
        <v>586790591192.70728</v>
      </c>
      <c r="AB206" s="38">
        <f t="shared" si="391"/>
        <v>586790591192.70728</v>
      </c>
      <c r="AC206" s="38">
        <f t="shared" si="391"/>
        <v>586790591192.70728</v>
      </c>
      <c r="AD206" s="38">
        <f t="shared" si="391"/>
        <v>586790591192.70728</v>
      </c>
      <c r="AE206" s="38">
        <f t="shared" si="391"/>
        <v>586790591192.70728</v>
      </c>
      <c r="AF206" s="38">
        <f t="shared" si="391"/>
        <v>586790591192.70728</v>
      </c>
      <c r="AG206" s="38">
        <f t="shared" si="391"/>
        <v>586790591192.70728</v>
      </c>
      <c r="AH206" s="38">
        <f t="shared" si="391"/>
        <v>586790591192.70728</v>
      </c>
      <c r="AI206" s="38">
        <f t="shared" si="391"/>
        <v>586790591192.70728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0</v>
      </c>
      <c r="O207" s="38">
        <f t="shared" si="20"/>
        <v>5</v>
      </c>
      <c r="P207" s="369">
        <f t="shared" si="21"/>
        <v>100000000000</v>
      </c>
      <c r="Q207" s="38">
        <f t="shared" si="22"/>
        <v>698560227610365.75</v>
      </c>
      <c r="R207" s="371">
        <f t="shared" ref="R207:Z207" si="392">$P207*$O207+MAX(R$24*1000/(MAX(MIN(FLOOR(R$24*1000/$U$1,1),$E207))*$L$1)*$R$1,$Q207-$P207*$O207)</f>
        <v>698560227610365.75</v>
      </c>
      <c r="S207" s="371">
        <f t="shared" si="392"/>
        <v>698560227610365.75</v>
      </c>
      <c r="T207" s="371">
        <f t="shared" si="392"/>
        <v>698560227610365.75</v>
      </c>
      <c r="U207" s="371">
        <f t="shared" si="392"/>
        <v>698560227610365.75</v>
      </c>
      <c r="V207" s="371">
        <f t="shared" si="392"/>
        <v>698560227610365.75</v>
      </c>
      <c r="W207" s="371">
        <f t="shared" si="392"/>
        <v>698560227610365.75</v>
      </c>
      <c r="X207" s="371">
        <f t="shared" si="392"/>
        <v>698560227610365.75</v>
      </c>
      <c r="Y207" s="371">
        <f t="shared" si="392"/>
        <v>698560227610365.75</v>
      </c>
      <c r="Z207" s="371">
        <f t="shared" si="392"/>
        <v>698560227610365.75</v>
      </c>
      <c r="AA207" s="38">
        <f t="shared" ref="AA207:AI207" si="393">$D207*R207/3600</f>
        <v>391193727461.80481</v>
      </c>
      <c r="AB207" s="38">
        <f t="shared" si="393"/>
        <v>391193727461.80481</v>
      </c>
      <c r="AC207" s="38">
        <f t="shared" si="393"/>
        <v>391193727461.80481</v>
      </c>
      <c r="AD207" s="38">
        <f t="shared" si="393"/>
        <v>391193727461.80481</v>
      </c>
      <c r="AE207" s="38">
        <f t="shared" si="393"/>
        <v>391193727461.80481</v>
      </c>
      <c r="AF207" s="38">
        <f t="shared" si="393"/>
        <v>391193727461.80481</v>
      </c>
      <c r="AG207" s="38">
        <f t="shared" si="393"/>
        <v>391193727461.80481</v>
      </c>
      <c r="AH207" s="38">
        <f t="shared" si="393"/>
        <v>391193727461.80481</v>
      </c>
      <c r="AI207" s="38">
        <f t="shared" si="393"/>
        <v>391193727461.80481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0</v>
      </c>
      <c r="O208" s="38">
        <f t="shared" si="20"/>
        <v>5</v>
      </c>
      <c r="P208" s="369">
        <f t="shared" si="21"/>
        <v>100000000000</v>
      </c>
      <c r="Q208" s="38">
        <f t="shared" si="22"/>
        <v>698560227610365.75</v>
      </c>
      <c r="R208" s="371">
        <f t="shared" ref="R208:Z208" si="394">$P208*$O208+MAX(R$24*1000/(MAX(MIN(FLOOR(R$24*1000/$U$1,1),$E208))*$L$1)*$R$1,$Q208-$P208*$O208)</f>
        <v>698560227610365.75</v>
      </c>
      <c r="S208" s="371">
        <f t="shared" si="394"/>
        <v>698560227610365.75</v>
      </c>
      <c r="T208" s="371">
        <f t="shared" si="394"/>
        <v>698560227610365.75</v>
      </c>
      <c r="U208" s="371">
        <f t="shared" si="394"/>
        <v>698560227610365.75</v>
      </c>
      <c r="V208" s="371">
        <f t="shared" si="394"/>
        <v>698560227610365.75</v>
      </c>
      <c r="W208" s="371">
        <f t="shared" si="394"/>
        <v>698560227610365.75</v>
      </c>
      <c r="X208" s="371">
        <f t="shared" si="394"/>
        <v>698560227610365.75</v>
      </c>
      <c r="Y208" s="371">
        <f t="shared" si="394"/>
        <v>698560227610365.75</v>
      </c>
      <c r="Z208" s="371">
        <f t="shared" si="394"/>
        <v>698560227610365.75</v>
      </c>
      <c r="AA208" s="38">
        <f t="shared" ref="AA208:AI208" si="395">$D208*R208/3600</f>
        <v>391193727461.80481</v>
      </c>
      <c r="AB208" s="38">
        <f t="shared" si="395"/>
        <v>391193727461.80481</v>
      </c>
      <c r="AC208" s="38">
        <f t="shared" si="395"/>
        <v>391193727461.80481</v>
      </c>
      <c r="AD208" s="38">
        <f t="shared" si="395"/>
        <v>391193727461.80481</v>
      </c>
      <c r="AE208" s="38">
        <f t="shared" si="395"/>
        <v>391193727461.80481</v>
      </c>
      <c r="AF208" s="38">
        <f t="shared" si="395"/>
        <v>391193727461.80481</v>
      </c>
      <c r="AG208" s="38">
        <f t="shared" si="395"/>
        <v>391193727461.80481</v>
      </c>
      <c r="AH208" s="38">
        <f t="shared" si="395"/>
        <v>391193727461.80481</v>
      </c>
      <c r="AI208" s="38">
        <f t="shared" si="395"/>
        <v>391193727461.80481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2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2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1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1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15</v>
      </c>
      <c r="P213" s="369">
        <f t="shared" si="21"/>
        <v>629.20000000000005</v>
      </c>
      <c r="Q213" s="38">
        <f t="shared" si="22"/>
        <v>4395340.9521244215</v>
      </c>
      <c r="R213" s="371">
        <f t="shared" ref="R213:Z213" si="404">$P213*$O213+MAX(R$24*1000/(MAX(MIN(FLOOR(R$24*1000/$U$1,1),$E213))*$L$1)*$R$1,$Q213-$P213*$O213)</f>
        <v>4395340.9521244215</v>
      </c>
      <c r="S213" s="371">
        <f t="shared" si="404"/>
        <v>4395340.9521244215</v>
      </c>
      <c r="T213" s="371">
        <f t="shared" si="404"/>
        <v>4395340.9521244215</v>
      </c>
      <c r="U213" s="371">
        <f t="shared" si="404"/>
        <v>4395340.9521244215</v>
      </c>
      <c r="V213" s="371">
        <f t="shared" si="404"/>
        <v>4395340.9521244215</v>
      </c>
      <c r="W213" s="371">
        <f t="shared" si="404"/>
        <v>4395340.9521244215</v>
      </c>
      <c r="X213" s="371">
        <f t="shared" si="404"/>
        <v>7509276.134084831</v>
      </c>
      <c r="Y213" s="371">
        <f t="shared" si="404"/>
        <v>75007819.340848312</v>
      </c>
      <c r="Z213" s="371">
        <f t="shared" si="404"/>
        <v>749993251.40848303</v>
      </c>
      <c r="AA213" s="38">
        <f t="shared" ref="AA213:AI213" si="405">$D213*R213/3600</f>
        <v>7677.195529710657</v>
      </c>
      <c r="AB213" s="38">
        <f t="shared" si="405"/>
        <v>7677.195529710657</v>
      </c>
      <c r="AC213" s="38">
        <f t="shared" si="405"/>
        <v>7677.195529710657</v>
      </c>
      <c r="AD213" s="38">
        <f t="shared" si="405"/>
        <v>7677.195529710657</v>
      </c>
      <c r="AE213" s="38">
        <f t="shared" si="405"/>
        <v>7677.195529710657</v>
      </c>
      <c r="AF213" s="38">
        <f t="shared" si="405"/>
        <v>7677.195529710657</v>
      </c>
      <c r="AG213" s="38">
        <f t="shared" si="405"/>
        <v>13116.202314201504</v>
      </c>
      <c r="AH213" s="38">
        <f t="shared" si="405"/>
        <v>131013.65778201506</v>
      </c>
      <c r="AI213" s="38">
        <f t="shared" si="405"/>
        <v>1309988.2124601505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1048.6666666666667</v>
      </c>
      <c r="Q214" s="38">
        <f t="shared" si="22"/>
        <v>7325568.2535407031</v>
      </c>
      <c r="R214" s="371">
        <f t="shared" ref="R214:Z214" si="406">$P214*$O214+MAX(R$24*1000/(MAX(MIN(FLOOR(R$24*1000/$U$1,1),$E214))*$L$1)*$R$1,$Q214-$P214*$O214)</f>
        <v>7325568.2535407031</v>
      </c>
      <c r="S214" s="371">
        <f t="shared" si="406"/>
        <v>7325568.2535407031</v>
      </c>
      <c r="T214" s="371">
        <f t="shared" si="406"/>
        <v>7325568.2535407031</v>
      </c>
      <c r="U214" s="371">
        <f t="shared" si="406"/>
        <v>7325568.2535407031</v>
      </c>
      <c r="V214" s="371">
        <f t="shared" si="406"/>
        <v>7325568.2535407031</v>
      </c>
      <c r="W214" s="371">
        <f t="shared" si="406"/>
        <v>7325568.2535407031</v>
      </c>
      <c r="X214" s="371">
        <f t="shared" si="406"/>
        <v>11260243.867793912</v>
      </c>
      <c r="Y214" s="371">
        <f t="shared" si="406"/>
        <v>112508058.67793913</v>
      </c>
      <c r="Z214" s="371">
        <f t="shared" si="406"/>
        <v>1124986206.7793913</v>
      </c>
      <c r="AA214" s="38">
        <f t="shared" ref="AA214:AI214" si="407">$D214*R214/3600</f>
        <v>8530.2172552340635</v>
      </c>
      <c r="AB214" s="38">
        <f t="shared" si="407"/>
        <v>8530.2172552340635</v>
      </c>
      <c r="AC214" s="38">
        <f t="shared" si="407"/>
        <v>8530.2172552340635</v>
      </c>
      <c r="AD214" s="38">
        <f t="shared" si="407"/>
        <v>8530.2172552340635</v>
      </c>
      <c r="AE214" s="38">
        <f t="shared" si="407"/>
        <v>8530.2172552340635</v>
      </c>
      <c r="AF214" s="38">
        <f t="shared" si="407"/>
        <v>8530.2172552340635</v>
      </c>
      <c r="AG214" s="38">
        <f t="shared" si="407"/>
        <v>13111.928414942246</v>
      </c>
      <c r="AH214" s="38">
        <f t="shared" si="407"/>
        <v>131009.38388275579</v>
      </c>
      <c r="AI214" s="38">
        <f t="shared" si="407"/>
        <v>1309983.9385608912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7</v>
      </c>
      <c r="P215" s="369">
        <f t="shared" si="21"/>
        <v>1258.4000000000001</v>
      </c>
      <c r="Q215" s="38">
        <f t="shared" si="22"/>
        <v>8790681.904248843</v>
      </c>
      <c r="R215" s="371">
        <f t="shared" ref="R215:Z215" si="408">$P215*$O215+MAX(R$24*1000/(MAX(MIN(FLOOR(R$24*1000/$U$1,1),$E215))*$L$1)*$R$1,$Q215-$P215*$O215)</f>
        <v>8790681.904248843</v>
      </c>
      <c r="S215" s="371">
        <f t="shared" si="408"/>
        <v>8790681.904248843</v>
      </c>
      <c r="T215" s="371">
        <f t="shared" si="408"/>
        <v>8790681.904248843</v>
      </c>
      <c r="U215" s="371">
        <f t="shared" si="408"/>
        <v>8790681.904248843</v>
      </c>
      <c r="V215" s="371">
        <f t="shared" si="408"/>
        <v>8790681.904248843</v>
      </c>
      <c r="W215" s="371">
        <f t="shared" si="408"/>
        <v>8790681.904248843</v>
      </c>
      <c r="X215" s="371">
        <f t="shared" si="408"/>
        <v>15008485.068169663</v>
      </c>
      <c r="Y215" s="371">
        <f t="shared" si="408"/>
        <v>150005571.48169664</v>
      </c>
      <c r="Z215" s="371">
        <f t="shared" si="408"/>
        <v>1499976435.616966</v>
      </c>
      <c r="AA215" s="38">
        <f t="shared" ref="AA215:AI215" si="409">$D215*R215/3600</f>
        <v>7677.195529710657</v>
      </c>
      <c r="AB215" s="38">
        <f t="shared" si="409"/>
        <v>7677.195529710657</v>
      </c>
      <c r="AC215" s="38">
        <f t="shared" si="409"/>
        <v>7677.195529710657</v>
      </c>
      <c r="AD215" s="38">
        <f t="shared" si="409"/>
        <v>7677.195529710657</v>
      </c>
      <c r="AE215" s="38">
        <f t="shared" si="409"/>
        <v>7677.195529710657</v>
      </c>
      <c r="AF215" s="38">
        <f t="shared" si="409"/>
        <v>7677.195529710657</v>
      </c>
      <c r="AG215" s="38">
        <f t="shared" si="409"/>
        <v>13107.410292868173</v>
      </c>
      <c r="AH215" s="38">
        <f t="shared" si="409"/>
        <v>131004.86576068173</v>
      </c>
      <c r="AI215" s="38">
        <f t="shared" si="409"/>
        <v>1309979.420438817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1258.4000000000001</v>
      </c>
      <c r="Q216" s="38">
        <f t="shared" si="22"/>
        <v>8790681.904248843</v>
      </c>
      <c r="R216" s="371">
        <f t="shared" ref="R216:Z216" si="410">$P216*$O216+MAX(R$24*1000/(MAX(MIN(FLOOR(R$24*1000/$U$1,1),$E216))*$L$1)*$R$1,$Q216-$P216*$O216)</f>
        <v>8790681.904248843</v>
      </c>
      <c r="S216" s="371">
        <f t="shared" si="410"/>
        <v>8790681.904248843</v>
      </c>
      <c r="T216" s="371">
        <f t="shared" si="410"/>
        <v>8790681.904248843</v>
      </c>
      <c r="U216" s="371">
        <f t="shared" si="410"/>
        <v>8790681.904248843</v>
      </c>
      <c r="V216" s="371">
        <f t="shared" si="410"/>
        <v>8790681.904248843</v>
      </c>
      <c r="W216" s="371">
        <f t="shared" si="410"/>
        <v>8790681.904248843</v>
      </c>
      <c r="X216" s="371">
        <f t="shared" si="410"/>
        <v>22505806.402254492</v>
      </c>
      <c r="Y216" s="371">
        <f t="shared" si="410"/>
        <v>225001436.02254492</v>
      </c>
      <c r="Z216" s="371">
        <f t="shared" si="410"/>
        <v>2249957732.2254491</v>
      </c>
      <c r="AA216" s="38">
        <f t="shared" ref="AA216:AI216" si="411">$D216*R216/3600</f>
        <v>5118.1303531404374</v>
      </c>
      <c r="AB216" s="38">
        <f t="shared" si="411"/>
        <v>5118.1303531404374</v>
      </c>
      <c r="AC216" s="38">
        <f t="shared" si="411"/>
        <v>5118.1303531404374</v>
      </c>
      <c r="AD216" s="38">
        <f t="shared" si="411"/>
        <v>5118.1303531404374</v>
      </c>
      <c r="AE216" s="38">
        <f t="shared" si="411"/>
        <v>5118.1303531404374</v>
      </c>
      <c r="AF216" s="38">
        <f t="shared" si="411"/>
        <v>5118.1303531404374</v>
      </c>
      <c r="AG216" s="38">
        <f t="shared" si="411"/>
        <v>13103.380616423728</v>
      </c>
      <c r="AH216" s="38">
        <f t="shared" si="411"/>
        <v>131000.83608423726</v>
      </c>
      <c r="AI216" s="38">
        <f t="shared" si="411"/>
        <v>1309975.3907623726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1258.4000000000001</v>
      </c>
      <c r="Q217" s="38">
        <f t="shared" si="22"/>
        <v>8790681.904248843</v>
      </c>
      <c r="R217" s="371">
        <f t="shared" ref="R217:Z217" si="412">$P217*$O217+MAX(R$24*1000/(MAX(MIN(FLOOR(R$24*1000/$U$1,1),$E217))*$L$1)*$R$1,$Q217-$P217*$O217)</f>
        <v>8790681.904248843</v>
      </c>
      <c r="S217" s="371">
        <f t="shared" si="412"/>
        <v>8790681.904248843</v>
      </c>
      <c r="T217" s="371">
        <f t="shared" si="412"/>
        <v>8790681.904248843</v>
      </c>
      <c r="U217" s="371">
        <f t="shared" si="412"/>
        <v>8790681.904248843</v>
      </c>
      <c r="V217" s="371">
        <f t="shared" si="412"/>
        <v>8790681.904248843</v>
      </c>
      <c r="W217" s="371">
        <f t="shared" si="412"/>
        <v>8790681.904248843</v>
      </c>
      <c r="X217" s="371">
        <f t="shared" si="412"/>
        <v>45001545.604508981</v>
      </c>
      <c r="Y217" s="371">
        <f t="shared" si="412"/>
        <v>449992804.84508985</v>
      </c>
      <c r="Z217" s="371">
        <f t="shared" si="412"/>
        <v>4499905397.2508984</v>
      </c>
      <c r="AA217" s="38">
        <f t="shared" ref="AA217:AI217" si="413">$D217*R217/3600</f>
        <v>2559.0651765702187</v>
      </c>
      <c r="AB217" s="38">
        <f t="shared" si="413"/>
        <v>2559.0651765702187</v>
      </c>
      <c r="AC217" s="38">
        <f t="shared" si="413"/>
        <v>2559.0651765702187</v>
      </c>
      <c r="AD217" s="38">
        <f t="shared" si="413"/>
        <v>2559.0651765702187</v>
      </c>
      <c r="AE217" s="38">
        <f t="shared" si="413"/>
        <v>2559.0651765702187</v>
      </c>
      <c r="AF217" s="38">
        <f t="shared" si="413"/>
        <v>2559.0651765702187</v>
      </c>
      <c r="AG217" s="38">
        <f t="shared" si="413"/>
        <v>13100.449942645948</v>
      </c>
      <c r="AH217" s="38">
        <f t="shared" si="413"/>
        <v>130997.90541045948</v>
      </c>
      <c r="AI217" s="38">
        <f t="shared" si="413"/>
        <v>1309972.460088595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0</v>
      </c>
      <c r="O218" s="38">
        <f t="shared" si="20"/>
        <v>1</v>
      </c>
      <c r="P218" s="369">
        <f t="shared" si="21"/>
        <v>100000000000</v>
      </c>
      <c r="Q218" s="38">
        <f t="shared" si="22"/>
        <v>698560227610365.75</v>
      </c>
      <c r="R218" s="371">
        <f t="shared" ref="R218:Z218" si="414">$P218*$O218+MAX(R$24*1000/(MAX(MIN(FLOOR(R$24*1000/$U$1,1),$E218))*$L$1)*$R$1,$Q218-$P218*$O218)</f>
        <v>698560227610365.75</v>
      </c>
      <c r="S218" s="371">
        <f t="shared" si="414"/>
        <v>698560227610365.75</v>
      </c>
      <c r="T218" s="371">
        <f t="shared" si="414"/>
        <v>698560227610365.75</v>
      </c>
      <c r="U218" s="371">
        <f t="shared" si="414"/>
        <v>698560227610365.75</v>
      </c>
      <c r="V218" s="371">
        <f t="shared" si="414"/>
        <v>698560227610365.75</v>
      </c>
      <c r="W218" s="371">
        <f t="shared" si="414"/>
        <v>698560227610365.75</v>
      </c>
      <c r="X218" s="371">
        <f t="shared" si="414"/>
        <v>698560227610365.75</v>
      </c>
      <c r="Y218" s="371">
        <f t="shared" si="414"/>
        <v>698560227610365.75</v>
      </c>
      <c r="Z218" s="371">
        <f t="shared" si="414"/>
        <v>698560227610365.75</v>
      </c>
      <c r="AA218" s="38">
        <f t="shared" ref="AA218:AI218" si="415">$D218*R218/3600</f>
        <v>101679322018.84213</v>
      </c>
      <c r="AB218" s="38">
        <f t="shared" si="415"/>
        <v>101679322018.84213</v>
      </c>
      <c r="AC218" s="38">
        <f t="shared" si="415"/>
        <v>101679322018.84213</v>
      </c>
      <c r="AD218" s="38">
        <f t="shared" si="415"/>
        <v>101679322018.84213</v>
      </c>
      <c r="AE218" s="38">
        <f t="shared" si="415"/>
        <v>101679322018.84213</v>
      </c>
      <c r="AF218" s="38">
        <f t="shared" si="415"/>
        <v>101679322018.84213</v>
      </c>
      <c r="AG218" s="38">
        <f t="shared" si="415"/>
        <v>101679322018.84213</v>
      </c>
      <c r="AH218" s="38">
        <f t="shared" si="415"/>
        <v>101679322018.84213</v>
      </c>
      <c r="AI218" s="38">
        <f t="shared" si="415"/>
        <v>101679322018.84213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0</v>
      </c>
      <c r="O219" s="38">
        <f t="shared" si="20"/>
        <v>9</v>
      </c>
      <c r="P219" s="369">
        <f t="shared" si="21"/>
        <v>100000000000</v>
      </c>
      <c r="Q219" s="38">
        <f t="shared" si="22"/>
        <v>698560227610365.75</v>
      </c>
      <c r="R219" s="371">
        <f t="shared" ref="R219:Z219" si="416">$P219*$O219+MAX(R$24*1000/(MAX(MIN(FLOOR(R$24*1000/$U$1,1),$E219))*$L$1)*$R$1,$Q219-$P219*$O219)</f>
        <v>698560227610365.75</v>
      </c>
      <c r="S219" s="371">
        <f t="shared" si="416"/>
        <v>698560227610365.75</v>
      </c>
      <c r="T219" s="371">
        <f t="shared" si="416"/>
        <v>698560227610365.75</v>
      </c>
      <c r="U219" s="371">
        <f t="shared" si="416"/>
        <v>698560227610365.75</v>
      </c>
      <c r="V219" s="371">
        <f t="shared" si="416"/>
        <v>698560227610365.75</v>
      </c>
      <c r="W219" s="371">
        <f t="shared" si="416"/>
        <v>698560227610365.75</v>
      </c>
      <c r="X219" s="371">
        <f t="shared" si="416"/>
        <v>698560227610365.75</v>
      </c>
      <c r="Y219" s="371">
        <f t="shared" si="416"/>
        <v>698560227610365.75</v>
      </c>
      <c r="Z219" s="371">
        <f t="shared" si="416"/>
        <v>698560227610365.75</v>
      </c>
      <c r="AA219" s="38">
        <f t="shared" ref="AA219:AI219" si="417">$D219*R219/3600</f>
        <v>825853424641.58801</v>
      </c>
      <c r="AB219" s="38">
        <f t="shared" si="417"/>
        <v>825853424641.58801</v>
      </c>
      <c r="AC219" s="38">
        <f t="shared" si="417"/>
        <v>825853424641.58801</v>
      </c>
      <c r="AD219" s="38">
        <f t="shared" si="417"/>
        <v>825853424641.58801</v>
      </c>
      <c r="AE219" s="38">
        <f t="shared" si="417"/>
        <v>825853424641.58801</v>
      </c>
      <c r="AF219" s="38">
        <f t="shared" si="417"/>
        <v>825853424641.58801</v>
      </c>
      <c r="AG219" s="38">
        <f t="shared" si="417"/>
        <v>825853424641.58801</v>
      </c>
      <c r="AH219" s="38">
        <f t="shared" si="417"/>
        <v>825853424641.58801</v>
      </c>
      <c r="AI219" s="38">
        <f t="shared" si="417"/>
        <v>825853424641.58801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0</v>
      </c>
      <c r="O220" s="38">
        <f t="shared" si="20"/>
        <v>4</v>
      </c>
      <c r="P220" s="369">
        <f t="shared" si="21"/>
        <v>100000000000</v>
      </c>
      <c r="Q220" s="38">
        <f t="shared" si="22"/>
        <v>698560227610365.75</v>
      </c>
      <c r="R220" s="371">
        <f t="shared" ref="R220:Z220" si="418">$P220*$O220+MAX(R$24*1000/(MAX(MIN(FLOOR(R$24*1000/$U$1,1),$E220))*$L$1)*$R$1,$Q220-$P220*$O220)</f>
        <v>698560227610365.75</v>
      </c>
      <c r="S220" s="371">
        <f t="shared" si="418"/>
        <v>698560227610365.75</v>
      </c>
      <c r="T220" s="371">
        <f t="shared" si="418"/>
        <v>698560227610365.75</v>
      </c>
      <c r="U220" s="371">
        <f t="shared" si="418"/>
        <v>698560227610365.75</v>
      </c>
      <c r="V220" s="371">
        <f t="shared" si="418"/>
        <v>698560227610365.75</v>
      </c>
      <c r="W220" s="371">
        <f t="shared" si="418"/>
        <v>698560227610365.75</v>
      </c>
      <c r="X220" s="371">
        <f t="shared" si="418"/>
        <v>698560227610365.75</v>
      </c>
      <c r="Y220" s="371">
        <f t="shared" si="418"/>
        <v>698560227610365.75</v>
      </c>
      <c r="Z220" s="371">
        <f t="shared" si="418"/>
        <v>698560227610365.75</v>
      </c>
      <c r="AA220" s="38">
        <f t="shared" ref="AA220:AI220" si="419">$D220*R220/3600</f>
        <v>412926712320.79401</v>
      </c>
      <c r="AB220" s="38">
        <f t="shared" si="419"/>
        <v>412926712320.79401</v>
      </c>
      <c r="AC220" s="38">
        <f t="shared" si="419"/>
        <v>412926712320.79401</v>
      </c>
      <c r="AD220" s="38">
        <f t="shared" si="419"/>
        <v>412926712320.79401</v>
      </c>
      <c r="AE220" s="38">
        <f t="shared" si="419"/>
        <v>412926712320.79401</v>
      </c>
      <c r="AF220" s="38">
        <f t="shared" si="419"/>
        <v>412926712320.79401</v>
      </c>
      <c r="AG220" s="38">
        <f t="shared" si="419"/>
        <v>412926712320.79401</v>
      </c>
      <c r="AH220" s="38">
        <f t="shared" si="419"/>
        <v>412926712320.79401</v>
      </c>
      <c r="AI220" s="38">
        <f t="shared" si="419"/>
        <v>412926712320.79401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2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1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0</v>
      </c>
      <c r="O223" s="38">
        <f t="shared" si="20"/>
        <v>7</v>
      </c>
      <c r="P223" s="369">
        <f t="shared" si="21"/>
        <v>100000000000</v>
      </c>
      <c r="Q223" s="38">
        <f t="shared" si="22"/>
        <v>698560227610365.75</v>
      </c>
      <c r="R223" s="371">
        <f t="shared" ref="R223:Z223" si="424">$P223*$O223+MAX(R$24*1000/(MAX(MIN(FLOOR(R$24*1000/$U$1,1),$E223))*$L$1)*$R$1,$Q223-$P223*$O223)</f>
        <v>698560227610365.75</v>
      </c>
      <c r="S223" s="371">
        <f t="shared" si="424"/>
        <v>698560227610365.75</v>
      </c>
      <c r="T223" s="371">
        <f t="shared" si="424"/>
        <v>698560227610365.75</v>
      </c>
      <c r="U223" s="371">
        <f t="shared" si="424"/>
        <v>698560227610365.75</v>
      </c>
      <c r="V223" s="371">
        <f t="shared" si="424"/>
        <v>698560227610365.75</v>
      </c>
      <c r="W223" s="371">
        <f t="shared" si="424"/>
        <v>698560227610365.75</v>
      </c>
      <c r="X223" s="371">
        <f t="shared" si="424"/>
        <v>698560227610365.75</v>
      </c>
      <c r="Y223" s="371">
        <f t="shared" si="424"/>
        <v>698560227610365.75</v>
      </c>
      <c r="Z223" s="371">
        <f t="shared" si="424"/>
        <v>698560227610365.75</v>
      </c>
      <c r="AA223" s="38">
        <f t="shared" ref="AA223:AI223" si="425">$D223*R223/3600</f>
        <v>1259471102815.1855</v>
      </c>
      <c r="AB223" s="38">
        <f t="shared" si="425"/>
        <v>1259471102815.1855</v>
      </c>
      <c r="AC223" s="38">
        <f t="shared" si="425"/>
        <v>1259471102815.1855</v>
      </c>
      <c r="AD223" s="38">
        <f t="shared" si="425"/>
        <v>1259471102815.1855</v>
      </c>
      <c r="AE223" s="38">
        <f t="shared" si="425"/>
        <v>1259471102815.1855</v>
      </c>
      <c r="AF223" s="38">
        <f t="shared" si="425"/>
        <v>1259471102815.1855</v>
      </c>
      <c r="AG223" s="38">
        <f t="shared" si="425"/>
        <v>1259471102815.1855</v>
      </c>
      <c r="AH223" s="38">
        <f t="shared" si="425"/>
        <v>1259471102815.1855</v>
      </c>
      <c r="AI223" s="38">
        <f t="shared" si="425"/>
        <v>1259471102815.1855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0</v>
      </c>
      <c r="O224" s="38">
        <f t="shared" si="20"/>
        <v>15</v>
      </c>
      <c r="P224" s="369">
        <f t="shared" si="21"/>
        <v>100000000000</v>
      </c>
      <c r="Q224" s="38">
        <f t="shared" si="22"/>
        <v>698560227610365.75</v>
      </c>
      <c r="R224" s="371">
        <f t="shared" ref="R224:Z224" si="426">$P224*$O224+MAX(R$24*1000/(MAX(MIN(FLOOR(R$24*1000/$U$1,1),$E224))*$L$1)*$R$1,$Q224-$P224*$O224)</f>
        <v>698560227610365.75</v>
      </c>
      <c r="S224" s="371">
        <f t="shared" si="426"/>
        <v>698560227610365.75</v>
      </c>
      <c r="T224" s="371">
        <f t="shared" si="426"/>
        <v>698560227610365.75</v>
      </c>
      <c r="U224" s="371">
        <f t="shared" si="426"/>
        <v>698560227610365.75</v>
      </c>
      <c r="V224" s="371">
        <f t="shared" si="426"/>
        <v>698560227610365.75</v>
      </c>
      <c r="W224" s="371">
        <f t="shared" si="426"/>
        <v>698560227610365.75</v>
      </c>
      <c r="X224" s="371">
        <f t="shared" si="426"/>
        <v>698560227610365.75</v>
      </c>
      <c r="Y224" s="371">
        <f t="shared" si="426"/>
        <v>698560227610365.75</v>
      </c>
      <c r="Z224" s="371">
        <f t="shared" si="426"/>
        <v>698560227610365.75</v>
      </c>
      <c r="AA224" s="38">
        <f t="shared" ref="AA224:AI224" si="427">$D224*R224/3600</f>
        <v>2518944146075.4478</v>
      </c>
      <c r="AB224" s="38">
        <f t="shared" si="427"/>
        <v>2518944146075.4478</v>
      </c>
      <c r="AC224" s="38">
        <f t="shared" si="427"/>
        <v>2518944146075.4478</v>
      </c>
      <c r="AD224" s="38">
        <f t="shared" si="427"/>
        <v>2518944146075.4478</v>
      </c>
      <c r="AE224" s="38">
        <f t="shared" si="427"/>
        <v>2518944146075.4478</v>
      </c>
      <c r="AF224" s="38">
        <f t="shared" si="427"/>
        <v>2518944146075.4478</v>
      </c>
      <c r="AG224" s="38">
        <f t="shared" si="427"/>
        <v>2518944146075.4478</v>
      </c>
      <c r="AH224" s="38">
        <f t="shared" si="427"/>
        <v>2518944146075.4478</v>
      </c>
      <c r="AI224" s="38">
        <f t="shared" si="427"/>
        <v>2518944146075.4478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7</v>
      </c>
      <c r="P225" s="369">
        <f t="shared" si="21"/>
        <v>125.84</v>
      </c>
      <c r="Q225" s="38">
        <f t="shared" si="22"/>
        <v>879068.19042488432</v>
      </c>
      <c r="R225" s="371">
        <f t="shared" ref="R225:Z225" si="429">$P225*$O225+MAX(R$24*1000/(MAX(MIN(FLOOR(R$24*1000/$U$1,1),$E225))*$L$1)*$R$1,$Q225-$P225*$O225)</f>
        <v>879068.19042488432</v>
      </c>
      <c r="S225" s="371">
        <f t="shared" si="429"/>
        <v>879068.19042488432</v>
      </c>
      <c r="T225" s="371">
        <f t="shared" si="429"/>
        <v>879068.19042488432</v>
      </c>
      <c r="U225" s="371">
        <f t="shared" si="429"/>
        <v>879068.19042488432</v>
      </c>
      <c r="V225" s="371">
        <f t="shared" si="429"/>
        <v>879068.19042488432</v>
      </c>
      <c r="W225" s="371">
        <f t="shared" si="429"/>
        <v>879068.19042488432</v>
      </c>
      <c r="X225" s="371">
        <f t="shared" si="429"/>
        <v>7500719.0140848309</v>
      </c>
      <c r="Y225" s="371">
        <f t="shared" si="429"/>
        <v>74999262.220848307</v>
      </c>
      <c r="Z225" s="371">
        <f t="shared" si="429"/>
        <v>749984694.28848302</v>
      </c>
      <c r="AA225" s="38">
        <f t="shared" ref="AA225:AI225" si="430">$D225*R225/3600</f>
        <v>1594.0436519704567</v>
      </c>
      <c r="AB225" s="38">
        <f t="shared" si="430"/>
        <v>1594.0436519704567</v>
      </c>
      <c r="AC225" s="38">
        <f t="shared" si="430"/>
        <v>1594.0436519704567</v>
      </c>
      <c r="AD225" s="38">
        <f t="shared" si="430"/>
        <v>1594.0436519704567</v>
      </c>
      <c r="AE225" s="38">
        <f t="shared" si="430"/>
        <v>1594.0436519704567</v>
      </c>
      <c r="AF225" s="38">
        <f t="shared" si="430"/>
        <v>1594.0436519704567</v>
      </c>
      <c r="AG225" s="38">
        <f t="shared" si="430"/>
        <v>13601.303812207159</v>
      </c>
      <c r="AH225" s="38">
        <f t="shared" si="430"/>
        <v>135998.66216047161</v>
      </c>
      <c r="AI225" s="38">
        <f t="shared" si="430"/>
        <v>1359972.2456431158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7</v>
      </c>
      <c r="P226" s="369">
        <f t="shared" si="21"/>
        <v>125.84</v>
      </c>
      <c r="Q226" s="38">
        <f t="shared" si="22"/>
        <v>879068.19042488432</v>
      </c>
      <c r="R226" s="371">
        <f t="shared" ref="R226:Z226" si="431">$P226*$O226+MAX(R$24*1000/(MAX(MIN(FLOOR(R$24*1000/$U$1,1),$E226))*$L$1)*$R$1,$Q226-$P226*$O226)</f>
        <v>879068.19042488432</v>
      </c>
      <c r="S226" s="371">
        <f t="shared" si="431"/>
        <v>879068.19042488432</v>
      </c>
      <c r="T226" s="371">
        <f t="shared" si="431"/>
        <v>879068.19042488432</v>
      </c>
      <c r="U226" s="371">
        <f t="shared" si="431"/>
        <v>879068.19042488432</v>
      </c>
      <c r="V226" s="371">
        <f t="shared" si="431"/>
        <v>879068.19042488432</v>
      </c>
      <c r="W226" s="371">
        <f t="shared" si="431"/>
        <v>879068.19042488432</v>
      </c>
      <c r="X226" s="371">
        <f t="shared" si="431"/>
        <v>7500719.0140848309</v>
      </c>
      <c r="Y226" s="371">
        <f t="shared" si="431"/>
        <v>74999262.220848307</v>
      </c>
      <c r="Z226" s="371">
        <f t="shared" si="431"/>
        <v>749984694.28848302</v>
      </c>
      <c r="AA226" s="38">
        <f t="shared" ref="AA226:AI226" si="432">$D226*R226/3600</f>
        <v>1594.0436519704567</v>
      </c>
      <c r="AB226" s="38">
        <f t="shared" si="432"/>
        <v>1594.0436519704567</v>
      </c>
      <c r="AC226" s="38">
        <f t="shared" si="432"/>
        <v>1594.0436519704567</v>
      </c>
      <c r="AD226" s="38">
        <f t="shared" si="432"/>
        <v>1594.0436519704567</v>
      </c>
      <c r="AE226" s="38">
        <f t="shared" si="432"/>
        <v>1594.0436519704567</v>
      </c>
      <c r="AF226" s="38">
        <f t="shared" si="432"/>
        <v>1594.0436519704567</v>
      </c>
      <c r="AG226" s="38">
        <f t="shared" si="432"/>
        <v>13601.303812207159</v>
      </c>
      <c r="AH226" s="38">
        <f t="shared" si="432"/>
        <v>135998.66216047161</v>
      </c>
      <c r="AI226" s="38">
        <f t="shared" si="432"/>
        <v>1359972.2456431158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3</v>
      </c>
      <c r="P227" s="369">
        <f t="shared" si="21"/>
        <v>251.68</v>
      </c>
      <c r="Q227" s="38">
        <f t="shared" si="22"/>
        <v>1758136.3808497686</v>
      </c>
      <c r="R227" s="371">
        <f t="shared" ref="R227:Z227" si="433">$P227*$O227+MAX(R$24*1000/(MAX(MIN(FLOOR(R$24*1000/$U$1,1),$E227))*$L$1)*$R$1,$Q227-$P227*$O227)</f>
        <v>1758136.3808497686</v>
      </c>
      <c r="S227" s="371">
        <f t="shared" si="433"/>
        <v>1758136.3808497686</v>
      </c>
      <c r="T227" s="371">
        <f t="shared" si="433"/>
        <v>1758136.3808497686</v>
      </c>
      <c r="U227" s="371">
        <f t="shared" si="433"/>
        <v>1758136.3808497686</v>
      </c>
      <c r="V227" s="371">
        <f t="shared" si="433"/>
        <v>1758136.3808497686</v>
      </c>
      <c r="W227" s="371">
        <f t="shared" si="433"/>
        <v>1758136.3808497686</v>
      </c>
      <c r="X227" s="371">
        <f t="shared" si="433"/>
        <v>15000431.308169661</v>
      </c>
      <c r="Y227" s="371">
        <f t="shared" si="433"/>
        <v>149997517.72169662</v>
      </c>
      <c r="Z227" s="371">
        <f t="shared" si="433"/>
        <v>1499968381.856966</v>
      </c>
      <c r="AA227" s="38">
        <f t="shared" ref="AA227:AI227" si="434">$D227*R227/3600</f>
        <v>1594.0436519704567</v>
      </c>
      <c r="AB227" s="38">
        <f t="shared" si="434"/>
        <v>1594.0436519704567</v>
      </c>
      <c r="AC227" s="38">
        <f t="shared" si="434"/>
        <v>1594.0436519704567</v>
      </c>
      <c r="AD227" s="38">
        <f t="shared" si="434"/>
        <v>1594.0436519704567</v>
      </c>
      <c r="AE227" s="38">
        <f t="shared" si="434"/>
        <v>1594.0436519704567</v>
      </c>
      <c r="AF227" s="38">
        <f t="shared" si="434"/>
        <v>1594.0436519704567</v>
      </c>
      <c r="AG227" s="38">
        <f t="shared" si="434"/>
        <v>13600.391052740491</v>
      </c>
      <c r="AH227" s="38">
        <f t="shared" si="434"/>
        <v>135997.74940100493</v>
      </c>
      <c r="AI227" s="38">
        <f t="shared" si="434"/>
        <v>1359971.332883649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251.68</v>
      </c>
      <c r="Q228" s="38">
        <f t="shared" si="22"/>
        <v>1758136.3808497686</v>
      </c>
      <c r="R228" s="371">
        <f t="shared" ref="R228:Z228" si="435">$P228*$O228+MAX(R$24*1000/(MAX(MIN(FLOOR(R$24*1000/$U$1,1),$E228))*$L$1)*$R$1,$Q228-$P228*$O228)</f>
        <v>1758136.3808497686</v>
      </c>
      <c r="S228" s="371">
        <f t="shared" si="435"/>
        <v>1758136.3808497686</v>
      </c>
      <c r="T228" s="371">
        <f t="shared" si="435"/>
        <v>1758136.3808497686</v>
      </c>
      <c r="U228" s="371">
        <f t="shared" si="435"/>
        <v>1758136.3808497686</v>
      </c>
      <c r="V228" s="371">
        <f t="shared" si="435"/>
        <v>1758136.3808497686</v>
      </c>
      <c r="W228" s="371">
        <f t="shared" si="435"/>
        <v>1758136.3808497686</v>
      </c>
      <c r="X228" s="371">
        <f t="shared" si="435"/>
        <v>11251015.601127246</v>
      </c>
      <c r="Y228" s="371">
        <f t="shared" si="435"/>
        <v>112498830.41127247</v>
      </c>
      <c r="Z228" s="371">
        <f t="shared" si="435"/>
        <v>1124976978.5127246</v>
      </c>
      <c r="AA228" s="38">
        <f t="shared" ref="AA228:AI228" si="436">$D228*R228/3600</f>
        <v>2125.3915359606094</v>
      </c>
      <c r="AB228" s="38">
        <f t="shared" si="436"/>
        <v>2125.3915359606094</v>
      </c>
      <c r="AC228" s="38">
        <f t="shared" si="436"/>
        <v>2125.3915359606094</v>
      </c>
      <c r="AD228" s="38">
        <f t="shared" si="436"/>
        <v>2125.3915359606094</v>
      </c>
      <c r="AE228" s="38">
        <f t="shared" si="436"/>
        <v>2125.3915359606094</v>
      </c>
      <c r="AF228" s="38">
        <f t="shared" si="436"/>
        <v>2125.3915359606094</v>
      </c>
      <c r="AG228" s="38">
        <f t="shared" si="436"/>
        <v>13601.227748918272</v>
      </c>
      <c r="AH228" s="38">
        <f t="shared" si="436"/>
        <v>135998.58609718274</v>
      </c>
      <c r="AI228" s="38">
        <f t="shared" si="436"/>
        <v>1359972.1695798272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167.78666666666666</v>
      </c>
      <c r="Q229" s="38">
        <f t="shared" si="22"/>
        <v>1172090.9205665123</v>
      </c>
      <c r="R229" s="371">
        <f t="shared" ref="R229:Z229" si="437">$P229*$O229+MAX(R$24*1000/(MAX(MIN(FLOOR(R$24*1000/$U$1,1),$E229))*$L$1)*$R$1,$Q229-$P229*$O229)</f>
        <v>1172090.9205665123</v>
      </c>
      <c r="S229" s="371">
        <f t="shared" si="437"/>
        <v>1172090.9205665123</v>
      </c>
      <c r="T229" s="371">
        <f t="shared" si="437"/>
        <v>1172090.9205665123</v>
      </c>
      <c r="U229" s="371">
        <f t="shared" si="437"/>
        <v>1172090.9205665123</v>
      </c>
      <c r="V229" s="371">
        <f t="shared" si="437"/>
        <v>1172090.9205665123</v>
      </c>
      <c r="W229" s="371">
        <f t="shared" si="437"/>
        <v>1172090.9205665123</v>
      </c>
      <c r="X229" s="371">
        <f t="shared" si="437"/>
        <v>11250596.13446058</v>
      </c>
      <c r="Y229" s="371">
        <f t="shared" si="437"/>
        <v>112498410.9446058</v>
      </c>
      <c r="Z229" s="371">
        <f t="shared" si="437"/>
        <v>1124976559.0460579</v>
      </c>
      <c r="AA229" s="38">
        <f t="shared" ref="AA229:AI229" si="438">$D229*R229/3600</f>
        <v>1416.9276906404059</v>
      </c>
      <c r="AB229" s="38">
        <f t="shared" si="438"/>
        <v>1416.9276906404059</v>
      </c>
      <c r="AC229" s="38">
        <f t="shared" si="438"/>
        <v>1416.9276906404059</v>
      </c>
      <c r="AD229" s="38">
        <f t="shared" si="438"/>
        <v>1416.9276906404059</v>
      </c>
      <c r="AE229" s="38">
        <f t="shared" si="438"/>
        <v>1416.9276906404059</v>
      </c>
      <c r="AF229" s="38">
        <f t="shared" si="438"/>
        <v>1416.9276906404059</v>
      </c>
      <c r="AG229" s="38">
        <f t="shared" si="438"/>
        <v>13600.72066032568</v>
      </c>
      <c r="AH229" s="38">
        <f t="shared" si="438"/>
        <v>135998.07900859014</v>
      </c>
      <c r="AI229" s="38">
        <f t="shared" si="438"/>
        <v>1359971.6624912347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251.68</v>
      </c>
      <c r="Q230" s="38">
        <f t="shared" si="22"/>
        <v>1758136.3808497686</v>
      </c>
      <c r="R230" s="371">
        <f t="shared" ref="R230:Z230" si="439">$P230*$O230+MAX(R$24*1000/(MAX(MIN(FLOOR(R$24*1000/$U$1,1),$E230))*$L$1)*$R$1,$Q230-$P230*$O230)</f>
        <v>1758136.3808497686</v>
      </c>
      <c r="S230" s="371">
        <f t="shared" si="439"/>
        <v>1758136.3808497686</v>
      </c>
      <c r="T230" s="371">
        <f t="shared" si="439"/>
        <v>1758136.3808497686</v>
      </c>
      <c r="U230" s="371">
        <f t="shared" si="439"/>
        <v>1758136.3808497686</v>
      </c>
      <c r="V230" s="371">
        <f t="shared" si="439"/>
        <v>1758136.3808497686</v>
      </c>
      <c r="W230" s="371">
        <f t="shared" si="439"/>
        <v>2250454.8002254493</v>
      </c>
      <c r="X230" s="371">
        <f t="shared" si="439"/>
        <v>22500017.762254491</v>
      </c>
      <c r="Y230" s="371">
        <f t="shared" si="439"/>
        <v>224995647.38254493</v>
      </c>
      <c r="Z230" s="371">
        <f t="shared" si="439"/>
        <v>2249951943.5854492</v>
      </c>
      <c r="AA230" s="38">
        <f t="shared" ref="AA230:AI230" si="440">$D230*R230/3600</f>
        <v>1062.6957679803047</v>
      </c>
      <c r="AB230" s="38">
        <f t="shared" si="440"/>
        <v>1062.6957679803047</v>
      </c>
      <c r="AC230" s="38">
        <f t="shared" si="440"/>
        <v>1062.6957679803047</v>
      </c>
      <c r="AD230" s="38">
        <f t="shared" si="440"/>
        <v>1062.6957679803047</v>
      </c>
      <c r="AE230" s="38">
        <f t="shared" si="440"/>
        <v>1062.6957679803047</v>
      </c>
      <c r="AF230" s="38">
        <f t="shared" si="440"/>
        <v>1360.2749014696049</v>
      </c>
      <c r="AG230" s="38">
        <f t="shared" si="440"/>
        <v>13600.010736296048</v>
      </c>
      <c r="AH230" s="38">
        <f t="shared" si="440"/>
        <v>135997.36908456052</v>
      </c>
      <c r="AI230" s="38">
        <f t="shared" si="440"/>
        <v>1359970.9525672048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503.36</v>
      </c>
      <c r="Q231" s="38">
        <f t="shared" si="22"/>
        <v>3516272.7616995373</v>
      </c>
      <c r="R231" s="371">
        <f t="shared" ref="R231:Z231" si="441">$P231*$O231+MAX(R$24*1000/(MAX(MIN(FLOOR(R$24*1000/$U$1,1),$E231))*$L$1)*$R$1,$Q231-$P231*$O231)</f>
        <v>3516272.7616995373</v>
      </c>
      <c r="S231" s="371">
        <f t="shared" si="441"/>
        <v>3516272.7616995373</v>
      </c>
      <c r="T231" s="371">
        <f t="shared" si="441"/>
        <v>3516272.7616995373</v>
      </c>
      <c r="U231" s="371">
        <f t="shared" si="441"/>
        <v>3516272.7616995373</v>
      </c>
      <c r="V231" s="371">
        <f t="shared" si="441"/>
        <v>3516272.7616995373</v>
      </c>
      <c r="W231" s="371">
        <f t="shared" si="441"/>
        <v>3516272.7616995373</v>
      </c>
      <c r="X231" s="371">
        <f t="shared" si="441"/>
        <v>22500521.122254491</v>
      </c>
      <c r="Y231" s="371">
        <f t="shared" si="441"/>
        <v>224996150.74254492</v>
      </c>
      <c r="Z231" s="371">
        <f t="shared" si="441"/>
        <v>2249952446.9454489</v>
      </c>
      <c r="AA231" s="38">
        <f t="shared" ref="AA231:AI231" si="442">$D231*R231/3600</f>
        <v>2125.3915359606094</v>
      </c>
      <c r="AB231" s="38">
        <f t="shared" si="442"/>
        <v>2125.3915359606094</v>
      </c>
      <c r="AC231" s="38">
        <f t="shared" si="442"/>
        <v>2125.3915359606094</v>
      </c>
      <c r="AD231" s="38">
        <f t="shared" si="442"/>
        <v>2125.3915359606094</v>
      </c>
      <c r="AE231" s="38">
        <f t="shared" si="442"/>
        <v>2125.3915359606094</v>
      </c>
      <c r="AF231" s="38">
        <f t="shared" si="442"/>
        <v>2125.3915359606094</v>
      </c>
      <c r="AG231" s="38">
        <f t="shared" si="442"/>
        <v>13600.314989451605</v>
      </c>
      <c r="AH231" s="38">
        <f t="shared" si="442"/>
        <v>135997.67333771606</v>
      </c>
      <c r="AI231" s="38">
        <f t="shared" si="442"/>
        <v>1359971.2568203602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503.36</v>
      </c>
      <c r="Q232" s="38">
        <f t="shared" si="22"/>
        <v>3516272.7616995373</v>
      </c>
      <c r="R232" s="371">
        <f t="shared" ref="R232:Z232" si="443">$P232*$O232+MAX(R$24*1000/(MAX(MIN(FLOOR(R$24*1000/$U$1,1),$E232))*$L$1)*$R$1,$Q232-$P232*$O232)</f>
        <v>3516272.7616995373</v>
      </c>
      <c r="S232" s="371">
        <f t="shared" si="443"/>
        <v>3516272.7616995373</v>
      </c>
      <c r="T232" s="371">
        <f t="shared" si="443"/>
        <v>3516272.7616995373</v>
      </c>
      <c r="U232" s="371">
        <f t="shared" si="443"/>
        <v>3516272.7616995373</v>
      </c>
      <c r="V232" s="371">
        <f t="shared" si="443"/>
        <v>3516272.7616995373</v>
      </c>
      <c r="W232" s="371">
        <f t="shared" si="443"/>
        <v>4500406.2404508991</v>
      </c>
      <c r="X232" s="371">
        <f t="shared" si="443"/>
        <v>44999532.164508983</v>
      </c>
      <c r="Y232" s="371">
        <f t="shared" si="443"/>
        <v>449990791.40508986</v>
      </c>
      <c r="Z232" s="371">
        <f t="shared" si="443"/>
        <v>4499903383.8108978</v>
      </c>
      <c r="AA232" s="38">
        <f t="shared" ref="AA232:AI232" si="444">$D232*R232/3600</f>
        <v>1062.6957679803047</v>
      </c>
      <c r="AB232" s="38">
        <f t="shared" si="444"/>
        <v>1062.6957679803047</v>
      </c>
      <c r="AC232" s="38">
        <f t="shared" si="444"/>
        <v>1062.6957679803047</v>
      </c>
      <c r="AD232" s="38">
        <f t="shared" si="444"/>
        <v>1062.6957679803047</v>
      </c>
      <c r="AE232" s="38">
        <f t="shared" si="444"/>
        <v>1062.6957679803047</v>
      </c>
      <c r="AF232" s="38">
        <f t="shared" si="444"/>
        <v>1360.1227748918275</v>
      </c>
      <c r="AG232" s="38">
        <f t="shared" si="444"/>
        <v>13599.858609718271</v>
      </c>
      <c r="AH232" s="38">
        <f t="shared" si="444"/>
        <v>135997.21695798272</v>
      </c>
      <c r="AI232" s="38">
        <f t="shared" si="444"/>
        <v>1359970.8004406269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503.36</v>
      </c>
      <c r="Q233" s="38">
        <f t="shared" si="22"/>
        <v>3516272.7616995373</v>
      </c>
      <c r="R233" s="371">
        <f t="shared" ref="R233:Z233" si="445">$P233*$O233+MAX(R$24*1000/(MAX(MIN(FLOOR(R$24*1000/$U$1,1),$E233))*$L$1)*$R$1,$Q233-$P233*$O233)</f>
        <v>3516272.7616995373</v>
      </c>
      <c r="S233" s="371">
        <f t="shared" si="445"/>
        <v>3516272.7616995373</v>
      </c>
      <c r="T233" s="371">
        <f t="shared" si="445"/>
        <v>3516272.7616995373</v>
      </c>
      <c r="U233" s="371">
        <f t="shared" si="445"/>
        <v>3516272.7616995373</v>
      </c>
      <c r="V233" s="371">
        <f t="shared" si="445"/>
        <v>3516272.7616995373</v>
      </c>
      <c r="W233" s="371">
        <f t="shared" si="445"/>
        <v>3516272.7616995373</v>
      </c>
      <c r="X233" s="371">
        <f t="shared" si="445"/>
        <v>10004817.778779773</v>
      </c>
      <c r="Y233" s="371">
        <f t="shared" si="445"/>
        <v>100002875.38779773</v>
      </c>
      <c r="Z233" s="371">
        <f t="shared" si="445"/>
        <v>999983451.47797728</v>
      </c>
      <c r="AA233" s="38">
        <f t="shared" ref="AA233:AI233" si="446">$D233*R233/3600</f>
        <v>4875.8982295566921</v>
      </c>
      <c r="AB233" s="38">
        <f t="shared" si="446"/>
        <v>4875.8982295566921</v>
      </c>
      <c r="AC233" s="38">
        <f t="shared" si="446"/>
        <v>4875.8982295566921</v>
      </c>
      <c r="AD233" s="38">
        <f t="shared" si="446"/>
        <v>4875.8982295566921</v>
      </c>
      <c r="AE233" s="38">
        <f t="shared" si="446"/>
        <v>4875.8982295566921</v>
      </c>
      <c r="AF233" s="38">
        <f t="shared" si="446"/>
        <v>4875.8982295566921</v>
      </c>
      <c r="AG233" s="38">
        <f t="shared" si="446"/>
        <v>13873.347319907951</v>
      </c>
      <c r="AH233" s="38">
        <f t="shared" si="446"/>
        <v>138670.65387107953</v>
      </c>
      <c r="AI233" s="38">
        <f t="shared" si="446"/>
        <v>1386643.7193827953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0</v>
      </c>
      <c r="O234" s="38">
        <f t="shared" si="20"/>
        <v>10</v>
      </c>
      <c r="P234" s="369">
        <f t="shared" si="21"/>
        <v>100000000000</v>
      </c>
      <c r="Q234" s="38">
        <f t="shared" si="22"/>
        <v>698560227610365.75</v>
      </c>
      <c r="R234" s="371">
        <f t="shared" ref="R234:Z234" si="447">$P234*$O234+MAX(R$24*1000/(MAX(MIN(FLOOR(R$24*1000/$U$1,1),$E234))*$L$1)*$R$1,$Q234-$P234*$O234)</f>
        <v>698560227610365.75</v>
      </c>
      <c r="S234" s="371">
        <f t="shared" si="447"/>
        <v>698560227610365.75</v>
      </c>
      <c r="T234" s="371">
        <f t="shared" si="447"/>
        <v>698560227610365.75</v>
      </c>
      <c r="U234" s="371">
        <f t="shared" si="447"/>
        <v>698560227610365.75</v>
      </c>
      <c r="V234" s="371">
        <f t="shared" si="447"/>
        <v>698560227610365.75</v>
      </c>
      <c r="W234" s="371">
        <f t="shared" si="447"/>
        <v>698560227610365.75</v>
      </c>
      <c r="X234" s="371">
        <f t="shared" si="447"/>
        <v>698560227610365.75</v>
      </c>
      <c r="Y234" s="371">
        <f t="shared" si="447"/>
        <v>698560227610365.75</v>
      </c>
      <c r="Z234" s="371">
        <f t="shared" si="447"/>
        <v>698560227610365.75</v>
      </c>
      <c r="AA234" s="38">
        <f t="shared" ref="AA234:AI234" si="448">$D234*R234/3600</f>
        <v>1729076275381.1772</v>
      </c>
      <c r="AB234" s="38">
        <f t="shared" si="448"/>
        <v>1729076275381.1772</v>
      </c>
      <c r="AC234" s="38">
        <f t="shared" si="448"/>
        <v>1729076275381.1772</v>
      </c>
      <c r="AD234" s="38">
        <f t="shared" si="448"/>
        <v>1729076275381.1772</v>
      </c>
      <c r="AE234" s="38">
        <f t="shared" si="448"/>
        <v>1729076275381.1772</v>
      </c>
      <c r="AF234" s="38">
        <f t="shared" si="448"/>
        <v>1729076275381.1772</v>
      </c>
      <c r="AG234" s="38">
        <f t="shared" si="448"/>
        <v>1729076275381.1772</v>
      </c>
      <c r="AH234" s="38">
        <f t="shared" si="448"/>
        <v>1729076275381.1772</v>
      </c>
      <c r="AI234" s="38">
        <f t="shared" si="448"/>
        <v>1729076275381.1772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0</v>
      </c>
      <c r="O235" s="38">
        <f t="shared" si="20"/>
        <v>10</v>
      </c>
      <c r="P235" s="369">
        <f t="shared" si="21"/>
        <v>100000000000</v>
      </c>
      <c r="Q235" s="38">
        <f t="shared" si="22"/>
        <v>698560227610365.75</v>
      </c>
      <c r="R235" s="371">
        <f t="shared" ref="R235:Z235" si="449">$P235*$O235+MAX(R$24*1000/(MAX(MIN(FLOOR(R$24*1000/$U$1,1),$E235))*$L$1)*$R$1,$Q235-$P235*$O235)</f>
        <v>698560227610365.75</v>
      </c>
      <c r="S235" s="371">
        <f t="shared" si="449"/>
        <v>698560227610365.75</v>
      </c>
      <c r="T235" s="371">
        <f t="shared" si="449"/>
        <v>698560227610365.75</v>
      </c>
      <c r="U235" s="371">
        <f t="shared" si="449"/>
        <v>698560227610365.75</v>
      </c>
      <c r="V235" s="371">
        <f t="shared" si="449"/>
        <v>698560227610365.75</v>
      </c>
      <c r="W235" s="371">
        <f t="shared" si="449"/>
        <v>698560227610365.75</v>
      </c>
      <c r="X235" s="371">
        <f t="shared" si="449"/>
        <v>698560227610365.75</v>
      </c>
      <c r="Y235" s="371">
        <f t="shared" si="449"/>
        <v>698560227610365.75</v>
      </c>
      <c r="Z235" s="371">
        <f t="shared" si="449"/>
        <v>698560227610365.75</v>
      </c>
      <c r="AA235" s="38">
        <f t="shared" ref="AA235:AI235" si="450">$D235*R235/3600</f>
        <v>1729076275381.1772</v>
      </c>
      <c r="AB235" s="38">
        <f t="shared" si="450"/>
        <v>1729076275381.1772</v>
      </c>
      <c r="AC235" s="38">
        <f t="shared" si="450"/>
        <v>1729076275381.1772</v>
      </c>
      <c r="AD235" s="38">
        <f t="shared" si="450"/>
        <v>1729076275381.1772</v>
      </c>
      <c r="AE235" s="38">
        <f t="shared" si="450"/>
        <v>1729076275381.1772</v>
      </c>
      <c r="AF235" s="38">
        <f t="shared" si="450"/>
        <v>1729076275381.1772</v>
      </c>
      <c r="AG235" s="38">
        <f t="shared" si="450"/>
        <v>1729076275381.1772</v>
      </c>
      <c r="AH235" s="38">
        <f t="shared" si="450"/>
        <v>1729076275381.1772</v>
      </c>
      <c r="AI235" s="38">
        <f t="shared" si="450"/>
        <v>1729076275381.1772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0</v>
      </c>
      <c r="O236" s="38">
        <f t="shared" si="20"/>
        <v>7</v>
      </c>
      <c r="P236" s="369">
        <f t="shared" si="21"/>
        <v>100000000000</v>
      </c>
      <c r="Q236" s="38">
        <f t="shared" si="22"/>
        <v>698560227610365.75</v>
      </c>
      <c r="R236" s="371">
        <f t="shared" ref="R236:Z236" si="451">$P236*$O236+MAX(R$24*1000/(MAX(MIN(FLOOR(R$24*1000/$U$1,1),$E236))*$L$1)*$R$1,$Q236-$P236*$O236)</f>
        <v>698560227610365.75</v>
      </c>
      <c r="S236" s="371">
        <f t="shared" si="451"/>
        <v>698560227610365.75</v>
      </c>
      <c r="T236" s="371">
        <f t="shared" si="451"/>
        <v>698560227610365.75</v>
      </c>
      <c r="U236" s="371">
        <f t="shared" si="451"/>
        <v>698560227610365.75</v>
      </c>
      <c r="V236" s="371">
        <f t="shared" si="451"/>
        <v>698560227610365.75</v>
      </c>
      <c r="W236" s="371">
        <f t="shared" si="451"/>
        <v>698560227610365.75</v>
      </c>
      <c r="X236" s="371">
        <f t="shared" si="451"/>
        <v>698560227610365.75</v>
      </c>
      <c r="Y236" s="371">
        <f t="shared" si="451"/>
        <v>698560227610365.75</v>
      </c>
      <c r="Z236" s="371">
        <f t="shared" si="451"/>
        <v>698560227610365.75</v>
      </c>
      <c r="AA236" s="38">
        <f t="shared" ref="AA236:AI236" si="452">$D236*R236/3600</f>
        <v>1296807206535.8831</v>
      </c>
      <c r="AB236" s="38">
        <f t="shared" si="452"/>
        <v>1296807206535.8831</v>
      </c>
      <c r="AC236" s="38">
        <f t="shared" si="452"/>
        <v>1296807206535.8831</v>
      </c>
      <c r="AD236" s="38">
        <f t="shared" si="452"/>
        <v>1296807206535.8831</v>
      </c>
      <c r="AE236" s="38">
        <f t="shared" si="452"/>
        <v>1296807206535.8831</v>
      </c>
      <c r="AF236" s="38">
        <f t="shared" si="452"/>
        <v>1296807206535.8831</v>
      </c>
      <c r="AG236" s="38">
        <f t="shared" si="452"/>
        <v>1296807206535.8831</v>
      </c>
      <c r="AH236" s="38">
        <f t="shared" si="452"/>
        <v>1296807206535.8831</v>
      </c>
      <c r="AI236" s="38">
        <f t="shared" si="452"/>
        <v>1296807206535.8831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0</v>
      </c>
      <c r="O237" s="38">
        <f t="shared" si="20"/>
        <v>5</v>
      </c>
      <c r="P237" s="369">
        <f t="shared" si="21"/>
        <v>100000000000</v>
      </c>
      <c r="Q237" s="38">
        <f t="shared" si="22"/>
        <v>698560227610365.75</v>
      </c>
      <c r="R237" s="371">
        <f t="shared" ref="R237:Z237" si="453">$P237*$O237+MAX(R$24*1000/(MAX(MIN(FLOOR(R$24*1000/$U$1,1),$E237))*$L$1)*$R$1,$Q237-$P237*$O237)</f>
        <v>698560227610365.75</v>
      </c>
      <c r="S237" s="371">
        <f t="shared" si="453"/>
        <v>698560227610365.75</v>
      </c>
      <c r="T237" s="371">
        <f t="shared" si="453"/>
        <v>698560227610365.75</v>
      </c>
      <c r="U237" s="371">
        <f t="shared" si="453"/>
        <v>698560227610365.75</v>
      </c>
      <c r="V237" s="371">
        <f t="shared" si="453"/>
        <v>698560227610365.75</v>
      </c>
      <c r="W237" s="371">
        <f t="shared" si="453"/>
        <v>698560227610365.75</v>
      </c>
      <c r="X237" s="371">
        <f t="shared" si="453"/>
        <v>698560227610365.75</v>
      </c>
      <c r="Y237" s="371">
        <f t="shared" si="453"/>
        <v>698560227610365.75</v>
      </c>
      <c r="Z237" s="371">
        <f t="shared" si="453"/>
        <v>698560227610365.75</v>
      </c>
      <c r="AA237" s="38">
        <f t="shared" ref="AA237:AI237" si="454">$D237*R237/3600</f>
        <v>864538137690.58862</v>
      </c>
      <c r="AB237" s="38">
        <f t="shared" si="454"/>
        <v>864538137690.58862</v>
      </c>
      <c r="AC237" s="38">
        <f t="shared" si="454"/>
        <v>864538137690.58862</v>
      </c>
      <c r="AD237" s="38">
        <f t="shared" si="454"/>
        <v>864538137690.58862</v>
      </c>
      <c r="AE237" s="38">
        <f t="shared" si="454"/>
        <v>864538137690.58862</v>
      </c>
      <c r="AF237" s="38">
        <f t="shared" si="454"/>
        <v>864538137690.58862</v>
      </c>
      <c r="AG237" s="38">
        <f t="shared" si="454"/>
        <v>864538137690.58862</v>
      </c>
      <c r="AH237" s="38">
        <f t="shared" si="454"/>
        <v>864538137690.58862</v>
      </c>
      <c r="AI237" s="38">
        <f t="shared" si="454"/>
        <v>864538137690.58862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0</v>
      </c>
      <c r="O238" s="38">
        <f t="shared" si="20"/>
        <v>3</v>
      </c>
      <c r="P238" s="369">
        <f t="shared" si="21"/>
        <v>100000000000</v>
      </c>
      <c r="Q238" s="38">
        <f t="shared" si="22"/>
        <v>698560227610365.75</v>
      </c>
      <c r="R238" s="371">
        <f t="shared" ref="R238:Z238" si="455">$P238*$O238+MAX(R$24*1000/(MAX(MIN(FLOOR(R$24*1000/$U$1,1),$E238))*$L$1)*$R$1,$Q238-$P238*$O238)</f>
        <v>698560227610365.75</v>
      </c>
      <c r="S238" s="371">
        <f t="shared" si="455"/>
        <v>698560227610365.75</v>
      </c>
      <c r="T238" s="371">
        <f t="shared" si="455"/>
        <v>698560227610365.75</v>
      </c>
      <c r="U238" s="371">
        <f t="shared" si="455"/>
        <v>698560227610365.75</v>
      </c>
      <c r="V238" s="371">
        <f t="shared" si="455"/>
        <v>698560227610365.75</v>
      </c>
      <c r="W238" s="371">
        <f t="shared" si="455"/>
        <v>698560227610365.75</v>
      </c>
      <c r="X238" s="371">
        <f t="shared" si="455"/>
        <v>698560227610365.75</v>
      </c>
      <c r="Y238" s="371">
        <f t="shared" si="455"/>
        <v>698560227610365.75</v>
      </c>
      <c r="Z238" s="371">
        <f t="shared" si="455"/>
        <v>698560227610365.75</v>
      </c>
      <c r="AA238" s="38">
        <f t="shared" ref="AA238:AI238" si="456">$D238*R238/3600</f>
        <v>648403603267.94153</v>
      </c>
      <c r="AB238" s="38">
        <f t="shared" si="456"/>
        <v>648403603267.94153</v>
      </c>
      <c r="AC238" s="38">
        <f t="shared" si="456"/>
        <v>648403603267.94153</v>
      </c>
      <c r="AD238" s="38">
        <f t="shared" si="456"/>
        <v>648403603267.94153</v>
      </c>
      <c r="AE238" s="38">
        <f t="shared" si="456"/>
        <v>648403603267.94153</v>
      </c>
      <c r="AF238" s="38">
        <f t="shared" si="456"/>
        <v>648403603267.94153</v>
      </c>
      <c r="AG238" s="38">
        <f t="shared" si="456"/>
        <v>648403603267.94153</v>
      </c>
      <c r="AH238" s="38">
        <f t="shared" si="456"/>
        <v>648403603267.94153</v>
      </c>
      <c r="AI238" s="38">
        <f t="shared" si="456"/>
        <v>648403603267.94153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2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1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0</v>
      </c>
      <c r="O241" s="38">
        <f t="shared" si="20"/>
        <v>9</v>
      </c>
      <c r="P241" s="369">
        <f t="shared" si="21"/>
        <v>100000000000</v>
      </c>
      <c r="Q241" s="38">
        <f t="shared" si="22"/>
        <v>698560227610365.75</v>
      </c>
      <c r="R241" s="371">
        <f t="shared" ref="R241:Z241" si="461">$P241*$O241+MAX(R$24*1000/(MAX(MIN(FLOOR(R$24*1000/$U$1,1),$E241))*$L$1)*$R$1,$Q241-$P241*$O241)</f>
        <v>698560227610365.75</v>
      </c>
      <c r="S241" s="371">
        <f t="shared" si="461"/>
        <v>698560227610365.75</v>
      </c>
      <c r="T241" s="371">
        <f t="shared" si="461"/>
        <v>698560227610365.75</v>
      </c>
      <c r="U241" s="371">
        <f t="shared" si="461"/>
        <v>698560227610365.75</v>
      </c>
      <c r="V241" s="371">
        <f t="shared" si="461"/>
        <v>698560227610365.75</v>
      </c>
      <c r="W241" s="371">
        <f t="shared" si="461"/>
        <v>698560227610365.75</v>
      </c>
      <c r="X241" s="371">
        <f t="shared" si="461"/>
        <v>698560227610365.75</v>
      </c>
      <c r="Y241" s="371">
        <f t="shared" si="461"/>
        <v>698560227610365.75</v>
      </c>
      <c r="Z241" s="371">
        <f t="shared" si="461"/>
        <v>698560227610365.75</v>
      </c>
      <c r="AA241" s="38">
        <f t="shared" ref="AA241:AI241" si="462">$D241*R241/3600</f>
        <v>884842954973.12988</v>
      </c>
      <c r="AB241" s="38">
        <f t="shared" si="462"/>
        <v>884842954973.12988</v>
      </c>
      <c r="AC241" s="38">
        <f t="shared" si="462"/>
        <v>884842954973.12988</v>
      </c>
      <c r="AD241" s="38">
        <f t="shared" si="462"/>
        <v>884842954973.12988</v>
      </c>
      <c r="AE241" s="38">
        <f t="shared" si="462"/>
        <v>884842954973.12988</v>
      </c>
      <c r="AF241" s="38">
        <f t="shared" si="462"/>
        <v>884842954973.12988</v>
      </c>
      <c r="AG241" s="38">
        <f t="shared" si="462"/>
        <v>884842954973.12988</v>
      </c>
      <c r="AH241" s="38">
        <f t="shared" si="462"/>
        <v>884842954973.12988</v>
      </c>
      <c r="AI241" s="38">
        <f t="shared" si="462"/>
        <v>884842954973.12988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0</v>
      </c>
      <c r="O242" s="38">
        <f t="shared" si="20"/>
        <v>4</v>
      </c>
      <c r="P242" s="369">
        <f t="shared" si="21"/>
        <v>100000000000</v>
      </c>
      <c r="Q242" s="38">
        <f t="shared" si="22"/>
        <v>698560227610365.75</v>
      </c>
      <c r="R242" s="371">
        <f t="shared" ref="R242:Z242" si="463">$P242*$O242+MAX(R$24*1000/(MAX(MIN(FLOOR(R$24*1000/$U$1,1),$E242))*$L$1)*$R$1,$Q242-$P242*$O242)</f>
        <v>698560227610365.75</v>
      </c>
      <c r="S242" s="371">
        <f t="shared" si="463"/>
        <v>698560227610365.75</v>
      </c>
      <c r="T242" s="371">
        <f t="shared" si="463"/>
        <v>698560227610365.75</v>
      </c>
      <c r="U242" s="371">
        <f t="shared" si="463"/>
        <v>698560227610365.75</v>
      </c>
      <c r="V242" s="371">
        <f t="shared" si="463"/>
        <v>698560227610365.75</v>
      </c>
      <c r="W242" s="371">
        <f t="shared" si="463"/>
        <v>698560227610365.75</v>
      </c>
      <c r="X242" s="371">
        <f t="shared" si="463"/>
        <v>698560227610365.75</v>
      </c>
      <c r="Y242" s="371">
        <f t="shared" si="463"/>
        <v>698560227610365.75</v>
      </c>
      <c r="Z242" s="371">
        <f t="shared" si="463"/>
        <v>698560227610365.75</v>
      </c>
      <c r="AA242" s="38">
        <f t="shared" ref="AA242:AI242" si="464">$D242*R242/3600</f>
        <v>442421477486.56494</v>
      </c>
      <c r="AB242" s="38">
        <f t="shared" si="464"/>
        <v>442421477486.56494</v>
      </c>
      <c r="AC242" s="38">
        <f t="shared" si="464"/>
        <v>442421477486.56494</v>
      </c>
      <c r="AD242" s="38">
        <f t="shared" si="464"/>
        <v>442421477486.56494</v>
      </c>
      <c r="AE242" s="38">
        <f t="shared" si="464"/>
        <v>442421477486.56494</v>
      </c>
      <c r="AF242" s="38">
        <f t="shared" si="464"/>
        <v>442421477486.56494</v>
      </c>
      <c r="AG242" s="38">
        <f t="shared" si="464"/>
        <v>442421477486.56494</v>
      </c>
      <c r="AH242" s="38">
        <f t="shared" si="464"/>
        <v>442421477486.56494</v>
      </c>
      <c r="AI242" s="38">
        <f t="shared" si="464"/>
        <v>442421477486.56494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2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15</v>
      </c>
      <c r="P244" s="369">
        <f t="shared" si="21"/>
        <v>503.36</v>
      </c>
      <c r="Q244" s="38">
        <f t="shared" si="22"/>
        <v>3516272.7616995373</v>
      </c>
      <c r="R244" s="371">
        <f t="shared" ref="R244:Z244" si="468">$P244*$O244+MAX(R$24*1000/(MAX(MIN(FLOOR(R$24*1000/$U$1,1),$E244))*$L$1)*$R$1,$Q244-$P244*$O244)</f>
        <v>3516272.7616995373</v>
      </c>
      <c r="S244" s="371">
        <f t="shared" si="468"/>
        <v>3516272.7616995373</v>
      </c>
      <c r="T244" s="371">
        <f t="shared" si="468"/>
        <v>3516272.7616995373</v>
      </c>
      <c r="U244" s="371">
        <f t="shared" si="468"/>
        <v>3516272.7616995373</v>
      </c>
      <c r="V244" s="371">
        <f t="shared" si="468"/>
        <v>3516272.7616995373</v>
      </c>
      <c r="W244" s="371">
        <f t="shared" si="468"/>
        <v>3516272.7616995373</v>
      </c>
      <c r="X244" s="371">
        <f t="shared" si="468"/>
        <v>7507388.5340848314</v>
      </c>
      <c r="Y244" s="371">
        <f t="shared" si="468"/>
        <v>75005931.740848318</v>
      </c>
      <c r="Z244" s="371">
        <f t="shared" si="468"/>
        <v>749991363.808483</v>
      </c>
      <c r="AA244" s="38">
        <f t="shared" ref="AA244:AI244" si="469">$D244*R244/3600</f>
        <v>6751.2437024631117</v>
      </c>
      <c r="AB244" s="38">
        <f t="shared" si="469"/>
        <v>6751.2437024631117</v>
      </c>
      <c r="AC244" s="38">
        <f t="shared" si="469"/>
        <v>6751.2437024631117</v>
      </c>
      <c r="AD244" s="38">
        <f t="shared" si="469"/>
        <v>6751.2437024631117</v>
      </c>
      <c r="AE244" s="38">
        <f t="shared" si="469"/>
        <v>6751.2437024631117</v>
      </c>
      <c r="AF244" s="38">
        <f t="shared" si="469"/>
        <v>6751.2437024631117</v>
      </c>
      <c r="AG244" s="38">
        <f t="shared" si="469"/>
        <v>14414.185985442877</v>
      </c>
      <c r="AH244" s="38">
        <f t="shared" si="469"/>
        <v>144011.38894242875</v>
      </c>
      <c r="AI244" s="38">
        <f t="shared" si="469"/>
        <v>1439983.4185122873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15</v>
      </c>
      <c r="P245" s="369">
        <f t="shared" si="21"/>
        <v>503.36</v>
      </c>
      <c r="Q245" s="38">
        <f t="shared" si="22"/>
        <v>3516272.7616995373</v>
      </c>
      <c r="R245" s="371">
        <f t="shared" ref="R245:Z245" si="470">$P245*$O245+MAX(R$24*1000/(MAX(MIN(FLOOR(R$24*1000/$U$1,1),$E245))*$L$1)*$R$1,$Q245-$P245*$O245)</f>
        <v>3516272.7616995373</v>
      </c>
      <c r="S245" s="371">
        <f t="shared" si="470"/>
        <v>3516272.7616995373</v>
      </c>
      <c r="T245" s="371">
        <f t="shared" si="470"/>
        <v>3516272.7616995373</v>
      </c>
      <c r="U245" s="371">
        <f t="shared" si="470"/>
        <v>3516272.7616995373</v>
      </c>
      <c r="V245" s="371">
        <f t="shared" si="470"/>
        <v>3516272.7616995373</v>
      </c>
      <c r="W245" s="371">
        <f t="shared" si="470"/>
        <v>3516272.7616995373</v>
      </c>
      <c r="X245" s="371">
        <f t="shared" si="470"/>
        <v>7507388.5340848314</v>
      </c>
      <c r="Y245" s="371">
        <f t="shared" si="470"/>
        <v>75005931.740848318</v>
      </c>
      <c r="Z245" s="371">
        <f t="shared" si="470"/>
        <v>749991363.808483</v>
      </c>
      <c r="AA245" s="38">
        <f t="shared" ref="AA245:AI245" si="471">$D245*R245/3600</f>
        <v>6751.2437024631117</v>
      </c>
      <c r="AB245" s="38">
        <f t="shared" si="471"/>
        <v>6751.2437024631117</v>
      </c>
      <c r="AC245" s="38">
        <f t="shared" si="471"/>
        <v>6751.2437024631117</v>
      </c>
      <c r="AD245" s="38">
        <f t="shared" si="471"/>
        <v>6751.2437024631117</v>
      </c>
      <c r="AE245" s="38">
        <f t="shared" si="471"/>
        <v>6751.2437024631117</v>
      </c>
      <c r="AF245" s="38">
        <f t="shared" si="471"/>
        <v>6751.2437024631117</v>
      </c>
      <c r="AG245" s="38">
        <f t="shared" si="471"/>
        <v>14414.185985442877</v>
      </c>
      <c r="AH245" s="38">
        <f t="shared" si="471"/>
        <v>144011.38894242875</v>
      </c>
      <c r="AI245" s="38">
        <f t="shared" si="471"/>
        <v>1439983.4185122873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629.20000000000005</v>
      </c>
      <c r="Q246" s="38">
        <f t="shared" si="22"/>
        <v>4395340.9521244215</v>
      </c>
      <c r="R246" s="371">
        <f t="shared" ref="R246:Z246" si="472">$P246*$O246+MAX(R$24*1000/(MAX(MIN(FLOOR(R$24*1000/$U$1,1),$E246))*$L$1)*$R$1,$Q246-$P246*$O246)</f>
        <v>4395340.9521244215</v>
      </c>
      <c r="S246" s="371">
        <f t="shared" si="472"/>
        <v>4395340.9521244215</v>
      </c>
      <c r="T246" s="371">
        <f t="shared" si="472"/>
        <v>4395340.9521244215</v>
      </c>
      <c r="U246" s="371">
        <f t="shared" si="472"/>
        <v>4395340.9521244215</v>
      </c>
      <c r="V246" s="371">
        <f t="shared" si="472"/>
        <v>4395340.9521244215</v>
      </c>
      <c r="W246" s="371">
        <f t="shared" si="472"/>
        <v>4395340.9521244215</v>
      </c>
      <c r="X246" s="371">
        <f t="shared" si="472"/>
        <v>11256049.201127246</v>
      </c>
      <c r="Y246" s="371">
        <f t="shared" si="472"/>
        <v>112503864.01127246</v>
      </c>
      <c r="Z246" s="371">
        <f t="shared" si="472"/>
        <v>1124982012.1127245</v>
      </c>
      <c r="AA246" s="38">
        <f t="shared" ref="AA246:AI246" si="473">$D246*R246/3600</f>
        <v>5626.036418719259</v>
      </c>
      <c r="AB246" s="38">
        <f t="shared" si="473"/>
        <v>5626.036418719259</v>
      </c>
      <c r="AC246" s="38">
        <f t="shared" si="473"/>
        <v>5626.036418719259</v>
      </c>
      <c r="AD246" s="38">
        <f t="shared" si="473"/>
        <v>5626.036418719259</v>
      </c>
      <c r="AE246" s="38">
        <f t="shared" si="473"/>
        <v>5626.036418719259</v>
      </c>
      <c r="AF246" s="38">
        <f t="shared" si="473"/>
        <v>5626.036418719259</v>
      </c>
      <c r="AG246" s="38">
        <f t="shared" si="473"/>
        <v>14407.742977442875</v>
      </c>
      <c r="AH246" s="38">
        <f t="shared" si="473"/>
        <v>144004.94593442875</v>
      </c>
      <c r="AI246" s="38">
        <f t="shared" si="473"/>
        <v>1439976.9755042873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7</v>
      </c>
      <c r="P247" s="369">
        <f t="shared" si="21"/>
        <v>1258.4000000000001</v>
      </c>
      <c r="Q247" s="38">
        <f t="shared" si="22"/>
        <v>8790681.904248843</v>
      </c>
      <c r="R247" s="371">
        <f t="shared" ref="R247:Z247" si="474">$P247*$O247+MAX(R$24*1000/(MAX(MIN(FLOOR(R$24*1000/$U$1,1),$E247))*$L$1)*$R$1,$Q247-$P247*$O247)</f>
        <v>8790681.904248843</v>
      </c>
      <c r="S247" s="371">
        <f t="shared" si="474"/>
        <v>8790681.904248843</v>
      </c>
      <c r="T247" s="371">
        <f t="shared" si="474"/>
        <v>8790681.904248843</v>
      </c>
      <c r="U247" s="371">
        <f t="shared" si="474"/>
        <v>8790681.904248843</v>
      </c>
      <c r="V247" s="371">
        <f t="shared" si="474"/>
        <v>8790681.904248843</v>
      </c>
      <c r="W247" s="371">
        <f t="shared" si="474"/>
        <v>8790681.904248843</v>
      </c>
      <c r="X247" s="371">
        <f t="shared" si="474"/>
        <v>15008485.068169663</v>
      </c>
      <c r="Y247" s="371">
        <f t="shared" si="474"/>
        <v>150005571.48169664</v>
      </c>
      <c r="Z247" s="371">
        <f t="shared" si="474"/>
        <v>1499976435.616966</v>
      </c>
      <c r="AA247" s="38">
        <f t="shared" ref="AA247:AI247" si="475">$D247*R247/3600</f>
        <v>8439.0546280788894</v>
      </c>
      <c r="AB247" s="38">
        <f t="shared" si="475"/>
        <v>8439.0546280788894</v>
      </c>
      <c r="AC247" s="38">
        <f t="shared" si="475"/>
        <v>8439.0546280788894</v>
      </c>
      <c r="AD247" s="38">
        <f t="shared" si="475"/>
        <v>8439.0546280788894</v>
      </c>
      <c r="AE247" s="38">
        <f t="shared" si="475"/>
        <v>8439.0546280788894</v>
      </c>
      <c r="AF247" s="38">
        <f t="shared" si="475"/>
        <v>8439.0546280788894</v>
      </c>
      <c r="AG247" s="38">
        <f t="shared" si="475"/>
        <v>14408.145665442875</v>
      </c>
      <c r="AH247" s="38">
        <f t="shared" si="475"/>
        <v>144005.34862242878</v>
      </c>
      <c r="AI247" s="38">
        <f t="shared" si="475"/>
        <v>1439977.3781922872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1258.4000000000001</v>
      </c>
      <c r="Q248" s="38">
        <f t="shared" si="22"/>
        <v>8790681.904248843</v>
      </c>
      <c r="R248" s="371">
        <f t="shared" ref="R248:Z248" si="476">$P248*$O248+MAX(R$24*1000/(MAX(MIN(FLOOR(R$24*1000/$U$1,1),$E248))*$L$1)*$R$1,$Q248-$P248*$O248)</f>
        <v>8790681.904248843</v>
      </c>
      <c r="S248" s="371">
        <f t="shared" si="476"/>
        <v>8790681.904248843</v>
      </c>
      <c r="T248" s="371">
        <f t="shared" si="476"/>
        <v>8790681.904248843</v>
      </c>
      <c r="U248" s="371">
        <f t="shared" si="476"/>
        <v>8790681.904248843</v>
      </c>
      <c r="V248" s="371">
        <f t="shared" si="476"/>
        <v>8790681.904248843</v>
      </c>
      <c r="W248" s="371">
        <f t="shared" si="476"/>
        <v>8790681.904248843</v>
      </c>
      <c r="X248" s="371">
        <f t="shared" si="476"/>
        <v>22505806.402254492</v>
      </c>
      <c r="Y248" s="371">
        <f t="shared" si="476"/>
        <v>225001436.02254492</v>
      </c>
      <c r="Z248" s="371">
        <f t="shared" si="476"/>
        <v>2249957732.2254491</v>
      </c>
      <c r="AA248" s="38">
        <f t="shared" ref="AA248:AI248" si="477">$D248*R248/3600</f>
        <v>5626.036418719259</v>
      </c>
      <c r="AB248" s="38">
        <f t="shared" si="477"/>
        <v>5626.036418719259</v>
      </c>
      <c r="AC248" s="38">
        <f t="shared" si="477"/>
        <v>5626.036418719259</v>
      </c>
      <c r="AD248" s="38">
        <f t="shared" si="477"/>
        <v>5626.036418719259</v>
      </c>
      <c r="AE248" s="38">
        <f t="shared" si="477"/>
        <v>5626.036418719259</v>
      </c>
      <c r="AF248" s="38">
        <f t="shared" si="477"/>
        <v>5626.036418719259</v>
      </c>
      <c r="AG248" s="38">
        <f t="shared" si="477"/>
        <v>14403.716097442873</v>
      </c>
      <c r="AH248" s="38">
        <f t="shared" si="477"/>
        <v>144000.91905442873</v>
      </c>
      <c r="AI248" s="38">
        <f t="shared" si="477"/>
        <v>1439972.9486242873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1258.4000000000001</v>
      </c>
      <c r="Q249" s="38">
        <f t="shared" si="22"/>
        <v>8790681.904248843</v>
      </c>
      <c r="R249" s="371">
        <f t="shared" ref="R249:Z249" si="478">$P249*$O249+MAX(R$24*1000/(MAX(MIN(FLOOR(R$24*1000/$U$1,1),$E249))*$L$1)*$R$1,$Q249-$P249*$O249)</f>
        <v>8790681.904248843</v>
      </c>
      <c r="S249" s="371">
        <f t="shared" si="478"/>
        <v>8790681.904248843</v>
      </c>
      <c r="T249" s="371">
        <f t="shared" si="478"/>
        <v>8790681.904248843</v>
      </c>
      <c r="U249" s="371">
        <f t="shared" si="478"/>
        <v>8790681.904248843</v>
      </c>
      <c r="V249" s="371">
        <f t="shared" si="478"/>
        <v>8790681.904248843</v>
      </c>
      <c r="W249" s="371">
        <f t="shared" si="478"/>
        <v>8790681.904248843</v>
      </c>
      <c r="X249" s="371">
        <f t="shared" si="478"/>
        <v>45001545.604508981</v>
      </c>
      <c r="Y249" s="371">
        <f t="shared" si="478"/>
        <v>449992804.84508985</v>
      </c>
      <c r="Z249" s="371">
        <f t="shared" si="478"/>
        <v>4499905397.2508984</v>
      </c>
      <c r="AA249" s="38">
        <f t="shared" ref="AA249:AI249" si="479">$D249*R249/3600</f>
        <v>2813.0182093596295</v>
      </c>
      <c r="AB249" s="38">
        <f t="shared" si="479"/>
        <v>2813.0182093596295</v>
      </c>
      <c r="AC249" s="38">
        <f t="shared" si="479"/>
        <v>2813.0182093596295</v>
      </c>
      <c r="AD249" s="38">
        <f t="shared" si="479"/>
        <v>2813.0182093596295</v>
      </c>
      <c r="AE249" s="38">
        <f t="shared" si="479"/>
        <v>2813.0182093596295</v>
      </c>
      <c r="AF249" s="38">
        <f t="shared" si="479"/>
        <v>2813.0182093596295</v>
      </c>
      <c r="AG249" s="38">
        <f t="shared" si="479"/>
        <v>14400.494593442872</v>
      </c>
      <c r="AH249" s="38">
        <f t="shared" si="479"/>
        <v>143997.69755042874</v>
      </c>
      <c r="AI249" s="38">
        <f t="shared" si="479"/>
        <v>1439969.7271202875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0</v>
      </c>
      <c r="O250" s="38">
        <f t="shared" si="20"/>
        <v>1</v>
      </c>
      <c r="P250" s="369">
        <f t="shared" si="21"/>
        <v>100000000000</v>
      </c>
      <c r="Q250" s="38">
        <f t="shared" si="22"/>
        <v>698560227610365.75</v>
      </c>
      <c r="R250" s="371">
        <f t="shared" ref="R250:Z250" si="480">$P250*$O250+MAX(R$24*1000/(MAX(MIN(FLOOR(R$24*1000/$U$1,1),$E250))*$L$1)*$R$1,$Q250-$P250*$O250)</f>
        <v>698560227610365.75</v>
      </c>
      <c r="S250" s="371">
        <f t="shared" si="480"/>
        <v>698560227610365.75</v>
      </c>
      <c r="T250" s="371">
        <f t="shared" si="480"/>
        <v>698560227610365.75</v>
      </c>
      <c r="U250" s="371">
        <f t="shared" si="480"/>
        <v>698560227610365.75</v>
      </c>
      <c r="V250" s="371">
        <f t="shared" si="480"/>
        <v>698560227610365.75</v>
      </c>
      <c r="W250" s="371">
        <f t="shared" si="480"/>
        <v>698560227610365.75</v>
      </c>
      <c r="X250" s="371">
        <f t="shared" si="480"/>
        <v>698560227610365.75</v>
      </c>
      <c r="Y250" s="371">
        <f t="shared" si="480"/>
        <v>698560227610365.75</v>
      </c>
      <c r="Z250" s="371">
        <f t="shared" si="480"/>
        <v>698560227610365.75</v>
      </c>
      <c r="AA250" s="38">
        <f t="shared" ref="AA250:AI250" si="481">$D250*R250/3600</f>
        <v>111769636417.65851</v>
      </c>
      <c r="AB250" s="38">
        <f t="shared" si="481"/>
        <v>111769636417.65851</v>
      </c>
      <c r="AC250" s="38">
        <f t="shared" si="481"/>
        <v>111769636417.65851</v>
      </c>
      <c r="AD250" s="38">
        <f t="shared" si="481"/>
        <v>111769636417.65851</v>
      </c>
      <c r="AE250" s="38">
        <f t="shared" si="481"/>
        <v>111769636417.65851</v>
      </c>
      <c r="AF250" s="38">
        <f t="shared" si="481"/>
        <v>111769636417.65851</v>
      </c>
      <c r="AG250" s="38">
        <f t="shared" si="481"/>
        <v>111769636417.65851</v>
      </c>
      <c r="AH250" s="38">
        <f t="shared" si="481"/>
        <v>111769636417.65851</v>
      </c>
      <c r="AI250" s="38">
        <f t="shared" si="481"/>
        <v>111769636417.65851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0</v>
      </c>
      <c r="O251" s="38">
        <f t="shared" si="20"/>
        <v>15</v>
      </c>
      <c r="P251" s="369">
        <f t="shared" si="21"/>
        <v>100000000000</v>
      </c>
      <c r="Q251" s="38">
        <f t="shared" si="22"/>
        <v>698560227610365.75</v>
      </c>
      <c r="R251" s="371">
        <f t="shared" ref="R251:Z251" si="482">$P251*$O251+MAX(R$24*1000/(MAX(MIN(FLOOR(R$24*1000/$U$1,1),$E251))*$L$1)*$R$1,$Q251-$P251*$O251)</f>
        <v>698560227610365.75</v>
      </c>
      <c r="S251" s="371">
        <f t="shared" si="482"/>
        <v>698560227610365.75</v>
      </c>
      <c r="T251" s="371">
        <f t="shared" si="482"/>
        <v>698560227610365.75</v>
      </c>
      <c r="U251" s="371">
        <f t="shared" si="482"/>
        <v>698560227610365.75</v>
      </c>
      <c r="V251" s="371">
        <f t="shared" si="482"/>
        <v>698560227610365.75</v>
      </c>
      <c r="W251" s="371">
        <f t="shared" si="482"/>
        <v>698560227610365.75</v>
      </c>
      <c r="X251" s="371">
        <f t="shared" si="482"/>
        <v>698560227610365.75</v>
      </c>
      <c r="Y251" s="371">
        <f t="shared" si="482"/>
        <v>698560227610365.75</v>
      </c>
      <c r="Z251" s="371">
        <f t="shared" si="482"/>
        <v>698560227610365.75</v>
      </c>
      <c r="AA251" s="38">
        <f t="shared" ref="AA251:AI251" si="483">$D251*R251/3600</f>
        <v>1387806318852.5933</v>
      </c>
      <c r="AB251" s="38">
        <f t="shared" si="483"/>
        <v>1387806318852.5933</v>
      </c>
      <c r="AC251" s="38">
        <f t="shared" si="483"/>
        <v>1387806318852.5933</v>
      </c>
      <c r="AD251" s="38">
        <f t="shared" si="483"/>
        <v>1387806318852.5933</v>
      </c>
      <c r="AE251" s="38">
        <f t="shared" si="483"/>
        <v>1387806318852.5933</v>
      </c>
      <c r="AF251" s="38">
        <f t="shared" si="483"/>
        <v>1387806318852.5933</v>
      </c>
      <c r="AG251" s="38">
        <f t="shared" si="483"/>
        <v>1387806318852.5933</v>
      </c>
      <c r="AH251" s="38">
        <f t="shared" si="483"/>
        <v>1387806318852.5933</v>
      </c>
      <c r="AI251" s="38">
        <f t="shared" si="483"/>
        <v>1387806318852.5933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0</v>
      </c>
      <c r="O252" s="38">
        <f t="shared" si="20"/>
        <v>15</v>
      </c>
      <c r="P252" s="369">
        <f t="shared" si="21"/>
        <v>100000000000</v>
      </c>
      <c r="Q252" s="38">
        <f t="shared" si="22"/>
        <v>698560227610365.75</v>
      </c>
      <c r="R252" s="371">
        <f t="shared" ref="R252:Z252" si="484">$P252*$O252+MAX(R$24*1000/(MAX(MIN(FLOOR(R$24*1000/$U$1,1),$E252))*$L$1)*$R$1,$Q252-$P252*$O252)</f>
        <v>698560227610365.75</v>
      </c>
      <c r="S252" s="371">
        <f t="shared" si="484"/>
        <v>698560227610365.75</v>
      </c>
      <c r="T252" s="371">
        <f t="shared" si="484"/>
        <v>698560227610365.75</v>
      </c>
      <c r="U252" s="371">
        <f t="shared" si="484"/>
        <v>698560227610365.75</v>
      </c>
      <c r="V252" s="371">
        <f t="shared" si="484"/>
        <v>698560227610365.75</v>
      </c>
      <c r="W252" s="371">
        <f t="shared" si="484"/>
        <v>698560227610365.75</v>
      </c>
      <c r="X252" s="371">
        <f t="shared" si="484"/>
        <v>698560227610365.75</v>
      </c>
      <c r="Y252" s="371">
        <f t="shared" si="484"/>
        <v>698560227610365.75</v>
      </c>
      <c r="Z252" s="371">
        <f t="shared" si="484"/>
        <v>698560227610365.75</v>
      </c>
      <c r="AA252" s="38">
        <f t="shared" ref="AA252:AI252" si="485">$D252*R252/3600</f>
        <v>1387806318852.5933</v>
      </c>
      <c r="AB252" s="38">
        <f t="shared" si="485"/>
        <v>1387806318852.5933</v>
      </c>
      <c r="AC252" s="38">
        <f t="shared" si="485"/>
        <v>1387806318852.5933</v>
      </c>
      <c r="AD252" s="38">
        <f t="shared" si="485"/>
        <v>1387806318852.5933</v>
      </c>
      <c r="AE252" s="38">
        <f t="shared" si="485"/>
        <v>1387806318852.5933</v>
      </c>
      <c r="AF252" s="38">
        <f t="shared" si="485"/>
        <v>1387806318852.5933</v>
      </c>
      <c r="AG252" s="38">
        <f t="shared" si="485"/>
        <v>1387806318852.5933</v>
      </c>
      <c r="AH252" s="38">
        <f t="shared" si="485"/>
        <v>1387806318852.5933</v>
      </c>
      <c r="AI252" s="38">
        <f t="shared" si="485"/>
        <v>1387806318852.5933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0</v>
      </c>
      <c r="O253" s="38">
        <f t="shared" si="20"/>
        <v>15</v>
      </c>
      <c r="P253" s="369">
        <f t="shared" si="21"/>
        <v>100000000000</v>
      </c>
      <c r="Q253" s="38">
        <f t="shared" si="22"/>
        <v>698560227610365.75</v>
      </c>
      <c r="R253" s="371">
        <f t="shared" ref="R253:Z253" si="486">$P253*$O253+MAX(R$24*1000/(MAX(MIN(FLOOR(R$24*1000/$U$1,1),$E253))*$L$1)*$R$1,$Q253-$P253*$O253)</f>
        <v>698560227610365.75</v>
      </c>
      <c r="S253" s="371">
        <f t="shared" si="486"/>
        <v>698560227610365.75</v>
      </c>
      <c r="T253" s="371">
        <f t="shared" si="486"/>
        <v>698560227610365.75</v>
      </c>
      <c r="U253" s="371">
        <f t="shared" si="486"/>
        <v>698560227610365.75</v>
      </c>
      <c r="V253" s="371">
        <f t="shared" si="486"/>
        <v>698560227610365.75</v>
      </c>
      <c r="W253" s="371">
        <f t="shared" si="486"/>
        <v>698560227610365.75</v>
      </c>
      <c r="X253" s="371">
        <f t="shared" si="486"/>
        <v>698560227610365.75</v>
      </c>
      <c r="Y253" s="371">
        <f t="shared" si="486"/>
        <v>698560227610365.75</v>
      </c>
      <c r="Z253" s="371">
        <f t="shared" si="486"/>
        <v>698560227610365.75</v>
      </c>
      <c r="AA253" s="38">
        <f t="shared" ref="AA253:AI253" si="487">$D253*R253/3600</f>
        <v>1387806318852.5933</v>
      </c>
      <c r="AB253" s="38">
        <f t="shared" si="487"/>
        <v>1387806318852.5933</v>
      </c>
      <c r="AC253" s="38">
        <f t="shared" si="487"/>
        <v>1387806318852.5933</v>
      </c>
      <c r="AD253" s="38">
        <f t="shared" si="487"/>
        <v>1387806318852.5933</v>
      </c>
      <c r="AE253" s="38">
        <f t="shared" si="487"/>
        <v>1387806318852.5933</v>
      </c>
      <c r="AF253" s="38">
        <f t="shared" si="487"/>
        <v>1387806318852.5933</v>
      </c>
      <c r="AG253" s="38">
        <f t="shared" si="487"/>
        <v>1387806318852.5933</v>
      </c>
      <c r="AH253" s="38">
        <f t="shared" si="487"/>
        <v>1387806318852.5933</v>
      </c>
      <c r="AI253" s="38">
        <f t="shared" si="487"/>
        <v>1387806318852.5933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0</v>
      </c>
      <c r="O254" s="38">
        <f t="shared" si="20"/>
        <v>15</v>
      </c>
      <c r="P254" s="369">
        <f t="shared" si="21"/>
        <v>100000000000</v>
      </c>
      <c r="Q254" s="38">
        <f t="shared" si="22"/>
        <v>698560227610365.75</v>
      </c>
      <c r="R254" s="371">
        <f t="shared" ref="R254:Z254" si="488">$P254*$O254+MAX(R$24*1000/(MAX(MIN(FLOOR(R$24*1000/$U$1,1),$E254))*$L$1)*$R$1,$Q254-$P254*$O254)</f>
        <v>698560227610365.75</v>
      </c>
      <c r="S254" s="371">
        <f t="shared" si="488"/>
        <v>698560227610365.75</v>
      </c>
      <c r="T254" s="371">
        <f t="shared" si="488"/>
        <v>698560227610365.75</v>
      </c>
      <c r="U254" s="371">
        <f t="shared" si="488"/>
        <v>698560227610365.75</v>
      </c>
      <c r="V254" s="371">
        <f t="shared" si="488"/>
        <v>698560227610365.75</v>
      </c>
      <c r="W254" s="371">
        <f t="shared" si="488"/>
        <v>698560227610365.75</v>
      </c>
      <c r="X254" s="371">
        <f t="shared" si="488"/>
        <v>698560227610365.75</v>
      </c>
      <c r="Y254" s="371">
        <f t="shared" si="488"/>
        <v>698560227610365.75</v>
      </c>
      <c r="Z254" s="371">
        <f t="shared" si="488"/>
        <v>698560227610365.75</v>
      </c>
      <c r="AA254" s="38">
        <f t="shared" ref="AA254:AI254" si="489">$D254*R254/3600</f>
        <v>1387806318852.5933</v>
      </c>
      <c r="AB254" s="38">
        <f t="shared" si="489"/>
        <v>1387806318852.5933</v>
      </c>
      <c r="AC254" s="38">
        <f t="shared" si="489"/>
        <v>1387806318852.5933</v>
      </c>
      <c r="AD254" s="38">
        <f t="shared" si="489"/>
        <v>1387806318852.5933</v>
      </c>
      <c r="AE254" s="38">
        <f t="shared" si="489"/>
        <v>1387806318852.5933</v>
      </c>
      <c r="AF254" s="38">
        <f t="shared" si="489"/>
        <v>1387806318852.5933</v>
      </c>
      <c r="AG254" s="38">
        <f t="shared" si="489"/>
        <v>1387806318852.5933</v>
      </c>
      <c r="AH254" s="38">
        <f t="shared" si="489"/>
        <v>1387806318852.5933</v>
      </c>
      <c r="AI254" s="38">
        <f t="shared" si="489"/>
        <v>1387806318852.5933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0</v>
      </c>
      <c r="O255" s="38">
        <f t="shared" si="20"/>
        <v>10</v>
      </c>
      <c r="P255" s="369">
        <f t="shared" si="21"/>
        <v>100000000000</v>
      </c>
      <c r="Q255" s="38">
        <f t="shared" si="22"/>
        <v>698560227610365.75</v>
      </c>
      <c r="R255" s="371">
        <f t="shared" ref="R255:Z255" si="490">$P255*$O255+MAX(R$24*1000/(MAX(MIN(FLOOR(R$24*1000/$U$1,1),$E255))*$L$1)*$R$1,$Q255-$P255*$O255)</f>
        <v>698560227610365.75</v>
      </c>
      <c r="S255" s="371">
        <f t="shared" si="490"/>
        <v>698560227610365.75</v>
      </c>
      <c r="T255" s="371">
        <f t="shared" si="490"/>
        <v>698560227610365.75</v>
      </c>
      <c r="U255" s="371">
        <f t="shared" si="490"/>
        <v>698560227610365.75</v>
      </c>
      <c r="V255" s="371">
        <f t="shared" si="490"/>
        <v>698560227610365.75</v>
      </c>
      <c r="W255" s="371">
        <f t="shared" si="490"/>
        <v>698560227610365.75</v>
      </c>
      <c r="X255" s="371">
        <f t="shared" si="490"/>
        <v>698560227610365.75</v>
      </c>
      <c r="Y255" s="371">
        <f t="shared" si="490"/>
        <v>698560227610365.75</v>
      </c>
      <c r="Z255" s="371">
        <f t="shared" si="490"/>
        <v>698560227610365.75</v>
      </c>
      <c r="AA255" s="38">
        <f t="shared" ref="AA255:AI255" si="491">$D255*R255/3600</f>
        <v>925204212568.39551</v>
      </c>
      <c r="AB255" s="38">
        <f t="shared" si="491"/>
        <v>925204212568.39551</v>
      </c>
      <c r="AC255" s="38">
        <f t="shared" si="491"/>
        <v>925204212568.39551</v>
      </c>
      <c r="AD255" s="38">
        <f t="shared" si="491"/>
        <v>925204212568.39551</v>
      </c>
      <c r="AE255" s="38">
        <f t="shared" si="491"/>
        <v>925204212568.39551</v>
      </c>
      <c r="AF255" s="38">
        <f t="shared" si="491"/>
        <v>925204212568.39551</v>
      </c>
      <c r="AG255" s="38">
        <f t="shared" si="491"/>
        <v>925204212568.39551</v>
      </c>
      <c r="AH255" s="38">
        <f t="shared" si="491"/>
        <v>925204212568.39551</v>
      </c>
      <c r="AI255" s="38">
        <f t="shared" si="491"/>
        <v>925204212568.39551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0</v>
      </c>
      <c r="O256" s="38">
        <f t="shared" si="20"/>
        <v>10</v>
      </c>
      <c r="P256" s="369">
        <f t="shared" si="21"/>
        <v>100000000000</v>
      </c>
      <c r="Q256" s="38">
        <f t="shared" si="22"/>
        <v>698560227610365.75</v>
      </c>
      <c r="R256" s="371">
        <f t="shared" ref="R256:Z256" si="492">$P256*$O256+MAX(R$24*1000/(MAX(MIN(FLOOR(R$24*1000/$U$1,1),$E256))*$L$1)*$R$1,$Q256-$P256*$O256)</f>
        <v>698560227610365.75</v>
      </c>
      <c r="S256" s="371">
        <f t="shared" si="492"/>
        <v>698560227610365.75</v>
      </c>
      <c r="T256" s="371">
        <f t="shared" si="492"/>
        <v>698560227610365.75</v>
      </c>
      <c r="U256" s="371">
        <f t="shared" si="492"/>
        <v>698560227610365.75</v>
      </c>
      <c r="V256" s="371">
        <f t="shared" si="492"/>
        <v>698560227610365.75</v>
      </c>
      <c r="W256" s="371">
        <f t="shared" si="492"/>
        <v>698560227610365.75</v>
      </c>
      <c r="X256" s="371">
        <f t="shared" si="492"/>
        <v>698560227610365.75</v>
      </c>
      <c r="Y256" s="371">
        <f t="shared" si="492"/>
        <v>698560227610365.75</v>
      </c>
      <c r="Z256" s="371">
        <f t="shared" si="492"/>
        <v>698560227610365.75</v>
      </c>
      <c r="AA256" s="38">
        <f t="shared" ref="AA256:AI256" si="493">$D256*R256/3600</f>
        <v>925204212568.39551</v>
      </c>
      <c r="AB256" s="38">
        <f t="shared" si="493"/>
        <v>925204212568.39551</v>
      </c>
      <c r="AC256" s="38">
        <f t="shared" si="493"/>
        <v>925204212568.39551</v>
      </c>
      <c r="AD256" s="38">
        <f t="shared" si="493"/>
        <v>925204212568.39551</v>
      </c>
      <c r="AE256" s="38">
        <f t="shared" si="493"/>
        <v>925204212568.39551</v>
      </c>
      <c r="AF256" s="38">
        <f t="shared" si="493"/>
        <v>925204212568.39551</v>
      </c>
      <c r="AG256" s="38">
        <f t="shared" si="493"/>
        <v>925204212568.39551</v>
      </c>
      <c r="AH256" s="38">
        <f t="shared" si="493"/>
        <v>925204212568.39551</v>
      </c>
      <c r="AI256" s="38">
        <f t="shared" si="493"/>
        <v>925204212568.39551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0</v>
      </c>
      <c r="O257" s="38">
        <f t="shared" si="20"/>
        <v>7</v>
      </c>
      <c r="P257" s="369">
        <f t="shared" si="21"/>
        <v>100000000000</v>
      </c>
      <c r="Q257" s="38">
        <f t="shared" si="22"/>
        <v>698560227610365.75</v>
      </c>
      <c r="R257" s="371">
        <f t="shared" ref="R257:Z257" si="494">$P257*$O257+MAX(R$24*1000/(MAX(MIN(FLOOR(R$24*1000/$U$1,1),$E257))*$L$1)*$R$1,$Q257-$P257*$O257)</f>
        <v>698560227610365.75</v>
      </c>
      <c r="S257" s="371">
        <f t="shared" si="494"/>
        <v>698560227610365.75</v>
      </c>
      <c r="T257" s="371">
        <f t="shared" si="494"/>
        <v>698560227610365.75</v>
      </c>
      <c r="U257" s="371">
        <f t="shared" si="494"/>
        <v>698560227610365.75</v>
      </c>
      <c r="V257" s="371">
        <f t="shared" si="494"/>
        <v>698560227610365.75</v>
      </c>
      <c r="W257" s="371">
        <f t="shared" si="494"/>
        <v>698560227610365.75</v>
      </c>
      <c r="X257" s="371">
        <f t="shared" si="494"/>
        <v>698560227610365.75</v>
      </c>
      <c r="Y257" s="371">
        <f t="shared" si="494"/>
        <v>698560227610365.75</v>
      </c>
      <c r="Z257" s="371">
        <f t="shared" si="494"/>
        <v>698560227610365.75</v>
      </c>
      <c r="AA257" s="38">
        <f t="shared" ref="AA257:AI257" si="495">$D257*R257/3600</f>
        <v>693903159426.29663</v>
      </c>
      <c r="AB257" s="38">
        <f t="shared" si="495"/>
        <v>693903159426.29663</v>
      </c>
      <c r="AC257" s="38">
        <f t="shared" si="495"/>
        <v>693903159426.29663</v>
      </c>
      <c r="AD257" s="38">
        <f t="shared" si="495"/>
        <v>693903159426.29663</v>
      </c>
      <c r="AE257" s="38">
        <f t="shared" si="495"/>
        <v>693903159426.29663</v>
      </c>
      <c r="AF257" s="38">
        <f t="shared" si="495"/>
        <v>693903159426.29663</v>
      </c>
      <c r="AG257" s="38">
        <f t="shared" si="495"/>
        <v>693903159426.29663</v>
      </c>
      <c r="AH257" s="38">
        <f t="shared" si="495"/>
        <v>693903159426.29663</v>
      </c>
      <c r="AI257" s="38">
        <f t="shared" si="495"/>
        <v>693903159426.29663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0</v>
      </c>
      <c r="O258" s="38">
        <f t="shared" si="20"/>
        <v>7</v>
      </c>
      <c r="P258" s="369">
        <f t="shared" si="21"/>
        <v>100000000000</v>
      </c>
      <c r="Q258" s="38">
        <f t="shared" si="22"/>
        <v>698560227610365.75</v>
      </c>
      <c r="R258" s="371">
        <f t="shared" ref="R258:Z258" si="496">$P258*$O258+MAX(R$24*1000/(MAX(MIN(FLOOR(R$24*1000/$U$1,1),$E258))*$L$1)*$R$1,$Q258-$P258*$O258)</f>
        <v>698560227610365.75</v>
      </c>
      <c r="S258" s="371">
        <f t="shared" si="496"/>
        <v>698560227610365.75</v>
      </c>
      <c r="T258" s="371">
        <f t="shared" si="496"/>
        <v>698560227610365.75</v>
      </c>
      <c r="U258" s="371">
        <f t="shared" si="496"/>
        <v>698560227610365.75</v>
      </c>
      <c r="V258" s="371">
        <f t="shared" si="496"/>
        <v>698560227610365.75</v>
      </c>
      <c r="W258" s="371">
        <f t="shared" si="496"/>
        <v>698560227610365.75</v>
      </c>
      <c r="X258" s="371">
        <f t="shared" si="496"/>
        <v>698560227610365.75</v>
      </c>
      <c r="Y258" s="371">
        <f t="shared" si="496"/>
        <v>698560227610365.75</v>
      </c>
      <c r="Z258" s="371">
        <f t="shared" si="496"/>
        <v>698560227610365.75</v>
      </c>
      <c r="AA258" s="38">
        <f t="shared" ref="AA258:AI258" si="497">$D258*R258/3600</f>
        <v>693903159426.29663</v>
      </c>
      <c r="AB258" s="38">
        <f t="shared" si="497"/>
        <v>693903159426.29663</v>
      </c>
      <c r="AC258" s="38">
        <f t="shared" si="497"/>
        <v>693903159426.29663</v>
      </c>
      <c r="AD258" s="38">
        <f t="shared" si="497"/>
        <v>693903159426.29663</v>
      </c>
      <c r="AE258" s="38">
        <f t="shared" si="497"/>
        <v>693903159426.29663</v>
      </c>
      <c r="AF258" s="38">
        <f t="shared" si="497"/>
        <v>693903159426.29663</v>
      </c>
      <c r="AG258" s="38">
        <f t="shared" si="497"/>
        <v>693903159426.29663</v>
      </c>
      <c r="AH258" s="38">
        <f t="shared" si="497"/>
        <v>693903159426.29663</v>
      </c>
      <c r="AI258" s="38">
        <f t="shared" si="497"/>
        <v>693903159426.29663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0</v>
      </c>
      <c r="O259" s="38">
        <f t="shared" si="20"/>
        <v>5</v>
      </c>
      <c r="P259" s="369">
        <f t="shared" si="21"/>
        <v>100000000000</v>
      </c>
      <c r="Q259" s="38">
        <f t="shared" si="22"/>
        <v>698560227610365.75</v>
      </c>
      <c r="R259" s="371">
        <f t="shared" ref="R259:Z259" si="498">$P259*$O259+MAX(R$24*1000/(MAX(MIN(FLOOR(R$24*1000/$U$1,1),$E259))*$L$1)*$R$1,$Q259-$P259*$O259)</f>
        <v>698560227610365.75</v>
      </c>
      <c r="S259" s="371">
        <f t="shared" si="498"/>
        <v>698560227610365.75</v>
      </c>
      <c r="T259" s="371">
        <f t="shared" si="498"/>
        <v>698560227610365.75</v>
      </c>
      <c r="U259" s="371">
        <f t="shared" si="498"/>
        <v>698560227610365.75</v>
      </c>
      <c r="V259" s="371">
        <f t="shared" si="498"/>
        <v>698560227610365.75</v>
      </c>
      <c r="W259" s="371">
        <f t="shared" si="498"/>
        <v>698560227610365.75</v>
      </c>
      <c r="X259" s="371">
        <f t="shared" si="498"/>
        <v>698560227610365.75</v>
      </c>
      <c r="Y259" s="371">
        <f t="shared" si="498"/>
        <v>698560227610365.75</v>
      </c>
      <c r="Z259" s="371">
        <f t="shared" si="498"/>
        <v>698560227610365.75</v>
      </c>
      <c r="AA259" s="38">
        <f t="shared" ref="AA259:AI259" si="499">$D259*R259/3600</f>
        <v>462602106284.19775</v>
      </c>
      <c r="AB259" s="38">
        <f t="shared" si="499"/>
        <v>462602106284.19775</v>
      </c>
      <c r="AC259" s="38">
        <f t="shared" si="499"/>
        <v>462602106284.19775</v>
      </c>
      <c r="AD259" s="38">
        <f t="shared" si="499"/>
        <v>462602106284.19775</v>
      </c>
      <c r="AE259" s="38">
        <f t="shared" si="499"/>
        <v>462602106284.19775</v>
      </c>
      <c r="AF259" s="38">
        <f t="shared" si="499"/>
        <v>462602106284.19775</v>
      </c>
      <c r="AG259" s="38">
        <f t="shared" si="499"/>
        <v>462602106284.19775</v>
      </c>
      <c r="AH259" s="38">
        <f t="shared" si="499"/>
        <v>462602106284.19775</v>
      </c>
      <c r="AI259" s="38">
        <f t="shared" si="499"/>
        <v>462602106284.19775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0</v>
      </c>
      <c r="O260" s="38">
        <f t="shared" si="20"/>
        <v>5</v>
      </c>
      <c r="P260" s="369">
        <f t="shared" si="21"/>
        <v>100000000000</v>
      </c>
      <c r="Q260" s="38">
        <f t="shared" si="22"/>
        <v>698560227610365.75</v>
      </c>
      <c r="R260" s="371">
        <f t="shared" ref="R260:Z260" si="500">$P260*$O260+MAX(R$24*1000/(MAX(MIN(FLOOR(R$24*1000/$U$1,1),$E260))*$L$1)*$R$1,$Q260-$P260*$O260)</f>
        <v>698560227610365.75</v>
      </c>
      <c r="S260" s="371">
        <f t="shared" si="500"/>
        <v>698560227610365.75</v>
      </c>
      <c r="T260" s="371">
        <f t="shared" si="500"/>
        <v>698560227610365.75</v>
      </c>
      <c r="U260" s="371">
        <f t="shared" si="500"/>
        <v>698560227610365.75</v>
      </c>
      <c r="V260" s="371">
        <f t="shared" si="500"/>
        <v>698560227610365.75</v>
      </c>
      <c r="W260" s="371">
        <f t="shared" si="500"/>
        <v>698560227610365.75</v>
      </c>
      <c r="X260" s="371">
        <f t="shared" si="500"/>
        <v>698560227610365.75</v>
      </c>
      <c r="Y260" s="371">
        <f t="shared" si="500"/>
        <v>698560227610365.75</v>
      </c>
      <c r="Z260" s="371">
        <f t="shared" si="500"/>
        <v>698560227610365.75</v>
      </c>
      <c r="AA260" s="38">
        <f t="shared" ref="AA260:AI260" si="501">$D260*R260/3600</f>
        <v>462602106284.19775</v>
      </c>
      <c r="AB260" s="38">
        <f t="shared" si="501"/>
        <v>462602106284.19775</v>
      </c>
      <c r="AC260" s="38">
        <f t="shared" si="501"/>
        <v>462602106284.19775</v>
      </c>
      <c r="AD260" s="38">
        <f t="shared" si="501"/>
        <v>462602106284.19775</v>
      </c>
      <c r="AE260" s="38">
        <f t="shared" si="501"/>
        <v>462602106284.19775</v>
      </c>
      <c r="AF260" s="38">
        <f t="shared" si="501"/>
        <v>462602106284.19775</v>
      </c>
      <c r="AG260" s="38">
        <f t="shared" si="501"/>
        <v>462602106284.19775</v>
      </c>
      <c r="AH260" s="38">
        <f t="shared" si="501"/>
        <v>462602106284.19775</v>
      </c>
      <c r="AI260" s="38">
        <f t="shared" si="501"/>
        <v>462602106284.19775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2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2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1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1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0</v>
      </c>
      <c r="O265" s="38">
        <f t="shared" si="20"/>
        <v>1</v>
      </c>
      <c r="P265" s="369">
        <f t="shared" si="21"/>
        <v>100000000000</v>
      </c>
      <c r="Q265" s="38">
        <f t="shared" si="22"/>
        <v>698560227610365.75</v>
      </c>
      <c r="R265" s="371">
        <f t="shared" ref="R265:Z265" si="510">$P265*$O265+MAX(R$24*1000/(MAX(MIN(FLOOR(R$24*1000/$U$1,1),$E265))*$L$1)*$R$1,$Q265-$P265*$O265)</f>
        <v>698560227610365.75</v>
      </c>
      <c r="S265" s="371">
        <f t="shared" si="510"/>
        <v>698560227610365.75</v>
      </c>
      <c r="T265" s="371">
        <f t="shared" si="510"/>
        <v>698560227610365.75</v>
      </c>
      <c r="U265" s="371">
        <f t="shared" si="510"/>
        <v>698560227610365.75</v>
      </c>
      <c r="V265" s="371">
        <f t="shared" si="510"/>
        <v>698560227610365.75</v>
      </c>
      <c r="W265" s="371">
        <f t="shared" si="510"/>
        <v>698560227610365.75</v>
      </c>
      <c r="X265" s="371">
        <f t="shared" si="510"/>
        <v>698560227610365.75</v>
      </c>
      <c r="Y265" s="371">
        <f t="shared" si="510"/>
        <v>698560227610365.75</v>
      </c>
      <c r="Z265" s="371">
        <f t="shared" si="510"/>
        <v>698560227610365.75</v>
      </c>
      <c r="AA265" s="38">
        <f t="shared" ref="AA265:AI265" si="511">$D265*R265/3600</f>
        <v>233629587234.13342</v>
      </c>
      <c r="AB265" s="38">
        <f t="shared" si="511"/>
        <v>233629587234.13342</v>
      </c>
      <c r="AC265" s="38">
        <f t="shared" si="511"/>
        <v>233629587234.13342</v>
      </c>
      <c r="AD265" s="38">
        <f t="shared" si="511"/>
        <v>233629587234.13342</v>
      </c>
      <c r="AE265" s="38">
        <f t="shared" si="511"/>
        <v>233629587234.13342</v>
      </c>
      <c r="AF265" s="38">
        <f t="shared" si="511"/>
        <v>233629587234.13342</v>
      </c>
      <c r="AG265" s="38">
        <f t="shared" si="511"/>
        <v>233629587234.13342</v>
      </c>
      <c r="AH265" s="38">
        <f t="shared" si="511"/>
        <v>233629587234.13342</v>
      </c>
      <c r="AI265" s="38">
        <f t="shared" si="511"/>
        <v>233629587234.13342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20</v>
      </c>
      <c r="P266" s="369">
        <f t="shared" si="21"/>
        <v>251.68</v>
      </c>
      <c r="Q266" s="38">
        <f t="shared" si="22"/>
        <v>1758136.3808497686</v>
      </c>
      <c r="R266" s="371">
        <f t="shared" ref="R266:Z266" si="513">$P266*$O266+MAX(R$24*1000/(MAX(MIN(FLOOR(R$24*1000/$U$1,1),$E266))*$L$1)*$R$1,$Q266-$P266*$O266)</f>
        <v>1758136.3808497686</v>
      </c>
      <c r="S266" s="371">
        <f t="shared" si="513"/>
        <v>1758136.3808497686</v>
      </c>
      <c r="T266" s="371">
        <f t="shared" si="513"/>
        <v>1758136.3808497686</v>
      </c>
      <c r="U266" s="371">
        <f t="shared" si="513"/>
        <v>1758136.3808497686</v>
      </c>
      <c r="V266" s="371">
        <f t="shared" si="513"/>
        <v>1758136.3808497686</v>
      </c>
      <c r="W266" s="371">
        <f t="shared" si="513"/>
        <v>1758136.3808497686</v>
      </c>
      <c r="X266" s="371">
        <f t="shared" si="513"/>
        <v>5629912.2005636226</v>
      </c>
      <c r="Y266" s="371">
        <f t="shared" si="513"/>
        <v>56253819.605636232</v>
      </c>
      <c r="Z266" s="371">
        <f t="shared" si="513"/>
        <v>562492893.6563623</v>
      </c>
      <c r="AA266" s="38">
        <f t="shared" ref="AA266:AI266" si="514">$D266*R266/3600</f>
        <v>4725.8705917241787</v>
      </c>
      <c r="AB266" s="38">
        <f t="shared" si="514"/>
        <v>4725.8705917241787</v>
      </c>
      <c r="AC266" s="38">
        <f t="shared" si="514"/>
        <v>4725.8705917241787</v>
      </c>
      <c r="AD266" s="38">
        <f t="shared" si="514"/>
        <v>4725.8705917241787</v>
      </c>
      <c r="AE266" s="38">
        <f t="shared" si="514"/>
        <v>4725.8705917241787</v>
      </c>
      <c r="AF266" s="38">
        <f t="shared" si="514"/>
        <v>4725.8705917241787</v>
      </c>
      <c r="AG266" s="38">
        <f t="shared" si="514"/>
        <v>15133.203995115018</v>
      </c>
      <c r="AH266" s="38">
        <f t="shared" si="514"/>
        <v>151210.26709995017</v>
      </c>
      <c r="AI266" s="38">
        <f t="shared" si="514"/>
        <v>1511980.898148302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20</v>
      </c>
      <c r="P267" s="369">
        <f t="shared" si="21"/>
        <v>251.68</v>
      </c>
      <c r="Q267" s="38">
        <f t="shared" si="22"/>
        <v>1758136.3808497686</v>
      </c>
      <c r="R267" s="371">
        <f t="shared" ref="R267:Z267" si="515">$P267*$O267+MAX(R$24*1000/(MAX(MIN(FLOOR(R$24*1000/$U$1,1),$E267))*$L$1)*$R$1,$Q267-$P267*$O267)</f>
        <v>1758136.3808497686</v>
      </c>
      <c r="S267" s="371">
        <f t="shared" si="515"/>
        <v>1758136.3808497686</v>
      </c>
      <c r="T267" s="371">
        <f t="shared" si="515"/>
        <v>1758136.3808497686</v>
      </c>
      <c r="U267" s="371">
        <f t="shared" si="515"/>
        <v>1758136.3808497686</v>
      </c>
      <c r="V267" s="371">
        <f t="shared" si="515"/>
        <v>1758136.3808497686</v>
      </c>
      <c r="W267" s="371">
        <f t="shared" si="515"/>
        <v>1758136.3808497686</v>
      </c>
      <c r="X267" s="371">
        <f t="shared" si="515"/>
        <v>5629912.2005636226</v>
      </c>
      <c r="Y267" s="371">
        <f t="shared" si="515"/>
        <v>56253819.605636232</v>
      </c>
      <c r="Z267" s="371">
        <f t="shared" si="515"/>
        <v>562492893.6563623</v>
      </c>
      <c r="AA267" s="38">
        <f t="shared" ref="AA267:AI267" si="516">$D267*R267/3600</f>
        <v>4725.8705917241787</v>
      </c>
      <c r="AB267" s="38">
        <f t="shared" si="516"/>
        <v>4725.8705917241787</v>
      </c>
      <c r="AC267" s="38">
        <f t="shared" si="516"/>
        <v>4725.8705917241787</v>
      </c>
      <c r="AD267" s="38">
        <f t="shared" si="516"/>
        <v>4725.8705917241787</v>
      </c>
      <c r="AE267" s="38">
        <f t="shared" si="516"/>
        <v>4725.8705917241787</v>
      </c>
      <c r="AF267" s="38">
        <f t="shared" si="516"/>
        <v>4725.8705917241787</v>
      </c>
      <c r="AG267" s="38">
        <f t="shared" si="516"/>
        <v>15133.203995115018</v>
      </c>
      <c r="AH267" s="38">
        <f t="shared" si="516"/>
        <v>151210.26709995017</v>
      </c>
      <c r="AI267" s="38">
        <f t="shared" si="516"/>
        <v>1511980.898148302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15</v>
      </c>
      <c r="P268" s="369">
        <f t="shared" si="21"/>
        <v>335.57333333333332</v>
      </c>
      <c r="Q268" s="38">
        <f t="shared" si="22"/>
        <v>2344181.8411330245</v>
      </c>
      <c r="R268" s="371">
        <f t="shared" ref="R268:Z268" si="517">$P268*$O268+MAX(R$24*1000/(MAX(MIN(FLOOR(R$24*1000/$U$1,1),$E268))*$L$1)*$R$1,$Q268-$P268*$O268)</f>
        <v>2344181.8411330245</v>
      </c>
      <c r="S268" s="371">
        <f t="shared" si="517"/>
        <v>2344181.8411330245</v>
      </c>
      <c r="T268" s="371">
        <f t="shared" si="517"/>
        <v>2344181.8411330245</v>
      </c>
      <c r="U268" s="371">
        <f t="shared" si="517"/>
        <v>2344181.8411330245</v>
      </c>
      <c r="V268" s="371">
        <f t="shared" si="517"/>
        <v>2344181.8411330245</v>
      </c>
      <c r="W268" s="371">
        <f t="shared" si="517"/>
        <v>2344181.8411330245</v>
      </c>
      <c r="X268" s="371">
        <f t="shared" si="517"/>
        <v>7504871.7340848306</v>
      </c>
      <c r="Y268" s="371">
        <f t="shared" si="517"/>
        <v>75003414.940848306</v>
      </c>
      <c r="Z268" s="371">
        <f t="shared" si="517"/>
        <v>749988847.00848305</v>
      </c>
      <c r="AA268" s="38">
        <f t="shared" ref="AA268:AI268" si="518">$D268*R268/3600</f>
        <v>4725.8705917241778</v>
      </c>
      <c r="AB268" s="38">
        <f t="shared" si="518"/>
        <v>4725.8705917241778</v>
      </c>
      <c r="AC268" s="38">
        <f t="shared" si="518"/>
        <v>4725.8705917241778</v>
      </c>
      <c r="AD268" s="38">
        <f t="shared" si="518"/>
        <v>4725.8705917241778</v>
      </c>
      <c r="AE268" s="38">
        <f t="shared" si="518"/>
        <v>4725.8705917241778</v>
      </c>
      <c r="AF268" s="38">
        <f t="shared" si="518"/>
        <v>4725.8705917241778</v>
      </c>
      <c r="AG268" s="38">
        <f t="shared" si="518"/>
        <v>15129.821415915019</v>
      </c>
      <c r="AH268" s="38">
        <f t="shared" si="518"/>
        <v>151206.88452075017</v>
      </c>
      <c r="AI268" s="38">
        <f t="shared" si="518"/>
        <v>1511977.515569102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503.36</v>
      </c>
      <c r="Q269" s="38">
        <f t="shared" si="22"/>
        <v>3516272.7616995373</v>
      </c>
      <c r="R269" s="371">
        <f t="shared" ref="R269:Z269" si="519">$P269*$O269+MAX(R$24*1000/(MAX(MIN(FLOOR(R$24*1000/$U$1,1),$E269))*$L$1)*$R$1,$Q269-$P269*$O269)</f>
        <v>3516272.7616995373</v>
      </c>
      <c r="S269" s="371">
        <f t="shared" si="519"/>
        <v>3516272.7616995373</v>
      </c>
      <c r="T269" s="371">
        <f t="shared" si="519"/>
        <v>3516272.7616995373</v>
      </c>
      <c r="U269" s="371">
        <f t="shared" si="519"/>
        <v>3516272.7616995373</v>
      </c>
      <c r="V269" s="371">
        <f t="shared" si="519"/>
        <v>3516272.7616995373</v>
      </c>
      <c r="W269" s="371">
        <f t="shared" si="519"/>
        <v>3516272.7616995373</v>
      </c>
      <c r="X269" s="371">
        <f t="shared" si="519"/>
        <v>11254790.801127246</v>
      </c>
      <c r="Y269" s="371">
        <f t="shared" si="519"/>
        <v>112502605.61127245</v>
      </c>
      <c r="Z269" s="371">
        <f t="shared" si="519"/>
        <v>1124980753.7127244</v>
      </c>
      <c r="AA269" s="38">
        <f t="shared" ref="AA269:AI269" si="520">$D269*R269/3600</f>
        <v>4725.8705917241787</v>
      </c>
      <c r="AB269" s="38">
        <f t="shared" si="520"/>
        <v>4725.8705917241787</v>
      </c>
      <c r="AC269" s="38">
        <f t="shared" si="520"/>
        <v>4725.8705917241787</v>
      </c>
      <c r="AD269" s="38">
        <f t="shared" si="520"/>
        <v>4725.8705917241787</v>
      </c>
      <c r="AE269" s="38">
        <f t="shared" si="520"/>
        <v>4725.8705917241787</v>
      </c>
      <c r="AF269" s="38">
        <f t="shared" si="520"/>
        <v>4725.8705917241787</v>
      </c>
      <c r="AG269" s="38">
        <f t="shared" si="520"/>
        <v>15126.438836715019</v>
      </c>
      <c r="AH269" s="38">
        <f t="shared" si="520"/>
        <v>151203.50194155017</v>
      </c>
      <c r="AI269" s="38">
        <f t="shared" si="520"/>
        <v>1511974.1329899018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7</v>
      </c>
      <c r="P270" s="369">
        <f t="shared" si="21"/>
        <v>671.14666666666665</v>
      </c>
      <c r="Q270" s="38">
        <f t="shared" si="22"/>
        <v>4688363.6822660491</v>
      </c>
      <c r="R270" s="371">
        <f t="shared" ref="R270:Z270" si="521">$P270*$O270+MAX(R$24*1000/(MAX(MIN(FLOOR(R$24*1000/$U$1,1),$E270))*$L$1)*$R$1,$Q270-$P270*$O270)</f>
        <v>4688363.6822660491</v>
      </c>
      <c r="S270" s="371">
        <f t="shared" si="521"/>
        <v>4688363.6822660491</v>
      </c>
      <c r="T270" s="371">
        <f t="shared" si="521"/>
        <v>4688363.6822660491</v>
      </c>
      <c r="U270" s="371">
        <f t="shared" si="521"/>
        <v>4688363.6822660491</v>
      </c>
      <c r="V270" s="371">
        <f t="shared" si="521"/>
        <v>4688363.6822660491</v>
      </c>
      <c r="W270" s="371">
        <f t="shared" si="521"/>
        <v>4688363.6822660491</v>
      </c>
      <c r="X270" s="371">
        <f t="shared" si="521"/>
        <v>15004374.294836329</v>
      </c>
      <c r="Y270" s="371">
        <f t="shared" si="521"/>
        <v>150001460.70836329</v>
      </c>
      <c r="Z270" s="371">
        <f t="shared" si="521"/>
        <v>1499972324.8436327</v>
      </c>
      <c r="AA270" s="38">
        <f t="shared" ref="AA270:AI270" si="522">$D270*R270/3600</f>
        <v>4725.8705917241778</v>
      </c>
      <c r="AB270" s="38">
        <f t="shared" si="522"/>
        <v>4725.8705917241778</v>
      </c>
      <c r="AC270" s="38">
        <f t="shared" si="522"/>
        <v>4725.8705917241778</v>
      </c>
      <c r="AD270" s="38">
        <f t="shared" si="522"/>
        <v>4725.8705917241778</v>
      </c>
      <c r="AE270" s="38">
        <f t="shared" si="522"/>
        <v>4725.8705917241778</v>
      </c>
      <c r="AF270" s="38">
        <f t="shared" si="522"/>
        <v>4725.8705917241778</v>
      </c>
      <c r="AG270" s="38">
        <f t="shared" si="522"/>
        <v>15124.40928919502</v>
      </c>
      <c r="AH270" s="38">
        <f t="shared" si="522"/>
        <v>151201.47239403019</v>
      </c>
      <c r="AI270" s="38">
        <f t="shared" si="522"/>
        <v>1511972.1034423818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1006.72</v>
      </c>
      <c r="Q271" s="38">
        <f t="shared" si="22"/>
        <v>7032545.5233990746</v>
      </c>
      <c r="R271" s="371">
        <f t="shared" ref="R271:Z271" si="523">$P271*$O271+MAX(R$24*1000/(MAX(MIN(FLOOR(R$24*1000/$U$1,1),$E271))*$L$1)*$R$1,$Q271-$P271*$O271)</f>
        <v>7032545.5233990746</v>
      </c>
      <c r="S271" s="371">
        <f t="shared" si="523"/>
        <v>7032545.5233990746</v>
      </c>
      <c r="T271" s="371">
        <f t="shared" si="523"/>
        <v>7032545.5233990746</v>
      </c>
      <c r="U271" s="371">
        <f t="shared" si="523"/>
        <v>7032545.5233990746</v>
      </c>
      <c r="V271" s="371">
        <f t="shared" si="523"/>
        <v>7032545.5233990746</v>
      </c>
      <c r="W271" s="371">
        <f t="shared" si="523"/>
        <v>7032545.5233990746</v>
      </c>
      <c r="X271" s="371">
        <f t="shared" si="523"/>
        <v>22504548.002254494</v>
      </c>
      <c r="Y271" s="371">
        <f t="shared" si="523"/>
        <v>225000177.62254491</v>
      </c>
      <c r="Z271" s="371">
        <f t="shared" si="523"/>
        <v>2249956473.825449</v>
      </c>
      <c r="AA271" s="38">
        <f t="shared" ref="AA271:AI271" si="524">$D271*R271/3600</f>
        <v>4725.8705917241787</v>
      </c>
      <c r="AB271" s="38">
        <f t="shared" si="524"/>
        <v>4725.8705917241787</v>
      </c>
      <c r="AC271" s="38">
        <f t="shared" si="524"/>
        <v>4725.8705917241787</v>
      </c>
      <c r="AD271" s="38">
        <f t="shared" si="524"/>
        <v>4725.8705917241787</v>
      </c>
      <c r="AE271" s="38">
        <f t="shared" si="524"/>
        <v>4725.8705917241787</v>
      </c>
      <c r="AF271" s="38">
        <f t="shared" si="524"/>
        <v>4725.8705917241787</v>
      </c>
      <c r="AG271" s="38">
        <f t="shared" si="524"/>
        <v>15123.05625751502</v>
      </c>
      <c r="AH271" s="38">
        <f t="shared" si="524"/>
        <v>151200.11936235017</v>
      </c>
      <c r="AI271" s="38">
        <f t="shared" si="524"/>
        <v>1511970.7504107016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1006.72</v>
      </c>
      <c r="Q272" s="38">
        <f t="shared" si="22"/>
        <v>7032545.5233990746</v>
      </c>
      <c r="R272" s="371">
        <f t="shared" ref="R272:Z272" si="525">$P272*$O272+MAX(R$24*1000/(MAX(MIN(FLOOR(R$24*1000/$U$1,1),$E272))*$L$1)*$R$1,$Q272-$P272*$O272)</f>
        <v>7032545.5233990746</v>
      </c>
      <c r="S272" s="371">
        <f t="shared" si="525"/>
        <v>7032545.5233990746</v>
      </c>
      <c r="T272" s="371">
        <f t="shared" si="525"/>
        <v>7032545.5233990746</v>
      </c>
      <c r="U272" s="371">
        <f t="shared" si="525"/>
        <v>7032545.5233990746</v>
      </c>
      <c r="V272" s="371">
        <f t="shared" si="525"/>
        <v>7032545.5233990746</v>
      </c>
      <c r="W272" s="371">
        <f t="shared" si="525"/>
        <v>7032545.5233990746</v>
      </c>
      <c r="X272" s="371">
        <f t="shared" si="525"/>
        <v>45001042.244508982</v>
      </c>
      <c r="Y272" s="371">
        <f t="shared" si="525"/>
        <v>449992301.48508984</v>
      </c>
      <c r="Z272" s="371">
        <f t="shared" si="525"/>
        <v>4499904893.8908978</v>
      </c>
      <c r="AA272" s="38">
        <f t="shared" ref="AA272:AI272" si="526">$D272*R272/3600</f>
        <v>2362.9352958620893</v>
      </c>
      <c r="AB272" s="38">
        <f t="shared" si="526"/>
        <v>2362.9352958620893</v>
      </c>
      <c r="AC272" s="38">
        <f t="shared" si="526"/>
        <v>2362.9352958620893</v>
      </c>
      <c r="AD272" s="38">
        <f t="shared" si="526"/>
        <v>2362.9352958620893</v>
      </c>
      <c r="AE272" s="38">
        <f t="shared" si="526"/>
        <v>2362.9352958620893</v>
      </c>
      <c r="AF272" s="38">
        <f t="shared" si="526"/>
        <v>2362.9352958620893</v>
      </c>
      <c r="AG272" s="38">
        <f t="shared" si="526"/>
        <v>15120.350194155017</v>
      </c>
      <c r="AH272" s="38">
        <f t="shared" si="526"/>
        <v>151197.4132989902</v>
      </c>
      <c r="AI272" s="38">
        <f t="shared" si="526"/>
        <v>1511968.0443473416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0</v>
      </c>
      <c r="O273" s="38">
        <f t="shared" si="20"/>
        <v>1</v>
      </c>
      <c r="P273" s="369">
        <f t="shared" si="21"/>
        <v>100000000000</v>
      </c>
      <c r="Q273" s="38">
        <f t="shared" si="22"/>
        <v>698560227610365.75</v>
      </c>
      <c r="R273" s="371">
        <f t="shared" ref="R273:Z273" si="527">$P273*$O273+MAX(R$24*1000/(MAX(MIN(FLOOR(R$24*1000/$U$1,1),$E273))*$L$1)*$R$1,$Q273-$P273*$O273)</f>
        <v>698560227610365.75</v>
      </c>
      <c r="S273" s="371">
        <f t="shared" si="527"/>
        <v>698560227610365.75</v>
      </c>
      <c r="T273" s="371">
        <f t="shared" si="527"/>
        <v>698560227610365.75</v>
      </c>
      <c r="U273" s="371">
        <f t="shared" si="527"/>
        <v>698560227610365.75</v>
      </c>
      <c r="V273" s="371">
        <f t="shared" si="527"/>
        <v>698560227610365.75</v>
      </c>
      <c r="W273" s="371">
        <f t="shared" si="527"/>
        <v>698560227610365.75</v>
      </c>
      <c r="X273" s="371">
        <f t="shared" si="527"/>
        <v>698560227610365.75</v>
      </c>
      <c r="Y273" s="371">
        <f t="shared" si="527"/>
        <v>698560227610365.75</v>
      </c>
      <c r="Z273" s="371">
        <f t="shared" si="527"/>
        <v>698560227610365.75</v>
      </c>
      <c r="AA273" s="38">
        <f t="shared" ref="AA273:AI273" si="528">$D273*R273/3600</f>
        <v>117358118238.54144</v>
      </c>
      <c r="AB273" s="38">
        <f t="shared" si="528"/>
        <v>117358118238.54144</v>
      </c>
      <c r="AC273" s="38">
        <f t="shared" si="528"/>
        <v>117358118238.54144</v>
      </c>
      <c r="AD273" s="38">
        <f t="shared" si="528"/>
        <v>117358118238.54144</v>
      </c>
      <c r="AE273" s="38">
        <f t="shared" si="528"/>
        <v>117358118238.54144</v>
      </c>
      <c r="AF273" s="38">
        <f t="shared" si="528"/>
        <v>117358118238.54144</v>
      </c>
      <c r="AG273" s="38">
        <f t="shared" si="528"/>
        <v>117358118238.54144</v>
      </c>
      <c r="AH273" s="38">
        <f t="shared" si="528"/>
        <v>117358118238.54144</v>
      </c>
      <c r="AI273" s="38">
        <f t="shared" si="528"/>
        <v>117358118238.54144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335.57333333333332</v>
      </c>
      <c r="Q274" s="38">
        <f t="shared" si="22"/>
        <v>2344181.8411330245</v>
      </c>
      <c r="R274" s="371">
        <f t="shared" ref="R274:Z274" si="529">$P274*$O274+MAX(R$24*1000/(MAX(MIN(FLOOR(R$24*1000/$U$1,1),$E274))*$L$1)*$R$1,$Q274-$P274*$O274)</f>
        <v>2344181.8411330245</v>
      </c>
      <c r="S274" s="371">
        <f t="shared" si="529"/>
        <v>2344181.8411330245</v>
      </c>
      <c r="T274" s="371">
        <f t="shared" si="529"/>
        <v>2344181.8411330245</v>
      </c>
      <c r="U274" s="371">
        <f t="shared" si="529"/>
        <v>2344181.8411330245</v>
      </c>
      <c r="V274" s="371">
        <f t="shared" si="529"/>
        <v>2344181.8411330245</v>
      </c>
      <c r="W274" s="371">
        <f t="shared" si="529"/>
        <v>2344181.8411330245</v>
      </c>
      <c r="X274" s="371">
        <f t="shared" si="529"/>
        <v>11253112.934460578</v>
      </c>
      <c r="Y274" s="371">
        <f t="shared" si="529"/>
        <v>112500927.74460579</v>
      </c>
      <c r="Z274" s="371">
        <f t="shared" si="529"/>
        <v>1124979075.8460579</v>
      </c>
      <c r="AA274" s="38">
        <f t="shared" ref="AA274:AI274" si="530">$D274*R274/3600</f>
        <v>3218.0928315074157</v>
      </c>
      <c r="AB274" s="38">
        <f t="shared" si="530"/>
        <v>3218.0928315074157</v>
      </c>
      <c r="AC274" s="38">
        <f t="shared" si="530"/>
        <v>3218.0928315074157</v>
      </c>
      <c r="AD274" s="38">
        <f t="shared" si="530"/>
        <v>3218.0928315074157</v>
      </c>
      <c r="AE274" s="38">
        <f t="shared" si="530"/>
        <v>3218.0928315074157</v>
      </c>
      <c r="AF274" s="38">
        <f t="shared" si="530"/>
        <v>3218.0928315074157</v>
      </c>
      <c r="AG274" s="38">
        <f t="shared" si="530"/>
        <v>15448.27343642748</v>
      </c>
      <c r="AH274" s="38">
        <f t="shared" si="530"/>
        <v>154441.27360779484</v>
      </c>
      <c r="AI274" s="38">
        <f t="shared" si="530"/>
        <v>1544371.2753214682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671.14666666666665</v>
      </c>
      <c r="Q275" s="38">
        <f t="shared" si="22"/>
        <v>4688363.6822660491</v>
      </c>
      <c r="R275" s="371">
        <f t="shared" ref="R275:Z275" si="531">$P275*$O275+MAX(R$24*1000/(MAX(MIN(FLOOR(R$24*1000/$U$1,1),$E275))*$L$1)*$R$1,$Q275-$P275*$O275)</f>
        <v>4688363.6822660491</v>
      </c>
      <c r="S275" s="371">
        <f t="shared" si="531"/>
        <v>4688363.6822660491</v>
      </c>
      <c r="T275" s="371">
        <f t="shared" si="531"/>
        <v>4688363.6822660491</v>
      </c>
      <c r="U275" s="371">
        <f t="shared" si="531"/>
        <v>4688363.6822660491</v>
      </c>
      <c r="V275" s="371">
        <f t="shared" si="531"/>
        <v>4688363.6822660491</v>
      </c>
      <c r="W275" s="371">
        <f t="shared" si="531"/>
        <v>4688363.6822660491</v>
      </c>
      <c r="X275" s="371">
        <f t="shared" si="531"/>
        <v>22502870.135587826</v>
      </c>
      <c r="Y275" s="371">
        <f t="shared" si="531"/>
        <v>224998499.75587824</v>
      </c>
      <c r="Z275" s="371">
        <f t="shared" si="531"/>
        <v>2249954795.9587822</v>
      </c>
      <c r="AA275" s="38">
        <f t="shared" ref="AA275:AI275" si="532">$D275*R275/3600</f>
        <v>3218.0928315074157</v>
      </c>
      <c r="AB275" s="38">
        <f t="shared" si="532"/>
        <v>3218.0928315074157</v>
      </c>
      <c r="AC275" s="38">
        <f t="shared" si="532"/>
        <v>3218.0928315074157</v>
      </c>
      <c r="AD275" s="38">
        <f t="shared" si="532"/>
        <v>3218.0928315074157</v>
      </c>
      <c r="AE275" s="38">
        <f t="shared" si="532"/>
        <v>3218.0928315074157</v>
      </c>
      <c r="AF275" s="38">
        <f t="shared" si="532"/>
        <v>3218.0928315074157</v>
      </c>
      <c r="AG275" s="38">
        <f t="shared" si="532"/>
        <v>15445.970061067483</v>
      </c>
      <c r="AH275" s="38">
        <f t="shared" si="532"/>
        <v>154438.9702324348</v>
      </c>
      <c r="AI275" s="38">
        <f t="shared" si="532"/>
        <v>1544368.9719461082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503.36</v>
      </c>
      <c r="Q276" s="38">
        <f t="shared" si="22"/>
        <v>3516272.7616995373</v>
      </c>
      <c r="R276" s="371">
        <f t="shared" ref="R276:Z276" si="533">$P276*$O276+MAX(R$24*1000/(MAX(MIN(FLOOR(R$24*1000/$U$1,1),$E276))*$L$1)*$R$1,$Q276-$P276*$O276)</f>
        <v>3516272.7616995373</v>
      </c>
      <c r="S276" s="371">
        <f t="shared" si="533"/>
        <v>3516272.7616995373</v>
      </c>
      <c r="T276" s="371">
        <f t="shared" si="533"/>
        <v>3516272.7616995373</v>
      </c>
      <c r="U276" s="371">
        <f t="shared" si="533"/>
        <v>3516272.7616995373</v>
      </c>
      <c r="V276" s="371">
        <f t="shared" si="533"/>
        <v>3516272.7616995373</v>
      </c>
      <c r="W276" s="371">
        <f t="shared" si="533"/>
        <v>4500909.6004508985</v>
      </c>
      <c r="X276" s="371">
        <f t="shared" si="533"/>
        <v>45000035.524508983</v>
      </c>
      <c r="Y276" s="371">
        <f t="shared" si="533"/>
        <v>449991294.76508987</v>
      </c>
      <c r="Z276" s="371">
        <f t="shared" si="533"/>
        <v>4499903887.1708984</v>
      </c>
      <c r="AA276" s="38">
        <f t="shared" ref="AA276:AI276" si="534">$D276*R276/3600</f>
        <v>1206.784811815281</v>
      </c>
      <c r="AB276" s="38">
        <f t="shared" si="534"/>
        <v>1206.784811815281</v>
      </c>
      <c r="AC276" s="38">
        <f t="shared" si="534"/>
        <v>1206.784811815281</v>
      </c>
      <c r="AD276" s="38">
        <f t="shared" si="534"/>
        <v>1206.784811815281</v>
      </c>
      <c r="AE276" s="38">
        <f t="shared" si="534"/>
        <v>1206.784811815281</v>
      </c>
      <c r="AF276" s="38">
        <f t="shared" si="534"/>
        <v>1544.7121748747484</v>
      </c>
      <c r="AG276" s="38">
        <f t="shared" si="534"/>
        <v>15444.012192011482</v>
      </c>
      <c r="AH276" s="38">
        <f t="shared" si="534"/>
        <v>154437.01236337883</v>
      </c>
      <c r="AI276" s="38">
        <f t="shared" si="534"/>
        <v>1544367.0140770522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1048.6666666666667</v>
      </c>
      <c r="Q277" s="38">
        <f t="shared" si="22"/>
        <v>7325568.2535407031</v>
      </c>
      <c r="R277" s="371">
        <f t="shared" ref="R277:Z277" si="535">$P277*$O277+MAX(R$24*1000/(MAX(MIN(FLOOR(R$24*1000/$U$1,1),$E277))*$L$1)*$R$1,$Q277-$P277*$O277)</f>
        <v>7325568.2535407031</v>
      </c>
      <c r="S277" s="371">
        <f t="shared" si="535"/>
        <v>7325568.2535407031</v>
      </c>
      <c r="T277" s="371">
        <f t="shared" si="535"/>
        <v>7325568.2535407031</v>
      </c>
      <c r="U277" s="371">
        <f t="shared" si="535"/>
        <v>7325568.2535407031</v>
      </c>
      <c r="V277" s="371">
        <f t="shared" si="535"/>
        <v>7325568.2535407031</v>
      </c>
      <c r="W277" s="371">
        <f t="shared" si="535"/>
        <v>9000854.4275684636</v>
      </c>
      <c r="X277" s="371">
        <f t="shared" si="535"/>
        <v>89999106.27568464</v>
      </c>
      <c r="Y277" s="371">
        <f t="shared" si="535"/>
        <v>899981624.75684631</v>
      </c>
      <c r="Z277" s="371">
        <f t="shared" si="535"/>
        <v>8999806809.5684624</v>
      </c>
      <c r="AA277" s="38">
        <f t="shared" ref="AA277:AI277" si="536">$D277*R277/3600</f>
        <v>1257.0675123075846</v>
      </c>
      <c r="AB277" s="38">
        <f t="shared" si="536"/>
        <v>1257.0675123075846</v>
      </c>
      <c r="AC277" s="38">
        <f t="shared" si="536"/>
        <v>1257.0675123075846</v>
      </c>
      <c r="AD277" s="38">
        <f t="shared" si="536"/>
        <v>1257.0675123075846</v>
      </c>
      <c r="AE277" s="38">
        <f t="shared" si="536"/>
        <v>1257.0675123075846</v>
      </c>
      <c r="AF277" s="38">
        <f t="shared" si="536"/>
        <v>1544.5466197707483</v>
      </c>
      <c r="AG277" s="38">
        <f t="shared" si="536"/>
        <v>15443.846636907483</v>
      </c>
      <c r="AH277" s="38">
        <f t="shared" si="536"/>
        <v>154436.84680827483</v>
      </c>
      <c r="AI277" s="38">
        <f t="shared" si="536"/>
        <v>1544366.8485219481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9</v>
      </c>
      <c r="P278" s="369">
        <f t="shared" si="21"/>
        <v>629.20000000000005</v>
      </c>
      <c r="Q278" s="38">
        <f t="shared" si="22"/>
        <v>4395340.9521244215</v>
      </c>
      <c r="R278" s="371">
        <f t="shared" ref="R278:Z278" si="537">$P278*$O278+MAX(R$24*1000/(MAX(MIN(FLOOR(R$24*1000/$U$1,1),$E278))*$L$1)*$R$1,$Q278-$P278*$O278)</f>
        <v>4395340.9521244215</v>
      </c>
      <c r="S278" s="371">
        <f t="shared" si="537"/>
        <v>4395340.9521244215</v>
      </c>
      <c r="T278" s="371">
        <f t="shared" si="537"/>
        <v>4395340.9521244215</v>
      </c>
      <c r="U278" s="371">
        <f t="shared" si="537"/>
        <v>4395340.9521244215</v>
      </c>
      <c r="V278" s="371">
        <f t="shared" si="537"/>
        <v>4395340.9521244215</v>
      </c>
      <c r="W278" s="371">
        <f t="shared" si="537"/>
        <v>4395340.9521244215</v>
      </c>
      <c r="X278" s="371">
        <f t="shared" si="537"/>
        <v>11255420.001127247</v>
      </c>
      <c r="Y278" s="371">
        <f t="shared" si="537"/>
        <v>112503234.81127246</v>
      </c>
      <c r="Z278" s="371">
        <f t="shared" si="537"/>
        <v>1124981382.9127245</v>
      </c>
      <c r="AA278" s="38">
        <f t="shared" ref="AA278:AI278" si="538">$D278*R278/3600</f>
        <v>6094.8727869458644</v>
      </c>
      <c r="AB278" s="38">
        <f t="shared" si="538"/>
        <v>6094.8727869458644</v>
      </c>
      <c r="AC278" s="38">
        <f t="shared" si="538"/>
        <v>6094.8727869458644</v>
      </c>
      <c r="AD278" s="38">
        <f t="shared" si="538"/>
        <v>6094.8727869458644</v>
      </c>
      <c r="AE278" s="38">
        <f t="shared" si="538"/>
        <v>6094.8727869458644</v>
      </c>
      <c r="AF278" s="38">
        <f t="shared" si="538"/>
        <v>6094.8727869458644</v>
      </c>
      <c r="AG278" s="38">
        <f t="shared" si="538"/>
        <v>15607.515734896449</v>
      </c>
      <c r="AH278" s="38">
        <f t="shared" si="538"/>
        <v>156004.48560496446</v>
      </c>
      <c r="AI278" s="38">
        <f t="shared" si="538"/>
        <v>1559974.1843056446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4</v>
      </c>
      <c r="P279" s="369">
        <f t="shared" si="21"/>
        <v>1258.4000000000001</v>
      </c>
      <c r="Q279" s="38">
        <f t="shared" si="22"/>
        <v>8790681.904248843</v>
      </c>
      <c r="R279" s="371">
        <f t="shared" ref="R279:Z279" si="539">$P279*$O279+MAX(R$24*1000/(MAX(MIN(FLOOR(R$24*1000/$U$1,1),$E279))*$L$1)*$R$1,$Q279-$P279*$O279)</f>
        <v>8790681.904248843</v>
      </c>
      <c r="S279" s="371">
        <f t="shared" si="539"/>
        <v>8790681.904248843</v>
      </c>
      <c r="T279" s="371">
        <f t="shared" si="539"/>
        <v>8790681.904248843</v>
      </c>
      <c r="U279" s="371">
        <f t="shared" si="539"/>
        <v>8790681.904248843</v>
      </c>
      <c r="V279" s="371">
        <f t="shared" si="539"/>
        <v>8790681.904248843</v>
      </c>
      <c r="W279" s="371">
        <f t="shared" si="539"/>
        <v>8790681.904248843</v>
      </c>
      <c r="X279" s="371">
        <f t="shared" si="539"/>
        <v>22504548.002254494</v>
      </c>
      <c r="Y279" s="371">
        <f t="shared" si="539"/>
        <v>225000177.62254491</v>
      </c>
      <c r="Z279" s="371">
        <f t="shared" si="539"/>
        <v>2249956473.825449</v>
      </c>
      <c r="AA279" s="38">
        <f t="shared" ref="AA279:AI279" si="540">$D279*R279/3600</f>
        <v>6094.8727869458644</v>
      </c>
      <c r="AB279" s="38">
        <f t="shared" si="540"/>
        <v>6094.8727869458644</v>
      </c>
      <c r="AC279" s="38">
        <f t="shared" si="540"/>
        <v>6094.8727869458644</v>
      </c>
      <c r="AD279" s="38">
        <f t="shared" si="540"/>
        <v>6094.8727869458644</v>
      </c>
      <c r="AE279" s="38">
        <f t="shared" si="540"/>
        <v>6094.8727869458644</v>
      </c>
      <c r="AF279" s="38">
        <f t="shared" si="540"/>
        <v>6094.8727869458644</v>
      </c>
      <c r="AG279" s="38">
        <f t="shared" si="540"/>
        <v>15603.153281563114</v>
      </c>
      <c r="AH279" s="38">
        <f t="shared" si="540"/>
        <v>156000.12315163115</v>
      </c>
      <c r="AI279" s="38">
        <f t="shared" si="540"/>
        <v>1559969.8218523113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1258.4000000000001</v>
      </c>
      <c r="Q280" s="38">
        <f t="shared" ref="Q280:Q534" si="547">P280*$R$1</f>
        <v>8790681.904248843</v>
      </c>
      <c r="R280" s="371">
        <f t="shared" ref="R280:Z280" si="548">$P280*$O280+MAX(R$24*1000/(MAX(MIN(FLOOR(R$24*1000/$U$1,1),$E280))*$L$1)*$R$1,$Q280-$P280*$O280)</f>
        <v>8790681.904248843</v>
      </c>
      <c r="S280" s="371">
        <f t="shared" si="548"/>
        <v>8790681.904248843</v>
      </c>
      <c r="T280" s="371">
        <f t="shared" si="548"/>
        <v>8790681.904248843</v>
      </c>
      <c r="U280" s="371">
        <f t="shared" si="548"/>
        <v>8790681.904248843</v>
      </c>
      <c r="V280" s="371">
        <f t="shared" si="548"/>
        <v>8790681.904248843</v>
      </c>
      <c r="W280" s="371">
        <f t="shared" si="548"/>
        <v>8790681.904248843</v>
      </c>
      <c r="X280" s="371">
        <f t="shared" si="548"/>
        <v>45001545.604508981</v>
      </c>
      <c r="Y280" s="371">
        <f t="shared" si="548"/>
        <v>449992804.84508985</v>
      </c>
      <c r="Z280" s="371">
        <f t="shared" si="548"/>
        <v>4499905397.2508984</v>
      </c>
      <c r="AA280" s="38">
        <f t="shared" ref="AA280:AI280" si="549">$D280*R280/3600</f>
        <v>3047.4363934729322</v>
      </c>
      <c r="AB280" s="38">
        <f t="shared" si="549"/>
        <v>3047.4363934729322</v>
      </c>
      <c r="AC280" s="38">
        <f t="shared" si="549"/>
        <v>3047.4363934729322</v>
      </c>
      <c r="AD280" s="38">
        <f t="shared" si="549"/>
        <v>3047.4363934729322</v>
      </c>
      <c r="AE280" s="38">
        <f t="shared" si="549"/>
        <v>3047.4363934729322</v>
      </c>
      <c r="AF280" s="38">
        <f t="shared" si="549"/>
        <v>3047.4363934729322</v>
      </c>
      <c r="AG280" s="38">
        <f t="shared" si="549"/>
        <v>15600.535809563113</v>
      </c>
      <c r="AH280" s="38">
        <f t="shared" si="549"/>
        <v>155997.50567963114</v>
      </c>
      <c r="AI280" s="38">
        <f t="shared" si="549"/>
        <v>1559967.2043803115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1258.4000000000001</v>
      </c>
      <c r="Q281" s="38">
        <f t="shared" si="547"/>
        <v>8790681.904248843</v>
      </c>
      <c r="R281" s="371">
        <f t="shared" ref="R281:Z281" si="550">$P281*$O281+MAX(R$24*1000/(MAX(MIN(FLOOR(R$24*1000/$U$1,1),$E281))*$L$1)*$R$1,$Q281-$P281*$O281)</f>
        <v>8790681.904248843</v>
      </c>
      <c r="S281" s="371">
        <f t="shared" si="550"/>
        <v>8790681.904248843</v>
      </c>
      <c r="T281" s="371">
        <f t="shared" si="550"/>
        <v>8790681.904248843</v>
      </c>
      <c r="U281" s="371">
        <f t="shared" si="550"/>
        <v>8790681.904248843</v>
      </c>
      <c r="V281" s="371">
        <f t="shared" si="550"/>
        <v>8790681.904248843</v>
      </c>
      <c r="W281" s="371">
        <f t="shared" si="550"/>
        <v>9001064.1609017979</v>
      </c>
      <c r="X281" s="371">
        <f t="shared" si="550"/>
        <v>89999316.009017974</v>
      </c>
      <c r="Y281" s="371">
        <f t="shared" si="550"/>
        <v>899981834.49017966</v>
      </c>
      <c r="Z281" s="371">
        <f t="shared" si="550"/>
        <v>8999807019.301796</v>
      </c>
      <c r="AA281" s="38">
        <f t="shared" ref="AA281:AI281" si="551">$D281*R281/3600</f>
        <v>1523.7181967364661</v>
      </c>
      <c r="AB281" s="38">
        <f t="shared" si="551"/>
        <v>1523.7181967364661</v>
      </c>
      <c r="AC281" s="38">
        <f t="shared" si="551"/>
        <v>1523.7181967364661</v>
      </c>
      <c r="AD281" s="38">
        <f t="shared" si="551"/>
        <v>1523.7181967364661</v>
      </c>
      <c r="AE281" s="38">
        <f t="shared" si="551"/>
        <v>1523.7181967364661</v>
      </c>
      <c r="AF281" s="38">
        <f t="shared" si="551"/>
        <v>1560.1844545563117</v>
      </c>
      <c r="AG281" s="38">
        <f t="shared" si="551"/>
        <v>15599.881441563115</v>
      </c>
      <c r="AH281" s="38">
        <f t="shared" si="551"/>
        <v>155996.85131163112</v>
      </c>
      <c r="AI281" s="38">
        <f t="shared" si="551"/>
        <v>1559966.5500123114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62.92</v>
      </c>
      <c r="Q282" s="38">
        <f t="shared" si="547"/>
        <v>439534.09521244216</v>
      </c>
      <c r="R282" s="371">
        <f t="shared" ref="R282:Z282" si="553">$P282*$O282+MAX(R$24*1000/(MAX(MIN(FLOOR(R$24*1000/$U$1,1),$E282))*$L$1)*$R$1,$Q282-$P282*$O282)</f>
        <v>439534.09521244216</v>
      </c>
      <c r="S282" s="371">
        <f t="shared" si="553"/>
        <v>439534.09521244216</v>
      </c>
      <c r="T282" s="371">
        <f t="shared" si="553"/>
        <v>439534.09521244216</v>
      </c>
      <c r="U282" s="371">
        <f t="shared" si="553"/>
        <v>439534.09521244216</v>
      </c>
      <c r="V282" s="371">
        <f t="shared" si="553"/>
        <v>439534.09521244216</v>
      </c>
      <c r="W282" s="371">
        <f t="shared" si="553"/>
        <v>563117.0600563623</v>
      </c>
      <c r="X282" s="371">
        <f t="shared" si="553"/>
        <v>5625507.8005636232</v>
      </c>
      <c r="Y282" s="371">
        <f t="shared" si="553"/>
        <v>56249415.205636233</v>
      </c>
      <c r="Z282" s="371">
        <f t="shared" si="553"/>
        <v>562488489.25636232</v>
      </c>
      <c r="AA282" s="38">
        <f t="shared" ref="AA282:AI282" si="554">$D282*R282/3600</f>
        <v>1243.3540485369565</v>
      </c>
      <c r="AB282" s="38">
        <f t="shared" si="554"/>
        <v>1243.3540485369565</v>
      </c>
      <c r="AC282" s="38">
        <f t="shared" si="554"/>
        <v>1243.3540485369565</v>
      </c>
      <c r="AD282" s="38">
        <f t="shared" si="554"/>
        <v>1243.3540485369565</v>
      </c>
      <c r="AE282" s="38">
        <f t="shared" si="554"/>
        <v>1243.3540485369565</v>
      </c>
      <c r="AF282" s="38">
        <f t="shared" si="554"/>
        <v>1592.9455394874378</v>
      </c>
      <c r="AG282" s="38">
        <f t="shared" si="554"/>
        <v>15913.436466234378</v>
      </c>
      <c r="AH282" s="38">
        <f t="shared" si="554"/>
        <v>159118.34573370378</v>
      </c>
      <c r="AI282" s="38">
        <f t="shared" si="554"/>
        <v>1591167.4384083978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62.92</v>
      </c>
      <c r="Q283" s="38">
        <f t="shared" si="547"/>
        <v>439534.09521244216</v>
      </c>
      <c r="R283" s="371">
        <f t="shared" ref="R283:Z283" si="555">$P283*$O283+MAX(R$24*1000/(MAX(MIN(FLOOR(R$24*1000/$U$1,1),$E283))*$L$1)*$R$1,$Q283-$P283*$O283)</f>
        <v>439534.09521244216</v>
      </c>
      <c r="S283" s="371">
        <f t="shared" si="555"/>
        <v>439534.09521244216</v>
      </c>
      <c r="T283" s="371">
        <f t="shared" si="555"/>
        <v>439534.09521244216</v>
      </c>
      <c r="U283" s="371">
        <f t="shared" si="555"/>
        <v>439534.09521244216</v>
      </c>
      <c r="V283" s="371">
        <f t="shared" si="555"/>
        <v>439534.09521244216</v>
      </c>
      <c r="W283" s="371">
        <f t="shared" si="555"/>
        <v>563117.0600563623</v>
      </c>
      <c r="X283" s="371">
        <f t="shared" si="555"/>
        <v>5625507.8005636232</v>
      </c>
      <c r="Y283" s="371">
        <f t="shared" si="555"/>
        <v>56249415.205636233</v>
      </c>
      <c r="Z283" s="371">
        <f t="shared" si="555"/>
        <v>562488489.25636232</v>
      </c>
      <c r="AA283" s="38">
        <f t="shared" ref="AA283:AI283" si="556">$D283*R283/3600</f>
        <v>1243.3540485369565</v>
      </c>
      <c r="AB283" s="38">
        <f t="shared" si="556"/>
        <v>1243.3540485369565</v>
      </c>
      <c r="AC283" s="38">
        <f t="shared" si="556"/>
        <v>1243.3540485369565</v>
      </c>
      <c r="AD283" s="38">
        <f t="shared" si="556"/>
        <v>1243.3540485369565</v>
      </c>
      <c r="AE283" s="38">
        <f t="shared" si="556"/>
        <v>1243.3540485369565</v>
      </c>
      <c r="AF283" s="38">
        <f t="shared" si="556"/>
        <v>1592.9455394874378</v>
      </c>
      <c r="AG283" s="38">
        <f t="shared" si="556"/>
        <v>15913.436466234378</v>
      </c>
      <c r="AH283" s="38">
        <f t="shared" si="556"/>
        <v>159118.34573370378</v>
      </c>
      <c r="AI283" s="38">
        <f t="shared" si="556"/>
        <v>1591167.4384083978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7</v>
      </c>
      <c r="P284" s="369">
        <f t="shared" si="546"/>
        <v>83.893333333333331</v>
      </c>
      <c r="Q284" s="38">
        <f t="shared" si="547"/>
        <v>586045.46028325614</v>
      </c>
      <c r="R284" s="371">
        <f t="shared" ref="R284:Z284" si="557">$P284*$O284+MAX(R$24*1000/(MAX(MIN(FLOOR(R$24*1000/$U$1,1),$E284))*$L$1)*$R$1,$Q284-$P284*$O284)</f>
        <v>586045.46028325614</v>
      </c>
      <c r="S284" s="371">
        <f t="shared" si="557"/>
        <v>586045.46028325614</v>
      </c>
      <c r="T284" s="371">
        <f t="shared" si="557"/>
        <v>586045.46028325614</v>
      </c>
      <c r="U284" s="371">
        <f t="shared" si="557"/>
        <v>586045.46028325614</v>
      </c>
      <c r="V284" s="371">
        <f t="shared" si="557"/>
        <v>586045.46028325614</v>
      </c>
      <c r="W284" s="371">
        <f t="shared" si="557"/>
        <v>750571.06674181635</v>
      </c>
      <c r="X284" s="371">
        <f t="shared" si="557"/>
        <v>7500425.3874181639</v>
      </c>
      <c r="Y284" s="371">
        <f t="shared" si="557"/>
        <v>74998968.594181642</v>
      </c>
      <c r="Z284" s="371">
        <f t="shared" si="557"/>
        <v>749984400.66181636</v>
      </c>
      <c r="AA284" s="38">
        <f t="shared" ref="AA284:AI284" si="558">$D284*R284/3600</f>
        <v>1243.354048536956</v>
      </c>
      <c r="AB284" s="38">
        <f t="shared" si="558"/>
        <v>1243.354048536956</v>
      </c>
      <c r="AC284" s="38">
        <f t="shared" si="558"/>
        <v>1243.354048536956</v>
      </c>
      <c r="AD284" s="38">
        <f t="shared" si="558"/>
        <v>1243.354048536956</v>
      </c>
      <c r="AE284" s="38">
        <f t="shared" si="558"/>
        <v>1243.354048536956</v>
      </c>
      <c r="AF284" s="38">
        <f t="shared" si="558"/>
        <v>1592.4115751994375</v>
      </c>
      <c r="AG284" s="38">
        <f t="shared" si="558"/>
        <v>15912.902501946377</v>
      </c>
      <c r="AH284" s="38">
        <f t="shared" si="558"/>
        <v>159117.81176941577</v>
      </c>
      <c r="AI284" s="38">
        <f t="shared" si="558"/>
        <v>1591166.9044441096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125.84</v>
      </c>
      <c r="Q285" s="38">
        <f t="shared" si="547"/>
        <v>879068.19042488432</v>
      </c>
      <c r="R285" s="371">
        <f t="shared" ref="R285:Z285" si="559">$P285*$O285+MAX(R$24*1000/(MAX(MIN(FLOOR(R$24*1000/$U$1,1),$E285))*$L$1)*$R$1,$Q285-$P285*$O285)</f>
        <v>879068.19042488432</v>
      </c>
      <c r="S285" s="371">
        <f t="shared" si="559"/>
        <v>879068.19042488432</v>
      </c>
      <c r="T285" s="371">
        <f t="shared" si="559"/>
        <v>879068.19042488432</v>
      </c>
      <c r="U285" s="371">
        <f t="shared" si="559"/>
        <v>879068.19042488432</v>
      </c>
      <c r="V285" s="371">
        <f t="shared" si="559"/>
        <v>879068.19042488432</v>
      </c>
      <c r="W285" s="371">
        <f t="shared" si="559"/>
        <v>1125604.9201127246</v>
      </c>
      <c r="X285" s="371">
        <f t="shared" si="559"/>
        <v>11250386.401127245</v>
      </c>
      <c r="Y285" s="371">
        <f t="shared" si="559"/>
        <v>112498201.21127246</v>
      </c>
      <c r="Z285" s="371">
        <f t="shared" si="559"/>
        <v>1124976349.3127246</v>
      </c>
      <c r="AA285" s="38">
        <f t="shared" ref="AA285:AI285" si="560">$D285*R285/3600</f>
        <v>1243.3540485369565</v>
      </c>
      <c r="AB285" s="38">
        <f t="shared" si="560"/>
        <v>1243.3540485369565</v>
      </c>
      <c r="AC285" s="38">
        <f t="shared" si="560"/>
        <v>1243.3540485369565</v>
      </c>
      <c r="AD285" s="38">
        <f t="shared" si="560"/>
        <v>1243.3540485369565</v>
      </c>
      <c r="AE285" s="38">
        <f t="shared" si="560"/>
        <v>1243.3540485369565</v>
      </c>
      <c r="AF285" s="38">
        <f t="shared" si="560"/>
        <v>1592.0555990074379</v>
      </c>
      <c r="AG285" s="38">
        <f t="shared" si="560"/>
        <v>15912.546525754376</v>
      </c>
      <c r="AH285" s="38">
        <f t="shared" si="560"/>
        <v>159117.45579322378</v>
      </c>
      <c r="AI285" s="38">
        <f t="shared" si="560"/>
        <v>1591166.5484679176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3</v>
      </c>
      <c r="P286" s="369">
        <f t="shared" si="546"/>
        <v>167.78666666666666</v>
      </c>
      <c r="Q286" s="38">
        <f t="shared" si="547"/>
        <v>1172090.9205665123</v>
      </c>
      <c r="R286" s="371">
        <f t="shared" ref="R286:Z286" si="561">$P286*$O286+MAX(R$24*1000/(MAX(MIN(FLOOR(R$24*1000/$U$1,1),$E286))*$L$1)*$R$1,$Q286-$P286*$O286)</f>
        <v>1172090.9205665123</v>
      </c>
      <c r="S286" s="371">
        <f t="shared" si="561"/>
        <v>1172090.9205665123</v>
      </c>
      <c r="T286" s="371">
        <f t="shared" si="561"/>
        <v>1172090.9205665123</v>
      </c>
      <c r="U286" s="371">
        <f t="shared" si="561"/>
        <v>1172090.9205665123</v>
      </c>
      <c r="V286" s="371">
        <f t="shared" si="561"/>
        <v>1172090.9205665123</v>
      </c>
      <c r="W286" s="371">
        <f t="shared" si="561"/>
        <v>1500470.9868169662</v>
      </c>
      <c r="X286" s="371">
        <f t="shared" si="561"/>
        <v>15000179.628169661</v>
      </c>
      <c r="Y286" s="371">
        <f t="shared" si="561"/>
        <v>149997266.04169664</v>
      </c>
      <c r="Z286" s="371">
        <f t="shared" si="561"/>
        <v>1499968130.176966</v>
      </c>
      <c r="AA286" s="38">
        <f t="shared" ref="AA286:AI286" si="562">$D286*R286/3600</f>
        <v>1243.354048536956</v>
      </c>
      <c r="AB286" s="38">
        <f t="shared" si="562"/>
        <v>1243.354048536956</v>
      </c>
      <c r="AC286" s="38">
        <f t="shared" si="562"/>
        <v>1243.354048536956</v>
      </c>
      <c r="AD286" s="38">
        <f t="shared" si="562"/>
        <v>1243.354048536956</v>
      </c>
      <c r="AE286" s="38">
        <f t="shared" si="562"/>
        <v>1243.354048536956</v>
      </c>
      <c r="AF286" s="38">
        <f t="shared" si="562"/>
        <v>1591.6996228154378</v>
      </c>
      <c r="AG286" s="38">
        <f t="shared" si="562"/>
        <v>15912.190549562376</v>
      </c>
      <c r="AH286" s="38">
        <f t="shared" si="562"/>
        <v>159117.09981703179</v>
      </c>
      <c r="AI286" s="38">
        <f t="shared" si="562"/>
        <v>1591166.1924917256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251.68</v>
      </c>
      <c r="Q287" s="38">
        <f t="shared" si="547"/>
        <v>1758136.3808497686</v>
      </c>
      <c r="R287" s="371">
        <f t="shared" ref="R287:Z287" si="563">$P287*$O287+MAX(R$24*1000/(MAX(MIN(FLOOR(R$24*1000/$U$1,1),$E287))*$L$1)*$R$1,$Q287-$P287*$O287)</f>
        <v>1758136.3808497686</v>
      </c>
      <c r="S287" s="371">
        <f t="shared" si="563"/>
        <v>1758136.3808497686</v>
      </c>
      <c r="T287" s="371">
        <f t="shared" si="563"/>
        <v>1758136.3808497686</v>
      </c>
      <c r="U287" s="371">
        <f t="shared" si="563"/>
        <v>1758136.3808497686</v>
      </c>
      <c r="V287" s="371">
        <f t="shared" si="563"/>
        <v>1758136.3808497686</v>
      </c>
      <c r="W287" s="371">
        <f t="shared" si="563"/>
        <v>2250454.8002254493</v>
      </c>
      <c r="X287" s="371">
        <f t="shared" si="563"/>
        <v>22500017.762254491</v>
      </c>
      <c r="Y287" s="371">
        <f t="shared" si="563"/>
        <v>224995647.38254493</v>
      </c>
      <c r="Z287" s="371">
        <f t="shared" si="563"/>
        <v>2249951943.5854492</v>
      </c>
      <c r="AA287" s="38">
        <f t="shared" ref="AA287:AI287" si="564">$D287*R287/3600</f>
        <v>1243.3540485369565</v>
      </c>
      <c r="AB287" s="38">
        <f t="shared" si="564"/>
        <v>1243.3540485369565</v>
      </c>
      <c r="AC287" s="38">
        <f t="shared" si="564"/>
        <v>1243.3540485369565</v>
      </c>
      <c r="AD287" s="38">
        <f t="shared" si="564"/>
        <v>1243.3540485369565</v>
      </c>
      <c r="AE287" s="38">
        <f t="shared" si="564"/>
        <v>1243.3540485369565</v>
      </c>
      <c r="AF287" s="38">
        <f t="shared" si="564"/>
        <v>1591.5216347194378</v>
      </c>
      <c r="AG287" s="38">
        <f t="shared" si="564"/>
        <v>15912.012561466378</v>
      </c>
      <c r="AH287" s="38">
        <f t="shared" si="564"/>
        <v>159116.92182893577</v>
      </c>
      <c r="AI287" s="38">
        <f t="shared" si="564"/>
        <v>1591166.0145036296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251.68</v>
      </c>
      <c r="Q288" s="38">
        <f t="shared" si="547"/>
        <v>1758136.3808497686</v>
      </c>
      <c r="R288" s="371">
        <f t="shared" ref="R288:Z288" si="565">$P288*$O288+MAX(R$24*1000/(MAX(MIN(FLOOR(R$24*1000/$U$1,1),$E288))*$L$1)*$R$1,$Q288-$P288*$O288)</f>
        <v>1758136.3808497686</v>
      </c>
      <c r="S288" s="371">
        <f t="shared" si="565"/>
        <v>1758136.3808497686</v>
      </c>
      <c r="T288" s="371">
        <f t="shared" si="565"/>
        <v>1758136.3808497686</v>
      </c>
      <c r="U288" s="371">
        <f t="shared" si="565"/>
        <v>1758136.3808497686</v>
      </c>
      <c r="V288" s="371">
        <f t="shared" si="565"/>
        <v>1758136.3808497686</v>
      </c>
      <c r="W288" s="371">
        <f t="shared" si="565"/>
        <v>4500154.5604508985</v>
      </c>
      <c r="X288" s="371">
        <f t="shared" si="565"/>
        <v>44999280.484508984</v>
      </c>
      <c r="Y288" s="371">
        <f t="shared" si="565"/>
        <v>449990539.72508985</v>
      </c>
      <c r="Z288" s="371">
        <f t="shared" si="565"/>
        <v>4499903132.1308985</v>
      </c>
      <c r="AA288" s="38">
        <f t="shared" ref="AA288:AI288" si="566">$D288*R288/3600</f>
        <v>621.67702426847825</v>
      </c>
      <c r="AB288" s="38">
        <f t="shared" si="566"/>
        <v>621.67702426847825</v>
      </c>
      <c r="AC288" s="38">
        <f t="shared" si="566"/>
        <v>621.67702426847825</v>
      </c>
      <c r="AD288" s="38">
        <f t="shared" si="566"/>
        <v>621.67702426847825</v>
      </c>
      <c r="AE288" s="38">
        <f t="shared" si="566"/>
        <v>621.67702426847825</v>
      </c>
      <c r="AF288" s="38">
        <f t="shared" si="566"/>
        <v>1591.2546525754378</v>
      </c>
      <c r="AG288" s="38">
        <f t="shared" si="566"/>
        <v>15911.745579322378</v>
      </c>
      <c r="AH288" s="38">
        <f t="shared" si="566"/>
        <v>159116.65484679179</v>
      </c>
      <c r="AI288" s="38">
        <f t="shared" si="566"/>
        <v>1591165.7475214857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7</v>
      </c>
      <c r="P289" s="369">
        <f t="shared" si="546"/>
        <v>125.84</v>
      </c>
      <c r="Q289" s="38">
        <f t="shared" si="547"/>
        <v>879068.19042488432</v>
      </c>
      <c r="R289" s="371">
        <f t="shared" ref="R289:Z289" si="567">$P289*$O289+MAX(R$24*1000/(MAX(MIN(FLOOR(R$24*1000/$U$1,1),$E289))*$L$1)*$R$1,$Q289-$P289*$O289)</f>
        <v>879068.19042488432</v>
      </c>
      <c r="S289" s="371">
        <f t="shared" si="567"/>
        <v>879068.19042488432</v>
      </c>
      <c r="T289" s="371">
        <f t="shared" si="567"/>
        <v>879068.19042488432</v>
      </c>
      <c r="U289" s="371">
        <f t="shared" si="567"/>
        <v>879068.19042488432</v>
      </c>
      <c r="V289" s="371">
        <f t="shared" si="567"/>
        <v>879068.19042488432</v>
      </c>
      <c r="W289" s="371">
        <f t="shared" si="567"/>
        <v>879068.19042488432</v>
      </c>
      <c r="X289" s="371">
        <f t="shared" si="567"/>
        <v>7500719.0140848309</v>
      </c>
      <c r="Y289" s="371">
        <f t="shared" si="567"/>
        <v>74999262.220848307</v>
      </c>
      <c r="Z289" s="371">
        <f t="shared" si="567"/>
        <v>749984694.28848302</v>
      </c>
      <c r="AA289" s="38">
        <f t="shared" ref="AA289:AI289" si="568">$D289*R289/3600</f>
        <v>1910.5082005234153</v>
      </c>
      <c r="AB289" s="38">
        <f t="shared" si="568"/>
        <v>1910.5082005234153</v>
      </c>
      <c r="AC289" s="38">
        <f t="shared" si="568"/>
        <v>1910.5082005234153</v>
      </c>
      <c r="AD289" s="38">
        <f t="shared" si="568"/>
        <v>1910.5082005234153</v>
      </c>
      <c r="AE289" s="38">
        <f t="shared" si="568"/>
        <v>1910.5082005234153</v>
      </c>
      <c r="AF289" s="38">
        <f t="shared" si="568"/>
        <v>1910.5082005234153</v>
      </c>
      <c r="AG289" s="38">
        <f t="shared" si="568"/>
        <v>16301.562657277698</v>
      </c>
      <c r="AH289" s="38">
        <f t="shared" si="568"/>
        <v>162998.39655997697</v>
      </c>
      <c r="AI289" s="38">
        <f t="shared" si="568"/>
        <v>1629966.7355869699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3</v>
      </c>
      <c r="P290" s="369">
        <f t="shared" si="546"/>
        <v>251.68</v>
      </c>
      <c r="Q290" s="38">
        <f t="shared" si="547"/>
        <v>1758136.3808497686</v>
      </c>
      <c r="R290" s="371">
        <f t="shared" ref="R290:Z290" si="569">$P290*$O290+MAX(R$24*1000/(MAX(MIN(FLOOR(R$24*1000/$U$1,1),$E290))*$L$1)*$R$1,$Q290-$P290*$O290)</f>
        <v>1758136.3808497686</v>
      </c>
      <c r="S290" s="371">
        <f t="shared" si="569"/>
        <v>1758136.3808497686</v>
      </c>
      <c r="T290" s="371">
        <f t="shared" si="569"/>
        <v>1758136.3808497686</v>
      </c>
      <c r="U290" s="371">
        <f t="shared" si="569"/>
        <v>1758136.3808497686</v>
      </c>
      <c r="V290" s="371">
        <f t="shared" si="569"/>
        <v>1758136.3808497686</v>
      </c>
      <c r="W290" s="371">
        <f t="shared" si="569"/>
        <v>1758136.3808497686</v>
      </c>
      <c r="X290" s="371">
        <f t="shared" si="569"/>
        <v>15000431.308169661</v>
      </c>
      <c r="Y290" s="371">
        <f t="shared" si="569"/>
        <v>149997517.72169662</v>
      </c>
      <c r="Z290" s="371">
        <f t="shared" si="569"/>
        <v>1499968381.856966</v>
      </c>
      <c r="AA290" s="38">
        <f t="shared" ref="AA290:AI290" si="570">$D290*R290/3600</f>
        <v>1910.5082005234153</v>
      </c>
      <c r="AB290" s="38">
        <f t="shared" si="570"/>
        <v>1910.5082005234153</v>
      </c>
      <c r="AC290" s="38">
        <f t="shared" si="570"/>
        <v>1910.5082005234153</v>
      </c>
      <c r="AD290" s="38">
        <f t="shared" si="570"/>
        <v>1910.5082005234153</v>
      </c>
      <c r="AE290" s="38">
        <f t="shared" si="570"/>
        <v>1910.5082005234153</v>
      </c>
      <c r="AF290" s="38">
        <f t="shared" si="570"/>
        <v>1910.5082005234153</v>
      </c>
      <c r="AG290" s="38">
        <f t="shared" si="570"/>
        <v>16300.468688211031</v>
      </c>
      <c r="AH290" s="38">
        <f t="shared" si="570"/>
        <v>162997.30259091032</v>
      </c>
      <c r="AI290" s="38">
        <f t="shared" si="570"/>
        <v>1629965.641617903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1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0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0</v>
      </c>
      <c r="O293" s="38">
        <f t="shared" si="545"/>
        <v>3</v>
      </c>
      <c r="P293" s="369">
        <f t="shared" si="546"/>
        <v>100000000000</v>
      </c>
      <c r="Q293" s="38">
        <f t="shared" si="547"/>
        <v>698560227610365.75</v>
      </c>
      <c r="R293" s="371">
        <f t="shared" ref="R293:Z293" si="575">$P293*$O293+MAX(R$24*1000/(MAX(MIN(FLOOR(R$24*1000/$U$1,1),$E293))*$L$1)*$R$1,$Q293-$P293*$O293)</f>
        <v>698560227610365.75</v>
      </c>
      <c r="S293" s="371">
        <f t="shared" si="575"/>
        <v>698560227610365.75</v>
      </c>
      <c r="T293" s="371">
        <f t="shared" si="575"/>
        <v>698560227610365.75</v>
      </c>
      <c r="U293" s="371">
        <f t="shared" si="575"/>
        <v>698560227610365.75</v>
      </c>
      <c r="V293" s="371">
        <f t="shared" si="575"/>
        <v>698560227610365.75</v>
      </c>
      <c r="W293" s="371">
        <f t="shared" si="575"/>
        <v>698560227610365.75</v>
      </c>
      <c r="X293" s="371">
        <f t="shared" si="575"/>
        <v>698560227610365.75</v>
      </c>
      <c r="Y293" s="371">
        <f t="shared" si="575"/>
        <v>698560227610365.75</v>
      </c>
      <c r="Z293" s="371">
        <f t="shared" si="575"/>
        <v>698560227610365.75</v>
      </c>
      <c r="AA293" s="38">
        <f t="shared" ref="AA293:AI293" si="576">$D293*R293/3600</f>
        <v>769211832852.84753</v>
      </c>
      <c r="AB293" s="38">
        <f t="shared" si="576"/>
        <v>769211832852.84753</v>
      </c>
      <c r="AC293" s="38">
        <f t="shared" si="576"/>
        <v>769211832852.84753</v>
      </c>
      <c r="AD293" s="38">
        <f t="shared" si="576"/>
        <v>769211832852.84753</v>
      </c>
      <c r="AE293" s="38">
        <f t="shared" si="576"/>
        <v>769211832852.84753</v>
      </c>
      <c r="AF293" s="38">
        <f t="shared" si="576"/>
        <v>769211832852.84753</v>
      </c>
      <c r="AG293" s="38">
        <f t="shared" si="576"/>
        <v>769211832852.84753</v>
      </c>
      <c r="AH293" s="38">
        <f t="shared" si="576"/>
        <v>769211832852.84753</v>
      </c>
      <c r="AI293" s="38">
        <f t="shared" si="576"/>
        <v>769211832852.84753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0</v>
      </c>
      <c r="O294" s="38">
        <f t="shared" si="545"/>
        <v>3</v>
      </c>
      <c r="P294" s="369">
        <f t="shared" si="546"/>
        <v>100000000000</v>
      </c>
      <c r="Q294" s="38">
        <f t="shared" si="547"/>
        <v>698560227610365.75</v>
      </c>
      <c r="R294" s="371">
        <f t="shared" ref="R294:Z294" si="577">$P294*$O294+MAX(R$24*1000/(MAX(MIN(FLOOR(R$24*1000/$U$1,1),$E294))*$L$1)*$R$1,$Q294-$P294*$O294)</f>
        <v>698560227610365.75</v>
      </c>
      <c r="S294" s="371">
        <f t="shared" si="577"/>
        <v>698560227610365.75</v>
      </c>
      <c r="T294" s="371">
        <f t="shared" si="577"/>
        <v>698560227610365.75</v>
      </c>
      <c r="U294" s="371">
        <f t="shared" si="577"/>
        <v>698560227610365.75</v>
      </c>
      <c r="V294" s="371">
        <f t="shared" si="577"/>
        <v>698560227610365.75</v>
      </c>
      <c r="W294" s="371">
        <f t="shared" si="577"/>
        <v>698560227610365.75</v>
      </c>
      <c r="X294" s="371">
        <f t="shared" si="577"/>
        <v>698560227610365.75</v>
      </c>
      <c r="Y294" s="371">
        <f t="shared" si="577"/>
        <v>698560227610365.75</v>
      </c>
      <c r="Z294" s="371">
        <f t="shared" si="577"/>
        <v>698560227610365.75</v>
      </c>
      <c r="AA294" s="38">
        <f t="shared" ref="AA294:AI294" si="578">$D294*R294/3600</f>
        <v>769211832852.84753</v>
      </c>
      <c r="AB294" s="38">
        <f t="shared" si="578"/>
        <v>769211832852.84753</v>
      </c>
      <c r="AC294" s="38">
        <f t="shared" si="578"/>
        <v>769211832852.84753</v>
      </c>
      <c r="AD294" s="38">
        <f t="shared" si="578"/>
        <v>769211832852.84753</v>
      </c>
      <c r="AE294" s="38">
        <f t="shared" si="578"/>
        <v>769211832852.84753</v>
      </c>
      <c r="AF294" s="38">
        <f t="shared" si="578"/>
        <v>769211832852.84753</v>
      </c>
      <c r="AG294" s="38">
        <f t="shared" si="578"/>
        <v>769211832852.84753</v>
      </c>
      <c r="AH294" s="38">
        <f t="shared" si="578"/>
        <v>769211832852.84753</v>
      </c>
      <c r="AI294" s="38">
        <f t="shared" si="578"/>
        <v>769211832852.84753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15</v>
      </c>
      <c r="P295" s="369">
        <f t="shared" si="546"/>
        <v>125.84</v>
      </c>
      <c r="Q295" s="38">
        <f t="shared" si="547"/>
        <v>879068.19042488432</v>
      </c>
      <c r="R295" s="371">
        <f t="shared" ref="R295:Z295" si="580">$P295*$O295+MAX(R$24*1000/(MAX(MIN(FLOOR(R$24*1000/$U$1,1),$E295))*$L$1)*$R$1,$Q295-$P295*$O295)</f>
        <v>879068.19042488432</v>
      </c>
      <c r="S295" s="371">
        <f t="shared" si="580"/>
        <v>879068.19042488432</v>
      </c>
      <c r="T295" s="371">
        <f t="shared" si="580"/>
        <v>879068.19042488432</v>
      </c>
      <c r="U295" s="371">
        <f t="shared" si="580"/>
        <v>879068.19042488432</v>
      </c>
      <c r="V295" s="371">
        <f t="shared" si="580"/>
        <v>879068.19042488432</v>
      </c>
      <c r="W295" s="371">
        <f t="shared" si="580"/>
        <v>879068.19042488432</v>
      </c>
      <c r="X295" s="371">
        <f t="shared" si="580"/>
        <v>7501725.7340848306</v>
      </c>
      <c r="Y295" s="371">
        <f t="shared" si="580"/>
        <v>75000268.940848306</v>
      </c>
      <c r="Z295" s="371">
        <f t="shared" si="580"/>
        <v>749985701.00848305</v>
      </c>
      <c r="AA295" s="38">
        <f t="shared" ref="AA295:AI295" si="581">$D295*R295/3600</f>
        <v>1957.3918373460758</v>
      </c>
      <c r="AB295" s="38">
        <f t="shared" si="581"/>
        <v>1957.3918373460758</v>
      </c>
      <c r="AC295" s="38">
        <f t="shared" si="581"/>
        <v>1957.3918373460758</v>
      </c>
      <c r="AD295" s="38">
        <f t="shared" si="581"/>
        <v>1957.3918373460758</v>
      </c>
      <c r="AE295" s="38">
        <f t="shared" si="581"/>
        <v>1957.3918373460758</v>
      </c>
      <c r="AF295" s="38">
        <f t="shared" si="581"/>
        <v>1957.3918373460758</v>
      </c>
      <c r="AG295" s="38">
        <f t="shared" si="581"/>
        <v>16703.842634562225</v>
      </c>
      <c r="AH295" s="38">
        <f t="shared" si="581"/>
        <v>167000.59884162224</v>
      </c>
      <c r="AI295" s="38">
        <f t="shared" si="581"/>
        <v>1669968.1609122222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15</v>
      </c>
      <c r="P296" s="369">
        <f t="shared" si="546"/>
        <v>125.84</v>
      </c>
      <c r="Q296" s="38">
        <f t="shared" si="547"/>
        <v>879068.19042488432</v>
      </c>
      <c r="R296" s="371">
        <f t="shared" ref="R296:Z296" si="582">$P296*$O296+MAX(R$24*1000/(MAX(MIN(FLOOR(R$24*1000/$U$1,1),$E296))*$L$1)*$R$1,$Q296-$P296*$O296)</f>
        <v>879068.19042488432</v>
      </c>
      <c r="S296" s="371">
        <f t="shared" si="582"/>
        <v>879068.19042488432</v>
      </c>
      <c r="T296" s="371">
        <f t="shared" si="582"/>
        <v>879068.19042488432</v>
      </c>
      <c r="U296" s="371">
        <f t="shared" si="582"/>
        <v>879068.19042488432</v>
      </c>
      <c r="V296" s="371">
        <f t="shared" si="582"/>
        <v>879068.19042488432</v>
      </c>
      <c r="W296" s="371">
        <f t="shared" si="582"/>
        <v>879068.19042488432</v>
      </c>
      <c r="X296" s="371">
        <f t="shared" si="582"/>
        <v>7501725.7340848306</v>
      </c>
      <c r="Y296" s="371">
        <f t="shared" si="582"/>
        <v>75000268.940848306</v>
      </c>
      <c r="Z296" s="371">
        <f t="shared" si="582"/>
        <v>749985701.00848305</v>
      </c>
      <c r="AA296" s="38">
        <f t="shared" ref="AA296:AI296" si="583">$D296*R296/3600</f>
        <v>1957.3918373460758</v>
      </c>
      <c r="AB296" s="38">
        <f t="shared" si="583"/>
        <v>1957.3918373460758</v>
      </c>
      <c r="AC296" s="38">
        <f t="shared" si="583"/>
        <v>1957.3918373460758</v>
      </c>
      <c r="AD296" s="38">
        <f t="shared" si="583"/>
        <v>1957.3918373460758</v>
      </c>
      <c r="AE296" s="38">
        <f t="shared" si="583"/>
        <v>1957.3918373460758</v>
      </c>
      <c r="AF296" s="38">
        <f t="shared" si="583"/>
        <v>1957.3918373460758</v>
      </c>
      <c r="AG296" s="38">
        <f t="shared" si="583"/>
        <v>16703.842634562225</v>
      </c>
      <c r="AH296" s="38">
        <f t="shared" si="583"/>
        <v>167000.59884162224</v>
      </c>
      <c r="AI296" s="38">
        <f t="shared" si="583"/>
        <v>1669968.1609122222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167.78666666666666</v>
      </c>
      <c r="Q297" s="38">
        <f t="shared" si="547"/>
        <v>1172090.9205665123</v>
      </c>
      <c r="R297" s="371">
        <f t="shared" ref="R297:Z297" si="584">$P297*$O297+MAX(R$24*1000/(MAX(MIN(FLOOR(R$24*1000/$U$1,1),$E297))*$L$1)*$R$1,$Q297-$P297*$O297)</f>
        <v>1172090.9205665123</v>
      </c>
      <c r="S297" s="371">
        <f t="shared" si="584"/>
        <v>1172090.9205665123</v>
      </c>
      <c r="T297" s="371">
        <f t="shared" si="584"/>
        <v>1172090.9205665123</v>
      </c>
      <c r="U297" s="371">
        <f t="shared" si="584"/>
        <v>1172090.9205665123</v>
      </c>
      <c r="V297" s="371">
        <f t="shared" si="584"/>
        <v>1172090.9205665123</v>
      </c>
      <c r="W297" s="371">
        <f t="shared" si="584"/>
        <v>1172090.9205665123</v>
      </c>
      <c r="X297" s="371">
        <f t="shared" si="584"/>
        <v>11251435.067793913</v>
      </c>
      <c r="Y297" s="371">
        <f t="shared" si="584"/>
        <v>112499249.87793912</v>
      </c>
      <c r="Z297" s="371">
        <f t="shared" si="584"/>
        <v>1124977397.9793911</v>
      </c>
      <c r="AA297" s="38">
        <f t="shared" ref="AA297:AI297" si="585">$D297*R297/3600</f>
        <v>1739.9038554187339</v>
      </c>
      <c r="AB297" s="38">
        <f t="shared" si="585"/>
        <v>1739.9038554187339</v>
      </c>
      <c r="AC297" s="38">
        <f t="shared" si="585"/>
        <v>1739.9038554187339</v>
      </c>
      <c r="AD297" s="38">
        <f t="shared" si="585"/>
        <v>1739.9038554187339</v>
      </c>
      <c r="AE297" s="38">
        <f t="shared" si="585"/>
        <v>1739.9038554187339</v>
      </c>
      <c r="AF297" s="38">
        <f t="shared" si="585"/>
        <v>1739.9038554187339</v>
      </c>
      <c r="AG297" s="38">
        <f t="shared" si="585"/>
        <v>16702.130278414075</v>
      </c>
      <c r="AH297" s="38">
        <f t="shared" si="585"/>
        <v>166998.88648547407</v>
      </c>
      <c r="AI297" s="38">
        <f t="shared" si="585"/>
        <v>1669966.4485560739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20</v>
      </c>
      <c r="P298" s="369">
        <f t="shared" si="546"/>
        <v>503.36</v>
      </c>
      <c r="Q298" s="38">
        <f t="shared" si="547"/>
        <v>3516272.7616995373</v>
      </c>
      <c r="R298" s="371">
        <f t="shared" ref="R298:Z298" si="587">$P298*$O298+MAX(R$24*1000/(MAX(MIN(FLOOR(R$24*1000/$U$1,1),$E298))*$L$1)*$R$1,$Q298-$P298*$O298)</f>
        <v>3516272.7616995373</v>
      </c>
      <c r="S298" s="371">
        <f t="shared" si="587"/>
        <v>3516272.7616995373</v>
      </c>
      <c r="T298" s="371">
        <f t="shared" si="587"/>
        <v>3516272.7616995373</v>
      </c>
      <c r="U298" s="371">
        <f t="shared" si="587"/>
        <v>3516272.7616995373</v>
      </c>
      <c r="V298" s="371">
        <f t="shared" si="587"/>
        <v>3516272.7616995373</v>
      </c>
      <c r="W298" s="371">
        <f t="shared" si="587"/>
        <v>3516272.7616995373</v>
      </c>
      <c r="X298" s="371">
        <f t="shared" si="587"/>
        <v>11259824.401127245</v>
      </c>
      <c r="Y298" s="371">
        <f t="shared" si="587"/>
        <v>112507639.21127246</v>
      </c>
      <c r="Z298" s="371">
        <f t="shared" si="587"/>
        <v>1124985787.3127246</v>
      </c>
      <c r="AA298" s="38">
        <f t="shared" ref="AA298:AI298" si="588">$D298*R298/3600</f>
        <v>5219.7115662562019</v>
      </c>
      <c r="AB298" s="38">
        <f t="shared" si="588"/>
        <v>5219.7115662562019</v>
      </c>
      <c r="AC298" s="38">
        <f t="shared" si="588"/>
        <v>5219.7115662562019</v>
      </c>
      <c r="AD298" s="38">
        <f t="shared" si="588"/>
        <v>5219.7115662562019</v>
      </c>
      <c r="AE298" s="38">
        <f t="shared" si="588"/>
        <v>5219.7115662562019</v>
      </c>
      <c r="AF298" s="38">
        <f t="shared" si="588"/>
        <v>5219.7115662562019</v>
      </c>
      <c r="AG298" s="38">
        <f t="shared" si="588"/>
        <v>16714.583777673335</v>
      </c>
      <c r="AH298" s="38">
        <f t="shared" si="588"/>
        <v>167011.33998473335</v>
      </c>
      <c r="AI298" s="38">
        <f t="shared" si="588"/>
        <v>1669978.9020553334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20</v>
      </c>
      <c r="P299" s="369">
        <f t="shared" si="546"/>
        <v>503.36</v>
      </c>
      <c r="Q299" s="38">
        <f t="shared" si="547"/>
        <v>3516272.7616995373</v>
      </c>
      <c r="R299" s="371">
        <f t="shared" ref="R299:Z299" si="589">$P299*$O299+MAX(R$24*1000/(MAX(MIN(FLOOR(R$24*1000/$U$1,1),$E299))*$L$1)*$R$1,$Q299-$P299*$O299)</f>
        <v>3516272.7616995373</v>
      </c>
      <c r="S299" s="371">
        <f t="shared" si="589"/>
        <v>3516272.7616995373</v>
      </c>
      <c r="T299" s="371">
        <f t="shared" si="589"/>
        <v>3516272.7616995373</v>
      </c>
      <c r="U299" s="371">
        <f t="shared" si="589"/>
        <v>3516272.7616995373</v>
      </c>
      <c r="V299" s="371">
        <f t="shared" si="589"/>
        <v>3516272.7616995373</v>
      </c>
      <c r="W299" s="371">
        <f t="shared" si="589"/>
        <v>3516272.7616995373</v>
      </c>
      <c r="X299" s="371">
        <f t="shared" si="589"/>
        <v>11259824.401127245</v>
      </c>
      <c r="Y299" s="371">
        <f t="shared" si="589"/>
        <v>112507639.21127246</v>
      </c>
      <c r="Z299" s="371">
        <f t="shared" si="589"/>
        <v>1124985787.3127246</v>
      </c>
      <c r="AA299" s="38">
        <f t="shared" ref="AA299:AI299" si="590">$D299*R299/3600</f>
        <v>5219.7115662562019</v>
      </c>
      <c r="AB299" s="38">
        <f t="shared" si="590"/>
        <v>5219.7115662562019</v>
      </c>
      <c r="AC299" s="38">
        <f t="shared" si="590"/>
        <v>5219.7115662562019</v>
      </c>
      <c r="AD299" s="38">
        <f t="shared" si="590"/>
        <v>5219.7115662562019</v>
      </c>
      <c r="AE299" s="38">
        <f t="shared" si="590"/>
        <v>5219.7115662562019</v>
      </c>
      <c r="AF299" s="38">
        <f t="shared" si="590"/>
        <v>5219.7115662562019</v>
      </c>
      <c r="AG299" s="38">
        <f t="shared" si="590"/>
        <v>16714.583777673335</v>
      </c>
      <c r="AH299" s="38">
        <f t="shared" si="590"/>
        <v>167011.33998473335</v>
      </c>
      <c r="AI299" s="38">
        <f t="shared" si="590"/>
        <v>1669978.9020553334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7</v>
      </c>
      <c r="P300" s="369">
        <f t="shared" si="546"/>
        <v>251.68</v>
      </c>
      <c r="Q300" s="38">
        <f t="shared" si="547"/>
        <v>1758136.3808497686</v>
      </c>
      <c r="R300" s="371">
        <f t="shared" ref="R300:Z300" si="591">$P300*$O300+MAX(R$24*1000/(MAX(MIN(FLOOR(R$24*1000/$U$1,1),$E300))*$L$1)*$R$1,$Q300-$P300*$O300)</f>
        <v>1758136.3808497686</v>
      </c>
      <c r="S300" s="371">
        <f t="shared" si="591"/>
        <v>1758136.3808497686</v>
      </c>
      <c r="T300" s="371">
        <f t="shared" si="591"/>
        <v>1758136.3808497686</v>
      </c>
      <c r="U300" s="371">
        <f t="shared" si="591"/>
        <v>1758136.3808497686</v>
      </c>
      <c r="V300" s="371">
        <f t="shared" si="591"/>
        <v>1758136.3808497686</v>
      </c>
      <c r="W300" s="371">
        <f t="shared" si="591"/>
        <v>1758136.3808497686</v>
      </c>
      <c r="X300" s="371">
        <f t="shared" si="591"/>
        <v>15001438.028169662</v>
      </c>
      <c r="Y300" s="371">
        <f t="shared" si="591"/>
        <v>149998524.44169661</v>
      </c>
      <c r="Z300" s="371">
        <f t="shared" si="591"/>
        <v>1499969388.576966</v>
      </c>
      <c r="AA300" s="38">
        <f t="shared" ref="AA300:AI300" si="592">$D300*R300/3600</f>
        <v>1957.3918373460758</v>
      </c>
      <c r="AB300" s="38">
        <f t="shared" si="592"/>
        <v>1957.3918373460758</v>
      </c>
      <c r="AC300" s="38">
        <f t="shared" si="592"/>
        <v>1957.3918373460758</v>
      </c>
      <c r="AD300" s="38">
        <f t="shared" si="592"/>
        <v>1957.3918373460758</v>
      </c>
      <c r="AE300" s="38">
        <f t="shared" si="592"/>
        <v>1957.3918373460758</v>
      </c>
      <c r="AF300" s="38">
        <f t="shared" si="592"/>
        <v>1957.3918373460758</v>
      </c>
      <c r="AG300" s="38">
        <f t="shared" si="592"/>
        <v>16701.601004695556</v>
      </c>
      <c r="AH300" s="38">
        <f t="shared" si="592"/>
        <v>166998.35721175559</v>
      </c>
      <c r="AI300" s="38">
        <f t="shared" si="592"/>
        <v>1669965.9192823556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15</v>
      </c>
      <c r="P301" s="369">
        <f t="shared" si="546"/>
        <v>629.20000000000005</v>
      </c>
      <c r="Q301" s="38">
        <f t="shared" si="547"/>
        <v>4395340.9521244215</v>
      </c>
      <c r="R301" s="371">
        <f t="shared" ref="R301:Z301" si="593">$P301*$O301+MAX(R$24*1000/(MAX(MIN(FLOOR(R$24*1000/$U$1,1),$E301))*$L$1)*$R$1,$Q301-$P301*$O301)</f>
        <v>4395340.9521244215</v>
      </c>
      <c r="S301" s="371">
        <f t="shared" si="593"/>
        <v>4395340.9521244215</v>
      </c>
      <c r="T301" s="371">
        <f t="shared" si="593"/>
        <v>4395340.9521244215</v>
      </c>
      <c r="U301" s="371">
        <f t="shared" si="593"/>
        <v>4395340.9521244215</v>
      </c>
      <c r="V301" s="371">
        <f t="shared" si="593"/>
        <v>4395340.9521244215</v>
      </c>
      <c r="W301" s="371">
        <f t="shared" si="593"/>
        <v>4395340.9521244215</v>
      </c>
      <c r="X301" s="371">
        <f t="shared" si="593"/>
        <v>15009114.268169662</v>
      </c>
      <c r="Y301" s="371">
        <f t="shared" si="593"/>
        <v>150006200.68169662</v>
      </c>
      <c r="Z301" s="371">
        <f t="shared" si="593"/>
        <v>1499977064.8169661</v>
      </c>
      <c r="AA301" s="38">
        <f t="shared" ref="AA301:AI301" si="594">$D301*R301/3600</f>
        <v>4893.4795933651894</v>
      </c>
      <c r="AB301" s="38">
        <f t="shared" si="594"/>
        <v>4893.4795933651894</v>
      </c>
      <c r="AC301" s="38">
        <f t="shared" si="594"/>
        <v>4893.4795933651894</v>
      </c>
      <c r="AD301" s="38">
        <f t="shared" si="594"/>
        <v>4893.4795933651894</v>
      </c>
      <c r="AE301" s="38">
        <f t="shared" si="594"/>
        <v>4893.4795933651894</v>
      </c>
      <c r="AF301" s="38">
        <f t="shared" si="594"/>
        <v>4893.4795933651894</v>
      </c>
      <c r="AG301" s="38">
        <f t="shared" si="594"/>
        <v>16710.147218562222</v>
      </c>
      <c r="AH301" s="38">
        <f t="shared" si="594"/>
        <v>167006.90342562227</v>
      </c>
      <c r="AI301" s="38">
        <f t="shared" si="594"/>
        <v>1669974.4654962223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1048.6666666666667</v>
      </c>
      <c r="Q302" s="38">
        <f t="shared" si="547"/>
        <v>7325568.2535407031</v>
      </c>
      <c r="R302" s="371">
        <f t="shared" ref="R302:Z302" si="595">$P302*$O302+MAX(R$24*1000/(MAX(MIN(FLOOR(R$24*1000/$U$1,1),$E302))*$L$1)*$R$1,$Q302-$P302*$O302)</f>
        <v>7325568.2535407031</v>
      </c>
      <c r="S302" s="371">
        <f t="shared" si="595"/>
        <v>7325568.2535407031</v>
      </c>
      <c r="T302" s="371">
        <f t="shared" si="595"/>
        <v>7325568.2535407031</v>
      </c>
      <c r="U302" s="371">
        <f t="shared" si="595"/>
        <v>7325568.2535407031</v>
      </c>
      <c r="V302" s="371">
        <f t="shared" si="595"/>
        <v>7325568.2535407031</v>
      </c>
      <c r="W302" s="371">
        <f t="shared" si="595"/>
        <v>7325568.2535407031</v>
      </c>
      <c r="X302" s="371">
        <f t="shared" si="595"/>
        <v>22510001.06892116</v>
      </c>
      <c r="Y302" s="371">
        <f t="shared" si="595"/>
        <v>225005630.68921158</v>
      </c>
      <c r="Z302" s="371">
        <f t="shared" si="595"/>
        <v>2249961926.8921156</v>
      </c>
      <c r="AA302" s="38">
        <f t="shared" ref="AA302:AI302" si="596">$D302*R302/3600</f>
        <v>5437.1995481835438</v>
      </c>
      <c r="AB302" s="38">
        <f t="shared" si="596"/>
        <v>5437.1995481835438</v>
      </c>
      <c r="AC302" s="38">
        <f t="shared" si="596"/>
        <v>5437.1995481835438</v>
      </c>
      <c r="AD302" s="38">
        <f t="shared" si="596"/>
        <v>5437.1995481835438</v>
      </c>
      <c r="AE302" s="38">
        <f t="shared" si="596"/>
        <v>5437.1995481835438</v>
      </c>
      <c r="AF302" s="38">
        <f t="shared" si="596"/>
        <v>5437.1995481835438</v>
      </c>
      <c r="AG302" s="38">
        <f t="shared" si="596"/>
        <v>16707.423015599263</v>
      </c>
      <c r="AH302" s="38">
        <f t="shared" si="596"/>
        <v>167004.17922265927</v>
      </c>
      <c r="AI302" s="38">
        <f t="shared" si="596"/>
        <v>1669971.7412932592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503.36</v>
      </c>
      <c r="Q303" s="38">
        <f t="shared" si="547"/>
        <v>3516272.7616995373</v>
      </c>
      <c r="R303" s="371">
        <f t="shared" ref="R303:Z303" si="597">$P303*$O303+MAX(R$24*1000/(MAX(MIN(FLOOR(R$24*1000/$U$1,1),$E303))*$L$1)*$R$1,$Q303-$P303*$O303)</f>
        <v>3516272.7616995373</v>
      </c>
      <c r="S303" s="371">
        <f t="shared" si="597"/>
        <v>3516272.7616995373</v>
      </c>
      <c r="T303" s="371">
        <f t="shared" si="597"/>
        <v>3516272.7616995373</v>
      </c>
      <c r="U303" s="371">
        <f t="shared" si="597"/>
        <v>3516272.7616995373</v>
      </c>
      <c r="V303" s="371">
        <f t="shared" si="597"/>
        <v>3516272.7616995373</v>
      </c>
      <c r="W303" s="371">
        <f t="shared" si="597"/>
        <v>3516272.7616995373</v>
      </c>
      <c r="X303" s="371">
        <f t="shared" si="597"/>
        <v>22502031.202254493</v>
      </c>
      <c r="Y303" s="371">
        <f t="shared" si="597"/>
        <v>224997660.82254493</v>
      </c>
      <c r="Z303" s="371">
        <f t="shared" si="597"/>
        <v>2249953957.0254493</v>
      </c>
      <c r="AA303" s="38">
        <f t="shared" ref="AA303:AI303" si="598">$D303*R303/3600</f>
        <v>2609.8557831281009</v>
      </c>
      <c r="AB303" s="38">
        <f t="shared" si="598"/>
        <v>2609.8557831281009</v>
      </c>
      <c r="AC303" s="38">
        <f t="shared" si="598"/>
        <v>2609.8557831281009</v>
      </c>
      <c r="AD303" s="38">
        <f t="shared" si="598"/>
        <v>2609.8557831281009</v>
      </c>
      <c r="AE303" s="38">
        <f t="shared" si="598"/>
        <v>2609.8557831281009</v>
      </c>
      <c r="AF303" s="38">
        <f t="shared" si="598"/>
        <v>2609.8557831281009</v>
      </c>
      <c r="AG303" s="38">
        <f t="shared" si="598"/>
        <v>16701.507603451111</v>
      </c>
      <c r="AH303" s="38">
        <f t="shared" si="598"/>
        <v>166998.26381051113</v>
      </c>
      <c r="AI303" s="38">
        <f t="shared" si="598"/>
        <v>1669965.8258811114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503.36</v>
      </c>
      <c r="Q304" s="38">
        <f t="shared" si="547"/>
        <v>3516272.7616995373</v>
      </c>
      <c r="R304" s="371">
        <f t="shared" ref="R304:Z304" si="599">$P304*$O304+MAX(R$24*1000/(MAX(MIN(FLOOR(R$24*1000/$U$1,1),$E304))*$L$1)*$R$1,$Q304-$P304*$O304)</f>
        <v>3516272.7616995373</v>
      </c>
      <c r="S304" s="371">
        <f t="shared" si="599"/>
        <v>3516272.7616995373</v>
      </c>
      <c r="T304" s="371">
        <f t="shared" si="599"/>
        <v>3516272.7616995373</v>
      </c>
      <c r="U304" s="371">
        <f t="shared" si="599"/>
        <v>3516272.7616995373</v>
      </c>
      <c r="V304" s="371">
        <f t="shared" si="599"/>
        <v>3516272.7616995373</v>
      </c>
      <c r="W304" s="371">
        <f t="shared" si="599"/>
        <v>4500909.6004508985</v>
      </c>
      <c r="X304" s="371">
        <f t="shared" si="599"/>
        <v>45000035.524508983</v>
      </c>
      <c r="Y304" s="371">
        <f t="shared" si="599"/>
        <v>449991294.76508987</v>
      </c>
      <c r="Z304" s="371">
        <f t="shared" si="599"/>
        <v>4499903887.1708984</v>
      </c>
      <c r="AA304" s="38">
        <f t="shared" ref="AA304:AI304" si="600">$D304*R304/3600</f>
        <v>1304.9278915640505</v>
      </c>
      <c r="AB304" s="38">
        <f t="shared" si="600"/>
        <v>1304.9278915640505</v>
      </c>
      <c r="AC304" s="38">
        <f t="shared" si="600"/>
        <v>1304.9278915640505</v>
      </c>
      <c r="AD304" s="38">
        <f t="shared" si="600"/>
        <v>1304.9278915640505</v>
      </c>
      <c r="AE304" s="38">
        <f t="shared" si="600"/>
        <v>1304.9278915640505</v>
      </c>
      <c r="AF304" s="38">
        <f t="shared" si="600"/>
        <v>1670.3375628340002</v>
      </c>
      <c r="AG304" s="38">
        <f t="shared" si="600"/>
        <v>16700.013183539999</v>
      </c>
      <c r="AH304" s="38">
        <f t="shared" si="600"/>
        <v>166996.76939060003</v>
      </c>
      <c r="AI304" s="38">
        <f t="shared" si="600"/>
        <v>1669964.3314612003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1258.4000000000001</v>
      </c>
      <c r="Q305" s="38">
        <f t="shared" si="547"/>
        <v>8790681.904248843</v>
      </c>
      <c r="R305" s="371">
        <f t="shared" ref="R305:Z305" si="601">$P305*$O305+MAX(R$24*1000/(MAX(MIN(FLOOR(R$24*1000/$U$1,1),$E305))*$L$1)*$R$1,$Q305-$P305*$O305)</f>
        <v>8790681.904248843</v>
      </c>
      <c r="S305" s="371">
        <f t="shared" si="601"/>
        <v>8790681.904248843</v>
      </c>
      <c r="T305" s="371">
        <f t="shared" si="601"/>
        <v>8790681.904248843</v>
      </c>
      <c r="U305" s="371">
        <f t="shared" si="601"/>
        <v>8790681.904248843</v>
      </c>
      <c r="V305" s="371">
        <f t="shared" si="601"/>
        <v>8790681.904248843</v>
      </c>
      <c r="W305" s="371">
        <f t="shared" si="601"/>
        <v>8790681.904248843</v>
      </c>
      <c r="X305" s="371">
        <f t="shared" si="601"/>
        <v>45005320.804508984</v>
      </c>
      <c r="Y305" s="371">
        <f t="shared" si="601"/>
        <v>449996580.04508984</v>
      </c>
      <c r="Z305" s="371">
        <f t="shared" si="601"/>
        <v>4499909172.4508982</v>
      </c>
      <c r="AA305" s="38">
        <f t="shared" ref="AA305:AI305" si="602">$D305*R305/3600</f>
        <v>3262.3197289101263</v>
      </c>
      <c r="AB305" s="38">
        <f t="shared" si="602"/>
        <v>3262.3197289101263</v>
      </c>
      <c r="AC305" s="38">
        <f t="shared" si="602"/>
        <v>3262.3197289101263</v>
      </c>
      <c r="AD305" s="38">
        <f t="shared" si="602"/>
        <v>3262.3197289101263</v>
      </c>
      <c r="AE305" s="38">
        <f t="shared" si="602"/>
        <v>3262.3197289101263</v>
      </c>
      <c r="AF305" s="38">
        <f t="shared" si="602"/>
        <v>3262.3197289101263</v>
      </c>
      <c r="AG305" s="38">
        <f t="shared" si="602"/>
        <v>16701.974609673336</v>
      </c>
      <c r="AH305" s="38">
        <f t="shared" si="602"/>
        <v>166998.73081673335</v>
      </c>
      <c r="AI305" s="38">
        <f t="shared" si="602"/>
        <v>1669966.2928873335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0</v>
      </c>
      <c r="O306" s="38">
        <f t="shared" si="545"/>
        <v>1</v>
      </c>
      <c r="P306" s="369">
        <f t="shared" si="546"/>
        <v>100000000000</v>
      </c>
      <c r="Q306" s="38">
        <f t="shared" si="547"/>
        <v>698560227610365.75</v>
      </c>
      <c r="R306" s="371">
        <f t="shared" ref="R306:Z306" si="603">$P306*$O306+MAX(R$24*1000/(MAX(MIN(FLOOR(R$24*1000/$U$1,1),$E306))*$L$1)*$R$1,$Q306-$P306*$O306)</f>
        <v>698560227610365.75</v>
      </c>
      <c r="S306" s="371">
        <f t="shared" si="603"/>
        <v>698560227610365.75</v>
      </c>
      <c r="T306" s="371">
        <f t="shared" si="603"/>
        <v>698560227610365.75</v>
      </c>
      <c r="U306" s="371">
        <f t="shared" si="603"/>
        <v>698560227610365.75</v>
      </c>
      <c r="V306" s="371">
        <f t="shared" si="603"/>
        <v>698560227610365.75</v>
      </c>
      <c r="W306" s="371">
        <f t="shared" si="603"/>
        <v>698560227610365.75</v>
      </c>
      <c r="X306" s="371">
        <f t="shared" si="603"/>
        <v>698560227610365.75</v>
      </c>
      <c r="Y306" s="371">
        <f t="shared" si="603"/>
        <v>698560227610365.75</v>
      </c>
      <c r="Z306" s="371">
        <f t="shared" si="603"/>
        <v>698560227610365.75</v>
      </c>
      <c r="AA306" s="38">
        <f t="shared" ref="AA306:AI306" si="604">$D306*R306/3600</f>
        <v>129621731123.25677</v>
      </c>
      <c r="AB306" s="38">
        <f t="shared" si="604"/>
        <v>129621731123.25677</v>
      </c>
      <c r="AC306" s="38">
        <f t="shared" si="604"/>
        <v>129621731123.25677</v>
      </c>
      <c r="AD306" s="38">
        <f t="shared" si="604"/>
        <v>129621731123.25677</v>
      </c>
      <c r="AE306" s="38">
        <f t="shared" si="604"/>
        <v>129621731123.25677</v>
      </c>
      <c r="AF306" s="38">
        <f t="shared" si="604"/>
        <v>129621731123.25677</v>
      </c>
      <c r="AG306" s="38">
        <f t="shared" si="604"/>
        <v>129621731123.25677</v>
      </c>
      <c r="AH306" s="38">
        <f t="shared" si="604"/>
        <v>129621731123.25677</v>
      </c>
      <c r="AI306" s="38">
        <f t="shared" si="604"/>
        <v>129621731123.25677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0</v>
      </c>
      <c r="O307" s="38">
        <f t="shared" si="545"/>
        <v>2</v>
      </c>
      <c r="P307" s="369">
        <f t="shared" si="546"/>
        <v>100000000000</v>
      </c>
      <c r="Q307" s="38">
        <f t="shared" si="547"/>
        <v>698560227610365.75</v>
      </c>
      <c r="R307" s="371">
        <f t="shared" ref="R307:Z307" si="605">$P307*$O307+MAX(R$24*1000/(MAX(MIN(FLOOR(R$24*1000/$U$1,1),$E307))*$L$1)*$R$1,$Q307-$P307*$O307)</f>
        <v>698560227610365.75</v>
      </c>
      <c r="S307" s="371">
        <f t="shared" si="605"/>
        <v>698560227610365.75</v>
      </c>
      <c r="T307" s="371">
        <f t="shared" si="605"/>
        <v>698560227610365.75</v>
      </c>
      <c r="U307" s="371">
        <f t="shared" si="605"/>
        <v>698560227610365.75</v>
      </c>
      <c r="V307" s="371">
        <f t="shared" si="605"/>
        <v>698560227610365.75</v>
      </c>
      <c r="W307" s="371">
        <f t="shared" si="605"/>
        <v>698560227610365.75</v>
      </c>
      <c r="X307" s="371">
        <f t="shared" si="605"/>
        <v>698560227610365.75</v>
      </c>
      <c r="Y307" s="371">
        <f t="shared" si="605"/>
        <v>698560227610365.75</v>
      </c>
      <c r="Z307" s="371">
        <f t="shared" si="605"/>
        <v>698560227610365.75</v>
      </c>
      <c r="AA307" s="38">
        <f t="shared" ref="AA307:AI307" si="606">$D307*R307/3600</f>
        <v>129621731123.25677</v>
      </c>
      <c r="AB307" s="38">
        <f t="shared" si="606"/>
        <v>129621731123.25677</v>
      </c>
      <c r="AC307" s="38">
        <f t="shared" si="606"/>
        <v>129621731123.25677</v>
      </c>
      <c r="AD307" s="38">
        <f t="shared" si="606"/>
        <v>129621731123.25677</v>
      </c>
      <c r="AE307" s="38">
        <f t="shared" si="606"/>
        <v>129621731123.25677</v>
      </c>
      <c r="AF307" s="38">
        <f t="shared" si="606"/>
        <v>129621731123.25677</v>
      </c>
      <c r="AG307" s="38">
        <f t="shared" si="606"/>
        <v>129621731123.25677</v>
      </c>
      <c r="AH307" s="38">
        <f t="shared" si="606"/>
        <v>129621731123.25677</v>
      </c>
      <c r="AI307" s="38">
        <f t="shared" si="606"/>
        <v>129621731123.25677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0</v>
      </c>
      <c r="O308" s="38">
        <f t="shared" si="545"/>
        <v>1</v>
      </c>
      <c r="P308" s="369">
        <f t="shared" si="546"/>
        <v>100000000000</v>
      </c>
      <c r="Q308" s="38">
        <f t="shared" si="547"/>
        <v>698560227610365.75</v>
      </c>
      <c r="R308" s="371">
        <f t="shared" ref="R308:Z308" si="607">$P308*$O308+MAX(R$24*1000/(MAX(MIN(FLOOR(R$24*1000/$U$1,1),$E308))*$L$1)*$R$1,$Q308-$P308*$O308)</f>
        <v>698560227610365.75</v>
      </c>
      <c r="S308" s="371">
        <f t="shared" si="607"/>
        <v>698560227610365.75</v>
      </c>
      <c r="T308" s="371">
        <f t="shared" si="607"/>
        <v>698560227610365.75</v>
      </c>
      <c r="U308" s="371">
        <f t="shared" si="607"/>
        <v>698560227610365.75</v>
      </c>
      <c r="V308" s="371">
        <f t="shared" si="607"/>
        <v>698560227610365.75</v>
      </c>
      <c r="W308" s="371">
        <f t="shared" si="607"/>
        <v>698560227610365.75</v>
      </c>
      <c r="X308" s="371">
        <f t="shared" si="607"/>
        <v>698560227610365.75</v>
      </c>
      <c r="Y308" s="371">
        <f t="shared" si="607"/>
        <v>698560227610365.75</v>
      </c>
      <c r="Z308" s="371">
        <f t="shared" si="607"/>
        <v>698560227610365.75</v>
      </c>
      <c r="AA308" s="38">
        <f t="shared" ref="AA308:AI308" si="608">$D308*R308/3600</f>
        <v>64810865561.628387</v>
      </c>
      <c r="AB308" s="38">
        <f t="shared" si="608"/>
        <v>64810865561.628387</v>
      </c>
      <c r="AC308" s="38">
        <f t="shared" si="608"/>
        <v>64810865561.628387</v>
      </c>
      <c r="AD308" s="38">
        <f t="shared" si="608"/>
        <v>64810865561.628387</v>
      </c>
      <c r="AE308" s="38">
        <f t="shared" si="608"/>
        <v>64810865561.628387</v>
      </c>
      <c r="AF308" s="38">
        <f t="shared" si="608"/>
        <v>64810865561.628387</v>
      </c>
      <c r="AG308" s="38">
        <f t="shared" si="608"/>
        <v>64810865561.628387</v>
      </c>
      <c r="AH308" s="38">
        <f t="shared" si="608"/>
        <v>64810865561.628387</v>
      </c>
      <c r="AI308" s="38">
        <f t="shared" si="608"/>
        <v>64810865561.628387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1048.6666666666667</v>
      </c>
      <c r="Q309" s="38">
        <f t="shared" si="547"/>
        <v>7325568.2535407031</v>
      </c>
      <c r="R309" s="371">
        <f t="shared" ref="R309:Z309" si="609">$P309*$O309+MAX(R$24*1000/(MAX(MIN(FLOOR(R$24*1000/$U$1,1),$E309))*$L$1)*$R$1,$Q309-$P309*$O309)</f>
        <v>7325568.2535407031</v>
      </c>
      <c r="S309" s="371">
        <f t="shared" si="609"/>
        <v>7325568.2535407031</v>
      </c>
      <c r="T309" s="371">
        <f t="shared" si="609"/>
        <v>7325568.2535407031</v>
      </c>
      <c r="U309" s="371">
        <f t="shared" si="609"/>
        <v>7325568.2535407031</v>
      </c>
      <c r="V309" s="371">
        <f t="shared" si="609"/>
        <v>7325568.2535407031</v>
      </c>
      <c r="W309" s="371">
        <f t="shared" si="609"/>
        <v>9000854.4275684636</v>
      </c>
      <c r="X309" s="371">
        <f t="shared" si="609"/>
        <v>89999106.27568464</v>
      </c>
      <c r="Y309" s="371">
        <f t="shared" si="609"/>
        <v>899981624.75684631</v>
      </c>
      <c r="Z309" s="371">
        <f t="shared" si="609"/>
        <v>8999806809.5684624</v>
      </c>
      <c r="AA309" s="38">
        <f t="shared" ref="AA309:AI309" si="610">$D309*R309/3600</f>
        <v>1395.9277283135898</v>
      </c>
      <c r="AB309" s="38">
        <f t="shared" si="610"/>
        <v>1395.9277283135898</v>
      </c>
      <c r="AC309" s="38">
        <f t="shared" si="610"/>
        <v>1395.9277283135898</v>
      </c>
      <c r="AD309" s="38">
        <f t="shared" si="610"/>
        <v>1395.9277283135898</v>
      </c>
      <c r="AE309" s="38">
        <f t="shared" si="610"/>
        <v>1395.9277283135898</v>
      </c>
      <c r="AF309" s="38">
        <f t="shared" si="610"/>
        <v>1715.1628159199906</v>
      </c>
      <c r="AG309" s="38">
        <f t="shared" si="610"/>
        <v>17149.829695866574</v>
      </c>
      <c r="AH309" s="38">
        <f t="shared" si="610"/>
        <v>171496.4984953324</v>
      </c>
      <c r="AI309" s="38">
        <f t="shared" si="610"/>
        <v>1714963.1864899904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20</v>
      </c>
      <c r="P310" s="369">
        <f t="shared" si="546"/>
        <v>167.78666666666666</v>
      </c>
      <c r="Q310" s="38">
        <f t="shared" si="547"/>
        <v>1172090.9205665123</v>
      </c>
      <c r="R310" s="371">
        <f t="shared" ref="R310:Z310" si="611">$P310*$O310+MAX(R$24*1000/(MAX(MIN(FLOOR(R$24*1000/$U$1,1),$E310))*$L$1)*$R$1,$Q310-$P310*$O310)</f>
        <v>1172090.9205665123</v>
      </c>
      <c r="S310" s="371">
        <f t="shared" si="611"/>
        <v>1172090.9205665123</v>
      </c>
      <c r="T310" s="371">
        <f t="shared" si="611"/>
        <v>1172090.9205665123</v>
      </c>
      <c r="U310" s="371">
        <f t="shared" si="611"/>
        <v>1172090.9205665123</v>
      </c>
      <c r="V310" s="371">
        <f t="shared" si="611"/>
        <v>1172090.9205665123</v>
      </c>
      <c r="W310" s="371">
        <f t="shared" si="611"/>
        <v>1172090.9205665123</v>
      </c>
      <c r="X310" s="371">
        <f t="shared" si="611"/>
        <v>5628234.3338969564</v>
      </c>
      <c r="Y310" s="371">
        <f t="shared" si="611"/>
        <v>56252141.738969564</v>
      </c>
      <c r="Z310" s="371">
        <f t="shared" si="611"/>
        <v>562491215.78969562</v>
      </c>
      <c r="AA310" s="38">
        <f t="shared" ref="AA310:AI310" si="612">$D310*R310/3600</f>
        <v>3575.5284693503991</v>
      </c>
      <c r="AB310" s="38">
        <f t="shared" si="612"/>
        <v>3575.5284693503991</v>
      </c>
      <c r="AC310" s="38">
        <f t="shared" si="612"/>
        <v>3575.5284693503991</v>
      </c>
      <c r="AD310" s="38">
        <f t="shared" si="612"/>
        <v>3575.5284693503991</v>
      </c>
      <c r="AE310" s="38">
        <f t="shared" si="612"/>
        <v>3575.5284693503991</v>
      </c>
      <c r="AF310" s="38">
        <f t="shared" si="612"/>
        <v>3575.5284693503991</v>
      </c>
      <c r="AG310" s="38">
        <f t="shared" si="612"/>
        <v>17169.241515237882</v>
      </c>
      <c r="AH310" s="38">
        <f t="shared" si="612"/>
        <v>171600.28349371214</v>
      </c>
      <c r="AI310" s="38">
        <f t="shared" si="612"/>
        <v>1715910.7032784547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335.57333333333332</v>
      </c>
      <c r="Q311" s="38">
        <f t="shared" si="547"/>
        <v>2344181.8411330245</v>
      </c>
      <c r="R311" s="371">
        <f t="shared" ref="R311:Z311" si="613">$P311*$O311+MAX(R$24*1000/(MAX(MIN(FLOOR(R$24*1000/$U$1,1),$E311))*$L$1)*$R$1,$Q311-$P311*$O311)</f>
        <v>2344181.8411330245</v>
      </c>
      <c r="S311" s="371">
        <f t="shared" si="613"/>
        <v>2344181.8411330245</v>
      </c>
      <c r="T311" s="371">
        <f t="shared" si="613"/>
        <v>2344181.8411330245</v>
      </c>
      <c r="U311" s="371">
        <f t="shared" si="613"/>
        <v>2344181.8411330245</v>
      </c>
      <c r="V311" s="371">
        <f t="shared" si="613"/>
        <v>2344181.8411330245</v>
      </c>
      <c r="W311" s="371">
        <f t="shared" si="613"/>
        <v>2344181.8411330245</v>
      </c>
      <c r="X311" s="371">
        <f t="shared" si="613"/>
        <v>11253112.934460578</v>
      </c>
      <c r="Y311" s="371">
        <f t="shared" si="613"/>
        <v>112500927.74460579</v>
      </c>
      <c r="Z311" s="371">
        <f t="shared" si="613"/>
        <v>1124979075.8460579</v>
      </c>
      <c r="AA311" s="38">
        <f t="shared" ref="AA311:AI311" si="614">$D311*R311/3600</f>
        <v>3575.5284693503991</v>
      </c>
      <c r="AB311" s="38">
        <f t="shared" si="614"/>
        <v>3575.5284693503991</v>
      </c>
      <c r="AC311" s="38">
        <f t="shared" si="614"/>
        <v>3575.5284693503991</v>
      </c>
      <c r="AD311" s="38">
        <f t="shared" si="614"/>
        <v>3575.5284693503991</v>
      </c>
      <c r="AE311" s="38">
        <f t="shared" si="614"/>
        <v>3575.5284693503991</v>
      </c>
      <c r="AF311" s="38">
        <f t="shared" si="614"/>
        <v>3575.5284693503991</v>
      </c>
      <c r="AG311" s="38">
        <f t="shared" si="614"/>
        <v>17164.123089756398</v>
      </c>
      <c r="AH311" s="38">
        <f t="shared" si="614"/>
        <v>171595.16506823065</v>
      </c>
      <c r="AI311" s="38">
        <f t="shared" si="614"/>
        <v>1715905.584852973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20</v>
      </c>
      <c r="P312" s="369">
        <f t="shared" si="546"/>
        <v>167.78666666666666</v>
      </c>
      <c r="Q312" s="38">
        <f t="shared" si="547"/>
        <v>1172090.9205665123</v>
      </c>
      <c r="R312" s="371">
        <f t="shared" ref="R312:Z312" si="615">$P312*$O312+MAX(R$24*1000/(MAX(MIN(FLOOR(R$24*1000/$U$1,1),$E312))*$L$1)*$R$1,$Q312-$P312*$O312)</f>
        <v>1172090.9205665123</v>
      </c>
      <c r="S312" s="371">
        <f t="shared" si="615"/>
        <v>1172090.9205665123</v>
      </c>
      <c r="T312" s="371">
        <f t="shared" si="615"/>
        <v>1172090.9205665123</v>
      </c>
      <c r="U312" s="371">
        <f t="shared" si="615"/>
        <v>1172090.9205665123</v>
      </c>
      <c r="V312" s="371">
        <f t="shared" si="615"/>
        <v>1172090.9205665123</v>
      </c>
      <c r="W312" s="371">
        <f t="shared" si="615"/>
        <v>1172090.9205665123</v>
      </c>
      <c r="X312" s="371">
        <f t="shared" si="615"/>
        <v>5628234.3338969564</v>
      </c>
      <c r="Y312" s="371">
        <f t="shared" si="615"/>
        <v>56252141.738969564</v>
      </c>
      <c r="Z312" s="371">
        <f t="shared" si="615"/>
        <v>562491215.78969562</v>
      </c>
      <c r="AA312" s="38">
        <f t="shared" ref="AA312:AI312" si="616">$D312*R312/3600</f>
        <v>3575.6587016749068</v>
      </c>
      <c r="AB312" s="38">
        <f t="shared" si="616"/>
        <v>3575.6587016749068</v>
      </c>
      <c r="AC312" s="38">
        <f t="shared" si="616"/>
        <v>3575.6587016749068</v>
      </c>
      <c r="AD312" s="38">
        <f t="shared" si="616"/>
        <v>3575.6587016749068</v>
      </c>
      <c r="AE312" s="38">
        <f t="shared" si="616"/>
        <v>3575.6587016749068</v>
      </c>
      <c r="AF312" s="38">
        <f t="shared" si="616"/>
        <v>3575.6587016749068</v>
      </c>
      <c r="AG312" s="38">
        <f t="shared" si="616"/>
        <v>17169.866874608313</v>
      </c>
      <c r="AH312" s="38">
        <f t="shared" si="616"/>
        <v>171606.53373168316</v>
      </c>
      <c r="AI312" s="38">
        <f t="shared" si="616"/>
        <v>1715973.2023024315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671.14666666666665</v>
      </c>
      <c r="Q313" s="38">
        <f t="shared" si="547"/>
        <v>4688363.6822660491</v>
      </c>
      <c r="R313" s="371">
        <f t="shared" ref="R313:Z313" si="617">$P313*$O313+MAX(R$24*1000/(MAX(MIN(FLOOR(R$24*1000/$U$1,1),$E313))*$L$1)*$R$1,$Q313-$P313*$O313)</f>
        <v>4688363.6822660491</v>
      </c>
      <c r="S313" s="371">
        <f t="shared" si="617"/>
        <v>4688363.6822660491</v>
      </c>
      <c r="T313" s="371">
        <f t="shared" si="617"/>
        <v>4688363.6822660491</v>
      </c>
      <c r="U313" s="371">
        <f t="shared" si="617"/>
        <v>4688363.6822660491</v>
      </c>
      <c r="V313" s="371">
        <f t="shared" si="617"/>
        <v>4688363.6822660491</v>
      </c>
      <c r="W313" s="371">
        <f t="shared" si="617"/>
        <v>4688363.6822660491</v>
      </c>
      <c r="X313" s="371">
        <f t="shared" si="617"/>
        <v>22502870.135587826</v>
      </c>
      <c r="Y313" s="371">
        <f t="shared" si="617"/>
        <v>224998499.75587824</v>
      </c>
      <c r="Z313" s="371">
        <f t="shared" si="617"/>
        <v>2249954795.9587822</v>
      </c>
      <c r="AA313" s="38">
        <f t="shared" ref="AA313:AI313" si="618">$D313*R313/3600</f>
        <v>3576.1796309729366</v>
      </c>
      <c r="AB313" s="38">
        <f t="shared" si="618"/>
        <v>3576.1796309729366</v>
      </c>
      <c r="AC313" s="38">
        <f t="shared" si="618"/>
        <v>3576.1796309729366</v>
      </c>
      <c r="AD313" s="38">
        <f t="shared" si="618"/>
        <v>3576.1796309729366</v>
      </c>
      <c r="AE313" s="38">
        <f t="shared" si="618"/>
        <v>3576.1796309729366</v>
      </c>
      <c r="AF313" s="38">
        <f t="shared" si="618"/>
        <v>3576.1796309729366</v>
      </c>
      <c r="AG313" s="38">
        <f t="shared" si="618"/>
        <v>17164.689275645604</v>
      </c>
      <c r="AH313" s="38">
        <f t="shared" si="618"/>
        <v>171623.85564712269</v>
      </c>
      <c r="AI313" s="38">
        <f t="shared" si="618"/>
        <v>1716215.5193618934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503.36</v>
      </c>
      <c r="Q314" s="38">
        <f t="shared" si="547"/>
        <v>3516272.7616995373</v>
      </c>
      <c r="R314" s="371">
        <f t="shared" ref="R314:Z314" si="619">$P314*$O314+MAX(R$24*1000/(MAX(MIN(FLOOR(R$24*1000/$U$1,1),$E314))*$L$1)*$R$1,$Q314-$P314*$O314)</f>
        <v>3516272.7616995373</v>
      </c>
      <c r="S314" s="371">
        <f t="shared" si="619"/>
        <v>3516272.7616995373</v>
      </c>
      <c r="T314" s="371">
        <f t="shared" si="619"/>
        <v>3516272.7616995373</v>
      </c>
      <c r="U314" s="371">
        <f t="shared" si="619"/>
        <v>3516272.7616995373</v>
      </c>
      <c r="V314" s="371">
        <f t="shared" si="619"/>
        <v>3516272.7616995373</v>
      </c>
      <c r="W314" s="371">
        <f t="shared" si="619"/>
        <v>4500909.6004508985</v>
      </c>
      <c r="X314" s="371">
        <f t="shared" si="619"/>
        <v>45000035.524508983</v>
      </c>
      <c r="Y314" s="371">
        <f t="shared" si="619"/>
        <v>449991294.76508987</v>
      </c>
      <c r="Z314" s="371">
        <f t="shared" si="619"/>
        <v>4499903887.1708984</v>
      </c>
      <c r="AA314" s="38">
        <f t="shared" ref="AA314:AI314" si="620">$D314*R314/3600</f>
        <v>1341.0673616148513</v>
      </c>
      <c r="AB314" s="38">
        <f t="shared" si="620"/>
        <v>1341.0673616148513</v>
      </c>
      <c r="AC314" s="38">
        <f t="shared" si="620"/>
        <v>1341.0673616148513</v>
      </c>
      <c r="AD314" s="38">
        <f t="shared" si="620"/>
        <v>1341.0673616148513</v>
      </c>
      <c r="AE314" s="38">
        <f t="shared" si="620"/>
        <v>1341.0673616148513</v>
      </c>
      <c r="AF314" s="38">
        <f t="shared" si="620"/>
        <v>1716.596911505301</v>
      </c>
      <c r="AG314" s="38">
        <f t="shared" si="620"/>
        <v>17162.513548653009</v>
      </c>
      <c r="AH314" s="38">
        <f t="shared" si="620"/>
        <v>171621.67992013012</v>
      </c>
      <c r="AI314" s="38">
        <f t="shared" si="620"/>
        <v>1716213.3436349011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0</v>
      </c>
      <c r="O315" s="38">
        <f t="shared" si="545"/>
        <v>15</v>
      </c>
      <c r="P315" s="369">
        <f t="shared" si="546"/>
        <v>100000000000</v>
      </c>
      <c r="Q315" s="38">
        <f t="shared" si="547"/>
        <v>698560227610365.75</v>
      </c>
      <c r="R315" s="371">
        <f t="shared" ref="R315:Z315" si="621">$P315*$O315+MAX(R$24*1000/(MAX(MIN(FLOOR(R$24*1000/$U$1,1),$E315))*$L$1)*$R$1,$Q315-$P315*$O315)</f>
        <v>698560227610365.75</v>
      </c>
      <c r="S315" s="371">
        <f t="shared" si="621"/>
        <v>698560227610365.75</v>
      </c>
      <c r="T315" s="371">
        <f t="shared" si="621"/>
        <v>698560227610365.75</v>
      </c>
      <c r="U315" s="371">
        <f t="shared" si="621"/>
        <v>698560227610365.75</v>
      </c>
      <c r="V315" s="371">
        <f t="shared" si="621"/>
        <v>698560227610365.75</v>
      </c>
      <c r="W315" s="371">
        <f t="shared" si="621"/>
        <v>698560227610365.75</v>
      </c>
      <c r="X315" s="371">
        <f t="shared" si="621"/>
        <v>698560227610365.75</v>
      </c>
      <c r="Y315" s="371">
        <f t="shared" si="621"/>
        <v>698560227610365.75</v>
      </c>
      <c r="Z315" s="371">
        <f t="shared" si="621"/>
        <v>698560227610365.75</v>
      </c>
      <c r="AA315" s="38">
        <f t="shared" ref="AA315:AI315" si="622">$D315*R315/3600</f>
        <v>1623733393057.5339</v>
      </c>
      <c r="AB315" s="38">
        <f t="shared" si="622"/>
        <v>1623733393057.5339</v>
      </c>
      <c r="AC315" s="38">
        <f t="shared" si="622"/>
        <v>1623733393057.5339</v>
      </c>
      <c r="AD315" s="38">
        <f t="shared" si="622"/>
        <v>1623733393057.5339</v>
      </c>
      <c r="AE315" s="38">
        <f t="shared" si="622"/>
        <v>1623733393057.5339</v>
      </c>
      <c r="AF315" s="38">
        <f t="shared" si="622"/>
        <v>1623733393057.5339</v>
      </c>
      <c r="AG315" s="38">
        <f t="shared" si="622"/>
        <v>1623733393057.5339</v>
      </c>
      <c r="AH315" s="38">
        <f t="shared" si="622"/>
        <v>1623733393057.5339</v>
      </c>
      <c r="AI315" s="38">
        <f t="shared" si="622"/>
        <v>1623733393057.5339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0</v>
      </c>
      <c r="O316" s="38">
        <f t="shared" si="545"/>
        <v>7</v>
      </c>
      <c r="P316" s="369">
        <f t="shared" si="546"/>
        <v>100000000000</v>
      </c>
      <c r="Q316" s="38">
        <f t="shared" si="547"/>
        <v>698560227610365.75</v>
      </c>
      <c r="R316" s="371">
        <f t="shared" ref="R316:Z316" si="623">$P316*$O316+MAX(R$24*1000/(MAX(MIN(FLOOR(R$24*1000/$U$1,1),$E316))*$L$1)*$R$1,$Q316-$P316*$O316)</f>
        <v>698560227610365.75</v>
      </c>
      <c r="S316" s="371">
        <f t="shared" si="623"/>
        <v>698560227610365.75</v>
      </c>
      <c r="T316" s="371">
        <f t="shared" si="623"/>
        <v>698560227610365.75</v>
      </c>
      <c r="U316" s="371">
        <f t="shared" si="623"/>
        <v>698560227610365.75</v>
      </c>
      <c r="V316" s="371">
        <f t="shared" si="623"/>
        <v>698560227610365.75</v>
      </c>
      <c r="W316" s="371">
        <f t="shared" si="623"/>
        <v>698560227610365.75</v>
      </c>
      <c r="X316" s="371">
        <f t="shared" si="623"/>
        <v>698560227610365.75</v>
      </c>
      <c r="Y316" s="371">
        <f t="shared" si="623"/>
        <v>698560227610365.75</v>
      </c>
      <c r="Z316" s="371">
        <f t="shared" si="623"/>
        <v>698560227610365.75</v>
      </c>
      <c r="AA316" s="38">
        <f t="shared" ref="AA316:AI316" si="624">$D316*R316/3600</f>
        <v>811866696528.76697</v>
      </c>
      <c r="AB316" s="38">
        <f t="shared" si="624"/>
        <v>811866696528.76697</v>
      </c>
      <c r="AC316" s="38">
        <f t="shared" si="624"/>
        <v>811866696528.76697</v>
      </c>
      <c r="AD316" s="38">
        <f t="shared" si="624"/>
        <v>811866696528.76697</v>
      </c>
      <c r="AE316" s="38">
        <f t="shared" si="624"/>
        <v>811866696528.76697</v>
      </c>
      <c r="AF316" s="38">
        <f t="shared" si="624"/>
        <v>811866696528.76697</v>
      </c>
      <c r="AG316" s="38">
        <f t="shared" si="624"/>
        <v>811866696528.76697</v>
      </c>
      <c r="AH316" s="38">
        <f t="shared" si="624"/>
        <v>811866696528.76697</v>
      </c>
      <c r="AI316" s="38">
        <f t="shared" si="624"/>
        <v>811866696528.76697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0</v>
      </c>
      <c r="O317" s="38">
        <f t="shared" si="545"/>
        <v>20</v>
      </c>
      <c r="P317" s="369">
        <f t="shared" si="546"/>
        <v>100000000000</v>
      </c>
      <c r="Q317" s="38">
        <f t="shared" si="547"/>
        <v>698560227610365.75</v>
      </c>
      <c r="R317" s="371">
        <f t="shared" ref="R317:Z317" si="625">$P317*$O317+MAX(R$24*1000/(MAX(MIN(FLOOR(R$24*1000/$U$1,1),$E317))*$L$1)*$R$1,$Q317-$P317*$O317)</f>
        <v>698560227610365.75</v>
      </c>
      <c r="S317" s="371">
        <f t="shared" si="625"/>
        <v>698560227610365.75</v>
      </c>
      <c r="T317" s="371">
        <f t="shared" si="625"/>
        <v>698560227610365.75</v>
      </c>
      <c r="U317" s="371">
        <f t="shared" si="625"/>
        <v>698560227610365.75</v>
      </c>
      <c r="V317" s="371">
        <f t="shared" si="625"/>
        <v>698560227610365.75</v>
      </c>
      <c r="W317" s="371">
        <f t="shared" si="625"/>
        <v>698560227610365.75</v>
      </c>
      <c r="X317" s="371">
        <f t="shared" si="625"/>
        <v>698560227610365.75</v>
      </c>
      <c r="Y317" s="371">
        <f t="shared" si="625"/>
        <v>698560227610365.75</v>
      </c>
      <c r="Z317" s="371">
        <f t="shared" si="625"/>
        <v>698560227610365.75</v>
      </c>
      <c r="AA317" s="38">
        <f t="shared" ref="AA317:AI317" si="626">$D317*R317/3600</f>
        <v>2164977857410.0457</v>
      </c>
      <c r="AB317" s="38">
        <f t="shared" si="626"/>
        <v>2164977857410.0457</v>
      </c>
      <c r="AC317" s="38">
        <f t="shared" si="626"/>
        <v>2164977857410.0457</v>
      </c>
      <c r="AD317" s="38">
        <f t="shared" si="626"/>
        <v>2164977857410.0457</v>
      </c>
      <c r="AE317" s="38">
        <f t="shared" si="626"/>
        <v>2164977857410.0457</v>
      </c>
      <c r="AF317" s="38">
        <f t="shared" si="626"/>
        <v>2164977857410.0457</v>
      </c>
      <c r="AG317" s="38">
        <f t="shared" si="626"/>
        <v>2164977857410.0457</v>
      </c>
      <c r="AH317" s="38">
        <f t="shared" si="626"/>
        <v>2164977857410.0457</v>
      </c>
      <c r="AI317" s="38">
        <f t="shared" si="626"/>
        <v>2164977857410.0457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0</v>
      </c>
      <c r="O318" s="38">
        <f t="shared" si="545"/>
        <v>20</v>
      </c>
      <c r="P318" s="369">
        <f t="shared" si="546"/>
        <v>100000000000</v>
      </c>
      <c r="Q318" s="38">
        <f t="shared" si="547"/>
        <v>698560227610365.75</v>
      </c>
      <c r="R318" s="371">
        <f t="shared" ref="R318:Z318" si="627">$P318*$O318+MAX(R$24*1000/(MAX(MIN(FLOOR(R$24*1000/$U$1,1),$E318))*$L$1)*$R$1,$Q318-$P318*$O318)</f>
        <v>698560227610365.75</v>
      </c>
      <c r="S318" s="371">
        <f t="shared" si="627"/>
        <v>698560227610365.75</v>
      </c>
      <c r="T318" s="371">
        <f t="shared" si="627"/>
        <v>698560227610365.75</v>
      </c>
      <c r="U318" s="371">
        <f t="shared" si="627"/>
        <v>698560227610365.75</v>
      </c>
      <c r="V318" s="371">
        <f t="shared" si="627"/>
        <v>698560227610365.75</v>
      </c>
      <c r="W318" s="371">
        <f t="shared" si="627"/>
        <v>698560227610365.75</v>
      </c>
      <c r="X318" s="371">
        <f t="shared" si="627"/>
        <v>698560227610365.75</v>
      </c>
      <c r="Y318" s="371">
        <f t="shared" si="627"/>
        <v>698560227610365.75</v>
      </c>
      <c r="Z318" s="371">
        <f t="shared" si="627"/>
        <v>698560227610365.75</v>
      </c>
      <c r="AA318" s="38">
        <f t="shared" ref="AA318:AI318" si="628">$D318*R318/3600</f>
        <v>2164977857410.0457</v>
      </c>
      <c r="AB318" s="38">
        <f t="shared" si="628"/>
        <v>2164977857410.0457</v>
      </c>
      <c r="AC318" s="38">
        <f t="shared" si="628"/>
        <v>2164977857410.0457</v>
      </c>
      <c r="AD318" s="38">
        <f t="shared" si="628"/>
        <v>2164977857410.0457</v>
      </c>
      <c r="AE318" s="38">
        <f t="shared" si="628"/>
        <v>2164977857410.0457</v>
      </c>
      <c r="AF318" s="38">
        <f t="shared" si="628"/>
        <v>2164977857410.0457</v>
      </c>
      <c r="AG318" s="38">
        <f t="shared" si="628"/>
        <v>2164977857410.0457</v>
      </c>
      <c r="AH318" s="38">
        <f t="shared" si="628"/>
        <v>2164977857410.0457</v>
      </c>
      <c r="AI318" s="38">
        <f t="shared" si="628"/>
        <v>2164977857410.0457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0</v>
      </c>
      <c r="O319" s="38">
        <f t="shared" si="545"/>
        <v>10</v>
      </c>
      <c r="P319" s="369">
        <f t="shared" si="546"/>
        <v>100000000000</v>
      </c>
      <c r="Q319" s="38">
        <f t="shared" si="547"/>
        <v>698560227610365.75</v>
      </c>
      <c r="R319" s="371">
        <f t="shared" ref="R319:Z319" si="629">$P319*$O319+MAX(R$24*1000/(MAX(MIN(FLOOR(R$24*1000/$U$1,1),$E319))*$L$1)*$R$1,$Q319-$P319*$O319)</f>
        <v>698560227610365.75</v>
      </c>
      <c r="S319" s="371">
        <f t="shared" si="629"/>
        <v>698560227610365.75</v>
      </c>
      <c r="T319" s="371">
        <f t="shared" si="629"/>
        <v>698560227610365.75</v>
      </c>
      <c r="U319" s="371">
        <f t="shared" si="629"/>
        <v>698560227610365.75</v>
      </c>
      <c r="V319" s="371">
        <f t="shared" si="629"/>
        <v>698560227610365.75</v>
      </c>
      <c r="W319" s="371">
        <f t="shared" si="629"/>
        <v>698560227610365.75</v>
      </c>
      <c r="X319" s="371">
        <f t="shared" si="629"/>
        <v>698560227610365.75</v>
      </c>
      <c r="Y319" s="371">
        <f t="shared" si="629"/>
        <v>698560227610365.75</v>
      </c>
      <c r="Z319" s="371">
        <f t="shared" si="629"/>
        <v>698560227610365.75</v>
      </c>
      <c r="AA319" s="38">
        <f t="shared" ref="AA319:AI319" si="630">$D319*R319/3600</f>
        <v>1082488928705.0228</v>
      </c>
      <c r="AB319" s="38">
        <f t="shared" si="630"/>
        <v>1082488928705.0228</v>
      </c>
      <c r="AC319" s="38">
        <f t="shared" si="630"/>
        <v>1082488928705.0228</v>
      </c>
      <c r="AD319" s="38">
        <f t="shared" si="630"/>
        <v>1082488928705.0228</v>
      </c>
      <c r="AE319" s="38">
        <f t="shared" si="630"/>
        <v>1082488928705.0228</v>
      </c>
      <c r="AF319" s="38">
        <f t="shared" si="630"/>
        <v>1082488928705.0228</v>
      </c>
      <c r="AG319" s="38">
        <f t="shared" si="630"/>
        <v>1082488928705.0228</v>
      </c>
      <c r="AH319" s="38">
        <f t="shared" si="630"/>
        <v>1082488928705.0228</v>
      </c>
      <c r="AI319" s="38">
        <f t="shared" si="630"/>
        <v>1082488928705.0228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0</v>
      </c>
      <c r="O320" s="38">
        <f t="shared" si="545"/>
        <v>5</v>
      </c>
      <c r="P320" s="369">
        <f t="shared" si="546"/>
        <v>100000000000</v>
      </c>
      <c r="Q320" s="38">
        <f t="shared" si="547"/>
        <v>698560227610365.75</v>
      </c>
      <c r="R320" s="371">
        <f t="shared" ref="R320:Z320" si="631">$P320*$O320+MAX(R$24*1000/(MAX(MIN(FLOOR(R$24*1000/$U$1,1),$E320))*$L$1)*$R$1,$Q320-$P320*$O320)</f>
        <v>698560227610365.75</v>
      </c>
      <c r="S320" s="371">
        <f t="shared" si="631"/>
        <v>698560227610365.75</v>
      </c>
      <c r="T320" s="371">
        <f t="shared" si="631"/>
        <v>698560227610365.75</v>
      </c>
      <c r="U320" s="371">
        <f t="shared" si="631"/>
        <v>698560227610365.75</v>
      </c>
      <c r="V320" s="371">
        <f t="shared" si="631"/>
        <v>698560227610365.75</v>
      </c>
      <c r="W320" s="371">
        <f t="shared" si="631"/>
        <v>698560227610365.75</v>
      </c>
      <c r="X320" s="371">
        <f t="shared" si="631"/>
        <v>698560227610365.75</v>
      </c>
      <c r="Y320" s="371">
        <f t="shared" si="631"/>
        <v>698560227610365.75</v>
      </c>
      <c r="Z320" s="371">
        <f t="shared" si="631"/>
        <v>698560227610365.75</v>
      </c>
      <c r="AA320" s="38">
        <f t="shared" ref="AA320:AI320" si="632">$D320*R320/3600</f>
        <v>541244464352.51141</v>
      </c>
      <c r="AB320" s="38">
        <f t="shared" si="632"/>
        <v>541244464352.51141</v>
      </c>
      <c r="AC320" s="38">
        <f t="shared" si="632"/>
        <v>541244464352.51141</v>
      </c>
      <c r="AD320" s="38">
        <f t="shared" si="632"/>
        <v>541244464352.51141</v>
      </c>
      <c r="AE320" s="38">
        <f t="shared" si="632"/>
        <v>541244464352.51141</v>
      </c>
      <c r="AF320" s="38">
        <f t="shared" si="632"/>
        <v>541244464352.51141</v>
      </c>
      <c r="AG320" s="38">
        <f t="shared" si="632"/>
        <v>541244464352.51141</v>
      </c>
      <c r="AH320" s="38">
        <f t="shared" si="632"/>
        <v>541244464352.51141</v>
      </c>
      <c r="AI320" s="38">
        <f t="shared" si="632"/>
        <v>541244464352.51141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2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1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20</v>
      </c>
      <c r="P323" s="369">
        <f t="shared" si="546"/>
        <v>62.92</v>
      </c>
      <c r="Q323" s="38">
        <f t="shared" si="547"/>
        <v>439534.09521244216</v>
      </c>
      <c r="R323" s="371">
        <f t="shared" ref="R323:Z323" si="637">$P323*$O323+MAX(R$24*1000/(MAX(MIN(FLOOR(R$24*1000/$U$1,1),$E323))*$L$1)*$R$1,$Q323-$P323*$O323)</f>
        <v>439534.09521244216</v>
      </c>
      <c r="S323" s="371">
        <f t="shared" si="637"/>
        <v>439534.09521244216</v>
      </c>
      <c r="T323" s="371">
        <f t="shared" si="637"/>
        <v>439534.09521244216</v>
      </c>
      <c r="U323" s="371">
        <f t="shared" si="637"/>
        <v>439534.09521244216</v>
      </c>
      <c r="V323" s="371">
        <f t="shared" si="637"/>
        <v>439534.09521244216</v>
      </c>
      <c r="W323" s="371">
        <f t="shared" si="637"/>
        <v>1126234.1201127246</v>
      </c>
      <c r="X323" s="371">
        <f t="shared" si="637"/>
        <v>11251015.601127246</v>
      </c>
      <c r="Y323" s="371">
        <f t="shared" si="637"/>
        <v>112498830.41127247</v>
      </c>
      <c r="Z323" s="371">
        <f t="shared" si="637"/>
        <v>1124976978.5127246</v>
      </c>
      <c r="AA323" s="38">
        <f t="shared" ref="AA323:AI323" si="638">$D323*R323/3600</f>
        <v>695.92898408636688</v>
      </c>
      <c r="AB323" s="38">
        <f t="shared" si="638"/>
        <v>695.92898408636688</v>
      </c>
      <c r="AC323" s="38">
        <f t="shared" si="638"/>
        <v>695.92898408636688</v>
      </c>
      <c r="AD323" s="38">
        <f t="shared" si="638"/>
        <v>695.92898408636688</v>
      </c>
      <c r="AE323" s="38">
        <f t="shared" si="638"/>
        <v>695.92898408636688</v>
      </c>
      <c r="AF323" s="38">
        <f t="shared" si="638"/>
        <v>1783.2040235118141</v>
      </c>
      <c r="AG323" s="38">
        <f t="shared" si="638"/>
        <v>17814.108035118141</v>
      </c>
      <c r="AH323" s="38">
        <f t="shared" si="638"/>
        <v>178123.14815118141</v>
      </c>
      <c r="AI323" s="38">
        <f t="shared" si="638"/>
        <v>1781213.5493118141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125.84</v>
      </c>
      <c r="Q324" s="38">
        <f t="shared" si="547"/>
        <v>879068.19042488432</v>
      </c>
      <c r="R324" s="371">
        <f t="shared" ref="R324:Z324" si="639">$P324*$O324+MAX(R$24*1000/(MAX(MIN(FLOOR(R$24*1000/$U$1,1),$E324))*$L$1)*$R$1,$Q324-$P324*$O324)</f>
        <v>879068.19042488432</v>
      </c>
      <c r="S324" s="371">
        <f t="shared" si="639"/>
        <v>879068.19042488432</v>
      </c>
      <c r="T324" s="371">
        <f t="shared" si="639"/>
        <v>879068.19042488432</v>
      </c>
      <c r="U324" s="371">
        <f t="shared" si="639"/>
        <v>879068.19042488432</v>
      </c>
      <c r="V324" s="371">
        <f t="shared" si="639"/>
        <v>879068.19042488432</v>
      </c>
      <c r="W324" s="371">
        <f t="shared" si="639"/>
        <v>1125604.9201127246</v>
      </c>
      <c r="X324" s="371">
        <f t="shared" si="639"/>
        <v>11250386.401127245</v>
      </c>
      <c r="Y324" s="371">
        <f t="shared" si="639"/>
        <v>112498201.21127246</v>
      </c>
      <c r="Z324" s="371">
        <f t="shared" si="639"/>
        <v>1124976349.3127246</v>
      </c>
      <c r="AA324" s="38">
        <f t="shared" ref="AA324:AI324" si="640">$D324*R324/3600</f>
        <v>1421.3238455445585</v>
      </c>
      <c r="AB324" s="38">
        <f t="shared" si="640"/>
        <v>1421.3238455445585</v>
      </c>
      <c r="AC324" s="38">
        <f t="shared" si="640"/>
        <v>1421.3238455445585</v>
      </c>
      <c r="AD324" s="38">
        <f t="shared" si="640"/>
        <v>1421.3238455445585</v>
      </c>
      <c r="AE324" s="38">
        <f t="shared" si="640"/>
        <v>1421.3238455445585</v>
      </c>
      <c r="AF324" s="38">
        <f t="shared" si="640"/>
        <v>1819.9374417645924</v>
      </c>
      <c r="AG324" s="38">
        <f t="shared" si="640"/>
        <v>18190.218503735923</v>
      </c>
      <c r="AH324" s="38">
        <f t="shared" si="640"/>
        <v>181893.02912344923</v>
      </c>
      <c r="AI324" s="38">
        <f t="shared" si="640"/>
        <v>1818921.1353205824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251.68</v>
      </c>
      <c r="Q325" s="38">
        <f t="shared" si="547"/>
        <v>1758136.3808497686</v>
      </c>
      <c r="R325" s="371">
        <f t="shared" ref="R325:Z325" si="641">$P325*$O325+MAX(R$24*1000/(MAX(MIN(FLOOR(R$24*1000/$U$1,1),$E325))*$L$1)*$R$1,$Q325-$P325*$O325)</f>
        <v>1758136.3808497686</v>
      </c>
      <c r="S325" s="371">
        <f t="shared" si="641"/>
        <v>1758136.3808497686</v>
      </c>
      <c r="T325" s="371">
        <f t="shared" si="641"/>
        <v>1758136.3808497686</v>
      </c>
      <c r="U325" s="371">
        <f t="shared" si="641"/>
        <v>1758136.3808497686</v>
      </c>
      <c r="V325" s="371">
        <f t="shared" si="641"/>
        <v>1758136.3808497686</v>
      </c>
      <c r="W325" s="371">
        <f t="shared" si="641"/>
        <v>2250454.8002254493</v>
      </c>
      <c r="X325" s="371">
        <f t="shared" si="641"/>
        <v>22500017.762254491</v>
      </c>
      <c r="Y325" s="371">
        <f t="shared" si="641"/>
        <v>224995647.38254493</v>
      </c>
      <c r="Z325" s="371">
        <f t="shared" si="641"/>
        <v>2249951943.5854492</v>
      </c>
      <c r="AA325" s="38">
        <f t="shared" ref="AA325:AI325" si="642">$D325*R325/3600</f>
        <v>1421.3262874006434</v>
      </c>
      <c r="AB325" s="38">
        <f t="shared" si="642"/>
        <v>1421.3262874006434</v>
      </c>
      <c r="AC325" s="38">
        <f t="shared" si="642"/>
        <v>1421.3262874006434</v>
      </c>
      <c r="AD325" s="38">
        <f t="shared" si="642"/>
        <v>1421.3262874006434</v>
      </c>
      <c r="AE325" s="38">
        <f t="shared" si="642"/>
        <v>1421.3262874006434</v>
      </c>
      <c r="AF325" s="38">
        <f t="shared" si="642"/>
        <v>1819.3301731355928</v>
      </c>
      <c r="AG325" s="38">
        <f t="shared" si="642"/>
        <v>18189.639359499928</v>
      </c>
      <c r="AH325" s="38">
        <f t="shared" si="642"/>
        <v>181892.73122314332</v>
      </c>
      <c r="AI325" s="38">
        <f t="shared" si="642"/>
        <v>1818923.6498595767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503.36</v>
      </c>
      <c r="Q326" s="38">
        <f t="shared" si="547"/>
        <v>3516272.7616995373</v>
      </c>
      <c r="R326" s="371">
        <f t="shared" ref="R326:Z326" si="643">$P326*$O326+MAX(R$24*1000/(MAX(MIN(FLOOR(R$24*1000/$U$1,1),$E326))*$L$1)*$R$1,$Q326-$P326*$O326)</f>
        <v>3516272.7616995373</v>
      </c>
      <c r="S326" s="371">
        <f t="shared" si="643"/>
        <v>3516272.7616995373</v>
      </c>
      <c r="T326" s="371">
        <f t="shared" si="643"/>
        <v>3516272.7616995373</v>
      </c>
      <c r="U326" s="371">
        <f t="shared" si="643"/>
        <v>3516272.7616995373</v>
      </c>
      <c r="V326" s="371">
        <f t="shared" si="643"/>
        <v>3516272.7616995373</v>
      </c>
      <c r="W326" s="371">
        <f t="shared" si="643"/>
        <v>4500406.2404508991</v>
      </c>
      <c r="X326" s="371">
        <f t="shared" si="643"/>
        <v>44999532.164508983</v>
      </c>
      <c r="Y326" s="371">
        <f t="shared" si="643"/>
        <v>449990791.40508986</v>
      </c>
      <c r="Z326" s="371">
        <f t="shared" si="643"/>
        <v>4499903383.8108978</v>
      </c>
      <c r="AA326" s="38">
        <f t="shared" ref="AA326:AI326" si="644">$D326*R326/3600</f>
        <v>1421.3262874006434</v>
      </c>
      <c r="AB326" s="38">
        <f t="shared" si="644"/>
        <v>1421.3262874006434</v>
      </c>
      <c r="AC326" s="38">
        <f t="shared" si="644"/>
        <v>1421.3262874006434</v>
      </c>
      <c r="AD326" s="38">
        <f t="shared" si="644"/>
        <v>1421.3262874006434</v>
      </c>
      <c r="AE326" s="38">
        <f t="shared" si="644"/>
        <v>1421.3262874006434</v>
      </c>
      <c r="AF326" s="38">
        <f t="shared" si="644"/>
        <v>1819.1267080324822</v>
      </c>
      <c r="AG326" s="38">
        <f t="shared" si="644"/>
        <v>18189.435894396815</v>
      </c>
      <c r="AH326" s="38">
        <f t="shared" si="644"/>
        <v>181892.52775804017</v>
      </c>
      <c r="AI326" s="38">
        <f t="shared" si="644"/>
        <v>1818923.4463944735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0</v>
      </c>
      <c r="O327" s="38">
        <f t="shared" si="545"/>
        <v>1</v>
      </c>
      <c r="P327" s="369">
        <f t="shared" si="546"/>
        <v>100000000000</v>
      </c>
      <c r="Q327" s="38">
        <f t="shared" si="547"/>
        <v>698560227610365.75</v>
      </c>
      <c r="R327" s="371">
        <f t="shared" ref="R327:Z327" si="645">$P327*$O327+MAX(R$24*1000/(MAX(MIN(FLOOR(R$24*1000/$U$1,1),$E327))*$L$1)*$R$1,$Q327-$P327*$O327)</f>
        <v>698560227610365.75</v>
      </c>
      <c r="S327" s="371">
        <f t="shared" si="645"/>
        <v>698560227610365.75</v>
      </c>
      <c r="T327" s="371">
        <f t="shared" si="645"/>
        <v>698560227610365.75</v>
      </c>
      <c r="U327" s="371">
        <f t="shared" si="645"/>
        <v>698560227610365.75</v>
      </c>
      <c r="V327" s="371">
        <f t="shared" si="645"/>
        <v>698560227610365.75</v>
      </c>
      <c r="W327" s="371">
        <f t="shared" si="645"/>
        <v>698560227610365.75</v>
      </c>
      <c r="X327" s="371">
        <f t="shared" si="645"/>
        <v>698560227610365.75</v>
      </c>
      <c r="Y327" s="371">
        <f t="shared" si="645"/>
        <v>698560227610365.75</v>
      </c>
      <c r="Z327" s="371">
        <f t="shared" si="645"/>
        <v>698560227610365.75</v>
      </c>
      <c r="AA327" s="38">
        <f t="shared" ref="AA327:AI327" si="646">$D327*R327/3600</f>
        <v>144369113706.14224</v>
      </c>
      <c r="AB327" s="38">
        <f t="shared" si="646"/>
        <v>144369113706.14224</v>
      </c>
      <c r="AC327" s="38">
        <f t="shared" si="646"/>
        <v>144369113706.14224</v>
      </c>
      <c r="AD327" s="38">
        <f t="shared" si="646"/>
        <v>144369113706.14224</v>
      </c>
      <c r="AE327" s="38">
        <f t="shared" si="646"/>
        <v>144369113706.14224</v>
      </c>
      <c r="AF327" s="38">
        <f t="shared" si="646"/>
        <v>144369113706.14224</v>
      </c>
      <c r="AG327" s="38">
        <f t="shared" si="646"/>
        <v>144369113706.14224</v>
      </c>
      <c r="AH327" s="38">
        <f t="shared" si="646"/>
        <v>144369113706.14224</v>
      </c>
      <c r="AI327" s="38">
        <f t="shared" si="646"/>
        <v>144369113706.14224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7</v>
      </c>
      <c r="P328" s="369">
        <f t="shared" si="546"/>
        <v>503.36</v>
      </c>
      <c r="Q328" s="38">
        <f t="shared" si="547"/>
        <v>3516272.7616995373</v>
      </c>
      <c r="R328" s="371">
        <f t="shared" ref="R328:Z328" si="648">$P328*$O328+MAX(R$24*1000/(MAX(MIN(FLOOR(R$24*1000/$U$1,1),$E328))*$L$1)*$R$1,$Q328-$P328*$O328)</f>
        <v>3516272.7616995373</v>
      </c>
      <c r="S328" s="371">
        <f t="shared" si="648"/>
        <v>3516272.7616995373</v>
      </c>
      <c r="T328" s="371">
        <f t="shared" si="648"/>
        <v>3516272.7616995373</v>
      </c>
      <c r="U328" s="371">
        <f t="shared" si="648"/>
        <v>3516272.7616995373</v>
      </c>
      <c r="V328" s="371">
        <f t="shared" si="648"/>
        <v>3516272.7616995373</v>
      </c>
      <c r="W328" s="371">
        <f t="shared" si="648"/>
        <v>3516272.7616995373</v>
      </c>
      <c r="X328" s="371">
        <f t="shared" si="648"/>
        <v>15003199.788169662</v>
      </c>
      <c r="Y328" s="371">
        <f t="shared" si="648"/>
        <v>150000286.20169663</v>
      </c>
      <c r="Z328" s="371">
        <f t="shared" si="648"/>
        <v>1499971150.336966</v>
      </c>
      <c r="AA328" s="38">
        <f t="shared" ref="AA328:AI328" si="649">$D328*R328/3600</f>
        <v>4360.1782245074264</v>
      </c>
      <c r="AB328" s="38">
        <f t="shared" si="649"/>
        <v>4360.1782245074264</v>
      </c>
      <c r="AC328" s="38">
        <f t="shared" si="649"/>
        <v>4360.1782245074264</v>
      </c>
      <c r="AD328" s="38">
        <f t="shared" si="649"/>
        <v>4360.1782245074264</v>
      </c>
      <c r="AE328" s="38">
        <f t="shared" si="649"/>
        <v>4360.1782245074264</v>
      </c>
      <c r="AF328" s="38">
        <f t="shared" si="649"/>
        <v>4360.1782245074264</v>
      </c>
      <c r="AG328" s="38">
        <f t="shared" si="649"/>
        <v>18603.967737330382</v>
      </c>
      <c r="AH328" s="38">
        <f t="shared" si="649"/>
        <v>186000.35489010383</v>
      </c>
      <c r="AI328" s="38">
        <f t="shared" si="649"/>
        <v>1859964.2264178379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7</v>
      </c>
      <c r="P329" s="369">
        <f t="shared" si="546"/>
        <v>503.36</v>
      </c>
      <c r="Q329" s="38">
        <f t="shared" si="547"/>
        <v>3516272.7616995373</v>
      </c>
      <c r="R329" s="371">
        <f t="shared" ref="R329:Z329" si="650">$P329*$O329+MAX(R$24*1000/(MAX(MIN(FLOOR(R$24*1000/$U$1,1),$E329))*$L$1)*$R$1,$Q329-$P329*$O329)</f>
        <v>3516272.7616995373</v>
      </c>
      <c r="S329" s="371">
        <f t="shared" si="650"/>
        <v>3516272.7616995373</v>
      </c>
      <c r="T329" s="371">
        <f t="shared" si="650"/>
        <v>3516272.7616995373</v>
      </c>
      <c r="U329" s="371">
        <f t="shared" si="650"/>
        <v>3516272.7616995373</v>
      </c>
      <c r="V329" s="371">
        <f t="shared" si="650"/>
        <v>3516272.7616995373</v>
      </c>
      <c r="W329" s="371">
        <f t="shared" si="650"/>
        <v>3516272.7616995373</v>
      </c>
      <c r="X329" s="371">
        <f t="shared" si="650"/>
        <v>15003199.788169662</v>
      </c>
      <c r="Y329" s="371">
        <f t="shared" si="650"/>
        <v>150000286.20169663</v>
      </c>
      <c r="Z329" s="371">
        <f t="shared" si="650"/>
        <v>1499971150.336966</v>
      </c>
      <c r="AA329" s="38">
        <f t="shared" ref="AA329:AI329" si="651">$D329*R329/3600</f>
        <v>4360.1782245074264</v>
      </c>
      <c r="AB329" s="38">
        <f t="shared" si="651"/>
        <v>4360.1782245074264</v>
      </c>
      <c r="AC329" s="38">
        <f t="shared" si="651"/>
        <v>4360.1782245074264</v>
      </c>
      <c r="AD329" s="38">
        <f t="shared" si="651"/>
        <v>4360.1782245074264</v>
      </c>
      <c r="AE329" s="38">
        <f t="shared" si="651"/>
        <v>4360.1782245074264</v>
      </c>
      <c r="AF329" s="38">
        <f t="shared" si="651"/>
        <v>4360.1782245074264</v>
      </c>
      <c r="AG329" s="38">
        <f t="shared" si="651"/>
        <v>18603.967737330382</v>
      </c>
      <c r="AH329" s="38">
        <f t="shared" si="651"/>
        <v>186000.35489010383</v>
      </c>
      <c r="AI329" s="38">
        <f t="shared" si="651"/>
        <v>1859964.2264178379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3</v>
      </c>
      <c r="P330" s="369">
        <f t="shared" si="546"/>
        <v>1258.4000000000001</v>
      </c>
      <c r="Q330" s="38">
        <f t="shared" si="547"/>
        <v>8790681.904248843</v>
      </c>
      <c r="R330" s="371">
        <f t="shared" ref="R330:Z330" si="652">$P330*$O330+MAX(R$24*1000/(MAX(MIN(FLOOR(R$24*1000/$U$1,1),$E330))*$L$1)*$R$1,$Q330-$P330*$O330)</f>
        <v>8790681.904248843</v>
      </c>
      <c r="S330" s="371">
        <f t="shared" si="652"/>
        <v>8790681.904248843</v>
      </c>
      <c r="T330" s="371">
        <f t="shared" si="652"/>
        <v>8790681.904248843</v>
      </c>
      <c r="U330" s="371">
        <f t="shared" si="652"/>
        <v>8790681.904248843</v>
      </c>
      <c r="V330" s="371">
        <f t="shared" si="652"/>
        <v>8790681.904248843</v>
      </c>
      <c r="W330" s="371">
        <f t="shared" si="652"/>
        <v>8790681.904248843</v>
      </c>
      <c r="X330" s="371">
        <f t="shared" si="652"/>
        <v>30003127.736339323</v>
      </c>
      <c r="Y330" s="371">
        <f t="shared" si="652"/>
        <v>299997300.56339324</v>
      </c>
      <c r="Z330" s="371">
        <f t="shared" si="652"/>
        <v>2999939028.8339319</v>
      </c>
      <c r="AA330" s="38">
        <f t="shared" ref="AA330:AI330" si="653">$D330*R330/3600</f>
        <v>5450.2227806342826</v>
      </c>
      <c r="AB330" s="38">
        <f t="shared" si="653"/>
        <v>5450.2227806342826</v>
      </c>
      <c r="AC330" s="38">
        <f t="shared" si="653"/>
        <v>5450.2227806342826</v>
      </c>
      <c r="AD330" s="38">
        <f t="shared" si="653"/>
        <v>5450.2227806342826</v>
      </c>
      <c r="AE330" s="38">
        <f t="shared" si="653"/>
        <v>5450.2227806342826</v>
      </c>
      <c r="AF330" s="38">
        <f t="shared" si="653"/>
        <v>5450.2227806342826</v>
      </c>
      <c r="AG330" s="38">
        <f t="shared" si="653"/>
        <v>18601.93919653038</v>
      </c>
      <c r="AH330" s="38">
        <f t="shared" si="653"/>
        <v>185998.32634930382</v>
      </c>
      <c r="AI330" s="38">
        <f t="shared" si="653"/>
        <v>1859962.197877038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0</v>
      </c>
      <c r="O331" s="38">
        <f t="shared" si="545"/>
        <v>1</v>
      </c>
      <c r="P331" s="369">
        <f t="shared" si="546"/>
        <v>100000000000</v>
      </c>
      <c r="Q331" s="38">
        <f t="shared" si="547"/>
        <v>698560227610365.75</v>
      </c>
      <c r="R331" s="371">
        <f t="shared" ref="R331:Z331" si="654">$P331*$O331+MAX(R$24*1000/(MAX(MIN(FLOOR(R$24*1000/$U$1,1),$E331))*$L$1)*$R$1,$Q331-$P331*$O331)</f>
        <v>698560227610365.75</v>
      </c>
      <c r="S331" s="371">
        <f t="shared" si="654"/>
        <v>698560227610365.75</v>
      </c>
      <c r="T331" s="371">
        <f t="shared" si="654"/>
        <v>698560227610365.75</v>
      </c>
      <c r="U331" s="371">
        <f t="shared" si="654"/>
        <v>698560227610365.75</v>
      </c>
      <c r="V331" s="371">
        <f t="shared" si="654"/>
        <v>698560227610365.75</v>
      </c>
      <c r="W331" s="371">
        <f t="shared" si="654"/>
        <v>698560227610365.75</v>
      </c>
      <c r="X331" s="371">
        <f t="shared" si="654"/>
        <v>698560227610365.75</v>
      </c>
      <c r="Y331" s="371">
        <f t="shared" si="654"/>
        <v>698560227610365.75</v>
      </c>
      <c r="Z331" s="371">
        <f t="shared" si="654"/>
        <v>698560227610365.75</v>
      </c>
      <c r="AA331" s="38">
        <f t="shared" ref="AA331:AI331" si="655">$D331*R331/3600</f>
        <v>216553670559.21341</v>
      </c>
      <c r="AB331" s="38">
        <f t="shared" si="655"/>
        <v>216553670559.21341</v>
      </c>
      <c r="AC331" s="38">
        <f t="shared" si="655"/>
        <v>216553670559.21341</v>
      </c>
      <c r="AD331" s="38">
        <f t="shared" si="655"/>
        <v>216553670559.21341</v>
      </c>
      <c r="AE331" s="38">
        <f t="shared" si="655"/>
        <v>216553670559.21341</v>
      </c>
      <c r="AF331" s="38">
        <f t="shared" si="655"/>
        <v>216553670559.21341</v>
      </c>
      <c r="AG331" s="38">
        <f t="shared" si="655"/>
        <v>216553670559.21341</v>
      </c>
      <c r="AH331" s="38">
        <f t="shared" si="655"/>
        <v>216553670559.21341</v>
      </c>
      <c r="AI331" s="38">
        <f t="shared" si="655"/>
        <v>216553670559.21341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15</v>
      </c>
      <c r="P332" s="369">
        <f t="shared" si="546"/>
        <v>83.893333333333331</v>
      </c>
      <c r="Q332" s="38">
        <f t="shared" si="547"/>
        <v>586045.46028325614</v>
      </c>
      <c r="R332" s="371">
        <f t="shared" ref="R332:Z332" si="656">$P332*$O332+MAX(R$24*1000/(MAX(MIN(FLOOR(R$24*1000/$U$1,1),$E332))*$L$1)*$R$1,$Q332-$P332*$O332)</f>
        <v>586045.46028325614</v>
      </c>
      <c r="S332" s="371">
        <f t="shared" si="656"/>
        <v>586045.46028325614</v>
      </c>
      <c r="T332" s="371">
        <f t="shared" si="656"/>
        <v>586045.46028325614</v>
      </c>
      <c r="U332" s="371">
        <f t="shared" si="656"/>
        <v>586045.46028325614</v>
      </c>
      <c r="V332" s="371">
        <f t="shared" si="656"/>
        <v>586045.46028325614</v>
      </c>
      <c r="W332" s="371">
        <f t="shared" si="656"/>
        <v>751242.21340848308</v>
      </c>
      <c r="X332" s="371">
        <f t="shared" si="656"/>
        <v>7501096.5340848314</v>
      </c>
      <c r="Y332" s="371">
        <f t="shared" si="656"/>
        <v>74999639.740848318</v>
      </c>
      <c r="Z332" s="371">
        <f t="shared" si="656"/>
        <v>749985071.808483</v>
      </c>
      <c r="AA332" s="38">
        <f t="shared" ref="AA332:AI332" si="657">$D332*R332/3600</f>
        <v>1526.7656331299388</v>
      </c>
      <c r="AB332" s="38">
        <f t="shared" si="657"/>
        <v>1526.7656331299388</v>
      </c>
      <c r="AC332" s="38">
        <f t="shared" si="657"/>
        <v>1526.7656331299388</v>
      </c>
      <c r="AD332" s="38">
        <f t="shared" si="657"/>
        <v>1526.7656331299388</v>
      </c>
      <c r="AE332" s="38">
        <f t="shared" si="657"/>
        <v>1526.7656331299388</v>
      </c>
      <c r="AF332" s="38">
        <f t="shared" si="657"/>
        <v>1957.1362143717799</v>
      </c>
      <c r="AG332" s="38">
        <f t="shared" si="657"/>
        <v>19541.856690597804</v>
      </c>
      <c r="AH332" s="38">
        <f t="shared" si="657"/>
        <v>195389.061452858</v>
      </c>
      <c r="AI332" s="38">
        <f t="shared" si="657"/>
        <v>1953861.1090754599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7</v>
      </c>
      <c r="P333" s="369">
        <f t="shared" si="546"/>
        <v>167.78666666666666</v>
      </c>
      <c r="Q333" s="38">
        <f t="shared" si="547"/>
        <v>1172090.9205665123</v>
      </c>
      <c r="R333" s="371">
        <f t="shared" ref="R333:Z333" si="658">$P333*$O333+MAX(R$24*1000/(MAX(MIN(FLOOR(R$24*1000/$U$1,1),$E333))*$L$1)*$R$1,$Q333-$P333*$O333)</f>
        <v>1172090.9205665123</v>
      </c>
      <c r="S333" s="371">
        <f t="shared" si="658"/>
        <v>1172090.9205665123</v>
      </c>
      <c r="T333" s="371">
        <f t="shared" si="658"/>
        <v>1172090.9205665123</v>
      </c>
      <c r="U333" s="371">
        <f t="shared" si="658"/>
        <v>1172090.9205665123</v>
      </c>
      <c r="V333" s="371">
        <f t="shared" si="658"/>
        <v>1172090.9205665123</v>
      </c>
      <c r="W333" s="371">
        <f t="shared" si="658"/>
        <v>1501142.1334836327</v>
      </c>
      <c r="X333" s="371">
        <f t="shared" si="658"/>
        <v>15000850.774836328</v>
      </c>
      <c r="Y333" s="371">
        <f t="shared" si="658"/>
        <v>149997937.18836328</v>
      </c>
      <c r="Z333" s="371">
        <f t="shared" si="658"/>
        <v>1499968801.3236327</v>
      </c>
      <c r="AA333" s="38">
        <f t="shared" ref="AA333:AI333" si="659">$D333*R333/3600</f>
        <v>1526.7656331299388</v>
      </c>
      <c r="AB333" s="38">
        <f t="shared" si="659"/>
        <v>1526.7656331299388</v>
      </c>
      <c r="AC333" s="38">
        <f t="shared" si="659"/>
        <v>1526.7656331299388</v>
      </c>
      <c r="AD333" s="38">
        <f t="shared" si="659"/>
        <v>1526.7656331299388</v>
      </c>
      <c r="AE333" s="38">
        <f t="shared" si="659"/>
        <v>1526.7656331299388</v>
      </c>
      <c r="AF333" s="38">
        <f t="shared" si="659"/>
        <v>1955.3877430757798</v>
      </c>
      <c r="AG333" s="38">
        <f t="shared" si="659"/>
        <v>19540.108219301801</v>
      </c>
      <c r="AH333" s="38">
        <f t="shared" si="659"/>
        <v>195387.31298156202</v>
      </c>
      <c r="AI333" s="38">
        <f t="shared" si="659"/>
        <v>1953859.3606041637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20</v>
      </c>
      <c r="P334" s="369">
        <f t="shared" si="546"/>
        <v>62.92</v>
      </c>
      <c r="Q334" s="38">
        <f t="shared" si="547"/>
        <v>439534.09521244216</v>
      </c>
      <c r="R334" s="371">
        <f t="shared" ref="R334:Z334" si="661">$P334*$O334+MAX(R$24*1000/(MAX(MIN(FLOOR(R$24*1000/$U$1,1),$E334))*$L$1)*$R$1,$Q334-$P334*$O334)</f>
        <v>439534.09521244216</v>
      </c>
      <c r="S334" s="371">
        <f t="shared" si="661"/>
        <v>439534.09521244216</v>
      </c>
      <c r="T334" s="371">
        <f t="shared" si="661"/>
        <v>439534.09521244216</v>
      </c>
      <c r="U334" s="371">
        <f t="shared" si="661"/>
        <v>439534.09521244216</v>
      </c>
      <c r="V334" s="371">
        <f t="shared" si="661"/>
        <v>439534.09521244216</v>
      </c>
      <c r="W334" s="371">
        <f t="shared" si="661"/>
        <v>563746.26005636237</v>
      </c>
      <c r="X334" s="371">
        <f t="shared" si="661"/>
        <v>5626137.0005636234</v>
      </c>
      <c r="Y334" s="371">
        <f t="shared" si="661"/>
        <v>56250044.405636229</v>
      </c>
      <c r="Z334" s="371">
        <f t="shared" si="661"/>
        <v>562489118.45636225</v>
      </c>
      <c r="AA334" s="38">
        <f t="shared" ref="AA334:AI334" si="662">$D334*R334/3600</f>
        <v>1526.765633129939</v>
      </c>
      <c r="AB334" s="38">
        <f t="shared" si="662"/>
        <v>1526.765633129939</v>
      </c>
      <c r="AC334" s="38">
        <f t="shared" si="662"/>
        <v>1526.765633129939</v>
      </c>
      <c r="AD334" s="38">
        <f t="shared" si="662"/>
        <v>1526.765633129939</v>
      </c>
      <c r="AE334" s="38">
        <f t="shared" si="662"/>
        <v>1526.765633129939</v>
      </c>
      <c r="AF334" s="38">
        <f t="shared" si="662"/>
        <v>1958.2290089317805</v>
      </c>
      <c r="AG334" s="38">
        <f t="shared" si="662"/>
        <v>19542.949485157802</v>
      </c>
      <c r="AH334" s="38">
        <f t="shared" si="662"/>
        <v>195390.15424741802</v>
      </c>
      <c r="AI334" s="38">
        <f t="shared" si="662"/>
        <v>1953862.20187002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20</v>
      </c>
      <c r="P335" s="369">
        <f t="shared" si="546"/>
        <v>62.92</v>
      </c>
      <c r="Q335" s="38">
        <f t="shared" si="547"/>
        <v>439534.09521244216</v>
      </c>
      <c r="R335" s="371">
        <f t="shared" ref="R335:Z335" si="663">$P335*$O335+MAX(R$24*1000/(MAX(MIN(FLOOR(R$24*1000/$U$1,1),$E335))*$L$1)*$R$1,$Q335-$P335*$O335)</f>
        <v>439534.09521244216</v>
      </c>
      <c r="S335" s="371">
        <f t="shared" si="663"/>
        <v>439534.09521244216</v>
      </c>
      <c r="T335" s="371">
        <f t="shared" si="663"/>
        <v>439534.09521244216</v>
      </c>
      <c r="U335" s="371">
        <f t="shared" si="663"/>
        <v>439534.09521244216</v>
      </c>
      <c r="V335" s="371">
        <f t="shared" si="663"/>
        <v>439534.09521244216</v>
      </c>
      <c r="W335" s="371">
        <f t="shared" si="663"/>
        <v>563746.26005636237</v>
      </c>
      <c r="X335" s="371">
        <f t="shared" si="663"/>
        <v>5626137.0005636234</v>
      </c>
      <c r="Y335" s="371">
        <f t="shared" si="663"/>
        <v>56250044.405636229</v>
      </c>
      <c r="Z335" s="371">
        <f t="shared" si="663"/>
        <v>562489118.45636225</v>
      </c>
      <c r="AA335" s="38">
        <f t="shared" ref="AA335:AI335" si="664">$D335*R335/3600</f>
        <v>1526.765633129939</v>
      </c>
      <c r="AB335" s="38">
        <f t="shared" si="664"/>
        <v>1526.765633129939</v>
      </c>
      <c r="AC335" s="38">
        <f t="shared" si="664"/>
        <v>1526.765633129939</v>
      </c>
      <c r="AD335" s="38">
        <f t="shared" si="664"/>
        <v>1526.765633129939</v>
      </c>
      <c r="AE335" s="38">
        <f t="shared" si="664"/>
        <v>1526.765633129939</v>
      </c>
      <c r="AF335" s="38">
        <f t="shared" si="664"/>
        <v>1958.2290089317805</v>
      </c>
      <c r="AG335" s="38">
        <f t="shared" si="664"/>
        <v>19542.949485157802</v>
      </c>
      <c r="AH335" s="38">
        <f t="shared" si="664"/>
        <v>195390.15424741802</v>
      </c>
      <c r="AI335" s="38">
        <f t="shared" si="664"/>
        <v>1953862.20187002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125.84</v>
      </c>
      <c r="Q336" s="38">
        <f t="shared" si="547"/>
        <v>879068.19042488432</v>
      </c>
      <c r="R336" s="371">
        <f t="shared" ref="R336:Z336" si="665">$P336*$O336+MAX(R$24*1000/(MAX(MIN(FLOOR(R$24*1000/$U$1,1),$E336))*$L$1)*$R$1,$Q336-$P336*$O336)</f>
        <v>879068.19042488432</v>
      </c>
      <c r="S336" s="371">
        <f t="shared" si="665"/>
        <v>879068.19042488432</v>
      </c>
      <c r="T336" s="371">
        <f t="shared" si="665"/>
        <v>879068.19042488432</v>
      </c>
      <c r="U336" s="371">
        <f t="shared" si="665"/>
        <v>879068.19042488432</v>
      </c>
      <c r="V336" s="371">
        <f t="shared" si="665"/>
        <v>879068.19042488432</v>
      </c>
      <c r="W336" s="371">
        <f t="shared" si="665"/>
        <v>1126234.1201127246</v>
      </c>
      <c r="X336" s="371">
        <f t="shared" si="665"/>
        <v>11251015.601127246</v>
      </c>
      <c r="Y336" s="371">
        <f t="shared" si="665"/>
        <v>112498830.41127247</v>
      </c>
      <c r="Z336" s="371">
        <f t="shared" si="665"/>
        <v>1124976978.5127246</v>
      </c>
      <c r="AA336" s="38">
        <f t="shared" ref="AA336:AI336" si="666">$D336*R336/3600</f>
        <v>1526.765633129939</v>
      </c>
      <c r="AB336" s="38">
        <f t="shared" si="666"/>
        <v>1526.765633129939</v>
      </c>
      <c r="AC336" s="38">
        <f t="shared" si="666"/>
        <v>1526.765633129939</v>
      </c>
      <c r="AD336" s="38">
        <f t="shared" si="666"/>
        <v>1526.765633129939</v>
      </c>
      <c r="AE336" s="38">
        <f t="shared" si="666"/>
        <v>1526.765633129939</v>
      </c>
      <c r="AF336" s="38">
        <f t="shared" si="666"/>
        <v>1956.0434198117803</v>
      </c>
      <c r="AG336" s="38">
        <f t="shared" si="666"/>
        <v>19540.763896037803</v>
      </c>
      <c r="AH336" s="38">
        <f t="shared" si="666"/>
        <v>195387.96865829802</v>
      </c>
      <c r="AI336" s="38">
        <f t="shared" si="666"/>
        <v>1953860.0162809002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251.68</v>
      </c>
      <c r="Q337" s="38">
        <f t="shared" si="547"/>
        <v>1758136.3808497686</v>
      </c>
      <c r="R337" s="371">
        <f t="shared" ref="R337:Z337" si="667">$P337*$O337+MAX(R$24*1000/(MAX(MIN(FLOOR(R$24*1000/$U$1,1),$E337))*$L$1)*$R$1,$Q337-$P337*$O337)</f>
        <v>1758136.3808497686</v>
      </c>
      <c r="S337" s="371">
        <f t="shared" si="667"/>
        <v>1758136.3808497686</v>
      </c>
      <c r="T337" s="371">
        <f t="shared" si="667"/>
        <v>1758136.3808497686</v>
      </c>
      <c r="U337" s="371">
        <f t="shared" si="667"/>
        <v>1758136.3808497686</v>
      </c>
      <c r="V337" s="371">
        <f t="shared" si="667"/>
        <v>1758136.3808497686</v>
      </c>
      <c r="W337" s="371">
        <f t="shared" si="667"/>
        <v>2251209.8402254493</v>
      </c>
      <c r="X337" s="371">
        <f t="shared" si="667"/>
        <v>22500772.802254491</v>
      </c>
      <c r="Y337" s="371">
        <f t="shared" si="667"/>
        <v>224996402.42254493</v>
      </c>
      <c r="Z337" s="371">
        <f t="shared" si="667"/>
        <v>2249952698.6254492</v>
      </c>
      <c r="AA337" s="38">
        <f t="shared" ref="AA337:AI337" si="668">$D337*R337/3600</f>
        <v>1526.765633129939</v>
      </c>
      <c r="AB337" s="38">
        <f t="shared" si="668"/>
        <v>1526.765633129939</v>
      </c>
      <c r="AC337" s="38">
        <f t="shared" si="668"/>
        <v>1526.765633129939</v>
      </c>
      <c r="AD337" s="38">
        <f t="shared" si="668"/>
        <v>1526.765633129939</v>
      </c>
      <c r="AE337" s="38">
        <f t="shared" si="668"/>
        <v>1526.765633129939</v>
      </c>
      <c r="AF337" s="38">
        <f t="shared" si="668"/>
        <v>1954.9506252517801</v>
      </c>
      <c r="AG337" s="38">
        <f t="shared" si="668"/>
        <v>19539.671101477801</v>
      </c>
      <c r="AH337" s="38">
        <f t="shared" si="668"/>
        <v>195386.87586373804</v>
      </c>
      <c r="AI337" s="38">
        <f t="shared" si="668"/>
        <v>1953858.9234863401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251.68</v>
      </c>
      <c r="Q338" s="38">
        <f t="shared" si="547"/>
        <v>1758136.3808497686</v>
      </c>
      <c r="R338" s="371">
        <f t="shared" ref="R338:Z338" si="669">$P338*$O338+MAX(R$24*1000/(MAX(MIN(FLOOR(R$24*1000/$U$1,1),$E338))*$L$1)*$R$1,$Q338-$P338*$O338)</f>
        <v>1758136.3808497686</v>
      </c>
      <c r="S338" s="371">
        <f t="shared" si="669"/>
        <v>1758136.3808497686</v>
      </c>
      <c r="T338" s="371">
        <f t="shared" si="669"/>
        <v>1758136.3808497686</v>
      </c>
      <c r="U338" s="371">
        <f t="shared" si="669"/>
        <v>1758136.3808497686</v>
      </c>
      <c r="V338" s="371">
        <f t="shared" si="669"/>
        <v>1758136.3808497686</v>
      </c>
      <c r="W338" s="371">
        <f t="shared" si="669"/>
        <v>4500406.2404508991</v>
      </c>
      <c r="X338" s="371">
        <f t="shared" si="669"/>
        <v>44999532.164508983</v>
      </c>
      <c r="Y338" s="371">
        <f t="shared" si="669"/>
        <v>449990791.40508986</v>
      </c>
      <c r="Z338" s="371">
        <f t="shared" si="669"/>
        <v>4499903383.8108978</v>
      </c>
      <c r="AA338" s="38">
        <f t="shared" ref="AA338:AI338" si="670">$D338*R338/3600</f>
        <v>763.38281656496952</v>
      </c>
      <c r="AB338" s="38">
        <f t="shared" si="670"/>
        <v>763.38281656496952</v>
      </c>
      <c r="AC338" s="38">
        <f t="shared" si="670"/>
        <v>763.38281656496952</v>
      </c>
      <c r="AD338" s="38">
        <f t="shared" si="670"/>
        <v>763.38281656496952</v>
      </c>
      <c r="AE338" s="38">
        <f t="shared" si="670"/>
        <v>763.38281656496952</v>
      </c>
      <c r="AF338" s="38">
        <f t="shared" si="670"/>
        <v>1954.0763896037804</v>
      </c>
      <c r="AG338" s="38">
        <f t="shared" si="670"/>
        <v>19538.796865829801</v>
      </c>
      <c r="AH338" s="38">
        <f t="shared" si="670"/>
        <v>195386.00162809002</v>
      </c>
      <c r="AI338" s="38">
        <f t="shared" si="670"/>
        <v>1953858.0492506919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0</v>
      </c>
      <c r="O339" s="38">
        <f t="shared" si="545"/>
        <v>1</v>
      </c>
      <c r="P339" s="369">
        <f t="shared" si="546"/>
        <v>100000000000</v>
      </c>
      <c r="Q339" s="38">
        <f t="shared" si="547"/>
        <v>698560227610365.75</v>
      </c>
      <c r="R339" s="371">
        <f t="shared" ref="R339:Z339" si="671">$P339*$O339+MAX(R$24*1000/(MAX(MIN(FLOOR(R$24*1000/$U$1,1),$E339))*$L$1)*$R$1,$Q339-$P339*$O339)</f>
        <v>698560227610365.75</v>
      </c>
      <c r="S339" s="371">
        <f t="shared" si="671"/>
        <v>698560227610365.75</v>
      </c>
      <c r="T339" s="371">
        <f t="shared" si="671"/>
        <v>698560227610365.75</v>
      </c>
      <c r="U339" s="371">
        <f t="shared" si="671"/>
        <v>698560227610365.75</v>
      </c>
      <c r="V339" s="371">
        <f t="shared" si="671"/>
        <v>698560227610365.75</v>
      </c>
      <c r="W339" s="371">
        <f t="shared" si="671"/>
        <v>698560227610365.75</v>
      </c>
      <c r="X339" s="371">
        <f t="shared" si="671"/>
        <v>698560227610365.75</v>
      </c>
      <c r="Y339" s="371">
        <f t="shared" si="671"/>
        <v>698560227610365.75</v>
      </c>
      <c r="Z339" s="371">
        <f t="shared" si="671"/>
        <v>698560227610365.75</v>
      </c>
      <c r="AA339" s="38">
        <f t="shared" ref="AA339:AI339" si="672">$D339*R339/3600</f>
        <v>151657425414.21042</v>
      </c>
      <c r="AB339" s="38">
        <f t="shared" si="672"/>
        <v>151657425414.21042</v>
      </c>
      <c r="AC339" s="38">
        <f t="shared" si="672"/>
        <v>151657425414.21042</v>
      </c>
      <c r="AD339" s="38">
        <f t="shared" si="672"/>
        <v>151657425414.21042</v>
      </c>
      <c r="AE339" s="38">
        <f t="shared" si="672"/>
        <v>151657425414.21042</v>
      </c>
      <c r="AF339" s="38">
        <f t="shared" si="672"/>
        <v>151657425414.21042</v>
      </c>
      <c r="AG339" s="38">
        <f t="shared" si="672"/>
        <v>151657425414.21042</v>
      </c>
      <c r="AH339" s="38">
        <f t="shared" si="672"/>
        <v>151657425414.21042</v>
      </c>
      <c r="AI339" s="38">
        <f t="shared" si="672"/>
        <v>151657425414.21042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40</v>
      </c>
      <c r="P340" s="369">
        <f t="shared" si="546"/>
        <v>125.84</v>
      </c>
      <c r="Q340" s="38">
        <f t="shared" si="547"/>
        <v>879068.19042488432</v>
      </c>
      <c r="R340" s="371">
        <f t="shared" ref="R340:Z340" si="673">$P340*$O340+MAX(R$24*1000/(MAX(MIN(FLOOR(R$24*1000/$U$1,1),$E340))*$L$1)*$R$1,$Q340-$P340*$O340)</f>
        <v>879068.19042488432</v>
      </c>
      <c r="S340" s="371">
        <f t="shared" si="673"/>
        <v>879068.19042488432</v>
      </c>
      <c r="T340" s="371">
        <f t="shared" si="673"/>
        <v>879068.19042488432</v>
      </c>
      <c r="U340" s="371">
        <f t="shared" si="673"/>
        <v>879068.19042488432</v>
      </c>
      <c r="V340" s="371">
        <f t="shared" si="673"/>
        <v>879068.19042488432</v>
      </c>
      <c r="W340" s="371">
        <f t="shared" si="673"/>
        <v>879068.19042488432</v>
      </c>
      <c r="X340" s="371">
        <f t="shared" si="673"/>
        <v>5629912.2005636226</v>
      </c>
      <c r="Y340" s="371">
        <f t="shared" si="673"/>
        <v>56253819.605636232</v>
      </c>
      <c r="Z340" s="371">
        <f t="shared" si="673"/>
        <v>562492893.6563623</v>
      </c>
      <c r="AA340" s="38">
        <f t="shared" ref="AA340:AI340" si="674">$D340*R340/3600</f>
        <v>3256.9476455241966</v>
      </c>
      <c r="AB340" s="38">
        <f t="shared" si="674"/>
        <v>3256.9476455241966</v>
      </c>
      <c r="AC340" s="38">
        <f t="shared" si="674"/>
        <v>3256.9476455241966</v>
      </c>
      <c r="AD340" s="38">
        <f t="shared" si="674"/>
        <v>3256.9476455241966</v>
      </c>
      <c r="AE340" s="38">
        <f t="shared" si="674"/>
        <v>3256.9476455241966</v>
      </c>
      <c r="AF340" s="38">
        <f t="shared" si="674"/>
        <v>3256.9476455241966</v>
      </c>
      <c r="AG340" s="38">
        <f t="shared" si="674"/>
        <v>20858.824703088219</v>
      </c>
      <c r="AH340" s="38">
        <f t="shared" si="674"/>
        <v>208420.40163888223</v>
      </c>
      <c r="AI340" s="38">
        <f t="shared" si="674"/>
        <v>2084036.1709968222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38</v>
      </c>
      <c r="P341" s="369">
        <f t="shared" si="546"/>
        <v>12584000</v>
      </c>
      <c r="Q341" s="38">
        <f t="shared" si="547"/>
        <v>87906819042.488419</v>
      </c>
      <c r="R341" s="371">
        <f t="shared" ref="R341:Z341" si="675">$P341*$O341+MAX(R$24*1000/(MAX(MIN(FLOOR(R$24*1000/$U$1,1),$E341))*$L$1)*$R$1,$Q341-$P341*$O341)</f>
        <v>87906819042.488419</v>
      </c>
      <c r="S341" s="371">
        <f t="shared" si="675"/>
        <v>87906819042.488419</v>
      </c>
      <c r="T341" s="371">
        <f t="shared" si="675"/>
        <v>87906819042.488419</v>
      </c>
      <c r="U341" s="371">
        <f t="shared" si="675"/>
        <v>87906819042.488419</v>
      </c>
      <c r="V341" s="371">
        <f t="shared" si="675"/>
        <v>87906819042.488419</v>
      </c>
      <c r="W341" s="371">
        <f t="shared" si="675"/>
        <v>87906819042.488419</v>
      </c>
      <c r="X341" s="371">
        <f t="shared" si="675"/>
        <v>87906819042.488419</v>
      </c>
      <c r="Y341" s="371">
        <f t="shared" si="675"/>
        <v>87906819042.488419</v>
      </c>
      <c r="Z341" s="371">
        <f t="shared" si="675"/>
        <v>87906819042.488419</v>
      </c>
      <c r="AA341" s="38">
        <f t="shared" ref="AA341:AI341" si="676">$D341*R341/3600</f>
        <v>325694764.55241954</v>
      </c>
      <c r="AB341" s="38">
        <f t="shared" si="676"/>
        <v>325694764.55241954</v>
      </c>
      <c r="AC341" s="38">
        <f t="shared" si="676"/>
        <v>325694764.55241954</v>
      </c>
      <c r="AD341" s="38">
        <f t="shared" si="676"/>
        <v>325694764.55241954</v>
      </c>
      <c r="AE341" s="38">
        <f t="shared" si="676"/>
        <v>325694764.55241954</v>
      </c>
      <c r="AF341" s="38">
        <f t="shared" si="676"/>
        <v>325694764.55241954</v>
      </c>
      <c r="AG341" s="38">
        <f t="shared" si="676"/>
        <v>325694764.55241954</v>
      </c>
      <c r="AH341" s="38">
        <f t="shared" si="676"/>
        <v>325694764.55241954</v>
      </c>
      <c r="AI341" s="38">
        <f t="shared" si="676"/>
        <v>325694764.55241954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40</v>
      </c>
      <c r="P342" s="369">
        <f t="shared" si="546"/>
        <v>125.84</v>
      </c>
      <c r="Q342" s="38">
        <f t="shared" si="547"/>
        <v>879068.19042488432</v>
      </c>
      <c r="R342" s="371">
        <f t="shared" ref="R342:Z342" si="677">$P342*$O342+MAX(R$24*1000/(MAX(MIN(FLOOR(R$24*1000/$U$1,1),$E342))*$L$1)*$R$1,$Q342-$P342*$O342)</f>
        <v>879068.19042488432</v>
      </c>
      <c r="S342" s="371">
        <f t="shared" si="677"/>
        <v>879068.19042488432</v>
      </c>
      <c r="T342" s="371">
        <f t="shared" si="677"/>
        <v>879068.19042488432</v>
      </c>
      <c r="U342" s="371">
        <f t="shared" si="677"/>
        <v>879068.19042488432</v>
      </c>
      <c r="V342" s="371">
        <f t="shared" si="677"/>
        <v>879068.19042488432</v>
      </c>
      <c r="W342" s="371">
        <f t="shared" si="677"/>
        <v>879068.19042488432</v>
      </c>
      <c r="X342" s="371">
        <f t="shared" si="677"/>
        <v>5629912.2005636226</v>
      </c>
      <c r="Y342" s="371">
        <f t="shared" si="677"/>
        <v>56253819.605636232</v>
      </c>
      <c r="Z342" s="371">
        <f t="shared" si="677"/>
        <v>562492893.6563623</v>
      </c>
      <c r="AA342" s="38">
        <f t="shared" ref="AA342:AI342" si="678">$D342*R342/3600</f>
        <v>3256.9476455241966</v>
      </c>
      <c r="AB342" s="38">
        <f t="shared" si="678"/>
        <v>3256.9476455241966</v>
      </c>
      <c r="AC342" s="38">
        <f t="shared" si="678"/>
        <v>3256.9476455241966</v>
      </c>
      <c r="AD342" s="38">
        <f t="shared" si="678"/>
        <v>3256.9476455241966</v>
      </c>
      <c r="AE342" s="38">
        <f t="shared" si="678"/>
        <v>3256.9476455241966</v>
      </c>
      <c r="AF342" s="38">
        <f t="shared" si="678"/>
        <v>3256.9476455241966</v>
      </c>
      <c r="AG342" s="38">
        <f t="shared" si="678"/>
        <v>20858.824703088219</v>
      </c>
      <c r="AH342" s="38">
        <f t="shared" si="678"/>
        <v>208420.40163888223</v>
      </c>
      <c r="AI342" s="38">
        <f t="shared" si="678"/>
        <v>2084036.1709968222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19</v>
      </c>
      <c r="P343" s="369">
        <f t="shared" si="546"/>
        <v>12584000</v>
      </c>
      <c r="Q343" s="38">
        <f t="shared" si="547"/>
        <v>87906819042.488419</v>
      </c>
      <c r="R343" s="371">
        <f t="shared" ref="R343:Z343" si="679">$P343*$O343+MAX(R$24*1000/(MAX(MIN(FLOOR(R$24*1000/$U$1,1),$E343))*$L$1)*$R$1,$Q343-$P343*$O343)</f>
        <v>87906819042.488419</v>
      </c>
      <c r="S343" s="371">
        <f t="shared" si="679"/>
        <v>87906819042.488419</v>
      </c>
      <c r="T343" s="371">
        <f t="shared" si="679"/>
        <v>87906819042.488419</v>
      </c>
      <c r="U343" s="371">
        <f t="shared" si="679"/>
        <v>87906819042.488419</v>
      </c>
      <c r="V343" s="371">
        <f t="shared" si="679"/>
        <v>87906819042.488419</v>
      </c>
      <c r="W343" s="371">
        <f t="shared" si="679"/>
        <v>87906819042.488419</v>
      </c>
      <c r="X343" s="371">
        <f t="shared" si="679"/>
        <v>87906819042.488419</v>
      </c>
      <c r="Y343" s="371">
        <f t="shared" si="679"/>
        <v>87906819042.488419</v>
      </c>
      <c r="Z343" s="371">
        <f t="shared" si="679"/>
        <v>87906819042.488419</v>
      </c>
      <c r="AA343" s="38">
        <f t="shared" ref="AA343:AI343" si="680">$D343*R343/3600</f>
        <v>162847382.27620977</v>
      </c>
      <c r="AB343" s="38">
        <f t="shared" si="680"/>
        <v>162847382.27620977</v>
      </c>
      <c r="AC343" s="38">
        <f t="shared" si="680"/>
        <v>162847382.27620977</v>
      </c>
      <c r="AD343" s="38">
        <f t="shared" si="680"/>
        <v>162847382.27620977</v>
      </c>
      <c r="AE343" s="38">
        <f t="shared" si="680"/>
        <v>162847382.27620977</v>
      </c>
      <c r="AF343" s="38">
        <f t="shared" si="680"/>
        <v>162847382.27620977</v>
      </c>
      <c r="AG343" s="38">
        <f t="shared" si="680"/>
        <v>162847382.27620977</v>
      </c>
      <c r="AH343" s="38">
        <f t="shared" si="680"/>
        <v>162847382.27620977</v>
      </c>
      <c r="AI343" s="38">
        <f t="shared" si="680"/>
        <v>162847382.27620977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20</v>
      </c>
      <c r="P344" s="369">
        <f t="shared" si="546"/>
        <v>251.68</v>
      </c>
      <c r="Q344" s="38">
        <f t="shared" si="547"/>
        <v>1758136.3808497686</v>
      </c>
      <c r="R344" s="371">
        <f t="shared" ref="R344:Z344" si="681">$P344*$O344+MAX(R$24*1000/(MAX(MIN(FLOOR(R$24*1000/$U$1,1),$E344))*$L$1)*$R$1,$Q344-$P344*$O344)</f>
        <v>1758136.3808497686</v>
      </c>
      <c r="S344" s="371">
        <f t="shared" si="681"/>
        <v>1758136.3808497686</v>
      </c>
      <c r="T344" s="371">
        <f t="shared" si="681"/>
        <v>1758136.3808497686</v>
      </c>
      <c r="U344" s="371">
        <f t="shared" si="681"/>
        <v>1758136.3808497686</v>
      </c>
      <c r="V344" s="371">
        <f t="shared" si="681"/>
        <v>1758136.3808497686</v>
      </c>
      <c r="W344" s="371">
        <f t="shared" si="681"/>
        <v>1758136.3808497686</v>
      </c>
      <c r="X344" s="371">
        <f t="shared" si="681"/>
        <v>11254790.801127246</v>
      </c>
      <c r="Y344" s="371">
        <f t="shared" si="681"/>
        <v>112502605.61127245</v>
      </c>
      <c r="Z344" s="371">
        <f t="shared" si="681"/>
        <v>1124980753.7127244</v>
      </c>
      <c r="AA344" s="38">
        <f t="shared" ref="AA344:AI344" si="682">$D344*R344/3600</f>
        <v>3256.9476455241966</v>
      </c>
      <c r="AB344" s="38">
        <f t="shared" si="682"/>
        <v>3256.9476455241966</v>
      </c>
      <c r="AC344" s="38">
        <f t="shared" si="682"/>
        <v>3256.9476455241966</v>
      </c>
      <c r="AD344" s="38">
        <f t="shared" si="682"/>
        <v>3256.9476455241966</v>
      </c>
      <c r="AE344" s="38">
        <f t="shared" si="682"/>
        <v>3256.9476455241966</v>
      </c>
      <c r="AF344" s="38">
        <f t="shared" si="682"/>
        <v>3256.9476455241966</v>
      </c>
      <c r="AG344" s="38">
        <f t="shared" si="682"/>
        <v>20849.499959088222</v>
      </c>
      <c r="AH344" s="38">
        <f t="shared" si="682"/>
        <v>208411.07689488222</v>
      </c>
      <c r="AI344" s="38">
        <f t="shared" si="682"/>
        <v>2084026.8462528219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30</v>
      </c>
      <c r="P345" s="369">
        <f t="shared" si="546"/>
        <v>167.78666666666666</v>
      </c>
      <c r="Q345" s="38">
        <f t="shared" si="547"/>
        <v>1172090.9205665123</v>
      </c>
      <c r="R345" s="371">
        <f t="shared" ref="R345:Z345" si="683">$P345*$O345+MAX(R$24*1000/(MAX(MIN(FLOOR(R$24*1000/$U$1,1),$E345))*$L$1)*$R$1,$Q345-$P345*$O345)</f>
        <v>1172090.9205665123</v>
      </c>
      <c r="S345" s="371">
        <f t="shared" si="683"/>
        <v>1172090.9205665123</v>
      </c>
      <c r="T345" s="371">
        <f t="shared" si="683"/>
        <v>1172090.9205665123</v>
      </c>
      <c r="U345" s="371">
        <f t="shared" si="683"/>
        <v>1172090.9205665123</v>
      </c>
      <c r="V345" s="371">
        <f t="shared" si="683"/>
        <v>1172090.9205665123</v>
      </c>
      <c r="W345" s="371">
        <f t="shared" si="683"/>
        <v>1172090.9205665123</v>
      </c>
      <c r="X345" s="371">
        <f t="shared" si="683"/>
        <v>7504871.7340848306</v>
      </c>
      <c r="Y345" s="371">
        <f t="shared" si="683"/>
        <v>75003414.940848306</v>
      </c>
      <c r="Z345" s="371">
        <f t="shared" si="683"/>
        <v>749988847.00848305</v>
      </c>
      <c r="AA345" s="38">
        <f t="shared" ref="AA345:AI345" si="684">$D345*R345/3600</f>
        <v>3256.9476455241966</v>
      </c>
      <c r="AB345" s="38">
        <f t="shared" si="684"/>
        <v>3256.9476455241966</v>
      </c>
      <c r="AC345" s="38">
        <f t="shared" si="684"/>
        <v>3256.9476455241966</v>
      </c>
      <c r="AD345" s="38">
        <f t="shared" si="684"/>
        <v>3256.9476455241966</v>
      </c>
      <c r="AE345" s="38">
        <f t="shared" si="684"/>
        <v>3256.9476455241966</v>
      </c>
      <c r="AF345" s="38">
        <f t="shared" si="684"/>
        <v>3256.9476455241966</v>
      </c>
      <c r="AG345" s="38">
        <f t="shared" si="684"/>
        <v>20854.162331088224</v>
      </c>
      <c r="AH345" s="38">
        <f t="shared" si="684"/>
        <v>208415.73926688224</v>
      </c>
      <c r="AI345" s="38">
        <f t="shared" si="684"/>
        <v>2084031.5086248226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15</v>
      </c>
      <c r="P346" s="369">
        <f t="shared" si="546"/>
        <v>125.84</v>
      </c>
      <c r="Q346" s="38">
        <f t="shared" si="547"/>
        <v>879068.19042488432</v>
      </c>
      <c r="R346" s="371">
        <f t="shared" ref="R346:Z346" si="686">$P346*$O346+MAX(R$24*1000/(MAX(MIN(FLOOR(R$24*1000/$U$1,1),$E346))*$L$1)*$R$1,$Q346-$P346*$O346)</f>
        <v>879068.19042488432</v>
      </c>
      <c r="S346" s="371">
        <f t="shared" si="686"/>
        <v>879068.19042488432</v>
      </c>
      <c r="T346" s="371">
        <f t="shared" si="686"/>
        <v>879068.19042488432</v>
      </c>
      <c r="U346" s="371">
        <f t="shared" si="686"/>
        <v>879068.19042488432</v>
      </c>
      <c r="V346" s="371">
        <f t="shared" si="686"/>
        <v>879068.19042488432</v>
      </c>
      <c r="W346" s="371">
        <f t="shared" si="686"/>
        <v>879068.19042488432</v>
      </c>
      <c r="X346" s="371">
        <f t="shared" si="686"/>
        <v>7501725.7340848306</v>
      </c>
      <c r="Y346" s="371">
        <f t="shared" si="686"/>
        <v>75000268.940848306</v>
      </c>
      <c r="Z346" s="371">
        <f t="shared" si="686"/>
        <v>749985701.00848305</v>
      </c>
      <c r="AA346" s="38">
        <f t="shared" ref="AA346:AI346" si="687">$D346*R346/3600</f>
        <v>2648.9254804803181</v>
      </c>
      <c r="AB346" s="38">
        <f t="shared" si="687"/>
        <v>2648.9254804803181</v>
      </c>
      <c r="AC346" s="38">
        <f t="shared" si="687"/>
        <v>2648.9254804803181</v>
      </c>
      <c r="AD346" s="38">
        <f t="shared" si="687"/>
        <v>2648.9254804803181</v>
      </c>
      <c r="AE346" s="38">
        <f t="shared" si="687"/>
        <v>2648.9254804803181</v>
      </c>
      <c r="AF346" s="38">
        <f t="shared" si="687"/>
        <v>2648.9254804803181</v>
      </c>
      <c r="AG346" s="38">
        <f t="shared" si="687"/>
        <v>22605.200212042291</v>
      </c>
      <c r="AH346" s="38">
        <f t="shared" si="687"/>
        <v>226000.81040842293</v>
      </c>
      <c r="AI346" s="38">
        <f t="shared" si="687"/>
        <v>2259956.9123722292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15</v>
      </c>
      <c r="P347" s="369">
        <f t="shared" si="546"/>
        <v>125.84</v>
      </c>
      <c r="Q347" s="38">
        <f t="shared" si="547"/>
        <v>879068.19042488432</v>
      </c>
      <c r="R347" s="371">
        <f t="shared" ref="R347:Z347" si="688">$P347*$O347+MAX(R$24*1000/(MAX(MIN(FLOOR(R$24*1000/$U$1,1),$E347))*$L$1)*$R$1,$Q347-$P347*$O347)</f>
        <v>879068.19042488432</v>
      </c>
      <c r="S347" s="371">
        <f t="shared" si="688"/>
        <v>879068.19042488432</v>
      </c>
      <c r="T347" s="371">
        <f t="shared" si="688"/>
        <v>879068.19042488432</v>
      </c>
      <c r="U347" s="371">
        <f t="shared" si="688"/>
        <v>879068.19042488432</v>
      </c>
      <c r="V347" s="371">
        <f t="shared" si="688"/>
        <v>879068.19042488432</v>
      </c>
      <c r="W347" s="371">
        <f t="shared" si="688"/>
        <v>879068.19042488432</v>
      </c>
      <c r="X347" s="371">
        <f t="shared" si="688"/>
        <v>7501725.7340848306</v>
      </c>
      <c r="Y347" s="371">
        <f t="shared" si="688"/>
        <v>75000268.940848306</v>
      </c>
      <c r="Z347" s="371">
        <f t="shared" si="688"/>
        <v>749985701.00848305</v>
      </c>
      <c r="AA347" s="38">
        <f t="shared" ref="AA347:AI347" si="689">$D347*R347/3600</f>
        <v>2648.9254804803181</v>
      </c>
      <c r="AB347" s="38">
        <f t="shared" si="689"/>
        <v>2648.9254804803181</v>
      </c>
      <c r="AC347" s="38">
        <f t="shared" si="689"/>
        <v>2648.9254804803181</v>
      </c>
      <c r="AD347" s="38">
        <f t="shared" si="689"/>
        <v>2648.9254804803181</v>
      </c>
      <c r="AE347" s="38">
        <f t="shared" si="689"/>
        <v>2648.9254804803181</v>
      </c>
      <c r="AF347" s="38">
        <f t="shared" si="689"/>
        <v>2648.9254804803181</v>
      </c>
      <c r="AG347" s="38">
        <f t="shared" si="689"/>
        <v>22605.200212042291</v>
      </c>
      <c r="AH347" s="38">
        <f t="shared" si="689"/>
        <v>226000.81040842293</v>
      </c>
      <c r="AI347" s="38">
        <f t="shared" si="689"/>
        <v>2259956.9123722292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7</v>
      </c>
      <c r="P348" s="369">
        <f t="shared" si="546"/>
        <v>251.68</v>
      </c>
      <c r="Q348" s="38">
        <f t="shared" si="547"/>
        <v>1758136.3808497686</v>
      </c>
      <c r="R348" s="371">
        <f t="shared" ref="R348:Z348" si="690">$P348*$O348+MAX(R$24*1000/(MAX(MIN(FLOOR(R$24*1000/$U$1,1),$E348))*$L$1)*$R$1,$Q348-$P348*$O348)</f>
        <v>1758136.3808497686</v>
      </c>
      <c r="S348" s="371">
        <f t="shared" si="690"/>
        <v>1758136.3808497686</v>
      </c>
      <c r="T348" s="371">
        <f t="shared" si="690"/>
        <v>1758136.3808497686</v>
      </c>
      <c r="U348" s="371">
        <f t="shared" si="690"/>
        <v>1758136.3808497686</v>
      </c>
      <c r="V348" s="371">
        <f t="shared" si="690"/>
        <v>1758136.3808497686</v>
      </c>
      <c r="W348" s="371">
        <f t="shared" si="690"/>
        <v>1758136.3808497686</v>
      </c>
      <c r="X348" s="371">
        <f t="shared" si="690"/>
        <v>15001438.028169662</v>
      </c>
      <c r="Y348" s="371">
        <f t="shared" si="690"/>
        <v>149998524.44169661</v>
      </c>
      <c r="Z348" s="371">
        <f t="shared" si="690"/>
        <v>1499969388.576966</v>
      </c>
      <c r="AA348" s="38">
        <f t="shared" ref="AA348:AI348" si="691">$D348*R348/3600</f>
        <v>2648.9254804803181</v>
      </c>
      <c r="AB348" s="38">
        <f t="shared" si="691"/>
        <v>2648.9254804803181</v>
      </c>
      <c r="AC348" s="38">
        <f t="shared" si="691"/>
        <v>2648.9254804803181</v>
      </c>
      <c r="AD348" s="38">
        <f t="shared" si="691"/>
        <v>2648.9254804803181</v>
      </c>
      <c r="AE348" s="38">
        <f t="shared" si="691"/>
        <v>2648.9254804803181</v>
      </c>
      <c r="AF348" s="38">
        <f t="shared" si="691"/>
        <v>2648.9254804803181</v>
      </c>
      <c r="AG348" s="38">
        <f t="shared" si="691"/>
        <v>22602.16662910896</v>
      </c>
      <c r="AH348" s="38">
        <f t="shared" si="691"/>
        <v>225997.77682548956</v>
      </c>
      <c r="AI348" s="38">
        <f t="shared" si="691"/>
        <v>2259953.8787892954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3</v>
      </c>
      <c r="P349" s="369">
        <f t="shared" si="546"/>
        <v>503.36</v>
      </c>
      <c r="Q349" s="38">
        <f t="shared" si="547"/>
        <v>3516272.7616995373</v>
      </c>
      <c r="R349" s="371">
        <f t="shared" ref="R349:Z349" si="692">$P349*$O349+MAX(R$24*1000/(MAX(MIN(FLOOR(R$24*1000/$U$1,1),$E349))*$L$1)*$R$1,$Q349-$P349*$O349)</f>
        <v>3516272.7616995373</v>
      </c>
      <c r="S349" s="371">
        <f t="shared" si="692"/>
        <v>3516272.7616995373</v>
      </c>
      <c r="T349" s="371">
        <f t="shared" si="692"/>
        <v>3516272.7616995373</v>
      </c>
      <c r="U349" s="371">
        <f t="shared" si="692"/>
        <v>3516272.7616995373</v>
      </c>
      <c r="V349" s="371">
        <f t="shared" si="692"/>
        <v>3516272.7616995373</v>
      </c>
      <c r="W349" s="371">
        <f t="shared" si="692"/>
        <v>3516272.7616995373</v>
      </c>
      <c r="X349" s="371">
        <f t="shared" si="692"/>
        <v>30000862.616339322</v>
      </c>
      <c r="Y349" s="371">
        <f t="shared" si="692"/>
        <v>299995035.44339323</v>
      </c>
      <c r="Z349" s="371">
        <f t="shared" si="692"/>
        <v>2999936763.713932</v>
      </c>
      <c r="AA349" s="38">
        <f t="shared" ref="AA349:AI349" si="693">$D349*R349/3600</f>
        <v>2648.9254804803181</v>
      </c>
      <c r="AB349" s="38">
        <f t="shared" si="693"/>
        <v>2648.9254804803181</v>
      </c>
      <c r="AC349" s="38">
        <f t="shared" si="693"/>
        <v>2648.9254804803181</v>
      </c>
      <c r="AD349" s="38">
        <f t="shared" si="693"/>
        <v>2648.9254804803181</v>
      </c>
      <c r="AE349" s="38">
        <f t="shared" si="693"/>
        <v>2648.9254804803181</v>
      </c>
      <c r="AF349" s="38">
        <f t="shared" si="693"/>
        <v>2648.9254804803181</v>
      </c>
      <c r="AG349" s="38">
        <f t="shared" si="693"/>
        <v>22600.64983764229</v>
      </c>
      <c r="AH349" s="38">
        <f t="shared" si="693"/>
        <v>225996.26003402294</v>
      </c>
      <c r="AI349" s="38">
        <f t="shared" si="693"/>
        <v>2259952.3619978288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1</v>
      </c>
      <c r="P350" s="369">
        <f t="shared" si="546"/>
        <v>503.36</v>
      </c>
      <c r="Q350" s="38">
        <f t="shared" si="547"/>
        <v>3516272.7616995373</v>
      </c>
      <c r="R350" s="371">
        <f t="shared" ref="R350:Z350" si="694">$P350*$O350+MAX(R$24*1000/(MAX(MIN(FLOOR(R$24*1000/$U$1,1),$E350))*$L$1)*$R$1,$Q350-$P350*$O350)</f>
        <v>3516272.7616995373</v>
      </c>
      <c r="S350" s="371">
        <f t="shared" si="694"/>
        <v>3516272.7616995373</v>
      </c>
      <c r="T350" s="371">
        <f t="shared" si="694"/>
        <v>3516272.7616995373</v>
      </c>
      <c r="U350" s="371">
        <f t="shared" si="694"/>
        <v>3516272.7616995373</v>
      </c>
      <c r="V350" s="371">
        <f t="shared" si="694"/>
        <v>3516272.7616995373</v>
      </c>
      <c r="W350" s="371">
        <f t="shared" si="694"/>
        <v>6000373.8672678648</v>
      </c>
      <c r="X350" s="371">
        <f t="shared" si="694"/>
        <v>59999208.432678647</v>
      </c>
      <c r="Y350" s="371">
        <f t="shared" si="694"/>
        <v>599987554.08678651</v>
      </c>
      <c r="Z350" s="371">
        <f t="shared" si="694"/>
        <v>5999871010.6278639</v>
      </c>
      <c r="AA350" s="38">
        <f t="shared" ref="AA350:AI350" si="695">$D350*R350/3600</f>
        <v>1324.4627402401591</v>
      </c>
      <c r="AB350" s="38">
        <f t="shared" si="695"/>
        <v>1324.4627402401591</v>
      </c>
      <c r="AC350" s="38">
        <f t="shared" si="695"/>
        <v>1324.4627402401591</v>
      </c>
      <c r="AD350" s="38">
        <f t="shared" si="695"/>
        <v>1324.4627402401591</v>
      </c>
      <c r="AE350" s="38">
        <f t="shared" si="695"/>
        <v>1324.4627402401591</v>
      </c>
      <c r="AF350" s="38">
        <f t="shared" si="695"/>
        <v>2260.1408233375623</v>
      </c>
      <c r="AG350" s="38">
        <f t="shared" si="695"/>
        <v>22599.701842975624</v>
      </c>
      <c r="AH350" s="38">
        <f t="shared" si="695"/>
        <v>225995.31203935627</v>
      </c>
      <c r="AI350" s="38">
        <f t="shared" si="695"/>
        <v>2259951.4140031622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503.36</v>
      </c>
      <c r="Q351" s="38">
        <f t="shared" si="547"/>
        <v>3516272.7616995373</v>
      </c>
      <c r="R351" s="371">
        <f t="shared" ref="R351:Z351" si="696">$P351*$O351+MAX(R$24*1000/(MAX(MIN(FLOOR(R$24*1000/$U$1,1),$E351))*$L$1)*$R$1,$Q351-$P351*$O351)</f>
        <v>3516272.7616995373</v>
      </c>
      <c r="S351" s="371">
        <f t="shared" si="696"/>
        <v>3516272.7616995373</v>
      </c>
      <c r="T351" s="371">
        <f t="shared" si="696"/>
        <v>3516272.7616995373</v>
      </c>
      <c r="U351" s="371">
        <f t="shared" si="696"/>
        <v>3516272.7616995373</v>
      </c>
      <c r="V351" s="371">
        <f t="shared" si="696"/>
        <v>3516272.7616995373</v>
      </c>
      <c r="W351" s="371">
        <f t="shared" si="696"/>
        <v>9000309.120901797</v>
      </c>
      <c r="X351" s="371">
        <f t="shared" si="696"/>
        <v>89998560.969017968</v>
      </c>
      <c r="Y351" s="371">
        <f t="shared" si="696"/>
        <v>899981079.4501797</v>
      </c>
      <c r="Z351" s="371">
        <f t="shared" si="696"/>
        <v>8999806264.261797</v>
      </c>
      <c r="AA351" s="38">
        <f t="shared" ref="AA351:AI351" si="697">$D351*R351/3600</f>
        <v>882.97516016010604</v>
      </c>
      <c r="AB351" s="38">
        <f t="shared" si="697"/>
        <v>882.97516016010604</v>
      </c>
      <c r="AC351" s="38">
        <f t="shared" si="697"/>
        <v>882.97516016010604</v>
      </c>
      <c r="AD351" s="38">
        <f t="shared" si="697"/>
        <v>882.97516016010604</v>
      </c>
      <c r="AE351" s="38">
        <f t="shared" si="697"/>
        <v>882.97516016010604</v>
      </c>
      <c r="AF351" s="38">
        <f t="shared" si="697"/>
        <v>2260.0776236931179</v>
      </c>
      <c r="AG351" s="38">
        <f t="shared" si="697"/>
        <v>22599.638643331182</v>
      </c>
      <c r="AH351" s="38">
        <f t="shared" si="697"/>
        <v>225995.2488397118</v>
      </c>
      <c r="AI351" s="38">
        <f t="shared" si="697"/>
        <v>2259951.3508035182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0</v>
      </c>
      <c r="O352" s="38">
        <f t="shared" si="545"/>
        <v>120</v>
      </c>
      <c r="P352" s="369">
        <f t="shared" si="546"/>
        <v>100000000000</v>
      </c>
      <c r="Q352" s="38">
        <f t="shared" si="547"/>
        <v>698560227610365.75</v>
      </c>
      <c r="R352" s="371">
        <f t="shared" ref="R352:Z352" si="698">$P352*$O352+MAX(R$24*1000/(MAX(MIN(FLOOR(R$24*1000/$U$1,1),$E352))*$L$1)*$R$1,$Q352-$P352*$O352)</f>
        <v>698560227610365.75</v>
      </c>
      <c r="S352" s="371">
        <f t="shared" si="698"/>
        <v>698560227610365.75</v>
      </c>
      <c r="T352" s="371">
        <f t="shared" si="698"/>
        <v>698560227610365.75</v>
      </c>
      <c r="U352" s="371">
        <f t="shared" si="698"/>
        <v>698560227610365.75</v>
      </c>
      <c r="V352" s="371">
        <f t="shared" si="698"/>
        <v>698560227610365.75</v>
      </c>
      <c r="W352" s="371">
        <f t="shared" si="698"/>
        <v>698560227610365.75</v>
      </c>
      <c r="X352" s="371">
        <f t="shared" si="698"/>
        <v>698560227610365.75</v>
      </c>
      <c r="Y352" s="371">
        <f t="shared" si="698"/>
        <v>698560227610365.75</v>
      </c>
      <c r="Z352" s="371">
        <f t="shared" si="698"/>
        <v>698560227610365.75</v>
      </c>
      <c r="AA352" s="38">
        <f t="shared" ref="AA352:AI352" si="699">$D352*R352/3600</f>
        <v>10594830118757.213</v>
      </c>
      <c r="AB352" s="38">
        <f t="shared" si="699"/>
        <v>10594830118757.213</v>
      </c>
      <c r="AC352" s="38">
        <f t="shared" si="699"/>
        <v>10594830118757.213</v>
      </c>
      <c r="AD352" s="38">
        <f t="shared" si="699"/>
        <v>10594830118757.213</v>
      </c>
      <c r="AE352" s="38">
        <f t="shared" si="699"/>
        <v>10594830118757.213</v>
      </c>
      <c r="AF352" s="38">
        <f t="shared" si="699"/>
        <v>10594830118757.213</v>
      </c>
      <c r="AG352" s="38">
        <f t="shared" si="699"/>
        <v>10594830118757.213</v>
      </c>
      <c r="AH352" s="38">
        <f t="shared" si="699"/>
        <v>10594830118757.213</v>
      </c>
      <c r="AI352" s="38">
        <f t="shared" si="699"/>
        <v>10594830118757.213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0</v>
      </c>
      <c r="O353" s="38">
        <f t="shared" si="545"/>
        <v>60</v>
      </c>
      <c r="P353" s="369">
        <f t="shared" si="546"/>
        <v>100000000000</v>
      </c>
      <c r="Q353" s="38">
        <f t="shared" si="547"/>
        <v>698560227610365.75</v>
      </c>
      <c r="R353" s="371">
        <f t="shared" ref="R353:Z353" si="700">$P353*$O353+MAX(R$24*1000/(MAX(MIN(FLOOR(R$24*1000/$U$1,1),$E353))*$L$1)*$R$1,$Q353-$P353*$O353)</f>
        <v>698560227610365.75</v>
      </c>
      <c r="S353" s="371">
        <f t="shared" si="700"/>
        <v>698560227610365.75</v>
      </c>
      <c r="T353" s="371">
        <f t="shared" si="700"/>
        <v>698560227610365.75</v>
      </c>
      <c r="U353" s="371">
        <f t="shared" si="700"/>
        <v>698560227610365.75</v>
      </c>
      <c r="V353" s="371">
        <f t="shared" si="700"/>
        <v>698560227610365.75</v>
      </c>
      <c r="W353" s="371">
        <f t="shared" si="700"/>
        <v>698560227610365.75</v>
      </c>
      <c r="X353" s="371">
        <f t="shared" si="700"/>
        <v>698560227610365.75</v>
      </c>
      <c r="Y353" s="371">
        <f t="shared" si="700"/>
        <v>698560227610365.75</v>
      </c>
      <c r="Z353" s="371">
        <f t="shared" si="700"/>
        <v>698560227610365.75</v>
      </c>
      <c r="AA353" s="38">
        <f t="shared" ref="AA353:AI353" si="701">$D353*R353/3600</f>
        <v>5297415059378.6064</v>
      </c>
      <c r="AB353" s="38">
        <f t="shared" si="701"/>
        <v>5297415059378.6064</v>
      </c>
      <c r="AC353" s="38">
        <f t="shared" si="701"/>
        <v>5297415059378.6064</v>
      </c>
      <c r="AD353" s="38">
        <f t="shared" si="701"/>
        <v>5297415059378.6064</v>
      </c>
      <c r="AE353" s="38">
        <f t="shared" si="701"/>
        <v>5297415059378.6064</v>
      </c>
      <c r="AF353" s="38">
        <f t="shared" si="701"/>
        <v>5297415059378.6064</v>
      </c>
      <c r="AG353" s="38">
        <f t="shared" si="701"/>
        <v>5297415059378.6064</v>
      </c>
      <c r="AH353" s="38">
        <f t="shared" si="701"/>
        <v>5297415059378.6064</v>
      </c>
      <c r="AI353" s="38">
        <f t="shared" si="701"/>
        <v>5297415059378.6064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0</v>
      </c>
      <c r="O354" s="38">
        <f t="shared" si="545"/>
        <v>5</v>
      </c>
      <c r="P354" s="369">
        <f t="shared" si="546"/>
        <v>100000000000</v>
      </c>
      <c r="Q354" s="38">
        <f t="shared" si="547"/>
        <v>698560227610365.75</v>
      </c>
      <c r="R354" s="371">
        <f t="shared" ref="R354:Z354" si="702">$P354*$O354+MAX(R$24*1000/(MAX(MIN(FLOOR(R$24*1000/$U$1,1),$E354))*$L$1)*$R$1,$Q354-$P354*$O354)</f>
        <v>698560227610365.75</v>
      </c>
      <c r="S354" s="371">
        <f t="shared" si="702"/>
        <v>698560227610365.75</v>
      </c>
      <c r="T354" s="371">
        <f t="shared" si="702"/>
        <v>698560227610365.75</v>
      </c>
      <c r="U354" s="371">
        <f t="shared" si="702"/>
        <v>698560227610365.75</v>
      </c>
      <c r="V354" s="371">
        <f t="shared" si="702"/>
        <v>698560227610365.75</v>
      </c>
      <c r="W354" s="371">
        <f t="shared" si="702"/>
        <v>698560227610365.75</v>
      </c>
      <c r="X354" s="371">
        <f t="shared" si="702"/>
        <v>698560227610365.75</v>
      </c>
      <c r="Y354" s="371">
        <f t="shared" si="702"/>
        <v>698560227610365.75</v>
      </c>
      <c r="Z354" s="371">
        <f t="shared" si="702"/>
        <v>698560227610365.75</v>
      </c>
      <c r="AA354" s="38">
        <f t="shared" ref="AA354:AI354" si="703">$D354*R354/3600</f>
        <v>775308711283.82458</v>
      </c>
      <c r="AB354" s="38">
        <f t="shared" si="703"/>
        <v>775308711283.82458</v>
      </c>
      <c r="AC354" s="38">
        <f t="shared" si="703"/>
        <v>775308711283.82458</v>
      </c>
      <c r="AD354" s="38">
        <f t="shared" si="703"/>
        <v>775308711283.82458</v>
      </c>
      <c r="AE354" s="38">
        <f t="shared" si="703"/>
        <v>775308711283.82458</v>
      </c>
      <c r="AF354" s="38">
        <f t="shared" si="703"/>
        <v>775308711283.82458</v>
      </c>
      <c r="AG354" s="38">
        <f t="shared" si="703"/>
        <v>775308711283.82458</v>
      </c>
      <c r="AH354" s="38">
        <f t="shared" si="703"/>
        <v>775308711283.82458</v>
      </c>
      <c r="AI354" s="38">
        <f t="shared" si="703"/>
        <v>775308711283.82458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2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1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3</v>
      </c>
      <c r="P357" s="369">
        <f t="shared" si="546"/>
        <v>251.68</v>
      </c>
      <c r="Q357" s="38">
        <f t="shared" si="547"/>
        <v>1758136.3808497686</v>
      </c>
      <c r="R357" s="371">
        <f t="shared" ref="R357:Z357" si="708">$P357*$O357+MAX(R$24*1000/(MAX(MIN(FLOOR(R$24*1000/$U$1,1),$E357))*$L$1)*$R$1,$Q357-$P357*$O357)</f>
        <v>1758136.3808497686</v>
      </c>
      <c r="S357" s="371">
        <f t="shared" si="708"/>
        <v>1758136.3808497686</v>
      </c>
      <c r="T357" s="371">
        <f t="shared" si="708"/>
        <v>1758136.3808497686</v>
      </c>
      <c r="U357" s="371">
        <f t="shared" si="708"/>
        <v>1758136.3808497686</v>
      </c>
      <c r="V357" s="371">
        <f t="shared" si="708"/>
        <v>1758136.3808497686</v>
      </c>
      <c r="W357" s="371">
        <f t="shared" si="708"/>
        <v>2250706.4802254494</v>
      </c>
      <c r="X357" s="371">
        <f t="shared" si="708"/>
        <v>22500269.442254491</v>
      </c>
      <c r="Y357" s="371">
        <f t="shared" si="708"/>
        <v>224995899.06254491</v>
      </c>
      <c r="Z357" s="371">
        <f t="shared" si="708"/>
        <v>2249952195.265449</v>
      </c>
      <c r="AA357" s="38">
        <f t="shared" ref="AA357:AI357" si="709">$D357*R357/3600</f>
        <v>2251.5866584082705</v>
      </c>
      <c r="AB357" s="38">
        <f t="shared" si="709"/>
        <v>2251.5866584082705</v>
      </c>
      <c r="AC357" s="38">
        <f t="shared" si="709"/>
        <v>2251.5866584082705</v>
      </c>
      <c r="AD357" s="38">
        <f t="shared" si="709"/>
        <v>2251.5866584082705</v>
      </c>
      <c r="AE357" s="38">
        <f t="shared" si="709"/>
        <v>2251.5866584082705</v>
      </c>
      <c r="AF357" s="38">
        <f t="shared" si="709"/>
        <v>2882.4047656753924</v>
      </c>
      <c r="AG357" s="38">
        <f t="shared" si="709"/>
        <v>28815.345065713918</v>
      </c>
      <c r="AH357" s="38">
        <f t="shared" si="709"/>
        <v>288144.74806609919</v>
      </c>
      <c r="AI357" s="38">
        <f t="shared" si="709"/>
        <v>2881438.7780699516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1</v>
      </c>
      <c r="P358" s="369">
        <f t="shared" si="546"/>
        <v>503.36</v>
      </c>
      <c r="Q358" s="38">
        <f t="shared" si="547"/>
        <v>3516272.7616995373</v>
      </c>
      <c r="R358" s="371">
        <f t="shared" ref="R358:Z358" si="710">$P358*$O358+MAX(R$24*1000/(MAX(MIN(FLOOR(R$24*1000/$U$1,1),$E358))*$L$1)*$R$1,$Q358-$P358*$O358)</f>
        <v>3516272.7616995373</v>
      </c>
      <c r="S358" s="371">
        <f t="shared" si="710"/>
        <v>3516272.7616995373</v>
      </c>
      <c r="T358" s="371">
        <f t="shared" si="710"/>
        <v>3516272.7616995373</v>
      </c>
      <c r="U358" s="371">
        <f t="shared" si="710"/>
        <v>3516272.7616995373</v>
      </c>
      <c r="V358" s="371">
        <f t="shared" si="710"/>
        <v>3516272.7616995373</v>
      </c>
      <c r="W358" s="371">
        <f t="shared" si="710"/>
        <v>4500406.2404508991</v>
      </c>
      <c r="X358" s="371">
        <f t="shared" si="710"/>
        <v>44999532.164508983</v>
      </c>
      <c r="Y358" s="371">
        <f t="shared" si="710"/>
        <v>449990791.40508986</v>
      </c>
      <c r="Z358" s="371">
        <f t="shared" si="710"/>
        <v>4499903383.8108978</v>
      </c>
      <c r="AA358" s="38">
        <f t="shared" ref="AA358:AI358" si="711">$D358*R358/3600</f>
        <v>2251.5866584082705</v>
      </c>
      <c r="AB358" s="38">
        <f t="shared" si="711"/>
        <v>2251.5866584082705</v>
      </c>
      <c r="AC358" s="38">
        <f t="shared" si="711"/>
        <v>2251.5866584082705</v>
      </c>
      <c r="AD358" s="38">
        <f t="shared" si="711"/>
        <v>2251.5866584082705</v>
      </c>
      <c r="AE358" s="38">
        <f t="shared" si="711"/>
        <v>2251.5866584082705</v>
      </c>
      <c r="AF358" s="38">
        <f t="shared" si="711"/>
        <v>2881.7601293020593</v>
      </c>
      <c r="AG358" s="38">
        <f t="shared" si="711"/>
        <v>28814.700429340588</v>
      </c>
      <c r="AH358" s="38">
        <f t="shared" si="711"/>
        <v>288144.10342972592</v>
      </c>
      <c r="AI358" s="38">
        <f t="shared" si="711"/>
        <v>2881438.1334335781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0</v>
      </c>
      <c r="O359" s="38">
        <f t="shared" si="545"/>
        <v>0</v>
      </c>
      <c r="P359" s="369">
        <f t="shared" si="546"/>
        <v>100000000000</v>
      </c>
      <c r="Q359" s="38">
        <f t="shared" si="547"/>
        <v>698560227610365.75</v>
      </c>
      <c r="R359" s="371">
        <f t="shared" ref="R359:Z359" si="712">$P359*$O359+MAX(R$24*1000/(MAX(MIN(FLOOR(R$24*1000/$U$1,1),$E359))*$L$1)*$R$1,$Q359-$P359*$O359)</f>
        <v>698560227610365.75</v>
      </c>
      <c r="S359" s="371">
        <f t="shared" si="712"/>
        <v>698560227610365.75</v>
      </c>
      <c r="T359" s="371">
        <f t="shared" si="712"/>
        <v>698560227610365.75</v>
      </c>
      <c r="U359" s="371">
        <f t="shared" si="712"/>
        <v>698560227610365.75</v>
      </c>
      <c r="V359" s="371">
        <f t="shared" si="712"/>
        <v>698560227610365.75</v>
      </c>
      <c r="W359" s="371">
        <f t="shared" si="712"/>
        <v>698560227610365.75</v>
      </c>
      <c r="X359" s="371">
        <f t="shared" si="712"/>
        <v>698560227610365.75</v>
      </c>
      <c r="Y359" s="371">
        <f t="shared" si="712"/>
        <v>698560227610365.75</v>
      </c>
      <c r="Z359" s="371">
        <f t="shared" si="712"/>
        <v>698560227610365.75</v>
      </c>
      <c r="AA359" s="38">
        <f t="shared" ref="AA359:AI359" si="713">$D359*R359/3600</f>
        <v>223655699539.91879</v>
      </c>
      <c r="AB359" s="38">
        <f t="shared" si="713"/>
        <v>223655699539.91879</v>
      </c>
      <c r="AC359" s="38">
        <f t="shared" si="713"/>
        <v>223655699539.91879</v>
      </c>
      <c r="AD359" s="38">
        <f t="shared" si="713"/>
        <v>223655699539.91879</v>
      </c>
      <c r="AE359" s="38">
        <f t="shared" si="713"/>
        <v>223655699539.91879</v>
      </c>
      <c r="AF359" s="38">
        <f t="shared" si="713"/>
        <v>223655699539.91879</v>
      </c>
      <c r="AG359" s="38">
        <f t="shared" si="713"/>
        <v>223655699539.91879</v>
      </c>
      <c r="AH359" s="38">
        <f t="shared" si="713"/>
        <v>223655699539.91879</v>
      </c>
      <c r="AI359" s="38">
        <f t="shared" si="713"/>
        <v>223655699539.91879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0</v>
      </c>
      <c r="O360" s="38">
        <f t="shared" si="545"/>
        <v>4</v>
      </c>
      <c r="P360" s="369">
        <f t="shared" si="546"/>
        <v>100000000000</v>
      </c>
      <c r="Q360" s="38">
        <f t="shared" si="547"/>
        <v>698560227610365.75</v>
      </c>
      <c r="R360" s="371">
        <f t="shared" ref="R360:Z360" si="714">$P360*$O360+MAX(R$24*1000/(MAX(MIN(FLOOR(R$24*1000/$U$1,1),$E360))*$L$1)*$R$1,$Q360-$P360*$O360)</f>
        <v>698560227610365.75</v>
      </c>
      <c r="S360" s="371">
        <f t="shared" si="714"/>
        <v>698560227610365.75</v>
      </c>
      <c r="T360" s="371">
        <f t="shared" si="714"/>
        <v>698560227610365.75</v>
      </c>
      <c r="U360" s="371">
        <f t="shared" si="714"/>
        <v>698560227610365.75</v>
      </c>
      <c r="V360" s="371">
        <f t="shared" si="714"/>
        <v>698560227610365.75</v>
      </c>
      <c r="W360" s="371">
        <f t="shared" si="714"/>
        <v>698560227610365.75</v>
      </c>
      <c r="X360" s="371">
        <f t="shared" si="714"/>
        <v>698560227610365.75</v>
      </c>
      <c r="Y360" s="371">
        <f t="shared" si="714"/>
        <v>698560227610365.75</v>
      </c>
      <c r="Z360" s="371">
        <f t="shared" si="714"/>
        <v>698560227610365.75</v>
      </c>
      <c r="AA360" s="38">
        <f t="shared" ref="AA360:AI360" si="715">$D360*R360/3600</f>
        <v>1071125682335.894</v>
      </c>
      <c r="AB360" s="38">
        <f t="shared" si="715"/>
        <v>1071125682335.894</v>
      </c>
      <c r="AC360" s="38">
        <f t="shared" si="715"/>
        <v>1071125682335.894</v>
      </c>
      <c r="AD360" s="38">
        <f t="shared" si="715"/>
        <v>1071125682335.894</v>
      </c>
      <c r="AE360" s="38">
        <f t="shared" si="715"/>
        <v>1071125682335.894</v>
      </c>
      <c r="AF360" s="38">
        <f t="shared" si="715"/>
        <v>1071125682335.894</v>
      </c>
      <c r="AG360" s="38">
        <f t="shared" si="715"/>
        <v>1071125682335.894</v>
      </c>
      <c r="AH360" s="38">
        <f t="shared" si="715"/>
        <v>1071125682335.894</v>
      </c>
      <c r="AI360" s="38">
        <f t="shared" si="715"/>
        <v>1071125682335.894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2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1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0</v>
      </c>
      <c r="O363" s="38">
        <f t="shared" si="545"/>
        <v>120</v>
      </c>
      <c r="P363" s="369">
        <f t="shared" si="546"/>
        <v>100000000000</v>
      </c>
      <c r="Q363" s="38">
        <f t="shared" si="547"/>
        <v>698560227610365.75</v>
      </c>
      <c r="R363" s="371">
        <f t="shared" ref="R363:Z363" si="720">$P363*$O363+MAX(R$24*1000/(MAX(MIN(FLOOR(R$24*1000/$U$1,1),$E363))*$L$1)*$R$1,$Q363-$P363*$O363)</f>
        <v>698560227610365.75</v>
      </c>
      <c r="S363" s="371">
        <f t="shared" si="720"/>
        <v>698560227610365.75</v>
      </c>
      <c r="T363" s="371">
        <f t="shared" si="720"/>
        <v>698560227610365.75</v>
      </c>
      <c r="U363" s="371">
        <f t="shared" si="720"/>
        <v>698560227610365.75</v>
      </c>
      <c r="V363" s="371">
        <f t="shared" si="720"/>
        <v>698560227610365.75</v>
      </c>
      <c r="W363" s="371">
        <f t="shared" si="720"/>
        <v>698560227610365.75</v>
      </c>
      <c r="X363" s="371">
        <f t="shared" si="720"/>
        <v>698560227610365.75</v>
      </c>
      <c r="Y363" s="371">
        <f t="shared" si="720"/>
        <v>698560227610365.75</v>
      </c>
      <c r="Z363" s="371">
        <f t="shared" si="720"/>
        <v>698560227610365.75</v>
      </c>
      <c r="AA363" s="38">
        <f t="shared" ref="AA363:AI363" si="721">$D363*R363/3600</f>
        <v>9004423869891.9238</v>
      </c>
      <c r="AB363" s="38">
        <f t="shared" si="721"/>
        <v>9004423869891.9238</v>
      </c>
      <c r="AC363" s="38">
        <f t="shared" si="721"/>
        <v>9004423869891.9238</v>
      </c>
      <c r="AD363" s="38">
        <f t="shared" si="721"/>
        <v>9004423869891.9238</v>
      </c>
      <c r="AE363" s="38">
        <f t="shared" si="721"/>
        <v>9004423869891.9238</v>
      </c>
      <c r="AF363" s="38">
        <f t="shared" si="721"/>
        <v>9004423869891.9238</v>
      </c>
      <c r="AG363" s="38">
        <f t="shared" si="721"/>
        <v>9004423869891.9238</v>
      </c>
      <c r="AH363" s="38">
        <f t="shared" si="721"/>
        <v>9004423869891.9238</v>
      </c>
      <c r="AI363" s="38">
        <f t="shared" si="721"/>
        <v>9004423869891.9238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80</v>
      </c>
      <c r="P364" s="369">
        <f t="shared" si="546"/>
        <v>125.84</v>
      </c>
      <c r="Q364" s="38">
        <f t="shared" si="547"/>
        <v>879068.19042488432</v>
      </c>
      <c r="R364" s="371">
        <f t="shared" ref="R364:Z364" si="723">$P364*$O364+MAX(R$24*1000/(MAX(MIN(FLOOR(R$24*1000/$U$1,1),$E364))*$L$1)*$R$1,$Q364-$P364*$O364)</f>
        <v>879068.19042488432</v>
      </c>
      <c r="S364" s="371">
        <f t="shared" si="723"/>
        <v>879068.19042488432</v>
      </c>
      <c r="T364" s="371">
        <f t="shared" si="723"/>
        <v>879068.19042488432</v>
      </c>
      <c r="U364" s="371">
        <f t="shared" si="723"/>
        <v>879068.19042488432</v>
      </c>
      <c r="V364" s="371">
        <f t="shared" si="723"/>
        <v>879068.19042488432</v>
      </c>
      <c r="W364" s="371">
        <f t="shared" si="723"/>
        <v>879068.19042488432</v>
      </c>
      <c r="X364" s="371">
        <f t="shared" si="723"/>
        <v>5634945.8005636232</v>
      </c>
      <c r="Y364" s="371">
        <f t="shared" si="723"/>
        <v>56258853.205636233</v>
      </c>
      <c r="Z364" s="371">
        <f t="shared" si="723"/>
        <v>562497927.25636232</v>
      </c>
      <c r="AA364" s="38">
        <f t="shared" ref="AA364:AI364" si="724">$D364*R364/3600</f>
        <v>6513.8952910483931</v>
      </c>
      <c r="AB364" s="38">
        <f t="shared" si="724"/>
        <v>6513.8952910483931</v>
      </c>
      <c r="AC364" s="38">
        <f t="shared" si="724"/>
        <v>6513.8952910483931</v>
      </c>
      <c r="AD364" s="38">
        <f t="shared" si="724"/>
        <v>6513.8952910483931</v>
      </c>
      <c r="AE364" s="38">
        <f t="shared" si="724"/>
        <v>6513.8952910483931</v>
      </c>
      <c r="AF364" s="38">
        <f t="shared" si="724"/>
        <v>6513.8952910483931</v>
      </c>
      <c r="AG364" s="38">
        <f t="shared" si="724"/>
        <v>41754.948382176444</v>
      </c>
      <c r="AH364" s="38">
        <f t="shared" si="724"/>
        <v>416878.10225376446</v>
      </c>
      <c r="AI364" s="38">
        <f t="shared" si="724"/>
        <v>4168109.6409696448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80</v>
      </c>
      <c r="P365" s="369">
        <f t="shared" si="546"/>
        <v>125.84</v>
      </c>
      <c r="Q365" s="38">
        <f t="shared" si="547"/>
        <v>879068.19042488432</v>
      </c>
      <c r="R365" s="371">
        <f t="shared" ref="R365:Z365" si="725">$P365*$O365+MAX(R$24*1000/(MAX(MIN(FLOOR(R$24*1000/$U$1,1),$E365))*$L$1)*$R$1,$Q365-$P365*$O365)</f>
        <v>879068.19042488432</v>
      </c>
      <c r="S365" s="371">
        <f t="shared" si="725"/>
        <v>879068.19042488432</v>
      </c>
      <c r="T365" s="371">
        <f t="shared" si="725"/>
        <v>879068.19042488432</v>
      </c>
      <c r="U365" s="371">
        <f t="shared" si="725"/>
        <v>879068.19042488432</v>
      </c>
      <c r="V365" s="371">
        <f t="shared" si="725"/>
        <v>879068.19042488432</v>
      </c>
      <c r="W365" s="371">
        <f t="shared" si="725"/>
        <v>879068.19042488432</v>
      </c>
      <c r="X365" s="371">
        <f t="shared" si="725"/>
        <v>5634945.8005636232</v>
      </c>
      <c r="Y365" s="371">
        <f t="shared" si="725"/>
        <v>56258853.205636233</v>
      </c>
      <c r="Z365" s="371">
        <f t="shared" si="725"/>
        <v>562497927.25636232</v>
      </c>
      <c r="AA365" s="38">
        <f t="shared" ref="AA365:AI365" si="726">$D365*R365/3600</f>
        <v>6513.8952910483931</v>
      </c>
      <c r="AB365" s="38">
        <f t="shared" si="726"/>
        <v>6513.8952910483931</v>
      </c>
      <c r="AC365" s="38">
        <f t="shared" si="726"/>
        <v>6513.8952910483931</v>
      </c>
      <c r="AD365" s="38">
        <f t="shared" si="726"/>
        <v>6513.8952910483931</v>
      </c>
      <c r="AE365" s="38">
        <f t="shared" si="726"/>
        <v>6513.8952910483931</v>
      </c>
      <c r="AF365" s="38">
        <f t="shared" si="726"/>
        <v>6513.8952910483931</v>
      </c>
      <c r="AG365" s="38">
        <f t="shared" si="726"/>
        <v>41754.948382176444</v>
      </c>
      <c r="AH365" s="38">
        <f t="shared" si="726"/>
        <v>416878.10225376446</v>
      </c>
      <c r="AI365" s="38">
        <f t="shared" si="726"/>
        <v>4168109.6409696448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40</v>
      </c>
      <c r="P366" s="369">
        <f t="shared" si="546"/>
        <v>251.68</v>
      </c>
      <c r="Q366" s="38">
        <f t="shared" si="547"/>
        <v>1758136.3808497686</v>
      </c>
      <c r="R366" s="371">
        <f t="shared" ref="R366:Z366" si="727">$P366*$O366+MAX(R$24*1000/(MAX(MIN(FLOOR(R$24*1000/$U$1,1),$E366))*$L$1)*$R$1,$Q366-$P366*$O366)</f>
        <v>1758136.3808497686</v>
      </c>
      <c r="S366" s="371">
        <f t="shared" si="727"/>
        <v>1758136.3808497686</v>
      </c>
      <c r="T366" s="371">
        <f t="shared" si="727"/>
        <v>1758136.3808497686</v>
      </c>
      <c r="U366" s="371">
        <f t="shared" si="727"/>
        <v>1758136.3808497686</v>
      </c>
      <c r="V366" s="371">
        <f t="shared" si="727"/>
        <v>1758136.3808497686</v>
      </c>
      <c r="W366" s="371">
        <f t="shared" si="727"/>
        <v>1758136.3808497686</v>
      </c>
      <c r="X366" s="371">
        <f t="shared" si="727"/>
        <v>11259824.401127245</v>
      </c>
      <c r="Y366" s="371">
        <f t="shared" si="727"/>
        <v>112507639.21127246</v>
      </c>
      <c r="Z366" s="371">
        <f t="shared" si="727"/>
        <v>1124985787.3127246</v>
      </c>
      <c r="AA366" s="38">
        <f t="shared" ref="AA366:AI366" si="728">$D366*R366/3600</f>
        <v>6513.8952910483931</v>
      </c>
      <c r="AB366" s="38">
        <f t="shared" si="728"/>
        <v>6513.8952910483931</v>
      </c>
      <c r="AC366" s="38">
        <f t="shared" si="728"/>
        <v>6513.8952910483931</v>
      </c>
      <c r="AD366" s="38">
        <f t="shared" si="728"/>
        <v>6513.8952910483931</v>
      </c>
      <c r="AE366" s="38">
        <f t="shared" si="728"/>
        <v>6513.8952910483931</v>
      </c>
      <c r="AF366" s="38">
        <f t="shared" si="728"/>
        <v>6513.8952910483931</v>
      </c>
      <c r="AG366" s="38">
        <f t="shared" si="728"/>
        <v>41717.649406176439</v>
      </c>
      <c r="AH366" s="38">
        <f t="shared" si="728"/>
        <v>416840.80327776447</v>
      </c>
      <c r="AI366" s="38">
        <f t="shared" si="728"/>
        <v>4168072.3419936444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20</v>
      </c>
      <c r="P367" s="369">
        <f t="shared" si="546"/>
        <v>503.36</v>
      </c>
      <c r="Q367" s="38">
        <f t="shared" si="547"/>
        <v>3516272.7616995373</v>
      </c>
      <c r="R367" s="371">
        <f t="shared" ref="R367:Z367" si="729">$P367*$O367+MAX(R$24*1000/(MAX(MIN(FLOOR(R$24*1000/$U$1,1),$E367))*$L$1)*$R$1,$Q367-$P367*$O367)</f>
        <v>3516272.7616995373</v>
      </c>
      <c r="S367" s="371">
        <f t="shared" si="729"/>
        <v>3516272.7616995373</v>
      </c>
      <c r="T367" s="371">
        <f t="shared" si="729"/>
        <v>3516272.7616995373</v>
      </c>
      <c r="U367" s="371">
        <f t="shared" si="729"/>
        <v>3516272.7616995373</v>
      </c>
      <c r="V367" s="371">
        <f t="shared" si="729"/>
        <v>3516272.7616995373</v>
      </c>
      <c r="W367" s="371">
        <f t="shared" si="729"/>
        <v>3516272.7616995373</v>
      </c>
      <c r="X367" s="371">
        <f t="shared" si="729"/>
        <v>22509581.602254491</v>
      </c>
      <c r="Y367" s="371">
        <f t="shared" si="729"/>
        <v>225005211.22254491</v>
      </c>
      <c r="Z367" s="371">
        <f t="shared" si="729"/>
        <v>2249961507.4254489</v>
      </c>
      <c r="AA367" s="38">
        <f t="shared" ref="AA367:AI367" si="730">$D367*R367/3600</f>
        <v>6513.8952910483931</v>
      </c>
      <c r="AB367" s="38">
        <f t="shared" si="730"/>
        <v>6513.8952910483931</v>
      </c>
      <c r="AC367" s="38">
        <f t="shared" si="730"/>
        <v>6513.8952910483931</v>
      </c>
      <c r="AD367" s="38">
        <f t="shared" si="730"/>
        <v>6513.8952910483931</v>
      </c>
      <c r="AE367" s="38">
        <f t="shared" si="730"/>
        <v>6513.8952910483931</v>
      </c>
      <c r="AF367" s="38">
        <f t="shared" si="730"/>
        <v>6513.8952910483931</v>
      </c>
      <c r="AG367" s="38">
        <f t="shared" si="730"/>
        <v>41698.999918176443</v>
      </c>
      <c r="AH367" s="38">
        <f t="shared" si="730"/>
        <v>416822.15378976444</v>
      </c>
      <c r="AI367" s="38">
        <f t="shared" si="730"/>
        <v>4168053.6925056437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0</v>
      </c>
      <c r="O368" s="38">
        <f t="shared" si="545"/>
        <v>10</v>
      </c>
      <c r="P368" s="369">
        <f t="shared" si="546"/>
        <v>100000000000</v>
      </c>
      <c r="Q368" s="38">
        <f t="shared" si="547"/>
        <v>698560227610365.75</v>
      </c>
      <c r="R368" s="371">
        <f t="shared" ref="R368:Z368" si="731">$P368*$O368+MAX(R$24*1000/(MAX(MIN(FLOOR(R$24*1000/$U$1,1),$E368))*$L$1)*$R$1,$Q368-$P368*$O368)</f>
        <v>698560227610365.75</v>
      </c>
      <c r="S368" s="371">
        <f t="shared" si="731"/>
        <v>698560227610365.75</v>
      </c>
      <c r="T368" s="371">
        <f t="shared" si="731"/>
        <v>698560227610365.75</v>
      </c>
      <c r="U368" s="371">
        <f t="shared" si="731"/>
        <v>698560227610365.75</v>
      </c>
      <c r="V368" s="371">
        <f t="shared" si="731"/>
        <v>698560227610365.75</v>
      </c>
      <c r="W368" s="371">
        <f t="shared" si="731"/>
        <v>698560227610365.75</v>
      </c>
      <c r="X368" s="371">
        <f t="shared" si="731"/>
        <v>698560227610365.75</v>
      </c>
      <c r="Y368" s="371">
        <f t="shared" si="731"/>
        <v>698560227610365.75</v>
      </c>
      <c r="Z368" s="371">
        <f t="shared" si="731"/>
        <v>698560227610365.75</v>
      </c>
      <c r="AA368" s="38">
        <f t="shared" ref="AA368:AI368" si="732">$D368*R368/3600</f>
        <v>647041410824.1012</v>
      </c>
      <c r="AB368" s="38">
        <f t="shared" si="732"/>
        <v>647041410824.1012</v>
      </c>
      <c r="AC368" s="38">
        <f t="shared" si="732"/>
        <v>647041410824.1012</v>
      </c>
      <c r="AD368" s="38">
        <f t="shared" si="732"/>
        <v>647041410824.1012</v>
      </c>
      <c r="AE368" s="38">
        <f t="shared" si="732"/>
        <v>647041410824.1012</v>
      </c>
      <c r="AF368" s="38">
        <f t="shared" si="732"/>
        <v>647041410824.1012</v>
      </c>
      <c r="AG368" s="38">
        <f t="shared" si="732"/>
        <v>647041410824.1012</v>
      </c>
      <c r="AH368" s="38">
        <f t="shared" si="732"/>
        <v>647041410824.1012</v>
      </c>
      <c r="AI368" s="38">
        <f t="shared" si="732"/>
        <v>647041410824.1012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0</v>
      </c>
      <c r="O369" s="38">
        <f t="shared" si="545"/>
        <v>5</v>
      </c>
      <c r="P369" s="369">
        <f t="shared" si="546"/>
        <v>100000000000</v>
      </c>
      <c r="Q369" s="38">
        <f t="shared" si="547"/>
        <v>698560227610365.75</v>
      </c>
      <c r="R369" s="371">
        <f t="shared" ref="R369:Z369" si="733">$P369*$O369+MAX(R$24*1000/(MAX(MIN(FLOOR(R$24*1000/$U$1,1),$E369))*$L$1)*$R$1,$Q369-$P369*$O369)</f>
        <v>698560227610365.75</v>
      </c>
      <c r="S369" s="371">
        <f t="shared" si="733"/>
        <v>698560227610365.75</v>
      </c>
      <c r="T369" s="371">
        <f t="shared" si="733"/>
        <v>698560227610365.75</v>
      </c>
      <c r="U369" s="371">
        <f t="shared" si="733"/>
        <v>698560227610365.75</v>
      </c>
      <c r="V369" s="371">
        <f t="shared" si="733"/>
        <v>698560227610365.75</v>
      </c>
      <c r="W369" s="371">
        <f t="shared" si="733"/>
        <v>698560227610365.75</v>
      </c>
      <c r="X369" s="371">
        <f t="shared" si="733"/>
        <v>698560227610365.75</v>
      </c>
      <c r="Y369" s="371">
        <f t="shared" si="733"/>
        <v>698560227610365.75</v>
      </c>
      <c r="Z369" s="371">
        <f t="shared" si="733"/>
        <v>698560227610365.75</v>
      </c>
      <c r="AA369" s="38">
        <f t="shared" ref="AA369:AI369" si="734">$D369*R369/3600</f>
        <v>323520705412.0506</v>
      </c>
      <c r="AB369" s="38">
        <f t="shared" si="734"/>
        <v>323520705412.0506</v>
      </c>
      <c r="AC369" s="38">
        <f t="shared" si="734"/>
        <v>323520705412.0506</v>
      </c>
      <c r="AD369" s="38">
        <f t="shared" si="734"/>
        <v>323520705412.0506</v>
      </c>
      <c r="AE369" s="38">
        <f t="shared" si="734"/>
        <v>323520705412.0506</v>
      </c>
      <c r="AF369" s="38">
        <f t="shared" si="734"/>
        <v>323520705412.0506</v>
      </c>
      <c r="AG369" s="38">
        <f t="shared" si="734"/>
        <v>323520705412.0506</v>
      </c>
      <c r="AH369" s="38">
        <f t="shared" si="734"/>
        <v>323520705412.0506</v>
      </c>
      <c r="AI369" s="38">
        <f t="shared" si="734"/>
        <v>323520705412.0506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60</v>
      </c>
      <c r="P370" s="369">
        <f t="shared" si="546"/>
        <v>167.78666666666666</v>
      </c>
      <c r="Q370" s="38">
        <f t="shared" si="547"/>
        <v>1172090.9205665123</v>
      </c>
      <c r="R370" s="371">
        <f t="shared" ref="R370:Z370" si="735">$P370*$O370+MAX(R$24*1000/(MAX(MIN(FLOOR(R$24*1000/$U$1,1),$E370))*$L$1)*$R$1,$Q370-$P370*$O370)</f>
        <v>1172090.9205665123</v>
      </c>
      <c r="S370" s="371">
        <f t="shared" si="735"/>
        <v>1172090.9205665123</v>
      </c>
      <c r="T370" s="371">
        <f t="shared" si="735"/>
        <v>1172090.9205665123</v>
      </c>
      <c r="U370" s="371">
        <f t="shared" si="735"/>
        <v>1172090.9205665123</v>
      </c>
      <c r="V370" s="371">
        <f t="shared" si="735"/>
        <v>1172090.9205665123</v>
      </c>
      <c r="W370" s="371">
        <f t="shared" si="735"/>
        <v>1172090.9205665123</v>
      </c>
      <c r="X370" s="371">
        <f t="shared" si="735"/>
        <v>7509905.3340848312</v>
      </c>
      <c r="Y370" s="371">
        <f t="shared" si="735"/>
        <v>75008448.540848315</v>
      </c>
      <c r="Z370" s="371">
        <f t="shared" si="735"/>
        <v>749993880.60848308</v>
      </c>
      <c r="AA370" s="38">
        <f t="shared" ref="AA370:AI370" si="736">$D370*R370/3600</f>
        <v>6513.8952910483931</v>
      </c>
      <c r="AB370" s="38">
        <f t="shared" si="736"/>
        <v>6513.8952910483931</v>
      </c>
      <c r="AC370" s="38">
        <f t="shared" si="736"/>
        <v>6513.8952910483931</v>
      </c>
      <c r="AD370" s="38">
        <f t="shared" si="736"/>
        <v>6513.8952910483931</v>
      </c>
      <c r="AE370" s="38">
        <f t="shared" si="736"/>
        <v>6513.8952910483931</v>
      </c>
      <c r="AF370" s="38">
        <f t="shared" si="736"/>
        <v>6513.8952910483931</v>
      </c>
      <c r="AG370" s="38">
        <f t="shared" si="736"/>
        <v>41736.298894176449</v>
      </c>
      <c r="AH370" s="38">
        <f t="shared" si="736"/>
        <v>416859.45276576455</v>
      </c>
      <c r="AI370" s="38">
        <f t="shared" si="736"/>
        <v>4168090.991481645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0</v>
      </c>
      <c r="O371" s="38">
        <f t="shared" si="545"/>
        <v>2</v>
      </c>
      <c r="P371" s="369">
        <f t="shared" si="546"/>
        <v>100000000000</v>
      </c>
      <c r="Q371" s="38">
        <f t="shared" si="547"/>
        <v>698560227610365.75</v>
      </c>
      <c r="R371" s="371">
        <f t="shared" ref="R371:Z371" si="737">$P371*$O371+MAX(R$24*1000/(MAX(MIN(FLOOR(R$24*1000/$U$1,1),$E371))*$L$1)*$R$1,$Q371-$P371*$O371)</f>
        <v>698560227610365.75</v>
      </c>
      <c r="S371" s="371">
        <f t="shared" si="737"/>
        <v>698560227610365.75</v>
      </c>
      <c r="T371" s="371">
        <f t="shared" si="737"/>
        <v>698560227610365.75</v>
      </c>
      <c r="U371" s="371">
        <f t="shared" si="737"/>
        <v>698560227610365.75</v>
      </c>
      <c r="V371" s="371">
        <f t="shared" si="737"/>
        <v>698560227610365.75</v>
      </c>
      <c r="W371" s="371">
        <f t="shared" si="737"/>
        <v>698560227610365.75</v>
      </c>
      <c r="X371" s="371">
        <f t="shared" si="737"/>
        <v>698560227610365.75</v>
      </c>
      <c r="Y371" s="371">
        <f t="shared" si="737"/>
        <v>698560227610365.75</v>
      </c>
      <c r="Z371" s="371">
        <f t="shared" si="737"/>
        <v>698560227610365.75</v>
      </c>
      <c r="AA371" s="38">
        <f t="shared" ref="AA371:AI371" si="738">$D371*R371/3600</f>
        <v>161761322928.56369</v>
      </c>
      <c r="AB371" s="38">
        <f t="shared" si="738"/>
        <v>161761322928.56369</v>
      </c>
      <c r="AC371" s="38">
        <f t="shared" si="738"/>
        <v>161761322928.56369</v>
      </c>
      <c r="AD371" s="38">
        <f t="shared" si="738"/>
        <v>161761322928.56369</v>
      </c>
      <c r="AE371" s="38">
        <f t="shared" si="738"/>
        <v>161761322928.56369</v>
      </c>
      <c r="AF371" s="38">
        <f t="shared" si="738"/>
        <v>161761322928.56369</v>
      </c>
      <c r="AG371" s="38">
        <f t="shared" si="738"/>
        <v>161761322928.56369</v>
      </c>
      <c r="AH371" s="38">
        <f t="shared" si="738"/>
        <v>161761322928.56369</v>
      </c>
      <c r="AI371" s="38">
        <f t="shared" si="738"/>
        <v>161761322928.56369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76</v>
      </c>
      <c r="P372" s="369">
        <f t="shared" si="546"/>
        <v>503.36</v>
      </c>
      <c r="Q372" s="38">
        <f t="shared" si="547"/>
        <v>3516272.7616995373</v>
      </c>
      <c r="R372" s="371">
        <f t="shared" ref="R372:Z372" si="739">$P372*$O372+MAX(R$24*1000/(MAX(MIN(FLOOR(R$24*1000/$U$1,1),$E372))*$L$1)*$R$1,$Q372-$P372*$O372)</f>
        <v>3516272.7616995373</v>
      </c>
      <c r="S372" s="371">
        <f t="shared" si="739"/>
        <v>3516272.7616995373</v>
      </c>
      <c r="T372" s="371">
        <f t="shared" si="739"/>
        <v>3516272.7616995373</v>
      </c>
      <c r="U372" s="371">
        <f t="shared" si="739"/>
        <v>3516272.7616995373</v>
      </c>
      <c r="V372" s="371">
        <f t="shared" si="739"/>
        <v>3516272.7616995373</v>
      </c>
      <c r="W372" s="371">
        <f t="shared" si="739"/>
        <v>3516272.7616995373</v>
      </c>
      <c r="X372" s="371">
        <f t="shared" si="739"/>
        <v>5663133.9605636233</v>
      </c>
      <c r="Y372" s="371">
        <f t="shared" si="739"/>
        <v>56287041.36563623</v>
      </c>
      <c r="Z372" s="371">
        <f t="shared" si="739"/>
        <v>562526115.41636229</v>
      </c>
      <c r="AA372" s="38">
        <f t="shared" ref="AA372:AI372" si="740">$D372*R372/3600</f>
        <v>26067.302073399234</v>
      </c>
      <c r="AB372" s="38">
        <f t="shared" si="740"/>
        <v>26067.302073399234</v>
      </c>
      <c r="AC372" s="38">
        <f t="shared" si="740"/>
        <v>26067.302073399234</v>
      </c>
      <c r="AD372" s="38">
        <f t="shared" si="740"/>
        <v>26067.302073399234</v>
      </c>
      <c r="AE372" s="38">
        <f t="shared" si="740"/>
        <v>26067.302073399234</v>
      </c>
      <c r="AF372" s="38">
        <f t="shared" si="740"/>
        <v>26067.302073399234</v>
      </c>
      <c r="AG372" s="38">
        <f t="shared" si="740"/>
        <v>41982.699760978328</v>
      </c>
      <c r="AH372" s="38">
        <f t="shared" si="740"/>
        <v>417274.59999058326</v>
      </c>
      <c r="AI372" s="38">
        <f t="shared" si="740"/>
        <v>4170193.6022866322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38</v>
      </c>
      <c r="P373" s="369">
        <f t="shared" si="546"/>
        <v>1258.4000000000001</v>
      </c>
      <c r="Q373" s="38">
        <f t="shared" si="547"/>
        <v>8790681.904248843</v>
      </c>
      <c r="R373" s="371">
        <f t="shared" ref="R373:Z373" si="741">$P373*$O373+MAX(R$24*1000/(MAX(MIN(FLOOR(R$24*1000/$U$1,1),$E373))*$L$1)*$R$1,$Q373-$P373*$O373)</f>
        <v>8790681.904248843</v>
      </c>
      <c r="S373" s="371">
        <f t="shared" si="741"/>
        <v>8790681.904248843</v>
      </c>
      <c r="T373" s="371">
        <f t="shared" si="741"/>
        <v>8790681.904248843</v>
      </c>
      <c r="U373" s="371">
        <f t="shared" si="741"/>
        <v>8790681.904248843</v>
      </c>
      <c r="V373" s="371">
        <f t="shared" si="741"/>
        <v>8790681.904248843</v>
      </c>
      <c r="W373" s="371">
        <f t="shared" si="741"/>
        <v>8790681.904248843</v>
      </c>
      <c r="X373" s="371">
        <f t="shared" si="741"/>
        <v>11297576.401127245</v>
      </c>
      <c r="Y373" s="371">
        <f t="shared" si="741"/>
        <v>112545391.21127246</v>
      </c>
      <c r="Z373" s="371">
        <f t="shared" si="741"/>
        <v>1125023539.3127246</v>
      </c>
      <c r="AA373" s="38">
        <f t="shared" ref="AA373:AI373" si="742">$D373*R373/3600</f>
        <v>32584.127591749046</v>
      </c>
      <c r="AB373" s="38">
        <f t="shared" si="742"/>
        <v>32584.127591749046</v>
      </c>
      <c r="AC373" s="38">
        <f t="shared" si="742"/>
        <v>32584.127591749046</v>
      </c>
      <c r="AD373" s="38">
        <f t="shared" si="742"/>
        <v>32584.127591749046</v>
      </c>
      <c r="AE373" s="38">
        <f t="shared" si="742"/>
        <v>32584.127591749046</v>
      </c>
      <c r="AF373" s="38">
        <f t="shared" si="742"/>
        <v>32584.127591749046</v>
      </c>
      <c r="AG373" s="38">
        <f t="shared" si="742"/>
        <v>41876.349860178321</v>
      </c>
      <c r="AH373" s="38">
        <f t="shared" si="742"/>
        <v>417168.25008978328</v>
      </c>
      <c r="AI373" s="38">
        <f t="shared" si="742"/>
        <v>4170087.2523858324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19</v>
      </c>
      <c r="P374" s="369">
        <f t="shared" si="546"/>
        <v>1258.4000000000001</v>
      </c>
      <c r="Q374" s="38">
        <f t="shared" si="547"/>
        <v>8790681.904248843</v>
      </c>
      <c r="R374" s="371">
        <f t="shared" ref="R374:Z374" si="743">$P374*$O374+MAX(R$24*1000/(MAX(MIN(FLOOR(R$24*1000/$U$1,1),$E374))*$L$1)*$R$1,$Q374-$P374*$O374)</f>
        <v>8790681.904248843</v>
      </c>
      <c r="S374" s="371">
        <f t="shared" si="743"/>
        <v>8790681.904248843</v>
      </c>
      <c r="T374" s="371">
        <f t="shared" si="743"/>
        <v>8790681.904248843</v>
      </c>
      <c r="U374" s="371">
        <f t="shared" si="743"/>
        <v>8790681.904248843</v>
      </c>
      <c r="V374" s="371">
        <f t="shared" si="743"/>
        <v>8790681.904248843</v>
      </c>
      <c r="W374" s="371">
        <f t="shared" si="743"/>
        <v>8790681.904248843</v>
      </c>
      <c r="X374" s="371">
        <f t="shared" si="743"/>
        <v>22523424.002254494</v>
      </c>
      <c r="Y374" s="371">
        <f t="shared" si="743"/>
        <v>225019053.62254491</v>
      </c>
      <c r="Z374" s="371">
        <f t="shared" si="743"/>
        <v>2249975349.825449</v>
      </c>
      <c r="AA374" s="38">
        <f t="shared" ref="AA374:AI374" si="744">$D374*R374/3600</f>
        <v>16292.063795874523</v>
      </c>
      <c r="AB374" s="38">
        <f t="shared" si="744"/>
        <v>16292.063795874523</v>
      </c>
      <c r="AC374" s="38">
        <f t="shared" si="744"/>
        <v>16292.063795874523</v>
      </c>
      <c r="AD374" s="38">
        <f t="shared" si="744"/>
        <v>16292.063795874523</v>
      </c>
      <c r="AE374" s="38">
        <f t="shared" si="744"/>
        <v>16292.063795874523</v>
      </c>
      <c r="AF374" s="38">
        <f t="shared" si="744"/>
        <v>16292.063795874523</v>
      </c>
      <c r="AG374" s="38">
        <f t="shared" si="744"/>
        <v>41743.412484178327</v>
      </c>
      <c r="AH374" s="38">
        <f t="shared" si="744"/>
        <v>417035.31271378323</v>
      </c>
      <c r="AI374" s="38">
        <f t="shared" si="744"/>
        <v>4169954.3150098319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0</v>
      </c>
      <c r="O375" s="38">
        <f t="shared" si="545"/>
        <v>9</v>
      </c>
      <c r="P375" s="369">
        <f t="shared" si="546"/>
        <v>100000000000</v>
      </c>
      <c r="Q375" s="38">
        <f t="shared" si="547"/>
        <v>698560227610365.75</v>
      </c>
      <c r="R375" s="371">
        <f t="shared" ref="R375:Z375" si="745">$P375*$O375+MAX(R$24*1000/(MAX(MIN(FLOOR(R$24*1000/$U$1,1),$E375))*$L$1)*$R$1,$Q375-$P375*$O375)</f>
        <v>698560227610365.75</v>
      </c>
      <c r="S375" s="371">
        <f t="shared" si="745"/>
        <v>698560227610365.75</v>
      </c>
      <c r="T375" s="371">
        <f t="shared" si="745"/>
        <v>698560227610365.75</v>
      </c>
      <c r="U375" s="371">
        <f t="shared" si="745"/>
        <v>698560227610365.75</v>
      </c>
      <c r="V375" s="371">
        <f t="shared" si="745"/>
        <v>698560227610365.75</v>
      </c>
      <c r="W375" s="371">
        <f t="shared" si="745"/>
        <v>698560227610365.75</v>
      </c>
      <c r="X375" s="371">
        <f t="shared" si="745"/>
        <v>698560227610365.75</v>
      </c>
      <c r="Y375" s="371">
        <f t="shared" si="745"/>
        <v>698560227610365.75</v>
      </c>
      <c r="Z375" s="371">
        <f t="shared" si="745"/>
        <v>698560227610365.75</v>
      </c>
      <c r="AA375" s="38">
        <f t="shared" ref="AA375:AI375" si="746">$D375*R375/3600</f>
        <v>647332477585.60559</v>
      </c>
      <c r="AB375" s="38">
        <f t="shared" si="746"/>
        <v>647332477585.60559</v>
      </c>
      <c r="AC375" s="38">
        <f t="shared" si="746"/>
        <v>647332477585.60559</v>
      </c>
      <c r="AD375" s="38">
        <f t="shared" si="746"/>
        <v>647332477585.60559</v>
      </c>
      <c r="AE375" s="38">
        <f t="shared" si="746"/>
        <v>647332477585.60559</v>
      </c>
      <c r="AF375" s="38">
        <f t="shared" si="746"/>
        <v>647332477585.60559</v>
      </c>
      <c r="AG375" s="38">
        <f t="shared" si="746"/>
        <v>647332477585.60559</v>
      </c>
      <c r="AH375" s="38">
        <f t="shared" si="746"/>
        <v>647332477585.60559</v>
      </c>
      <c r="AI375" s="38">
        <f t="shared" si="746"/>
        <v>647332477585.60559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0</v>
      </c>
      <c r="O376" s="38">
        <f t="shared" si="545"/>
        <v>4</v>
      </c>
      <c r="P376" s="369">
        <f t="shared" si="546"/>
        <v>100000000000</v>
      </c>
      <c r="Q376" s="38">
        <f t="shared" si="547"/>
        <v>698560227610365.75</v>
      </c>
      <c r="R376" s="371">
        <f t="shared" ref="R376:Z376" si="747">$P376*$O376+MAX(R$24*1000/(MAX(MIN(FLOOR(R$24*1000/$U$1,1),$E376))*$L$1)*$R$1,$Q376-$P376*$O376)</f>
        <v>698560227610365.75</v>
      </c>
      <c r="S376" s="371">
        <f t="shared" si="747"/>
        <v>698560227610365.75</v>
      </c>
      <c r="T376" s="371">
        <f t="shared" si="747"/>
        <v>698560227610365.75</v>
      </c>
      <c r="U376" s="371">
        <f t="shared" si="747"/>
        <v>698560227610365.75</v>
      </c>
      <c r="V376" s="371">
        <f t="shared" si="747"/>
        <v>698560227610365.75</v>
      </c>
      <c r="W376" s="371">
        <f t="shared" si="747"/>
        <v>698560227610365.75</v>
      </c>
      <c r="X376" s="371">
        <f t="shared" si="747"/>
        <v>698560227610365.75</v>
      </c>
      <c r="Y376" s="371">
        <f t="shared" si="747"/>
        <v>698560227610365.75</v>
      </c>
      <c r="Z376" s="371">
        <f t="shared" si="747"/>
        <v>698560227610365.75</v>
      </c>
      <c r="AA376" s="38">
        <f t="shared" ref="AA376:AI376" si="748">$D376*R376/3600</f>
        <v>323666238792.8028</v>
      </c>
      <c r="AB376" s="38">
        <f t="shared" si="748"/>
        <v>323666238792.8028</v>
      </c>
      <c r="AC376" s="38">
        <f t="shared" si="748"/>
        <v>323666238792.8028</v>
      </c>
      <c r="AD376" s="38">
        <f t="shared" si="748"/>
        <v>323666238792.8028</v>
      </c>
      <c r="AE376" s="38">
        <f t="shared" si="748"/>
        <v>323666238792.8028</v>
      </c>
      <c r="AF376" s="38">
        <f t="shared" si="748"/>
        <v>323666238792.8028</v>
      </c>
      <c r="AG376" s="38">
        <f t="shared" si="748"/>
        <v>323666238792.8028</v>
      </c>
      <c r="AH376" s="38">
        <f t="shared" si="748"/>
        <v>323666238792.8028</v>
      </c>
      <c r="AI376" s="38">
        <f t="shared" si="748"/>
        <v>323666238792.8028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0</v>
      </c>
      <c r="O377" s="38">
        <f t="shared" si="545"/>
        <v>2</v>
      </c>
      <c r="P377" s="369">
        <f t="shared" si="546"/>
        <v>100000000000</v>
      </c>
      <c r="Q377" s="38">
        <f t="shared" si="547"/>
        <v>698560227610365.75</v>
      </c>
      <c r="R377" s="371">
        <f t="shared" ref="R377:Z377" si="749">$P377*$O377+MAX(R$24*1000/(MAX(MIN(FLOOR(R$24*1000/$U$1,1),$E377))*$L$1)*$R$1,$Q377-$P377*$O377)</f>
        <v>698560227610365.75</v>
      </c>
      <c r="S377" s="371">
        <f t="shared" si="749"/>
        <v>698560227610365.75</v>
      </c>
      <c r="T377" s="371">
        <f t="shared" si="749"/>
        <v>698560227610365.75</v>
      </c>
      <c r="U377" s="371">
        <f t="shared" si="749"/>
        <v>698560227610365.75</v>
      </c>
      <c r="V377" s="371">
        <f t="shared" si="749"/>
        <v>698560227610365.75</v>
      </c>
      <c r="W377" s="371">
        <f t="shared" si="749"/>
        <v>698560227610365.75</v>
      </c>
      <c r="X377" s="371">
        <f t="shared" si="749"/>
        <v>698560227610365.75</v>
      </c>
      <c r="Y377" s="371">
        <f t="shared" si="749"/>
        <v>698560227610365.75</v>
      </c>
      <c r="Z377" s="371">
        <f t="shared" si="749"/>
        <v>698560227610365.75</v>
      </c>
      <c r="AA377" s="38">
        <f t="shared" ref="AA377:AI377" si="750">$D377*R377/3600</f>
        <v>161833119396.4014</v>
      </c>
      <c r="AB377" s="38">
        <f t="shared" si="750"/>
        <v>161833119396.4014</v>
      </c>
      <c r="AC377" s="38">
        <f t="shared" si="750"/>
        <v>161833119396.4014</v>
      </c>
      <c r="AD377" s="38">
        <f t="shared" si="750"/>
        <v>161833119396.4014</v>
      </c>
      <c r="AE377" s="38">
        <f t="shared" si="750"/>
        <v>161833119396.4014</v>
      </c>
      <c r="AF377" s="38">
        <f t="shared" si="750"/>
        <v>161833119396.4014</v>
      </c>
      <c r="AG377" s="38">
        <f t="shared" si="750"/>
        <v>161833119396.4014</v>
      </c>
      <c r="AH377" s="38">
        <f t="shared" si="750"/>
        <v>161833119396.4014</v>
      </c>
      <c r="AI377" s="38">
        <f t="shared" si="750"/>
        <v>161833119396.4014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0</v>
      </c>
      <c r="O378" s="38">
        <f t="shared" si="545"/>
        <v>14</v>
      </c>
      <c r="P378" s="369">
        <f t="shared" si="546"/>
        <v>100000000000</v>
      </c>
      <c r="Q378" s="38">
        <f t="shared" si="547"/>
        <v>698560227610365.75</v>
      </c>
      <c r="R378" s="371">
        <f t="shared" ref="R378:Z378" si="751">$P378*$O378+MAX(R$24*1000/(MAX(MIN(FLOOR(R$24*1000/$U$1,1),$E378))*$L$1)*$R$1,$Q378-$P378*$O378)</f>
        <v>698560227610365.75</v>
      </c>
      <c r="S378" s="371">
        <f t="shared" si="751"/>
        <v>698560227610365.75</v>
      </c>
      <c r="T378" s="371">
        <f t="shared" si="751"/>
        <v>698560227610365.75</v>
      </c>
      <c r="U378" s="371">
        <f t="shared" si="751"/>
        <v>698560227610365.75</v>
      </c>
      <c r="V378" s="371">
        <f t="shared" si="751"/>
        <v>698560227610365.75</v>
      </c>
      <c r="W378" s="371">
        <f t="shared" si="751"/>
        <v>698560227610365.75</v>
      </c>
      <c r="X378" s="371">
        <f t="shared" si="751"/>
        <v>698560227610365.75</v>
      </c>
      <c r="Y378" s="371">
        <f t="shared" si="751"/>
        <v>698560227610365.75</v>
      </c>
      <c r="Z378" s="371">
        <f t="shared" si="751"/>
        <v>698560227610365.75</v>
      </c>
      <c r="AA378" s="38">
        <f t="shared" ref="AA378:AI378" si="752">$D378*R378/3600</f>
        <v>2794240910441.4634</v>
      </c>
      <c r="AB378" s="38">
        <f t="shared" si="752"/>
        <v>2794240910441.4634</v>
      </c>
      <c r="AC378" s="38">
        <f t="shared" si="752"/>
        <v>2794240910441.4634</v>
      </c>
      <c r="AD378" s="38">
        <f t="shared" si="752"/>
        <v>2794240910441.4634</v>
      </c>
      <c r="AE378" s="38">
        <f t="shared" si="752"/>
        <v>2794240910441.4634</v>
      </c>
      <c r="AF378" s="38">
        <f t="shared" si="752"/>
        <v>2794240910441.4634</v>
      </c>
      <c r="AG378" s="38">
        <f t="shared" si="752"/>
        <v>2794240910441.4634</v>
      </c>
      <c r="AH378" s="38">
        <f t="shared" si="752"/>
        <v>2794240910441.4634</v>
      </c>
      <c r="AI378" s="38">
        <f t="shared" si="752"/>
        <v>2794240910441.4634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0</v>
      </c>
      <c r="O379" s="38">
        <f t="shared" si="545"/>
        <v>9</v>
      </c>
      <c r="P379" s="369">
        <f t="shared" si="546"/>
        <v>100000000000</v>
      </c>
      <c r="Q379" s="38">
        <f t="shared" si="547"/>
        <v>698560227610365.75</v>
      </c>
      <c r="R379" s="371">
        <f t="shared" ref="R379:Z379" si="753">$P379*$O379+MAX(R$24*1000/(MAX(MIN(FLOOR(R$24*1000/$U$1,1),$E379))*$L$1)*$R$1,$Q379-$P379*$O379)</f>
        <v>698560227610365.75</v>
      </c>
      <c r="S379" s="371">
        <f t="shared" si="753"/>
        <v>698560227610365.75</v>
      </c>
      <c r="T379" s="371">
        <f t="shared" si="753"/>
        <v>698560227610365.75</v>
      </c>
      <c r="U379" s="371">
        <f t="shared" si="753"/>
        <v>698560227610365.75</v>
      </c>
      <c r="V379" s="371">
        <f t="shared" si="753"/>
        <v>698560227610365.75</v>
      </c>
      <c r="W379" s="371">
        <f t="shared" si="753"/>
        <v>698560227610365.75</v>
      </c>
      <c r="X379" s="371">
        <f t="shared" si="753"/>
        <v>698560227610365.75</v>
      </c>
      <c r="Y379" s="371">
        <f t="shared" si="753"/>
        <v>698560227610365.75</v>
      </c>
      <c r="Z379" s="371">
        <f t="shared" si="753"/>
        <v>698560227610365.75</v>
      </c>
      <c r="AA379" s="38">
        <f t="shared" ref="AA379:AI379" si="754">$D379*R379/3600</f>
        <v>1397120455220.7317</v>
      </c>
      <c r="AB379" s="38">
        <f t="shared" si="754"/>
        <v>1397120455220.7317</v>
      </c>
      <c r="AC379" s="38">
        <f t="shared" si="754"/>
        <v>1397120455220.7317</v>
      </c>
      <c r="AD379" s="38">
        <f t="shared" si="754"/>
        <v>1397120455220.7317</v>
      </c>
      <c r="AE379" s="38">
        <f t="shared" si="754"/>
        <v>1397120455220.7317</v>
      </c>
      <c r="AF379" s="38">
        <f t="shared" si="754"/>
        <v>1397120455220.7317</v>
      </c>
      <c r="AG379" s="38">
        <f t="shared" si="754"/>
        <v>1397120455220.7317</v>
      </c>
      <c r="AH379" s="38">
        <f t="shared" si="754"/>
        <v>1397120455220.7317</v>
      </c>
      <c r="AI379" s="38">
        <f t="shared" si="754"/>
        <v>1397120455220.7317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1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0</v>
      </c>
      <c r="O381" s="38">
        <f t="shared" si="545"/>
        <v>241</v>
      </c>
      <c r="P381" s="369">
        <f t="shared" si="546"/>
        <v>100000000000</v>
      </c>
      <c r="Q381" s="38">
        <f t="shared" si="547"/>
        <v>698560227610365.75</v>
      </c>
      <c r="R381" s="371">
        <f t="shared" ref="R381:Z381" si="757">$P381*$O381+MAX(R$24*1000/(MAX(MIN(FLOOR(R$24*1000/$U$1,1),$E381))*$L$1)*$R$1,$Q381-$P381*$O381)</f>
        <v>698560227610365.75</v>
      </c>
      <c r="S381" s="371">
        <f t="shared" si="757"/>
        <v>698560227610365.75</v>
      </c>
      <c r="T381" s="371">
        <f t="shared" si="757"/>
        <v>698560227610365.75</v>
      </c>
      <c r="U381" s="371">
        <f t="shared" si="757"/>
        <v>698560227610365.75</v>
      </c>
      <c r="V381" s="371">
        <f t="shared" si="757"/>
        <v>698560227610365.75</v>
      </c>
      <c r="W381" s="371">
        <f t="shared" si="757"/>
        <v>698560227610365.75</v>
      </c>
      <c r="X381" s="371">
        <f t="shared" si="757"/>
        <v>698560227610365.75</v>
      </c>
      <c r="Y381" s="371">
        <f t="shared" si="757"/>
        <v>698560227610365.75</v>
      </c>
      <c r="Z381" s="371">
        <f t="shared" si="757"/>
        <v>698560227610365.75</v>
      </c>
      <c r="AA381" s="38">
        <f t="shared" ref="AA381:AI381" si="758">$D381*R381/3600</f>
        <v>21189660237514.426</v>
      </c>
      <c r="AB381" s="38">
        <f t="shared" si="758"/>
        <v>21189660237514.426</v>
      </c>
      <c r="AC381" s="38">
        <f t="shared" si="758"/>
        <v>21189660237514.426</v>
      </c>
      <c r="AD381" s="38">
        <f t="shared" si="758"/>
        <v>21189660237514.426</v>
      </c>
      <c r="AE381" s="38">
        <f t="shared" si="758"/>
        <v>21189660237514.426</v>
      </c>
      <c r="AF381" s="38">
        <f t="shared" si="758"/>
        <v>21189660237514.426</v>
      </c>
      <c r="AG381" s="38">
        <f t="shared" si="758"/>
        <v>21189660237514.426</v>
      </c>
      <c r="AH381" s="38">
        <f t="shared" si="758"/>
        <v>21189660237514.426</v>
      </c>
      <c r="AI381" s="38">
        <f t="shared" si="758"/>
        <v>21189660237514.426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22</v>
      </c>
      <c r="P382" s="369">
        <f t="shared" si="546"/>
        <v>31.46</v>
      </c>
      <c r="Q382" s="38">
        <f t="shared" si="547"/>
        <v>219767.04760622108</v>
      </c>
      <c r="R382" s="371">
        <f t="shared" ref="R382:Z382" si="759">$P382*$O382+MAX(R$24*1000/(MAX(MIN(FLOOR(R$24*1000/$U$1,1),$E382))*$L$1)*$R$1,$Q382-$P382*$O382)</f>
        <v>219767.04760622108</v>
      </c>
      <c r="S382" s="371">
        <f t="shared" si="759"/>
        <v>219767.04760622108</v>
      </c>
      <c r="T382" s="371">
        <f t="shared" si="759"/>
        <v>219767.04760622108</v>
      </c>
      <c r="U382" s="371">
        <f t="shared" si="759"/>
        <v>219767.04760622108</v>
      </c>
      <c r="V382" s="371">
        <f t="shared" si="759"/>
        <v>219767.04760622108</v>
      </c>
      <c r="W382" s="371">
        <f t="shared" si="759"/>
        <v>750675.93340848305</v>
      </c>
      <c r="X382" s="371">
        <f t="shared" si="759"/>
        <v>7500530.2540848311</v>
      </c>
      <c r="Y382" s="371">
        <f t="shared" si="759"/>
        <v>74999073.460848317</v>
      </c>
      <c r="Z382" s="371">
        <f t="shared" si="759"/>
        <v>749984505.52848303</v>
      </c>
      <c r="AA382" s="38">
        <f t="shared" ref="AA382:AI382" si="760">$D382*R382/3600</f>
        <v>2000.6493178832334</v>
      </c>
      <c r="AB382" s="38">
        <f t="shared" si="760"/>
        <v>2000.6493178832334</v>
      </c>
      <c r="AC382" s="38">
        <f t="shared" si="760"/>
        <v>2000.6493178832334</v>
      </c>
      <c r="AD382" s="38">
        <f t="shared" si="760"/>
        <v>2000.6493178832334</v>
      </c>
      <c r="AE382" s="38">
        <f t="shared" si="760"/>
        <v>2000.6493178832334</v>
      </c>
      <c r="AF382" s="38">
        <f t="shared" si="760"/>
        <v>6833.7783597841244</v>
      </c>
      <c r="AG382" s="38">
        <f t="shared" si="760"/>
        <v>68281.077168061252</v>
      </c>
      <c r="AH382" s="38">
        <f t="shared" si="760"/>
        <v>682754.06525083259</v>
      </c>
      <c r="AI382" s="38">
        <f t="shared" si="760"/>
        <v>6827483.9460785445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0</v>
      </c>
      <c r="O383" s="38">
        <f t="shared" si="545"/>
        <v>9</v>
      </c>
      <c r="P383" s="369">
        <f t="shared" si="546"/>
        <v>100000000000</v>
      </c>
      <c r="Q383" s="38">
        <f t="shared" si="547"/>
        <v>698560227610365.75</v>
      </c>
      <c r="R383" s="371">
        <f t="shared" ref="R383:Z383" si="761">$P383*$O383+MAX(R$24*1000/(MAX(MIN(FLOOR(R$24*1000/$U$1,1),$E383))*$L$1)*$R$1,$Q383-$P383*$O383)</f>
        <v>698560227610365.75</v>
      </c>
      <c r="S383" s="371">
        <f t="shared" si="761"/>
        <v>698560227610365.75</v>
      </c>
      <c r="T383" s="371">
        <f t="shared" si="761"/>
        <v>698560227610365.75</v>
      </c>
      <c r="U383" s="371">
        <f t="shared" si="761"/>
        <v>698560227610365.75</v>
      </c>
      <c r="V383" s="371">
        <f t="shared" si="761"/>
        <v>698560227610365.75</v>
      </c>
      <c r="W383" s="371">
        <f t="shared" si="761"/>
        <v>698560227610365.75</v>
      </c>
      <c r="X383" s="371">
        <f t="shared" si="761"/>
        <v>698560227610365.75</v>
      </c>
      <c r="Y383" s="371">
        <f t="shared" si="761"/>
        <v>698560227610365.75</v>
      </c>
      <c r="Z383" s="371">
        <f t="shared" si="761"/>
        <v>698560227610365.75</v>
      </c>
      <c r="AA383" s="38">
        <f t="shared" ref="AA383:AI383" si="762">$D383*R383/3600</f>
        <v>4750209547750.4873</v>
      </c>
      <c r="AB383" s="38">
        <f t="shared" si="762"/>
        <v>4750209547750.4873</v>
      </c>
      <c r="AC383" s="38">
        <f t="shared" si="762"/>
        <v>4750209547750.4873</v>
      </c>
      <c r="AD383" s="38">
        <f t="shared" si="762"/>
        <v>4750209547750.4873</v>
      </c>
      <c r="AE383" s="38">
        <f t="shared" si="762"/>
        <v>4750209547750.4873</v>
      </c>
      <c r="AF383" s="38">
        <f t="shared" si="762"/>
        <v>4750209547750.4873</v>
      </c>
      <c r="AG383" s="38">
        <f t="shared" si="762"/>
        <v>4750209547750.4873</v>
      </c>
      <c r="AH383" s="38">
        <f t="shared" si="762"/>
        <v>4750209547750.4873</v>
      </c>
      <c r="AI383" s="38">
        <f t="shared" si="762"/>
        <v>4750209547750.4873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0</v>
      </c>
      <c r="O384" s="38">
        <f t="shared" si="545"/>
        <v>4</v>
      </c>
      <c r="P384" s="369">
        <f t="shared" si="546"/>
        <v>100000000000</v>
      </c>
      <c r="Q384" s="38">
        <f t="shared" si="547"/>
        <v>698560227610365.75</v>
      </c>
      <c r="R384" s="371">
        <f t="shared" ref="R384:Z384" si="763">$P384*$O384+MAX(R$24*1000/(MAX(MIN(FLOOR(R$24*1000/$U$1,1),$E384))*$L$1)*$R$1,$Q384-$P384*$O384)</f>
        <v>698560227610365.75</v>
      </c>
      <c r="S384" s="371">
        <f t="shared" si="763"/>
        <v>698560227610365.75</v>
      </c>
      <c r="T384" s="371">
        <f t="shared" si="763"/>
        <v>698560227610365.75</v>
      </c>
      <c r="U384" s="371">
        <f t="shared" si="763"/>
        <v>698560227610365.75</v>
      </c>
      <c r="V384" s="371">
        <f t="shared" si="763"/>
        <v>698560227610365.75</v>
      </c>
      <c r="W384" s="371">
        <f t="shared" si="763"/>
        <v>698560227610365.75</v>
      </c>
      <c r="X384" s="371">
        <f t="shared" si="763"/>
        <v>698560227610365.75</v>
      </c>
      <c r="Y384" s="371">
        <f t="shared" si="763"/>
        <v>698560227610365.75</v>
      </c>
      <c r="Z384" s="371">
        <f t="shared" si="763"/>
        <v>698560227610365.75</v>
      </c>
      <c r="AA384" s="38">
        <f t="shared" ref="AA384:AI384" si="764">$D384*R384/3600</f>
        <v>2375104773875.2437</v>
      </c>
      <c r="AB384" s="38">
        <f t="shared" si="764"/>
        <v>2375104773875.2437</v>
      </c>
      <c r="AC384" s="38">
        <f t="shared" si="764"/>
        <v>2375104773875.2437</v>
      </c>
      <c r="AD384" s="38">
        <f t="shared" si="764"/>
        <v>2375104773875.2437</v>
      </c>
      <c r="AE384" s="38">
        <f t="shared" si="764"/>
        <v>2375104773875.2437</v>
      </c>
      <c r="AF384" s="38">
        <f t="shared" si="764"/>
        <v>2375104773875.2437</v>
      </c>
      <c r="AG384" s="38">
        <f t="shared" si="764"/>
        <v>2375104773875.2437</v>
      </c>
      <c r="AH384" s="38">
        <f t="shared" si="764"/>
        <v>2375104773875.2437</v>
      </c>
      <c r="AI384" s="38">
        <f t="shared" si="764"/>
        <v>2375104773875.2437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1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8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649"/>
  <sheetViews>
    <sheetView workbookViewId="0">
      <selection activeCell="H28" sqref="H28"/>
    </sheetView>
  </sheetViews>
  <sheetFormatPr baseColWidth="10" defaultColWidth="12.6640625" defaultRowHeight="15.75" customHeight="1"/>
  <cols>
    <col min="1" max="1" width="20.1640625" customWidth="1"/>
    <col min="2" max="3" width="16.6640625" customWidth="1"/>
    <col min="4" max="4" width="9.5" customWidth="1"/>
    <col min="5" max="5" width="21.5" customWidth="1"/>
    <col min="6" max="6" width="17.1640625" customWidth="1"/>
    <col min="7" max="7" width="16.6640625" customWidth="1"/>
    <col min="8" max="8" width="16.83203125" customWidth="1"/>
    <col min="9" max="9" width="17.33203125" customWidth="1"/>
    <col min="10" max="10" width="18.83203125" customWidth="1"/>
    <col min="11" max="11" width="17.6640625" customWidth="1"/>
    <col min="12" max="12" width="11.83203125" customWidth="1"/>
    <col min="13" max="13" width="12.1640625" customWidth="1"/>
    <col min="14" max="20" width="19.83203125" customWidth="1"/>
    <col min="21" max="21" width="20.5" customWidth="1"/>
    <col min="22" max="22" width="19.83203125" customWidth="1"/>
    <col min="23" max="23" width="20.5" customWidth="1"/>
    <col min="24" max="24" width="19.83203125" customWidth="1"/>
  </cols>
  <sheetData>
    <row r="1" spans="1:24" ht="14">
      <c r="A1" s="243"/>
      <c r="D1" s="7"/>
      <c r="P1" s="38"/>
      <c r="Q1" s="38"/>
      <c r="R1" s="246"/>
      <c r="S1" s="247"/>
      <c r="T1" s="247"/>
      <c r="U1" s="248"/>
      <c r="V1" s="152"/>
      <c r="W1" s="248"/>
      <c r="X1" s="152"/>
    </row>
    <row r="2" spans="1:24" ht="16">
      <c r="B2" s="249"/>
      <c r="C2" s="249"/>
      <c r="D2" s="249"/>
      <c r="E2" s="250"/>
      <c r="F2" s="406" t="s">
        <v>121</v>
      </c>
      <c r="G2" s="405"/>
      <c r="H2" s="407" t="s">
        <v>122</v>
      </c>
      <c r="I2" s="408"/>
      <c r="J2" s="405"/>
      <c r="K2" s="404" t="s">
        <v>994</v>
      </c>
      <c r="L2" s="405"/>
      <c r="N2" s="38"/>
      <c r="O2" s="38"/>
      <c r="P2" s="38"/>
      <c r="Q2" s="38"/>
      <c r="R2" s="258" t="s">
        <v>132</v>
      </c>
      <c r="S2" s="244"/>
      <c r="T2" s="244" t="s">
        <v>133</v>
      </c>
      <c r="W2" s="38"/>
      <c r="X2" s="38"/>
    </row>
    <row r="3" spans="1:24" ht="14">
      <c r="D3" s="409" t="s">
        <v>123</v>
      </c>
      <c r="E3" s="405"/>
      <c r="F3" s="251" t="s">
        <v>923</v>
      </c>
      <c r="G3" s="252" t="s">
        <v>124</v>
      </c>
      <c r="H3" s="251" t="s">
        <v>125</v>
      </c>
      <c r="I3" s="253" t="s">
        <v>126</v>
      </c>
      <c r="J3" s="254" t="s">
        <v>127</v>
      </c>
      <c r="K3" s="255" t="s">
        <v>129</v>
      </c>
      <c r="L3" s="254" t="s">
        <v>130</v>
      </c>
      <c r="N3" s="256"/>
      <c r="O3" s="38"/>
      <c r="P3" s="249"/>
      <c r="R3" s="38" t="s">
        <v>131</v>
      </c>
      <c r="S3" s="38"/>
      <c r="T3" s="257">
        <v>6.1999999999999998E-3</v>
      </c>
      <c r="W3" s="38"/>
      <c r="X3" s="38"/>
    </row>
    <row r="4" spans="1:24" ht="14">
      <c r="D4" s="410" t="s">
        <v>134</v>
      </c>
      <c r="E4" s="411"/>
      <c r="F4" s="259" t="s">
        <v>135</v>
      </c>
      <c r="G4" s="260" t="s">
        <v>135</v>
      </c>
      <c r="H4" s="261">
        <f>E18*12*E16</f>
        <v>6530216.4343079999</v>
      </c>
      <c r="I4" s="259" t="s">
        <v>136</v>
      </c>
      <c r="J4" s="259" t="s">
        <v>135</v>
      </c>
      <c r="K4" s="259" t="s">
        <v>135</v>
      </c>
      <c r="L4" s="260" t="s">
        <v>135</v>
      </c>
      <c r="N4" s="38"/>
      <c r="O4" s="262"/>
      <c r="R4" s="38" t="s">
        <v>137</v>
      </c>
      <c r="S4" s="38"/>
      <c r="T4" s="38">
        <v>82160562</v>
      </c>
      <c r="V4" s="244"/>
      <c r="W4" s="38"/>
      <c r="X4" s="244"/>
    </row>
    <row r="5" spans="1:24" ht="13">
      <c r="A5" s="263"/>
      <c r="B5" s="264"/>
      <c r="C5" s="264"/>
      <c r="D5" s="389" t="s">
        <v>138</v>
      </c>
      <c r="E5" s="274" t="s">
        <v>140</v>
      </c>
      <c r="F5" s="275">
        <f>V39+V37</f>
        <v>934037.5426968754</v>
      </c>
      <c r="G5" s="276">
        <f>F5/$E$15*$F$15</f>
        <v>207518.31664249368</v>
      </c>
      <c r="H5" s="275">
        <f>V33+V34</f>
        <v>89779.067082403388</v>
      </c>
      <c r="I5" s="277" t="str">
        <f>V35</f>
        <v>hpc6a.48xlarge</v>
      </c>
      <c r="J5" s="278" t="s">
        <v>141</v>
      </c>
      <c r="K5" s="279">
        <f>V32</f>
        <v>0.42773321655801405</v>
      </c>
      <c r="L5" s="280">
        <f>metagraphalign_costs_transfer_q!J8</f>
        <v>16.700620595877389</v>
      </c>
      <c r="N5" s="242"/>
      <c r="O5" s="262"/>
      <c r="P5" s="265"/>
      <c r="R5" s="38" t="s">
        <v>139</v>
      </c>
      <c r="S5" s="38"/>
      <c r="T5" s="257">
        <f>T3/T4*10^6</f>
        <v>7.5461995987807394E-5</v>
      </c>
      <c r="W5" s="38"/>
      <c r="X5" s="38"/>
    </row>
    <row r="6" spans="1:24" ht="13">
      <c r="D6" s="339" t="s">
        <v>924</v>
      </c>
      <c r="E6" s="267" t="s">
        <v>925</v>
      </c>
      <c r="F6" s="268">
        <f>V39+V37</f>
        <v>934037.5426968754</v>
      </c>
      <c r="G6" s="269">
        <f>F5/$E$15*$F$15</f>
        <v>207518.31664249368</v>
      </c>
      <c r="H6" s="268">
        <f>V33+V34</f>
        <v>89779.067082403388</v>
      </c>
      <c r="I6" s="270" t="s">
        <v>232</v>
      </c>
      <c r="J6" s="270" t="s">
        <v>141</v>
      </c>
      <c r="K6" s="271">
        <f>V32</f>
        <v>0.42773321655801405</v>
      </c>
      <c r="L6" s="272" t="s">
        <v>135</v>
      </c>
      <c r="N6" s="242"/>
      <c r="O6" s="262"/>
      <c r="P6" s="265"/>
      <c r="R6" s="38"/>
      <c r="S6" s="38"/>
      <c r="T6" s="38"/>
      <c r="U6" s="273"/>
      <c r="V6" s="273"/>
      <c r="W6" s="273"/>
      <c r="X6" s="273"/>
    </row>
    <row r="7" spans="1:24" ht="13">
      <c r="D7" s="402" t="s">
        <v>143</v>
      </c>
      <c r="E7" s="403"/>
      <c r="F7" s="281">
        <v>0</v>
      </c>
      <c r="G7" s="282">
        <v>0</v>
      </c>
      <c r="H7" s="281">
        <v>0</v>
      </c>
      <c r="I7" s="281" t="s">
        <v>144</v>
      </c>
      <c r="J7" s="283" t="s">
        <v>141</v>
      </c>
      <c r="K7" s="284" t="s">
        <v>135</v>
      </c>
      <c r="L7" s="285">
        <f>T5*E14</f>
        <v>2515.7166305654046</v>
      </c>
      <c r="N7" s="38"/>
      <c r="O7" s="262"/>
      <c r="P7" s="265"/>
      <c r="R7" s="38"/>
      <c r="S7" s="38"/>
      <c r="T7" s="38"/>
      <c r="U7" s="273"/>
      <c r="V7" s="273"/>
      <c r="W7" s="273"/>
      <c r="X7" s="273"/>
    </row>
    <row r="8" spans="1:24" ht="13">
      <c r="N8" s="242"/>
      <c r="O8" s="262"/>
      <c r="Q8" s="38"/>
      <c r="R8" s="38"/>
      <c r="V8" s="38"/>
      <c r="W8" s="38"/>
      <c r="X8" s="38"/>
    </row>
    <row r="9" spans="1:24" ht="13">
      <c r="N9" s="38"/>
      <c r="O9" s="262"/>
      <c r="Q9" s="38"/>
      <c r="R9" s="38"/>
      <c r="S9" s="7" t="s">
        <v>142</v>
      </c>
      <c r="T9" s="38">
        <v>34</v>
      </c>
      <c r="V9" s="38"/>
      <c r="W9" s="38"/>
      <c r="X9" s="38"/>
    </row>
    <row r="10" spans="1:24" ht="13">
      <c r="N10" s="38"/>
      <c r="O10" s="262"/>
      <c r="P10" s="230"/>
      <c r="R10" s="7" t="s">
        <v>145</v>
      </c>
      <c r="S10" s="7" t="s">
        <v>146</v>
      </c>
      <c r="T10" s="38">
        <f>MAX(S11:S13)</f>
        <v>75.979112000000001</v>
      </c>
      <c r="V10" s="38"/>
      <c r="W10" s="38"/>
      <c r="X10" s="38"/>
    </row>
    <row r="11" spans="1:24" ht="15">
      <c r="B11" s="243"/>
      <c r="C11" s="243"/>
      <c r="D11" s="249"/>
      <c r="E11" s="249"/>
      <c r="F11" s="38"/>
      <c r="G11" s="38"/>
      <c r="H11" s="38"/>
      <c r="I11" s="245"/>
      <c r="J11" s="245"/>
      <c r="K11" s="245"/>
      <c r="L11" s="230"/>
      <c r="M11" s="266"/>
      <c r="P11" s="230"/>
      <c r="Q11" s="38" t="s">
        <v>147</v>
      </c>
      <c r="R11" s="38">
        <f>((2+1+1+4+3+2)*3600+(16+54+12+10+15+11+57)*60+55+23+49+52+56.18+5+16)/3600</f>
        <v>15.987827777777778</v>
      </c>
      <c r="S11" s="38">
        <f>MAX(51394132,62590448,50719288,75979112,72040824,71707160)/1000000</f>
        <v>75.979112000000001</v>
      </c>
      <c r="W11" s="38"/>
      <c r="X11" s="38"/>
    </row>
    <row r="12" spans="1:24" ht="15">
      <c r="A12" s="243"/>
      <c r="B12" s="249"/>
      <c r="C12" s="249"/>
      <c r="D12" s="249"/>
      <c r="E12" s="38"/>
      <c r="F12" s="38"/>
      <c r="G12" s="245"/>
      <c r="H12" s="245"/>
      <c r="I12" s="245"/>
      <c r="N12" s="38"/>
      <c r="O12" s="38"/>
      <c r="P12" s="38"/>
      <c r="Q12" s="38" t="s">
        <v>149</v>
      </c>
      <c r="R12" s="38">
        <f>(27*60+10.05) / 3600</f>
        <v>0.45279166666666665</v>
      </c>
      <c r="S12" s="38">
        <f>33580044/1000000</f>
        <v>33.580044000000001</v>
      </c>
      <c r="W12" s="38"/>
      <c r="X12" s="38"/>
    </row>
    <row r="13" spans="1:24" ht="15">
      <c r="A13" s="243"/>
      <c r="B13" s="249"/>
      <c r="C13" s="249"/>
      <c r="E13" s="249" t="s">
        <v>64</v>
      </c>
      <c r="F13" s="38"/>
      <c r="G13" s="245"/>
      <c r="H13" s="245"/>
      <c r="I13" s="7" t="s">
        <v>148</v>
      </c>
      <c r="N13" s="38"/>
      <c r="O13" s="38"/>
      <c r="P13" s="38"/>
      <c r="Q13" s="38" t="s">
        <v>152</v>
      </c>
      <c r="R13" s="38">
        <f>(28*60+39.59) / 3600</f>
        <v>0.47766388888888889</v>
      </c>
      <c r="S13" s="38">
        <f>40.3</f>
        <v>40.299999999999997</v>
      </c>
      <c r="W13" s="38"/>
      <c r="X13" s="38"/>
    </row>
    <row r="14" spans="1:24" ht="15">
      <c r="A14" s="243"/>
      <c r="B14" s="249"/>
      <c r="C14" s="249"/>
      <c r="D14" s="243" t="s">
        <v>150</v>
      </c>
      <c r="E14" s="286">
        <f>full_overview!E33</f>
        <v>33337531</v>
      </c>
      <c r="F14" s="7" t="s">
        <v>926</v>
      </c>
      <c r="G14" s="245"/>
      <c r="H14" s="245"/>
      <c r="I14" s="38" t="s">
        <v>151</v>
      </c>
      <c r="J14" s="38">
        <v>1</v>
      </c>
      <c r="M14" s="38"/>
      <c r="N14" s="38"/>
      <c r="O14" s="38"/>
      <c r="P14" s="38"/>
      <c r="T14" s="38"/>
      <c r="W14" s="38"/>
      <c r="X14" s="38"/>
    </row>
    <row r="15" spans="1:24" ht="15">
      <c r="D15" s="243" t="s">
        <v>153</v>
      </c>
      <c r="E15" s="286">
        <f>full_overview!F33</f>
        <v>6.691210398E+16</v>
      </c>
      <c r="F15" s="286">
        <v>1.4866091079E+16</v>
      </c>
      <c r="G15" s="340"/>
      <c r="H15" s="245"/>
      <c r="I15" s="287" t="s">
        <v>154</v>
      </c>
      <c r="J15" s="38">
        <v>400</v>
      </c>
      <c r="N15" s="38"/>
      <c r="O15" s="38"/>
      <c r="P15" s="38"/>
      <c r="Q15" s="38"/>
      <c r="S15" s="38"/>
      <c r="T15" s="38"/>
      <c r="W15" s="38"/>
      <c r="X15" s="38"/>
    </row>
    <row r="16" spans="1:24" ht="15">
      <c r="D16" s="243" t="s">
        <v>155</v>
      </c>
      <c r="E16" s="286">
        <f>full_overview!H33</f>
        <v>25913557.278999999</v>
      </c>
      <c r="F16" s="38"/>
      <c r="G16" s="245"/>
      <c r="H16" s="245"/>
      <c r="I16" s="38" t="s">
        <v>927</v>
      </c>
      <c r="K16" s="38">
        <f>518*2^30/10^9</f>
        <v>556.19826483199995</v>
      </c>
      <c r="N16" s="38"/>
      <c r="Q16" s="38" t="s">
        <v>157</v>
      </c>
      <c r="R16" s="38">
        <v>4</v>
      </c>
      <c r="S16" s="38"/>
      <c r="W16" s="38"/>
      <c r="X16" s="38"/>
    </row>
    <row r="17" spans="1:27" ht="15">
      <c r="D17" s="243"/>
      <c r="E17" s="249"/>
      <c r="F17" s="38"/>
      <c r="G17" s="245"/>
      <c r="H17" s="245"/>
      <c r="I17" s="152" t="s">
        <v>156</v>
      </c>
      <c r="J17" s="152"/>
      <c r="Q17" s="38" t="s">
        <v>158</v>
      </c>
      <c r="R17" s="38">
        <v>40</v>
      </c>
      <c r="S17" s="38"/>
      <c r="W17" s="341" t="s">
        <v>928</v>
      </c>
      <c r="X17" s="342">
        <f>2*60+49-12.3</f>
        <v>156.69999999999999</v>
      </c>
      <c r="Z17" s="341"/>
      <c r="AA17" s="342"/>
    </row>
    <row r="18" spans="1:27" ht="15">
      <c r="D18" s="243" t="s">
        <v>159</v>
      </c>
      <c r="E18" s="343">
        <v>2.1000000000000001E-2</v>
      </c>
      <c r="F18" s="288" t="s">
        <v>160</v>
      </c>
      <c r="G18" s="289">
        <f>H4/E14</f>
        <v>0.19588182563093828</v>
      </c>
      <c r="H18" s="245"/>
      <c r="I18" s="245"/>
      <c r="J18" s="245"/>
      <c r="R18" s="246"/>
      <c r="S18" s="247"/>
      <c r="T18" s="247"/>
      <c r="U18" s="248"/>
      <c r="V18" s="152"/>
      <c r="W18" s="248"/>
      <c r="X18" s="152"/>
      <c r="Z18" s="248"/>
      <c r="AA18" s="152"/>
    </row>
    <row r="19" spans="1:27" ht="15">
      <c r="D19" s="243" t="s">
        <v>161</v>
      </c>
      <c r="E19" s="343">
        <v>1.4999999999999999E-2</v>
      </c>
      <c r="G19" s="245"/>
      <c r="H19" s="245"/>
      <c r="I19" s="245"/>
      <c r="J19" s="245"/>
      <c r="R19" s="246"/>
      <c r="S19" s="247"/>
      <c r="T19" s="247"/>
      <c r="U19" s="248"/>
      <c r="V19" s="152"/>
      <c r="W19" s="396" t="s">
        <v>929</v>
      </c>
      <c r="X19" s="397"/>
      <c r="Z19" s="396"/>
      <c r="AA19" s="397"/>
    </row>
    <row r="20" spans="1:27" ht="15">
      <c r="G20" s="245"/>
      <c r="H20" s="245"/>
      <c r="I20" s="244"/>
      <c r="J20" s="244"/>
      <c r="M20" s="38" t="s">
        <v>162</v>
      </c>
      <c r="N20" s="265">
        <v>51</v>
      </c>
      <c r="O20" s="245"/>
      <c r="P20" s="245"/>
      <c r="Q20" s="245"/>
      <c r="R20" s="290"/>
      <c r="S20" s="291"/>
      <c r="T20" s="292"/>
      <c r="U20" s="290" t="s">
        <v>162</v>
      </c>
      <c r="V20" s="291">
        <v>51</v>
      </c>
      <c r="W20" s="290" t="s">
        <v>162</v>
      </c>
      <c r="X20" s="291">
        <f>150815141706/1000000000</f>
        <v>150.81514170599999</v>
      </c>
      <c r="Z20" s="290"/>
      <c r="AA20" s="265"/>
    </row>
    <row r="21" spans="1:27" ht="15">
      <c r="D21" s="243" t="s">
        <v>163</v>
      </c>
      <c r="E21" s="293">
        <f>F5/E14</f>
        <v>2.8017598024787E-2</v>
      </c>
      <c r="G21" s="38"/>
      <c r="H21" s="38"/>
      <c r="I21" s="38"/>
      <c r="J21" s="245"/>
      <c r="K21" s="245"/>
      <c r="L21" s="245"/>
      <c r="M21" s="38" t="s">
        <v>164</v>
      </c>
      <c r="N21" s="265">
        <v>57</v>
      </c>
      <c r="O21" s="265"/>
      <c r="P21" s="265"/>
      <c r="Q21" s="265"/>
      <c r="R21" s="290"/>
      <c r="S21" s="294"/>
      <c r="T21" s="291"/>
      <c r="U21" s="290" t="s">
        <v>164</v>
      </c>
      <c r="V21" s="291" t="s">
        <v>135</v>
      </c>
      <c r="W21" s="290" t="s">
        <v>164</v>
      </c>
      <c r="X21" s="291" t="s">
        <v>135</v>
      </c>
      <c r="Z21" s="290"/>
      <c r="AA21" s="265"/>
    </row>
    <row r="22" spans="1:27" ht="15">
      <c r="D22" s="244"/>
      <c r="E22" s="295"/>
      <c r="I22" s="38"/>
      <c r="J22" s="245"/>
      <c r="K22" s="245"/>
      <c r="L22" s="245"/>
      <c r="M22" s="38" t="s">
        <v>165</v>
      </c>
      <c r="N22" s="296">
        <v>0</v>
      </c>
      <c r="O22" s="296"/>
      <c r="P22" s="296"/>
      <c r="Q22" s="296"/>
      <c r="R22" s="198"/>
      <c r="S22" s="297"/>
      <c r="T22" s="297"/>
      <c r="U22" s="290" t="s">
        <v>165</v>
      </c>
      <c r="V22" s="291">
        <v>51</v>
      </c>
      <c r="W22" s="290" t="s">
        <v>165</v>
      </c>
      <c r="X22" s="291">
        <f>X20</f>
        <v>150.81514170599999</v>
      </c>
      <c r="Z22" s="290"/>
      <c r="AA22" s="265"/>
    </row>
    <row r="23" spans="1:27" ht="15">
      <c r="A23" s="245"/>
      <c r="B23" s="298"/>
      <c r="C23" s="298"/>
      <c r="D23" s="298"/>
      <c r="E23" s="244"/>
      <c r="I23" s="38"/>
      <c r="J23" s="245"/>
      <c r="K23" s="245"/>
      <c r="L23" s="245"/>
      <c r="M23" s="38" t="s">
        <v>166</v>
      </c>
      <c r="N23" s="296">
        <f>full_overview!$E26</f>
        <v>5184</v>
      </c>
      <c r="O23" s="265"/>
      <c r="P23" s="265"/>
      <c r="Q23" s="265"/>
      <c r="R23" s="290"/>
      <c r="S23" s="297"/>
      <c r="T23" s="291"/>
      <c r="U23" s="290" t="s">
        <v>166</v>
      </c>
      <c r="V23" s="297">
        <f>full_overview!$E26</f>
        <v>5184</v>
      </c>
      <c r="W23" s="290" t="s">
        <v>166</v>
      </c>
      <c r="X23" s="297">
        <f>full_overview!$E26</f>
        <v>5184</v>
      </c>
      <c r="Z23" s="290"/>
      <c r="AA23" s="291"/>
    </row>
    <row r="24" spans="1:27" ht="15">
      <c r="A24" s="245"/>
      <c r="B24" s="298"/>
      <c r="C24" s="298"/>
      <c r="D24" s="298"/>
      <c r="E24" s="298"/>
      <c r="F24" s="390"/>
      <c r="J24" s="245"/>
      <c r="K24" s="245"/>
      <c r="L24" s="245"/>
      <c r="M24" s="38" t="s">
        <v>167</v>
      </c>
      <c r="N24" s="296">
        <f>full_overview!$F26</f>
        <v>9578562000000</v>
      </c>
      <c r="O24" s="299"/>
      <c r="P24" s="265"/>
      <c r="Q24" s="265"/>
      <c r="R24" s="290"/>
      <c r="S24" s="297"/>
      <c r="T24" s="299"/>
      <c r="U24" s="290" t="s">
        <v>167</v>
      </c>
      <c r="V24" s="297">
        <f>full_overview!$F26</f>
        <v>9578562000000</v>
      </c>
      <c r="W24" s="290" t="s">
        <v>167</v>
      </c>
      <c r="X24" s="297">
        <f>full_overview!$F26</f>
        <v>9578562000000</v>
      </c>
      <c r="Z24" s="290"/>
      <c r="AA24" s="291"/>
    </row>
    <row r="25" spans="1:27" ht="15">
      <c r="A25" s="245"/>
      <c r="B25" s="298"/>
      <c r="C25" s="298"/>
      <c r="E25" s="300" t="str">
        <f t="shared" ref="E25:F25" si="0">M29</f>
        <v>construction time, h</v>
      </c>
      <c r="F25" s="391">
        <f t="shared" si="0"/>
        <v>16.440619444444444</v>
      </c>
      <c r="J25" s="245"/>
      <c r="L25" s="301" t="s">
        <v>168</v>
      </c>
      <c r="M25" s="38" t="s">
        <v>169</v>
      </c>
      <c r="N25" s="344">
        <f>metagraph_costs_transfer_query!M7</f>
        <v>136097.5</v>
      </c>
      <c r="P25" s="265"/>
      <c r="Q25" s="265"/>
      <c r="R25" s="290"/>
      <c r="S25" s="291"/>
      <c r="T25" s="265"/>
      <c r="U25" s="290" t="s">
        <v>169</v>
      </c>
      <c r="V25" s="345">
        <f t="shared" ref="V25:V27" si="1">N25</f>
        <v>136097.5</v>
      </c>
      <c r="W25" s="290" t="s">
        <v>169</v>
      </c>
      <c r="X25" s="345">
        <f>fulgor_costs_transfer_query!M7</f>
        <v>429942.9011805093</v>
      </c>
      <c r="Z25" s="290"/>
      <c r="AA25" s="291"/>
    </row>
    <row r="26" spans="1:27" ht="15">
      <c r="A26" s="245"/>
      <c r="B26" s="298"/>
      <c r="C26" s="298"/>
      <c r="E26" s="302" t="str">
        <f t="shared" ref="E26:F26" si="2">M20</f>
        <v>size on disk, GB</v>
      </c>
      <c r="F26" s="392">
        <f t="shared" si="2"/>
        <v>51</v>
      </c>
      <c r="J26" s="245"/>
      <c r="L26" s="301" t="s">
        <v>168</v>
      </c>
      <c r="M26" s="38" t="s">
        <v>170</v>
      </c>
      <c r="N26" s="265"/>
      <c r="P26" s="265"/>
      <c r="Q26" s="265"/>
      <c r="R26" s="290"/>
      <c r="S26" s="291"/>
      <c r="T26" s="265"/>
      <c r="U26" s="290" t="s">
        <v>170</v>
      </c>
      <c r="V26" s="291">
        <f t="shared" si="1"/>
        <v>0</v>
      </c>
      <c r="W26" s="290" t="s">
        <v>170</v>
      </c>
      <c r="X26" s="291" t="s">
        <v>135</v>
      </c>
      <c r="Z26" s="290"/>
      <c r="AA26" s="291"/>
    </row>
    <row r="27" spans="1:27" ht="15">
      <c r="B27" s="298"/>
      <c r="C27" s="298"/>
      <c r="E27" s="302" t="str">
        <f t="shared" ref="E27:F27" si="3">M21</f>
        <v>index in RAM, GB</v>
      </c>
      <c r="F27" s="392">
        <f t="shared" si="3"/>
        <v>57</v>
      </c>
      <c r="J27" s="245"/>
      <c r="L27" s="301" t="s">
        <v>168</v>
      </c>
      <c r="M27" s="38" t="s">
        <v>171</v>
      </c>
      <c r="N27" s="344">
        <f>metagraphalign_costs_transfer_q!M7</f>
        <v>3485.7</v>
      </c>
      <c r="P27" s="265"/>
      <c r="Q27" s="265"/>
      <c r="R27" s="290"/>
      <c r="S27" s="291"/>
      <c r="T27" s="265"/>
      <c r="U27" s="290" t="s">
        <v>171</v>
      </c>
      <c r="V27" s="345">
        <f t="shared" si="1"/>
        <v>3485.7</v>
      </c>
      <c r="W27" s="290" t="s">
        <v>171</v>
      </c>
      <c r="X27" s="291" t="s">
        <v>135</v>
      </c>
      <c r="Z27" s="290"/>
      <c r="AA27" s="291"/>
    </row>
    <row r="28" spans="1:27" ht="15">
      <c r="A28" s="303"/>
      <c r="B28" s="298"/>
      <c r="C28" s="298"/>
      <c r="D28" s="298"/>
      <c r="E28" s="302" t="str">
        <f t="shared" ref="E28:F28" si="4">M22</f>
        <v>index on disk, GB</v>
      </c>
      <c r="F28" s="393">
        <f t="shared" si="4"/>
        <v>0</v>
      </c>
      <c r="J28" s="245"/>
      <c r="K28" s="301"/>
      <c r="M28" s="38"/>
      <c r="N28" s="38"/>
      <c r="R28" s="38"/>
      <c r="S28" s="38"/>
      <c r="U28" s="38" t="s">
        <v>930</v>
      </c>
      <c r="V28" s="38" t="s">
        <v>931</v>
      </c>
      <c r="W28" s="38" t="s">
        <v>930</v>
      </c>
      <c r="X28" s="38" t="s">
        <v>931</v>
      </c>
      <c r="Z28" s="290"/>
      <c r="AA28" s="291"/>
    </row>
    <row r="29" spans="1:27" ht="14">
      <c r="A29" s="303"/>
      <c r="D29" s="243"/>
      <c r="E29" s="394" t="s">
        <v>173</v>
      </c>
      <c r="F29" s="395">
        <f>$F$39/F26/1000000000</f>
        <v>187.81494117647057</v>
      </c>
      <c r="K29" s="301"/>
      <c r="L29" s="301"/>
      <c r="M29" s="38" t="s">
        <v>145</v>
      </c>
      <c r="N29" s="265">
        <f>R11+R12</f>
        <v>16.440619444444444</v>
      </c>
      <c r="O29" s="265"/>
      <c r="P29" s="265"/>
      <c r="Q29" s="265"/>
      <c r="R29" s="290"/>
      <c r="S29" s="291"/>
      <c r="T29" s="291"/>
      <c r="U29" s="290" t="s">
        <v>145</v>
      </c>
      <c r="V29" s="291">
        <f>R11+R12</f>
        <v>16.440619444444444</v>
      </c>
      <c r="W29" s="290" t="s">
        <v>145</v>
      </c>
      <c r="X29" s="291">
        <f>(9*3600+30*60+54+4*3600+13*60+41)/3600</f>
        <v>13.743055555555555</v>
      </c>
      <c r="Z29" s="290"/>
      <c r="AA29" s="291"/>
    </row>
    <row r="30" spans="1:27" ht="15">
      <c r="A30" s="245"/>
      <c r="K30" s="245"/>
      <c r="L30" s="301"/>
      <c r="M30" s="38" t="s">
        <v>172</v>
      </c>
      <c r="N30" s="265">
        <f>(726317 + 2053010 + 2153400) / 3600</f>
        <v>1370.2019444444445</v>
      </c>
      <c r="O30" s="265"/>
      <c r="P30" s="265"/>
      <c r="Q30" s="265"/>
      <c r="R30" s="290"/>
      <c r="S30" s="291"/>
      <c r="T30" s="291"/>
      <c r="U30" s="290"/>
      <c r="V30" s="291"/>
      <c r="W30" s="290" t="s">
        <v>932</v>
      </c>
      <c r="X30" s="291">
        <f>481550824/1000000</f>
        <v>481.55082399999998</v>
      </c>
      <c r="Z30" s="304"/>
      <c r="AA30" s="304"/>
    </row>
    <row r="31" spans="1:27" ht="15">
      <c r="K31" s="230"/>
      <c r="L31" s="245"/>
      <c r="M31" s="243"/>
      <c r="N31" s="243"/>
      <c r="O31" s="243"/>
      <c r="P31" s="243"/>
      <c r="Q31" s="243"/>
      <c r="R31" s="304"/>
      <c r="S31" s="304"/>
      <c r="T31" s="304"/>
      <c r="U31" s="304"/>
      <c r="V31" s="304"/>
      <c r="W31" s="304"/>
      <c r="X31" s="304"/>
      <c r="Z31" s="305"/>
      <c r="AA31" s="306"/>
    </row>
    <row r="32" spans="1:27" ht="15">
      <c r="E32" s="16"/>
      <c r="F32" s="16"/>
      <c r="K32" s="230"/>
      <c r="M32" s="244"/>
      <c r="N32" s="289"/>
      <c r="O32" s="289"/>
      <c r="P32" s="289"/>
      <c r="Q32" s="289"/>
      <c r="R32" s="305"/>
      <c r="S32" s="306"/>
      <c r="T32" s="306"/>
      <c r="U32" s="305" t="s">
        <v>174</v>
      </c>
      <c r="V32" s="306">
        <f>V47</f>
        <v>0.42773321655801405</v>
      </c>
      <c r="W32" s="305" t="s">
        <v>174</v>
      </c>
      <c r="X32" s="306">
        <f>X47</f>
        <v>0.1353980290886666</v>
      </c>
      <c r="Z32" s="305"/>
      <c r="AA32" s="308"/>
    </row>
    <row r="33" spans="1:27" ht="15">
      <c r="E33" s="16"/>
      <c r="F33" s="16"/>
      <c r="K33" s="230"/>
      <c r="M33" s="244"/>
      <c r="N33" s="307"/>
      <c r="O33" s="307"/>
      <c r="P33" s="307"/>
      <c r="Q33" s="307"/>
      <c r="R33" s="305"/>
      <c r="S33" s="308"/>
      <c r="T33" s="308"/>
      <c r="U33" s="305" t="s">
        <v>175</v>
      </c>
      <c r="V33" s="308">
        <f>0</f>
        <v>0</v>
      </c>
      <c r="W33" s="305" t="s">
        <v>175</v>
      </c>
      <c r="X33" s="308">
        <f>0</f>
        <v>0</v>
      </c>
      <c r="Z33" s="305"/>
      <c r="AA33" s="308"/>
    </row>
    <row r="34" spans="1:27" ht="15">
      <c r="E34" s="262"/>
      <c r="F34" s="262"/>
      <c r="G34" s="262"/>
      <c r="H34" s="262"/>
      <c r="I34" s="262"/>
      <c r="K34" s="230"/>
      <c r="M34" s="244"/>
      <c r="N34" s="307"/>
      <c r="O34" s="307"/>
      <c r="P34" s="307"/>
      <c r="Q34" s="307"/>
      <c r="R34" s="305"/>
      <c r="S34" s="308"/>
      <c r="T34" s="308"/>
      <c r="U34" s="305" t="s">
        <v>176</v>
      </c>
      <c r="V34" s="308">
        <f>$E$18*12*V$20/V$24*$E$15</f>
        <v>89779.067082403388</v>
      </c>
      <c r="W34" s="305" t="s">
        <v>176</v>
      </c>
      <c r="X34" s="308">
        <f>$E$18*12*X$20/X$24*$E$15</f>
        <v>265491.03380912053</v>
      </c>
      <c r="Z34" s="305"/>
      <c r="AA34" s="308"/>
    </row>
    <row r="35" spans="1:27" ht="15">
      <c r="K35" s="230"/>
      <c r="M35" s="244"/>
      <c r="N35" s="307"/>
      <c r="O35" s="307"/>
      <c r="P35" s="307"/>
      <c r="Q35" s="307"/>
      <c r="R35" s="305"/>
      <c r="S35" s="308"/>
      <c r="T35" s="308"/>
      <c r="U35" s="305" t="s">
        <v>177</v>
      </c>
      <c r="V35" s="308" t="str">
        <f t="array" ref="V35">INDEX($A52:$A649, MATCH(MIN(V52:V649), V52:V649, 0))</f>
        <v>hpc6a.48xlarge</v>
      </c>
      <c r="W35" s="305" t="s">
        <v>177</v>
      </c>
      <c r="X35" s="308" t="str">
        <f t="array" ref="X35">INDEX($A52:$A649, MATCH(MIN(X52:X649), X52:X649, 0))</f>
        <v>hpc6a.48xlarge</v>
      </c>
      <c r="Z35" s="305"/>
      <c r="AA35" s="305"/>
    </row>
    <row r="36" spans="1:27" ht="15">
      <c r="E36" s="265"/>
      <c r="K36" s="230"/>
      <c r="M36" s="244"/>
      <c r="N36" s="245"/>
      <c r="O36" s="245"/>
      <c r="P36" s="245"/>
      <c r="Q36" s="245"/>
      <c r="R36" s="305"/>
      <c r="S36" s="292"/>
      <c r="T36" s="292"/>
      <c r="U36" s="305" t="s">
        <v>178</v>
      </c>
      <c r="V36" s="305" t="s">
        <v>135</v>
      </c>
      <c r="W36" s="305" t="s">
        <v>178</v>
      </c>
      <c r="X36" s="305" t="s">
        <v>135</v>
      </c>
      <c r="Z36" s="305"/>
      <c r="AA36" s="307"/>
    </row>
    <row r="37" spans="1:27" ht="15">
      <c r="E37" s="243" t="s">
        <v>180</v>
      </c>
      <c r="K37" s="295"/>
      <c r="M37" s="244" t="s">
        <v>179</v>
      </c>
      <c r="N37" s="307">
        <f>MIN($Q52:$Q649)*N23/N24*$E$15</f>
        <v>63395.966288549011</v>
      </c>
      <c r="O37" s="309">
        <f>N37/E14</f>
        <v>1.9016395151923221E-3</v>
      </c>
      <c r="P37" s="245"/>
      <c r="Q37" s="245"/>
      <c r="R37" s="305"/>
      <c r="S37" s="307"/>
      <c r="T37" s="292"/>
      <c r="U37" s="305" t="s">
        <v>179</v>
      </c>
      <c r="V37" s="307">
        <f>$N37*V29/$N29</f>
        <v>63395.966288549011</v>
      </c>
      <c r="W37" s="305" t="s">
        <v>179</v>
      </c>
      <c r="X37" s="307">
        <f>$N37*X29/$N29</f>
        <v>52994.006074148703</v>
      </c>
      <c r="Z37" s="305"/>
      <c r="AA37" s="308"/>
    </row>
    <row r="38" spans="1:27" ht="15">
      <c r="D38" s="243"/>
      <c r="E38" s="243" t="s">
        <v>150</v>
      </c>
      <c r="F38" s="296">
        <f>full_overview!$E26</f>
        <v>5184</v>
      </c>
      <c r="J38" s="245"/>
      <c r="M38" s="244" t="s">
        <v>181</v>
      </c>
      <c r="N38" s="307" t="str">
        <f t="array" ref="N38">INDEX($A52:$A649, MATCH(MIN($Q52:$Q649),$Q52:$Q649, 0))</f>
        <v>c5.9xlarge</v>
      </c>
      <c r="O38" s="245"/>
      <c r="P38" s="245"/>
      <c r="Q38" s="245"/>
      <c r="R38" s="305"/>
      <c r="S38" s="308"/>
      <c r="T38" s="292"/>
      <c r="U38" s="305" t="s">
        <v>181</v>
      </c>
      <c r="V38" s="308" t="str">
        <f t="array" ref="V38">INDEX($A52:$A649, MATCH(MIN($Q52:$Q649),$Q52:$Q649, 0))</f>
        <v>c5.9xlarge</v>
      </c>
      <c r="W38" s="305" t="s">
        <v>181</v>
      </c>
      <c r="X38" s="308" t="str">
        <f t="array" ref="X38">INDEX($A52:$A649, MATCH(MIN($Q52:$Q649),$Q52:$Q649, 0))</f>
        <v>c5.9xlarge</v>
      </c>
      <c r="Z38" s="305"/>
      <c r="AA38" s="308"/>
    </row>
    <row r="39" spans="1:27" ht="15">
      <c r="E39" s="243" t="s">
        <v>153</v>
      </c>
      <c r="F39" s="286">
        <f>full_overview!$F26</f>
        <v>9578562000000</v>
      </c>
      <c r="J39" s="245"/>
      <c r="M39" s="244" t="s">
        <v>182</v>
      </c>
      <c r="N39" s="307">
        <f>MIN($P52:$P649)*N23/N24*$E$15</f>
        <v>870641.57640832639</v>
      </c>
      <c r="O39" s="310">
        <f>N39/E14</f>
        <v>2.6115958509594677E-2</v>
      </c>
      <c r="P39" s="245"/>
      <c r="Q39" s="245"/>
      <c r="R39" s="305"/>
      <c r="S39" s="308"/>
      <c r="T39" s="292"/>
      <c r="U39" s="305" t="s">
        <v>182</v>
      </c>
      <c r="V39" s="308">
        <f>MIN($P52:$P649)*V23/V24*$E$15</f>
        <v>870641.57640832639</v>
      </c>
      <c r="W39" s="305" t="s">
        <v>182</v>
      </c>
      <c r="X39" s="308">
        <f>MIN($P52:$P649)*X23/X24*$E$15</f>
        <v>870641.57640832639</v>
      </c>
      <c r="Z39" s="305"/>
      <c r="AA39" s="308"/>
    </row>
    <row r="40" spans="1:27" ht="15">
      <c r="E40" s="243"/>
      <c r="F40" s="286"/>
      <c r="J40" s="245"/>
      <c r="M40" s="244" t="s">
        <v>183</v>
      </c>
      <c r="N40" s="307" t="str">
        <f t="array" ref="N40">INDEX($A52:$A649, MATCH(MIN($P52:$P649),$P52:$P649, 0))</f>
        <v>r6g.12xlarge</v>
      </c>
      <c r="O40" s="245"/>
      <c r="P40" s="245"/>
      <c r="Q40" s="245"/>
      <c r="R40" s="305"/>
      <c r="S40" s="308"/>
      <c r="T40" s="292"/>
      <c r="U40" s="305" t="s">
        <v>183</v>
      </c>
      <c r="V40" s="308" t="str">
        <f t="array" ref="V40">INDEX($A52:$A649, MATCH(MIN($P52:$P649),$P52:$P649, 0))</f>
        <v>r6g.12xlarge</v>
      </c>
      <c r="W40" s="305" t="s">
        <v>183</v>
      </c>
      <c r="X40" s="308" t="str">
        <f t="array" ref="X40">INDEX($A52:$A649, MATCH(MIN($P52:$P649),$P52:$P649, 0))</f>
        <v>r6g.12xlarge</v>
      </c>
      <c r="Z40" s="7"/>
      <c r="AA40" s="299"/>
    </row>
    <row r="41" spans="1:27" ht="15">
      <c r="E41" s="243"/>
      <c r="F41" s="286"/>
      <c r="J41" s="245"/>
      <c r="M41" s="7"/>
      <c r="N41" s="299"/>
      <c r="O41" s="245"/>
      <c r="P41" s="245"/>
      <c r="Q41" s="245"/>
      <c r="R41" s="7"/>
      <c r="S41" s="299"/>
      <c r="T41" s="292"/>
      <c r="U41" s="7" t="s">
        <v>184</v>
      </c>
      <c r="V41" s="299">
        <f t="shared" ref="V41:V43" si="5">V25*3600/1000000</f>
        <v>489.95100000000002</v>
      </c>
      <c r="W41" s="7" t="s">
        <v>184</v>
      </c>
      <c r="X41" s="299">
        <f>X25*3600/1000000</f>
        <v>1547.7944442498335</v>
      </c>
      <c r="Z41" s="7"/>
      <c r="AA41" s="299"/>
    </row>
    <row r="42" spans="1:27" ht="15">
      <c r="E42" s="243"/>
      <c r="F42" s="286"/>
      <c r="J42" s="245"/>
      <c r="M42" s="7"/>
      <c r="N42" s="299"/>
      <c r="O42" s="245"/>
      <c r="P42" s="245"/>
      <c r="Q42" s="245"/>
      <c r="R42" s="7"/>
      <c r="S42" s="299"/>
      <c r="T42" s="292"/>
      <c r="U42" s="7" t="s">
        <v>185</v>
      </c>
      <c r="V42" s="299">
        <f t="shared" si="5"/>
        <v>0</v>
      </c>
      <c r="W42" s="7" t="s">
        <v>185</v>
      </c>
      <c r="X42" s="299" t="s">
        <v>135</v>
      </c>
      <c r="Z42" s="7"/>
      <c r="AA42" s="299"/>
    </row>
    <row r="43" spans="1:27" ht="15">
      <c r="E43" s="321"/>
      <c r="F43" s="286"/>
      <c r="J43" s="245"/>
      <c r="M43" s="7"/>
      <c r="N43" s="299"/>
      <c r="O43" s="245"/>
      <c r="P43" s="245"/>
      <c r="Q43" s="245"/>
      <c r="R43" s="7"/>
      <c r="S43" s="299"/>
      <c r="T43" s="292"/>
      <c r="U43" s="7" t="s">
        <v>186</v>
      </c>
      <c r="V43" s="299">
        <f t="shared" si="5"/>
        <v>12.54852</v>
      </c>
      <c r="W43" s="7" t="s">
        <v>186</v>
      </c>
      <c r="X43" s="299" t="s">
        <v>135</v>
      </c>
    </row>
    <row r="44" spans="1:27" ht="15">
      <c r="E44" s="243"/>
      <c r="F44" s="286"/>
      <c r="J44" s="245"/>
      <c r="M44" s="244" t="s">
        <v>933</v>
      </c>
      <c r="N44" s="295">
        <f>MIN($Q52:$Q649)*N23</f>
        <v>9.0752219333333333</v>
      </c>
      <c r="O44" s="289">
        <f>MIN($P52:$P649)*N23</f>
        <v>124.63356886666668</v>
      </c>
      <c r="P44" s="245"/>
      <c r="Q44" s="245"/>
      <c r="R44" s="305"/>
      <c r="S44" s="308"/>
      <c r="T44" s="292"/>
      <c r="U44" s="305"/>
      <c r="V44" s="308"/>
      <c r="W44" s="305"/>
      <c r="X44" s="308"/>
    </row>
    <row r="45" spans="1:27" ht="15">
      <c r="F45" s="230"/>
      <c r="G45" s="230"/>
      <c r="H45" s="230"/>
      <c r="I45" s="230"/>
      <c r="J45" s="245"/>
      <c r="K45" s="245"/>
      <c r="L45" s="245"/>
      <c r="M45" s="311"/>
      <c r="N45" s="152"/>
      <c r="O45" s="152"/>
      <c r="P45" s="152"/>
      <c r="Q45" s="152"/>
      <c r="R45" s="312"/>
      <c r="S45" s="313"/>
      <c r="T45" s="313"/>
      <c r="U45" s="312"/>
      <c r="V45" s="313"/>
      <c r="W45" s="312"/>
      <c r="X45" s="313"/>
    </row>
    <row r="46" spans="1:27" ht="15">
      <c r="A46" s="245"/>
      <c r="B46" s="298"/>
      <c r="C46" s="298"/>
      <c r="E46" s="230"/>
      <c r="J46" s="245"/>
      <c r="K46" s="245"/>
      <c r="L46" s="245"/>
      <c r="M46" s="243"/>
      <c r="N46" s="243"/>
      <c r="O46" s="243"/>
      <c r="P46" s="243"/>
      <c r="Q46" s="243"/>
      <c r="R46" s="304"/>
      <c r="S46" s="304"/>
      <c r="T46" s="304"/>
      <c r="U46" s="304" t="s">
        <v>188</v>
      </c>
      <c r="V46" s="304" t="s">
        <v>187</v>
      </c>
      <c r="W46" s="304" t="s">
        <v>188</v>
      </c>
      <c r="X46" s="304" t="s">
        <v>187</v>
      </c>
    </row>
    <row r="47" spans="1:27" ht="15">
      <c r="A47" s="245"/>
      <c r="B47" s="298"/>
      <c r="C47" s="298"/>
      <c r="D47" s="298"/>
      <c r="E47" s="38"/>
      <c r="J47" s="245"/>
      <c r="M47" s="314"/>
      <c r="N47" s="315"/>
      <c r="O47" s="316"/>
      <c r="P47" s="315"/>
      <c r="Q47" s="315"/>
      <c r="R47" s="317"/>
      <c r="S47" s="318"/>
      <c r="T47" s="318"/>
      <c r="U47" s="317">
        <f t="shared" ref="U47:X47" si="6">MIN(U52:U9614)</f>
        <v>0</v>
      </c>
      <c r="V47" s="317">
        <f t="shared" si="6"/>
        <v>0.42773321655801405</v>
      </c>
      <c r="W47" s="317">
        <f t="shared" si="6"/>
        <v>0</v>
      </c>
      <c r="X47" s="317">
        <f t="shared" si="6"/>
        <v>0.1353980290886666</v>
      </c>
    </row>
    <row r="48" spans="1:27" ht="15">
      <c r="A48" s="319" t="s">
        <v>189</v>
      </c>
      <c r="B48" s="298"/>
      <c r="C48" s="298"/>
      <c r="D48" s="298"/>
      <c r="E48" s="38"/>
      <c r="J48" s="245"/>
      <c r="M48" s="320"/>
      <c r="N48" s="321"/>
      <c r="O48" s="315"/>
      <c r="P48" s="230"/>
      <c r="Q48" s="315"/>
      <c r="R48" s="322"/>
      <c r="S48" s="323"/>
      <c r="T48" s="318"/>
      <c r="U48" s="317"/>
      <c r="V48" s="317"/>
      <c r="W48" s="317"/>
      <c r="X48" s="317"/>
    </row>
    <row r="49" spans="1:24" ht="15">
      <c r="A49" s="245"/>
      <c r="B49" s="298"/>
      <c r="C49" s="298"/>
      <c r="D49" s="298"/>
      <c r="E49" s="38"/>
      <c r="F49" s="38"/>
      <c r="G49" s="38"/>
      <c r="H49" s="38"/>
      <c r="I49" s="38"/>
      <c r="J49" s="245"/>
      <c r="M49" s="314"/>
      <c r="N49" s="315"/>
      <c r="O49" s="316"/>
      <c r="P49" s="324"/>
      <c r="Q49" s="316"/>
      <c r="R49" s="325"/>
      <c r="S49" s="326"/>
      <c r="T49" s="327"/>
      <c r="U49" s="325"/>
      <c r="V49" s="325"/>
      <c r="W49" s="325"/>
      <c r="X49" s="325"/>
    </row>
    <row r="50" spans="1:24" ht="15">
      <c r="A50" s="346" t="s">
        <v>190</v>
      </c>
      <c r="B50" s="347" t="s">
        <v>191</v>
      </c>
      <c r="C50" s="347"/>
      <c r="D50" s="347" t="s">
        <v>192</v>
      </c>
      <c r="E50" s="348" t="s">
        <v>193</v>
      </c>
      <c r="F50" s="349" t="s">
        <v>194</v>
      </c>
      <c r="G50" s="348" t="s">
        <v>195</v>
      </c>
      <c r="H50" s="348" t="s">
        <v>196</v>
      </c>
      <c r="I50" s="348" t="s">
        <v>197</v>
      </c>
      <c r="J50" s="349" t="s">
        <v>198</v>
      </c>
      <c r="K50" s="349" t="s">
        <v>199</v>
      </c>
      <c r="L50" s="348" t="s">
        <v>200</v>
      </c>
      <c r="M50" s="398" t="s">
        <v>997</v>
      </c>
      <c r="N50" s="399"/>
      <c r="O50" s="399"/>
      <c r="P50" s="399"/>
      <c r="Q50" s="400"/>
      <c r="R50" s="401"/>
      <c r="S50" s="399"/>
      <c r="T50" s="400"/>
      <c r="U50" s="401" t="s">
        <v>934</v>
      </c>
      <c r="V50" s="400"/>
      <c r="W50" s="401" t="s">
        <v>935</v>
      </c>
      <c r="X50" s="400"/>
    </row>
    <row r="51" spans="1:24" ht="15">
      <c r="A51" s="350"/>
      <c r="B51" s="351"/>
      <c r="C51" s="351"/>
      <c r="D51" s="351"/>
      <c r="E51" s="352"/>
      <c r="F51" s="352"/>
      <c r="G51" s="352"/>
      <c r="H51" s="352"/>
      <c r="I51" s="352"/>
      <c r="J51" s="352"/>
      <c r="K51" s="352"/>
      <c r="L51" s="352"/>
      <c r="M51" s="328" t="s">
        <v>201</v>
      </c>
      <c r="N51" s="329" t="s">
        <v>128</v>
      </c>
      <c r="O51" s="329" t="s">
        <v>936</v>
      </c>
      <c r="P51" s="329" t="s">
        <v>202</v>
      </c>
      <c r="Q51" s="330" t="s">
        <v>203</v>
      </c>
      <c r="R51" s="328"/>
      <c r="S51" s="329"/>
      <c r="T51" s="330"/>
      <c r="U51" s="331" t="s">
        <v>204</v>
      </c>
      <c r="V51" s="332" t="s">
        <v>174</v>
      </c>
      <c r="W51" s="331" t="s">
        <v>204</v>
      </c>
      <c r="X51" s="332" t="s">
        <v>174</v>
      </c>
    </row>
    <row r="52" spans="1:24" ht="15.75" customHeight="1">
      <c r="A52" s="353" t="s">
        <v>205</v>
      </c>
      <c r="B52" s="354">
        <f>355.91/730</f>
        <v>0.4875479452054795</v>
      </c>
      <c r="C52" s="354"/>
      <c r="D52" s="354">
        <f>776.73/730</f>
        <v>1.064013698630137</v>
      </c>
      <c r="E52" s="355">
        <v>2</v>
      </c>
      <c r="F52" s="355">
        <f t="shared" ref="F52:F79" si="7">E52*2</f>
        <v>4</v>
      </c>
      <c r="G52" s="355">
        <f t="shared" ref="G52:G306" si="8">H52*2^30/1000000000</f>
        <v>8.5899345920000005</v>
      </c>
      <c r="H52" s="355">
        <v>8</v>
      </c>
      <c r="I52" s="355">
        <v>9000</v>
      </c>
      <c r="J52" s="356"/>
      <c r="K52" s="356"/>
      <c r="L52" s="356" t="b">
        <f t="shared" ref="L52:L306" si="9">AND($G52&gt;=$J$15,$F52&gt;=$J$14,$I52&gt;=$J$16)</f>
        <v>0</v>
      </c>
      <c r="M52" s="333">
        <f t="shared" ref="M52:M306" si="10">IF($L52,$B52,1E+90)*24*365*CEILING(MAX(N$21/$G52,N$22/$I52)/N$24*$E$15,1)/$E$14</f>
        <v>1.2180560102066345E+91</v>
      </c>
      <c r="N52" s="334">
        <f t="shared" ref="N52:N306" si="11">N$25*$E52*CEILING(MAX(N$21/$G52,N$22/$I52)/N$24*$E$15,1)*N$24/$E$15*3600/10^6</f>
        <v>6502.4176106340992</v>
      </c>
      <c r="O52" s="335">
        <f t="shared" ref="O52:O306" si="12">IF(M52&lt;=$J$17*M$47,N52/M52,0)</f>
        <v>0</v>
      </c>
      <c r="P52" s="335">
        <f t="shared" ref="P52:P306" si="13">$B52*N$30/(FLOOR(MIN($G52/$R$17, $E52/$R$16),1)+1E-90)/N$23</f>
        <v>1.2886557533380431E+89</v>
      </c>
      <c r="Q52" s="336">
        <f t="shared" ref="Q52:Q306" si="14">IF(AND($G52&gt;=$T$10, $E52&gt;=$T$9), $B52, 1E+99)*N$29/N$23</f>
        <v>3.1714157878943755E+96</v>
      </c>
      <c r="R52" s="333"/>
      <c r="S52" s="334"/>
      <c r="T52" s="335"/>
      <c r="U52" s="337"/>
      <c r="V52" s="338">
        <f t="shared" ref="V52:V306" si="15">IF($L52,$D52/3600/(V$25*$E52/10^6)*$E$15/V$24,1E+90)</f>
        <v>9.9999999999999997E+89</v>
      </c>
      <c r="W52" s="337"/>
      <c r="X52" s="338">
        <f t="shared" ref="X52:X306" si="16">IF($L52,$D52/3600/(X$25*$E52/10^6)*$E$15/X$24,1E+90)</f>
        <v>9.9999999999999997E+89</v>
      </c>
    </row>
    <row r="53" spans="1:24" ht="15.75" customHeight="1">
      <c r="A53" s="353" t="s">
        <v>206</v>
      </c>
      <c r="B53" s="354">
        <f>387.81/730</f>
        <v>0.53124657534246578</v>
      </c>
      <c r="C53" s="354"/>
      <c r="D53" s="354">
        <f>833.46/730</f>
        <v>1.1417260273972603</v>
      </c>
      <c r="E53" s="355">
        <v>4</v>
      </c>
      <c r="F53" s="355">
        <f t="shared" si="7"/>
        <v>8</v>
      </c>
      <c r="G53" s="355">
        <f t="shared" si="8"/>
        <v>17.179869184000001</v>
      </c>
      <c r="H53" s="355">
        <v>16</v>
      </c>
      <c r="I53" s="355">
        <v>9000</v>
      </c>
      <c r="J53" s="356"/>
      <c r="K53" s="356"/>
      <c r="L53" s="356" t="b">
        <f t="shared" si="9"/>
        <v>0</v>
      </c>
      <c r="M53" s="333">
        <f t="shared" si="10"/>
        <v>6.0904114344880542E+90</v>
      </c>
      <c r="N53" s="334">
        <f t="shared" si="11"/>
        <v>6502.5578849866106</v>
      </c>
      <c r="O53" s="335">
        <f t="shared" si="12"/>
        <v>0</v>
      </c>
      <c r="P53" s="335">
        <f t="shared" si="13"/>
        <v>1.4041571962069804E+89</v>
      </c>
      <c r="Q53" s="336">
        <f t="shared" si="14"/>
        <v>3.1714157878943755E+96</v>
      </c>
      <c r="R53" s="333"/>
      <c r="S53" s="334"/>
      <c r="T53" s="335"/>
      <c r="U53" s="337"/>
      <c r="V53" s="338">
        <f t="shared" si="15"/>
        <v>9.9999999999999997E+89</v>
      </c>
      <c r="W53" s="337"/>
      <c r="X53" s="338">
        <f t="shared" si="16"/>
        <v>9.9999999999999997E+89</v>
      </c>
    </row>
    <row r="54" spans="1:24" ht="15.75" customHeight="1">
      <c r="A54" s="353" t="s">
        <v>207</v>
      </c>
      <c r="B54" s="354">
        <f>451.62/730</f>
        <v>0.61865753424657532</v>
      </c>
      <c r="C54" s="354"/>
      <c r="D54" s="354">
        <f>946.92/730</f>
        <v>1.2971506849315069</v>
      </c>
      <c r="E54" s="355">
        <v>8</v>
      </c>
      <c r="F54" s="355">
        <f t="shared" si="7"/>
        <v>16</v>
      </c>
      <c r="G54" s="355">
        <f t="shared" si="8"/>
        <v>34.359738368000002</v>
      </c>
      <c r="H54" s="355">
        <v>32</v>
      </c>
      <c r="I54" s="355">
        <v>9000</v>
      </c>
      <c r="J54" s="356"/>
      <c r="K54" s="356"/>
      <c r="L54" s="356" t="b">
        <f t="shared" si="9"/>
        <v>0</v>
      </c>
      <c r="M54" s="333">
        <f t="shared" si="10"/>
        <v>3.0452057172440271E+90</v>
      </c>
      <c r="N54" s="334">
        <f t="shared" si="11"/>
        <v>6502.5578849866106</v>
      </c>
      <c r="O54" s="335">
        <f t="shared" si="12"/>
        <v>0</v>
      </c>
      <c r="P54" s="335">
        <f t="shared" si="13"/>
        <v>1.6351962892937173E+89</v>
      </c>
      <c r="Q54" s="336">
        <f t="shared" si="14"/>
        <v>3.1714157878943755E+96</v>
      </c>
      <c r="R54" s="333"/>
      <c r="S54" s="334"/>
      <c r="T54" s="335"/>
      <c r="U54" s="337"/>
      <c r="V54" s="338">
        <f t="shared" si="15"/>
        <v>9.9999999999999997E+89</v>
      </c>
      <c r="W54" s="337"/>
      <c r="X54" s="338">
        <f t="shared" si="16"/>
        <v>9.9999999999999997E+89</v>
      </c>
    </row>
    <row r="55" spans="1:24" ht="15.75" customHeight="1">
      <c r="A55" s="353" t="s">
        <v>208</v>
      </c>
      <c r="B55" s="354">
        <f>579.24/730</f>
        <v>0.79347945205479453</v>
      </c>
      <c r="C55" s="354"/>
      <c r="D55" s="354">
        <f>1173.85/730</f>
        <v>1.6080136986301368</v>
      </c>
      <c r="E55" s="355">
        <v>16</v>
      </c>
      <c r="F55" s="355">
        <f t="shared" si="7"/>
        <v>32</v>
      </c>
      <c r="G55" s="355">
        <f t="shared" si="8"/>
        <v>68.719476736000004</v>
      </c>
      <c r="H55" s="355">
        <v>64</v>
      </c>
      <c r="I55" s="355">
        <v>9000</v>
      </c>
      <c r="J55" s="356"/>
      <c r="K55" s="356"/>
      <c r="L55" s="356" t="b">
        <f t="shared" si="9"/>
        <v>0</v>
      </c>
      <c r="M55" s="333">
        <f t="shared" si="10"/>
        <v>1.522734242076895E+90</v>
      </c>
      <c r="N55" s="334">
        <f t="shared" si="11"/>
        <v>6503.1189823966533</v>
      </c>
      <c r="O55" s="335">
        <f t="shared" si="12"/>
        <v>0</v>
      </c>
      <c r="P55" s="335">
        <f t="shared" si="13"/>
        <v>0.2097274475467191</v>
      </c>
      <c r="Q55" s="336">
        <f t="shared" si="14"/>
        <v>3.1714157878943755E+96</v>
      </c>
      <c r="R55" s="333"/>
      <c r="S55" s="334"/>
      <c r="T55" s="335"/>
      <c r="U55" s="337"/>
      <c r="V55" s="338">
        <f t="shared" si="15"/>
        <v>9.9999999999999997E+89</v>
      </c>
      <c r="W55" s="337"/>
      <c r="X55" s="338">
        <f t="shared" si="16"/>
        <v>9.9999999999999997E+89</v>
      </c>
    </row>
    <row r="56" spans="1:24" ht="15.75" customHeight="1">
      <c r="A56" s="353" t="s">
        <v>209</v>
      </c>
      <c r="B56" s="354">
        <f>834.49/730</f>
        <v>1.1431369863013698</v>
      </c>
      <c r="C56" s="354"/>
      <c r="D56" s="354">
        <f>1627.7/730</f>
        <v>2.2297260273972603</v>
      </c>
      <c r="E56" s="355">
        <v>32</v>
      </c>
      <c r="F56" s="355">
        <f t="shared" si="7"/>
        <v>64</v>
      </c>
      <c r="G56" s="355">
        <f t="shared" si="8"/>
        <v>137.43895347200001</v>
      </c>
      <c r="H56" s="355">
        <v>128</v>
      </c>
      <c r="I56" s="355">
        <f>24*375</f>
        <v>9000</v>
      </c>
      <c r="J56" s="356"/>
      <c r="K56" s="356"/>
      <c r="L56" s="356" t="b">
        <f t="shared" si="9"/>
        <v>0</v>
      </c>
      <c r="M56" s="333">
        <f t="shared" si="10"/>
        <v>7.6149850449332909E+89</v>
      </c>
      <c r="N56" s="334">
        <f t="shared" si="11"/>
        <v>6504.2411772167397</v>
      </c>
      <c r="O56" s="335">
        <f t="shared" si="12"/>
        <v>0</v>
      </c>
      <c r="P56" s="335">
        <f t="shared" si="13"/>
        <v>0.10071556850543334</v>
      </c>
      <c r="Q56" s="336">
        <f t="shared" si="14"/>
        <v>3.1714157878943755E+96</v>
      </c>
      <c r="R56" s="333"/>
      <c r="S56" s="334"/>
      <c r="T56" s="335"/>
      <c r="U56" s="337"/>
      <c r="V56" s="338">
        <f t="shared" si="15"/>
        <v>9.9999999999999997E+89</v>
      </c>
      <c r="W56" s="337"/>
      <c r="X56" s="338">
        <f t="shared" si="16"/>
        <v>9.9999999999999997E+89</v>
      </c>
    </row>
    <row r="57" spans="1:24" ht="15.75" customHeight="1">
      <c r="A57" s="355" t="s">
        <v>210</v>
      </c>
      <c r="B57" s="354">
        <f>31.91/730</f>
        <v>4.371232876712329E-2</v>
      </c>
      <c r="C57" s="354"/>
      <c r="D57" s="354">
        <f>56.73/730</f>
        <v>7.7712328767123279E-2</v>
      </c>
      <c r="E57" s="355">
        <v>2</v>
      </c>
      <c r="F57" s="355">
        <f t="shared" si="7"/>
        <v>4</v>
      </c>
      <c r="G57" s="355">
        <f t="shared" si="8"/>
        <v>8.5899345920000005</v>
      </c>
      <c r="H57" s="355">
        <v>8</v>
      </c>
      <c r="I57" s="355">
        <v>1</v>
      </c>
      <c r="J57" s="356"/>
      <c r="K57" s="356"/>
      <c r="L57" s="356" t="b">
        <f t="shared" si="9"/>
        <v>0</v>
      </c>
      <c r="M57" s="333">
        <f t="shared" si="10"/>
        <v>1.2180560102066345E+91</v>
      </c>
      <c r="N57" s="334">
        <f t="shared" si="11"/>
        <v>6502.4176106340992</v>
      </c>
      <c r="O57" s="335">
        <f t="shared" si="12"/>
        <v>0</v>
      </c>
      <c r="P57" s="335">
        <f t="shared" si="13"/>
        <v>1.155376502177993E+88</v>
      </c>
      <c r="Q57" s="336">
        <f t="shared" si="14"/>
        <v>3.1714157878943755E+96</v>
      </c>
      <c r="R57" s="333"/>
      <c r="S57" s="334"/>
      <c r="T57" s="335"/>
      <c r="U57" s="337"/>
      <c r="V57" s="338">
        <f t="shared" si="15"/>
        <v>9.9999999999999997E+89</v>
      </c>
      <c r="W57" s="337"/>
      <c r="X57" s="338">
        <f t="shared" si="16"/>
        <v>9.9999999999999997E+89</v>
      </c>
    </row>
    <row r="58" spans="1:24" ht="15.75" customHeight="1">
      <c r="A58" s="353" t="s">
        <v>211</v>
      </c>
      <c r="B58" s="354">
        <f>2041.94/730</f>
        <v>2.7971780821917811</v>
      </c>
      <c r="C58" s="354"/>
      <c r="D58" s="354">
        <f>3630.79/730</f>
        <v>4.973684931506849</v>
      </c>
      <c r="E58" s="355">
        <v>128</v>
      </c>
      <c r="F58" s="355">
        <f t="shared" si="7"/>
        <v>256</v>
      </c>
      <c r="G58" s="355">
        <f t="shared" si="8"/>
        <v>549.75581388800003</v>
      </c>
      <c r="H58" s="355">
        <v>512</v>
      </c>
      <c r="I58" s="355">
        <v>1</v>
      </c>
      <c r="J58" s="356"/>
      <c r="K58" s="356"/>
      <c r="L58" s="356" t="b">
        <f t="shared" si="9"/>
        <v>1</v>
      </c>
      <c r="M58" s="333">
        <f t="shared" si="10"/>
        <v>0.53287923451799712</v>
      </c>
      <c r="N58" s="334">
        <f t="shared" si="11"/>
        <v>6508.7299564970817</v>
      </c>
      <c r="O58" s="335">
        <f t="shared" si="12"/>
        <v>0</v>
      </c>
      <c r="P58" s="335">
        <f t="shared" si="13"/>
        <v>5.6871718411333108E-2</v>
      </c>
      <c r="Q58" s="336">
        <f t="shared" si="14"/>
        <v>8.8710147314151264E-3</v>
      </c>
      <c r="R58" s="333"/>
      <c r="S58" s="334"/>
      <c r="T58" s="335"/>
      <c r="U58" s="337"/>
      <c r="V58" s="338">
        <f t="shared" si="15"/>
        <v>0.55401308695300799</v>
      </c>
      <c r="W58" s="337"/>
      <c r="X58" s="338">
        <f t="shared" si="16"/>
        <v>0.17537165026927795</v>
      </c>
    </row>
    <row r="59" spans="1:24" ht="15.75" customHeight="1">
      <c r="A59" s="353" t="s">
        <v>212</v>
      </c>
      <c r="B59" s="354">
        <f>1020.97/730</f>
        <v>1.3985890410958906</v>
      </c>
      <c r="C59" s="354"/>
      <c r="D59" s="354">
        <f>1815.39/730</f>
        <v>2.4868356164383565</v>
      </c>
      <c r="E59" s="355">
        <v>64</v>
      </c>
      <c r="F59" s="355">
        <f t="shared" si="7"/>
        <v>128</v>
      </c>
      <c r="G59" s="355">
        <f t="shared" si="8"/>
        <v>274.87790694400002</v>
      </c>
      <c r="H59" s="355">
        <v>256</v>
      </c>
      <c r="I59" s="355">
        <v>1</v>
      </c>
      <c r="J59" s="356"/>
      <c r="K59" s="356"/>
      <c r="L59" s="356" t="b">
        <f t="shared" si="9"/>
        <v>0</v>
      </c>
      <c r="M59" s="333">
        <f t="shared" si="10"/>
        <v>3.8074925224666455E+89</v>
      </c>
      <c r="N59" s="334">
        <f t="shared" si="11"/>
        <v>6504.2411772167397</v>
      </c>
      <c r="O59" s="335">
        <f t="shared" si="12"/>
        <v>0</v>
      </c>
      <c r="P59" s="335">
        <f t="shared" si="13"/>
        <v>6.1611028278944199E-2</v>
      </c>
      <c r="Q59" s="336">
        <f t="shared" si="14"/>
        <v>4.4355073657075632E-3</v>
      </c>
      <c r="R59" s="333"/>
      <c r="S59" s="334"/>
      <c r="T59" s="335"/>
      <c r="U59" s="337"/>
      <c r="V59" s="338">
        <f t="shared" si="15"/>
        <v>9.9999999999999997E+89</v>
      </c>
      <c r="W59" s="337"/>
      <c r="X59" s="338">
        <f t="shared" si="16"/>
        <v>9.9999999999999997E+89</v>
      </c>
    </row>
    <row r="60" spans="1:24" ht="15.75" customHeight="1">
      <c r="A60" s="353" t="s">
        <v>213</v>
      </c>
      <c r="B60" s="354">
        <f>255.24/730</f>
        <v>0.34964383561643836</v>
      </c>
      <c r="C60" s="354"/>
      <c r="D60" s="354">
        <f>453.85/730</f>
        <v>0.62171232876712335</v>
      </c>
      <c r="E60" s="355">
        <v>16</v>
      </c>
      <c r="F60" s="355">
        <f t="shared" si="7"/>
        <v>32</v>
      </c>
      <c r="G60" s="355">
        <f t="shared" si="8"/>
        <v>34.359738368000002</v>
      </c>
      <c r="H60" s="355">
        <v>32</v>
      </c>
      <c r="I60" s="355">
        <v>1</v>
      </c>
      <c r="J60" s="356"/>
      <c r="K60" s="356"/>
      <c r="L60" s="356" t="b">
        <f t="shared" si="9"/>
        <v>0</v>
      </c>
      <c r="M60" s="333">
        <f t="shared" si="10"/>
        <v>3.0452057172440271E+90</v>
      </c>
      <c r="N60" s="334">
        <f t="shared" si="11"/>
        <v>13005.115769973221</v>
      </c>
      <c r="O60" s="335">
        <f t="shared" si="12"/>
        <v>0</v>
      </c>
      <c r="P60" s="335">
        <f t="shared" si="13"/>
        <v>9.2415637234694752E+88</v>
      </c>
      <c r="Q60" s="336">
        <f t="shared" si="14"/>
        <v>3.1714157878943755E+96</v>
      </c>
      <c r="R60" s="333"/>
      <c r="S60" s="334"/>
      <c r="T60" s="335"/>
      <c r="U60" s="337"/>
      <c r="V60" s="338">
        <f t="shared" si="15"/>
        <v>9.9999999999999997E+89</v>
      </c>
      <c r="W60" s="337"/>
      <c r="X60" s="338">
        <f t="shared" si="16"/>
        <v>9.9999999999999997E+89</v>
      </c>
    </row>
    <row r="61" spans="1:24" ht="15.75" customHeight="1">
      <c r="A61" s="353" t="s">
        <v>214</v>
      </c>
      <c r="B61" s="354">
        <f>2531.97/730</f>
        <v>3.4684520547945201</v>
      </c>
      <c r="C61" s="354"/>
      <c r="D61" s="354">
        <f>4502/730</f>
        <v>6.1671232876712327</v>
      </c>
      <c r="E61" s="355">
        <v>128</v>
      </c>
      <c r="F61" s="355">
        <f t="shared" si="7"/>
        <v>256</v>
      </c>
      <c r="G61" s="355">
        <f t="shared" si="8"/>
        <v>927.71293593600001</v>
      </c>
      <c r="H61" s="355">
        <v>864</v>
      </c>
      <c r="I61" s="355">
        <v>1</v>
      </c>
      <c r="J61" s="356"/>
      <c r="K61" s="356"/>
      <c r="L61" s="356" t="b">
        <f t="shared" si="9"/>
        <v>1</v>
      </c>
      <c r="M61" s="333">
        <f t="shared" si="10"/>
        <v>0.39189960408285779</v>
      </c>
      <c r="N61" s="334">
        <f t="shared" si="11"/>
        <v>3860.350181094821</v>
      </c>
      <c r="O61" s="335">
        <f t="shared" si="12"/>
        <v>0</v>
      </c>
      <c r="P61" s="335">
        <f t="shared" si="13"/>
        <v>3.9859096129325859E-2</v>
      </c>
      <c r="Q61" s="336">
        <f t="shared" si="14"/>
        <v>1.0999903606130028E-2</v>
      </c>
      <c r="R61" s="333"/>
      <c r="S61" s="334"/>
      <c r="T61" s="335"/>
      <c r="U61" s="337"/>
      <c r="V61" s="338">
        <f t="shared" si="15"/>
        <v>0.68694882311079453</v>
      </c>
      <c r="W61" s="337"/>
      <c r="X61" s="338">
        <f t="shared" si="16"/>
        <v>0.21745217143164142</v>
      </c>
    </row>
    <row r="62" spans="1:24" ht="15.75" customHeight="1">
      <c r="A62" s="353" t="s">
        <v>215</v>
      </c>
      <c r="B62" s="354">
        <f>2855.97/730</f>
        <v>3.9122876712328765</v>
      </c>
      <c r="C62" s="354"/>
      <c r="D62" s="354">
        <f>5222/730</f>
        <v>7.1534246575342468</v>
      </c>
      <c r="E62" s="355">
        <v>128</v>
      </c>
      <c r="F62" s="355">
        <f t="shared" si="7"/>
        <v>256</v>
      </c>
      <c r="G62" s="355">
        <f t="shared" si="8"/>
        <v>927.71293593600001</v>
      </c>
      <c r="H62" s="355">
        <v>864</v>
      </c>
      <c r="I62" s="355">
        <v>9000</v>
      </c>
      <c r="J62" s="356"/>
      <c r="K62" s="356"/>
      <c r="L62" s="356" t="b">
        <f t="shared" si="9"/>
        <v>1</v>
      </c>
      <c r="M62" s="333">
        <f t="shared" si="10"/>
        <v>0.44204848883380116</v>
      </c>
      <c r="N62" s="334">
        <f t="shared" si="11"/>
        <v>3860.350181094821</v>
      </c>
      <c r="O62" s="335">
        <f t="shared" si="12"/>
        <v>0</v>
      </c>
      <c r="P62" s="335">
        <f t="shared" si="13"/>
        <v>4.4959609621153002E-2</v>
      </c>
      <c r="Q62" s="336">
        <f t="shared" si="14"/>
        <v>1.2407490887332466E-2</v>
      </c>
      <c r="R62" s="333"/>
      <c r="S62" s="334"/>
      <c r="T62" s="335"/>
      <c r="U62" s="337"/>
      <c r="V62" s="338">
        <f t="shared" si="15"/>
        <v>0.79681180681576391</v>
      </c>
      <c r="W62" s="337"/>
      <c r="X62" s="338">
        <f t="shared" si="16"/>
        <v>0.25222906246468929</v>
      </c>
    </row>
    <row r="63" spans="1:24" ht="15.75" customHeight="1">
      <c r="A63" s="353" t="s">
        <v>216</v>
      </c>
      <c r="B63" s="354">
        <f>352.21/730</f>
        <v>0.48247945205479448</v>
      </c>
      <c r="C63" s="354"/>
      <c r="D63" s="354">
        <f>782.69/730</f>
        <v>1.0721780821917808</v>
      </c>
      <c r="E63" s="355">
        <v>32</v>
      </c>
      <c r="F63" s="355">
        <f t="shared" si="7"/>
        <v>64</v>
      </c>
      <c r="G63" s="355">
        <f t="shared" si="8"/>
        <v>137.43895347200001</v>
      </c>
      <c r="H63" s="355">
        <v>128</v>
      </c>
      <c r="I63" s="355">
        <v>1</v>
      </c>
      <c r="J63" s="356"/>
      <c r="K63" s="356"/>
      <c r="L63" s="356" t="b">
        <f t="shared" si="9"/>
        <v>0</v>
      </c>
      <c r="M63" s="333">
        <f t="shared" si="10"/>
        <v>7.6149850449332909E+89</v>
      </c>
      <c r="N63" s="334">
        <f t="shared" si="11"/>
        <v>6504.2411772167397</v>
      </c>
      <c r="O63" s="335">
        <f t="shared" si="12"/>
        <v>0</v>
      </c>
      <c r="P63" s="335">
        <f t="shared" si="13"/>
        <v>4.2508634475306679E-2</v>
      </c>
      <c r="Q63" s="336">
        <f t="shared" si="14"/>
        <v>3.1714157878943755E+96</v>
      </c>
      <c r="R63" s="333"/>
      <c r="S63" s="334"/>
      <c r="T63" s="335"/>
      <c r="U63" s="337"/>
      <c r="V63" s="338">
        <f t="shared" si="15"/>
        <v>9.9999999999999997E+89</v>
      </c>
      <c r="W63" s="337"/>
      <c r="X63" s="338">
        <f t="shared" si="16"/>
        <v>9.9999999999999997E+89</v>
      </c>
    </row>
    <row r="64" spans="1:24" ht="15.75" customHeight="1">
      <c r="A64" s="353" t="s">
        <v>217</v>
      </c>
      <c r="B64" s="354">
        <f>237.57/730</f>
        <v>0.32543835616438355</v>
      </c>
      <c r="C64" s="354"/>
      <c r="D64" s="354">
        <f>527.93/730</f>
        <v>0.72319178082191771</v>
      </c>
      <c r="E64" s="355">
        <v>16</v>
      </c>
      <c r="F64" s="355">
        <f t="shared" si="7"/>
        <v>32</v>
      </c>
      <c r="G64" s="355">
        <f t="shared" si="8"/>
        <v>137.43895347200001</v>
      </c>
      <c r="H64" s="355">
        <v>128</v>
      </c>
      <c r="I64" s="355">
        <v>1</v>
      </c>
      <c r="J64" s="356"/>
      <c r="K64" s="356"/>
      <c r="L64" s="356" t="b">
        <f t="shared" si="9"/>
        <v>0</v>
      </c>
      <c r="M64" s="333">
        <f t="shared" si="10"/>
        <v>7.6149850449332909E+89</v>
      </c>
      <c r="N64" s="334">
        <f t="shared" si="11"/>
        <v>3252.1205886083699</v>
      </c>
      <c r="O64" s="335">
        <f t="shared" si="12"/>
        <v>0</v>
      </c>
      <c r="P64" s="335">
        <f t="shared" si="13"/>
        <v>2.8672599563608667E-2</v>
      </c>
      <c r="Q64" s="336">
        <f t="shared" si="14"/>
        <v>3.1714157878943755E+96</v>
      </c>
      <c r="R64" s="333"/>
      <c r="S64" s="334"/>
      <c r="T64" s="335"/>
      <c r="U64" s="337"/>
      <c r="V64" s="338">
        <f t="shared" si="15"/>
        <v>9.9999999999999997E+89</v>
      </c>
      <c r="W64" s="337"/>
      <c r="X64" s="338">
        <f t="shared" si="16"/>
        <v>9.9999999999999997E+89</v>
      </c>
    </row>
    <row r="65" spans="1:24" ht="15.75" customHeight="1">
      <c r="A65" s="353" t="s">
        <v>218</v>
      </c>
      <c r="B65" s="354">
        <f>914.59/730</f>
        <v>1.2528630136986303</v>
      </c>
      <c r="C65" s="354"/>
      <c r="D65" s="354">
        <f>1829.62/730</f>
        <v>2.5063287671232874</v>
      </c>
      <c r="E65" s="355">
        <v>60</v>
      </c>
      <c r="F65" s="355">
        <f t="shared" si="7"/>
        <v>120</v>
      </c>
      <c r="G65" s="355">
        <f t="shared" si="8"/>
        <v>257.69803775999998</v>
      </c>
      <c r="H65" s="355">
        <v>240</v>
      </c>
      <c r="I65" s="355">
        <v>1</v>
      </c>
      <c r="J65" s="356"/>
      <c r="K65" s="356"/>
      <c r="L65" s="356" t="b">
        <f t="shared" si="9"/>
        <v>0</v>
      </c>
      <c r="M65" s="333">
        <f t="shared" si="10"/>
        <v>4.0623764249368076E+89</v>
      </c>
      <c r="N65" s="334">
        <f t="shared" si="11"/>
        <v>6505.9244694468671</v>
      </c>
      <c r="O65" s="335">
        <f t="shared" si="12"/>
        <v>0</v>
      </c>
      <c r="P65" s="335">
        <f t="shared" si="13"/>
        <v>5.5191465325758422E-2</v>
      </c>
      <c r="Q65" s="336">
        <f t="shared" si="14"/>
        <v>3.9733495417127633E-3</v>
      </c>
      <c r="R65" s="333"/>
      <c r="S65" s="334"/>
      <c r="T65" s="335"/>
      <c r="U65" s="337"/>
      <c r="V65" s="338">
        <f t="shared" si="15"/>
        <v>9.9999999999999997E+89</v>
      </c>
      <c r="W65" s="337"/>
      <c r="X65" s="338">
        <f t="shared" si="16"/>
        <v>9.9999999999999997E+89</v>
      </c>
    </row>
    <row r="66" spans="1:24" ht="15.75" customHeight="1">
      <c r="A66" s="353" t="s">
        <v>219</v>
      </c>
      <c r="B66" s="354">
        <f>1022.59/730</f>
        <v>1.4008082191780822</v>
      </c>
      <c r="C66" s="354"/>
      <c r="D66" s="354">
        <f>2069.62/730</f>
        <v>2.8350958904109587</v>
      </c>
      <c r="E66" s="355">
        <v>60</v>
      </c>
      <c r="F66" s="355">
        <f t="shared" si="7"/>
        <v>120</v>
      </c>
      <c r="G66" s="355">
        <f t="shared" si="8"/>
        <v>257.69803775999998</v>
      </c>
      <c r="H66" s="355">
        <v>240</v>
      </c>
      <c r="I66" s="355">
        <f>8*375</f>
        <v>3000</v>
      </c>
      <c r="J66" s="356"/>
      <c r="K66" s="356"/>
      <c r="L66" s="356" t="b">
        <f t="shared" si="9"/>
        <v>0</v>
      </c>
      <c r="M66" s="333">
        <f t="shared" si="10"/>
        <v>4.0623764249368076E+89</v>
      </c>
      <c r="N66" s="334">
        <f t="shared" si="11"/>
        <v>6505.9244694468671</v>
      </c>
      <c r="O66" s="335">
        <f t="shared" si="12"/>
        <v>0</v>
      </c>
      <c r="P66" s="335">
        <f t="shared" si="13"/>
        <v>6.1708788120870876E-2</v>
      </c>
      <c r="Q66" s="336">
        <f t="shared" si="14"/>
        <v>4.4425453021135746E-3</v>
      </c>
      <c r="R66" s="333"/>
      <c r="S66" s="334"/>
      <c r="T66" s="335"/>
      <c r="U66" s="337"/>
      <c r="V66" s="338">
        <f t="shared" si="15"/>
        <v>9.9999999999999997E+89</v>
      </c>
      <c r="W66" s="337"/>
      <c r="X66" s="338">
        <f t="shared" si="16"/>
        <v>9.9999999999999997E+89</v>
      </c>
    </row>
    <row r="67" spans="1:24" ht="15.75" customHeight="1">
      <c r="A67" s="353" t="s">
        <v>220</v>
      </c>
      <c r="B67" s="354">
        <f>2333.52/730</f>
        <v>3.1966027397260275</v>
      </c>
      <c r="C67" s="354"/>
      <c r="D67" s="354">
        <f>5443.25/730</f>
        <v>7.4565068493150681</v>
      </c>
      <c r="E67" s="355">
        <v>96</v>
      </c>
      <c r="F67" s="355">
        <f t="shared" si="7"/>
        <v>192</v>
      </c>
      <c r="G67" s="355">
        <f t="shared" si="8"/>
        <v>1539.3162788863999</v>
      </c>
      <c r="H67" s="355">
        <v>1433.6</v>
      </c>
      <c r="I67" s="355">
        <v>1</v>
      </c>
      <c r="J67" s="356"/>
      <c r="K67" s="356"/>
      <c r="L67" s="356" t="b">
        <f t="shared" si="9"/>
        <v>1</v>
      </c>
      <c r="M67" s="333">
        <f t="shared" si="10"/>
        <v>0.21755000872740093</v>
      </c>
      <c r="N67" s="334">
        <f t="shared" si="11"/>
        <v>1743.8907504131837</v>
      </c>
      <c r="O67" s="335">
        <f t="shared" si="12"/>
        <v>0</v>
      </c>
      <c r="P67" s="335">
        <f t="shared" si="13"/>
        <v>3.520440529826583E-2</v>
      </c>
      <c r="Q67" s="336">
        <f t="shared" si="14"/>
        <v>1.0137756396393541E-2</v>
      </c>
      <c r="R67" s="333"/>
      <c r="S67" s="334"/>
      <c r="T67" s="335"/>
      <c r="U67" s="337"/>
      <c r="V67" s="338">
        <f t="shared" si="15"/>
        <v>1.1074290482445825</v>
      </c>
      <c r="W67" s="337"/>
      <c r="X67" s="338">
        <f t="shared" si="16"/>
        <v>0.3505542816956263</v>
      </c>
    </row>
    <row r="68" spans="1:24" ht="15.75" customHeight="1">
      <c r="A68" s="353" t="s">
        <v>221</v>
      </c>
      <c r="B68" s="354">
        <f>2657.52/730</f>
        <v>3.6404383561643834</v>
      </c>
      <c r="C68" s="354"/>
      <c r="D68" s="354">
        <f>6163.25/730</f>
        <v>8.4428082191780813</v>
      </c>
      <c r="E68" s="355">
        <v>96</v>
      </c>
      <c r="F68" s="355">
        <f t="shared" si="7"/>
        <v>192</v>
      </c>
      <c r="G68" s="355">
        <f t="shared" si="8"/>
        <v>1539.3162788863999</v>
      </c>
      <c r="H68" s="355">
        <v>1433.6</v>
      </c>
      <c r="I68" s="355">
        <f>24*375</f>
        <v>9000</v>
      </c>
      <c r="J68" s="356"/>
      <c r="K68" s="356"/>
      <c r="L68" s="356" t="b">
        <f t="shared" si="9"/>
        <v>1</v>
      </c>
      <c r="M68" s="333">
        <f t="shared" si="10"/>
        <v>0.24775596489134122</v>
      </c>
      <c r="N68" s="334">
        <f t="shared" si="11"/>
        <v>1743.8907504131837</v>
      </c>
      <c r="O68" s="335">
        <f t="shared" si="12"/>
        <v>0</v>
      </c>
      <c r="P68" s="335">
        <f t="shared" si="13"/>
        <v>4.0092397394600174E-2</v>
      </c>
      <c r="Q68" s="336">
        <f t="shared" si="14"/>
        <v>1.1545343677595975E-2</v>
      </c>
      <c r="R68" s="333"/>
      <c r="S68" s="334"/>
      <c r="T68" s="335"/>
      <c r="U68" s="337"/>
      <c r="V68" s="338">
        <f t="shared" si="15"/>
        <v>1.2539130265178751</v>
      </c>
      <c r="W68" s="337"/>
      <c r="X68" s="338">
        <f t="shared" si="16"/>
        <v>0.39692346973969017</v>
      </c>
    </row>
    <row r="69" spans="1:24" ht="15.75" customHeight="1">
      <c r="A69" s="353" t="s">
        <v>222</v>
      </c>
      <c r="B69" s="354">
        <f>5513.92/730</f>
        <v>7.5533150684931512</v>
      </c>
      <c r="C69" s="354"/>
      <c r="D69" s="354">
        <f>12863.1/730</f>
        <v>17.620684931506851</v>
      </c>
      <c r="E69" s="355">
        <v>160</v>
      </c>
      <c r="F69" s="355">
        <f t="shared" si="7"/>
        <v>320</v>
      </c>
      <c r="G69" s="355">
        <f t="shared" si="8"/>
        <v>4127.463571456</v>
      </c>
      <c r="H69" s="355">
        <v>3844</v>
      </c>
      <c r="I69" s="355">
        <v>1</v>
      </c>
      <c r="J69" s="356"/>
      <c r="K69" s="356"/>
      <c r="L69" s="356" t="b">
        <f t="shared" si="9"/>
        <v>1</v>
      </c>
      <c r="M69" s="333">
        <f t="shared" si="10"/>
        <v>0.19252184212442131</v>
      </c>
      <c r="N69" s="334">
        <f t="shared" si="11"/>
        <v>1088.5289754831329</v>
      </c>
      <c r="O69" s="335">
        <f t="shared" si="12"/>
        <v>0</v>
      </c>
      <c r="P69" s="335">
        <f t="shared" si="13"/>
        <v>4.9911106258925725E-2</v>
      </c>
      <c r="Q69" s="336">
        <f t="shared" si="14"/>
        <v>2.3954702659159666E-2</v>
      </c>
      <c r="R69" s="333"/>
      <c r="S69" s="334"/>
      <c r="T69" s="335"/>
      <c r="U69" s="337"/>
      <c r="V69" s="338">
        <f t="shared" si="15"/>
        <v>1.570198384105991</v>
      </c>
      <c r="W69" s="337"/>
      <c r="X69" s="338">
        <f t="shared" si="16"/>
        <v>0.49704291894133223</v>
      </c>
    </row>
    <row r="70" spans="1:24" ht="15.75" customHeight="1">
      <c r="A70" s="353" t="s">
        <v>223</v>
      </c>
      <c r="B70" s="354">
        <f>12706.27/730</f>
        <v>17.405849315068494</v>
      </c>
      <c r="C70" s="354"/>
      <c r="D70" s="354">
        <f>25698.87/730</f>
        <v>35.203931506849315</v>
      </c>
      <c r="E70" s="355">
        <v>416</v>
      </c>
      <c r="F70" s="355">
        <f t="shared" si="7"/>
        <v>832</v>
      </c>
      <c r="G70" s="355">
        <f t="shared" si="8"/>
        <v>6322.1918597120002</v>
      </c>
      <c r="H70" s="355">
        <v>5888</v>
      </c>
      <c r="I70" s="355">
        <v>1</v>
      </c>
      <c r="J70" s="356"/>
      <c r="K70" s="356"/>
      <c r="L70" s="356" t="b">
        <f t="shared" si="9"/>
        <v>1</v>
      </c>
      <c r="M70" s="333">
        <f t="shared" si="10"/>
        <v>0.28814191788828036</v>
      </c>
      <c r="N70" s="334">
        <f t="shared" si="11"/>
        <v>1838.1551153003827</v>
      </c>
      <c r="O70" s="335">
        <f t="shared" si="12"/>
        <v>0</v>
      </c>
      <c r="P70" s="335">
        <f t="shared" si="13"/>
        <v>4.4236572175135498E-2</v>
      </c>
      <c r="Q70" s="336">
        <f t="shared" si="14"/>
        <v>5.5201185319518724E-2</v>
      </c>
      <c r="R70" s="333"/>
      <c r="S70" s="334"/>
      <c r="T70" s="335"/>
      <c r="U70" s="337"/>
      <c r="V70" s="338">
        <f t="shared" si="15"/>
        <v>1.2065617675410798</v>
      </c>
      <c r="W70" s="337"/>
      <c r="X70" s="338">
        <f t="shared" si="16"/>
        <v>0.38193453062498495</v>
      </c>
    </row>
    <row r="71" spans="1:24" ht="15.75" customHeight="1">
      <c r="A71" s="353" t="s">
        <v>224</v>
      </c>
      <c r="B71" s="354">
        <f>21277.39/730</f>
        <v>29.147109589041094</v>
      </c>
      <c r="C71" s="354"/>
      <c r="D71" s="354">
        <f>43038.4/730</f>
        <v>58.956712328767125</v>
      </c>
      <c r="E71" s="355">
        <v>416</v>
      </c>
      <c r="F71" s="355">
        <f t="shared" si="7"/>
        <v>832</v>
      </c>
      <c r="G71" s="355">
        <f t="shared" si="8"/>
        <v>12644.383719424</v>
      </c>
      <c r="H71" s="355">
        <v>11776</v>
      </c>
      <c r="I71" s="355">
        <v>1</v>
      </c>
      <c r="J71" s="356"/>
      <c r="K71" s="356"/>
      <c r="L71" s="356" t="b">
        <f t="shared" si="9"/>
        <v>1</v>
      </c>
      <c r="M71" s="333">
        <f t="shared" si="10"/>
        <v>0.24508466928759662</v>
      </c>
      <c r="N71" s="334">
        <f t="shared" si="11"/>
        <v>933.66609031130554</v>
      </c>
      <c r="O71" s="335">
        <f t="shared" si="12"/>
        <v>0</v>
      </c>
      <c r="P71" s="335">
        <f t="shared" si="13"/>
        <v>7.4076719480501055E-2</v>
      </c>
      <c r="Q71" s="336">
        <f t="shared" si="14"/>
        <v>9.2437603522172465E-2</v>
      </c>
      <c r="R71" s="333"/>
      <c r="S71" s="334"/>
      <c r="T71" s="335"/>
      <c r="U71" s="337"/>
      <c r="V71" s="338">
        <f t="shared" si="15"/>
        <v>2.0206525802939979</v>
      </c>
      <c r="W71" s="337"/>
      <c r="X71" s="338">
        <f t="shared" si="16"/>
        <v>0.63963322522937205</v>
      </c>
    </row>
    <row r="72" spans="1:24" ht="15.75" customHeight="1">
      <c r="A72" s="353" t="s">
        <v>225</v>
      </c>
      <c r="B72" s="354">
        <f>16991.83/730</f>
        <v>23.276479452054797</v>
      </c>
      <c r="C72" s="354"/>
      <c r="D72" s="354">
        <f t="shared" ref="D72:D73" si="17">34368.63/730</f>
        <v>47.08031506849315</v>
      </c>
      <c r="E72" s="355">
        <v>416</v>
      </c>
      <c r="F72" s="355">
        <f t="shared" si="7"/>
        <v>832</v>
      </c>
      <c r="G72" s="355">
        <f t="shared" si="8"/>
        <v>9483.2877895679994</v>
      </c>
      <c r="H72" s="355">
        <v>8832</v>
      </c>
      <c r="I72" s="355">
        <v>1</v>
      </c>
      <c r="J72" s="356"/>
      <c r="K72" s="356"/>
      <c r="L72" s="356" t="b">
        <f t="shared" si="9"/>
        <v>1</v>
      </c>
      <c r="M72" s="333">
        <f t="shared" si="10"/>
        <v>0.25688412018274542</v>
      </c>
      <c r="N72" s="334">
        <f t="shared" si="11"/>
        <v>1225.4367435335885</v>
      </c>
      <c r="O72" s="335">
        <f t="shared" si="12"/>
        <v>0</v>
      </c>
      <c r="P72" s="335">
        <f t="shared" si="13"/>
        <v>5.9156645827818294E-2</v>
      </c>
      <c r="Q72" s="336">
        <f t="shared" si="14"/>
        <v>7.3819394420845605E-2</v>
      </c>
      <c r="R72" s="333"/>
      <c r="S72" s="334"/>
      <c r="T72" s="335"/>
      <c r="U72" s="337"/>
      <c r="V72" s="338">
        <f t="shared" si="15"/>
        <v>1.6136069391675734</v>
      </c>
      <c r="W72" s="337"/>
      <c r="X72" s="338">
        <f t="shared" si="16"/>
        <v>0.51078380361758213</v>
      </c>
    </row>
    <row r="73" spans="1:24" ht="15.75" customHeight="1">
      <c r="A73" s="353" t="s">
        <v>226</v>
      </c>
      <c r="B73" s="354">
        <f>10519.01/730</f>
        <v>14.409602739726028</v>
      </c>
      <c r="C73" s="354"/>
      <c r="D73" s="354">
        <f t="shared" si="17"/>
        <v>47.08031506849315</v>
      </c>
      <c r="E73" s="355">
        <v>128</v>
      </c>
      <c r="F73" s="355">
        <f t="shared" si="7"/>
        <v>256</v>
      </c>
      <c r="G73" s="355">
        <f t="shared" si="8"/>
        <v>2095.9440404480001</v>
      </c>
      <c r="H73" s="355">
        <v>1952</v>
      </c>
      <c r="I73" s="355">
        <v>1</v>
      </c>
      <c r="J73" s="356"/>
      <c r="K73" s="356"/>
      <c r="L73" s="356" t="b">
        <f t="shared" si="9"/>
        <v>1</v>
      </c>
      <c r="M73" s="333">
        <f t="shared" si="10"/>
        <v>0.71940968873789723</v>
      </c>
      <c r="N73" s="334">
        <f t="shared" si="11"/>
        <v>1705.7361265302695</v>
      </c>
      <c r="O73" s="335">
        <f t="shared" si="12"/>
        <v>0</v>
      </c>
      <c r="P73" s="335">
        <f t="shared" si="13"/>
        <v>0.11902045773440273</v>
      </c>
      <c r="Q73" s="336">
        <f t="shared" si="14"/>
        <v>4.5698841626053179E-2</v>
      </c>
      <c r="R73" s="333"/>
      <c r="S73" s="334"/>
      <c r="T73" s="335"/>
      <c r="U73" s="337"/>
      <c r="V73" s="338">
        <f t="shared" si="15"/>
        <v>5.2442225522946124</v>
      </c>
      <c r="W73" s="337"/>
      <c r="X73" s="338">
        <f t="shared" si="16"/>
        <v>1.6600473617571421</v>
      </c>
    </row>
    <row r="74" spans="1:24" ht="15.75" customHeight="1">
      <c r="A74" s="353" t="s">
        <v>227</v>
      </c>
      <c r="B74" s="354">
        <f>5336.83/730</f>
        <v>7.3107260273972603</v>
      </c>
      <c r="C74" s="354"/>
      <c r="D74" s="354">
        <f>17786.3/730</f>
        <v>24.364794520547946</v>
      </c>
      <c r="E74" s="355">
        <v>128</v>
      </c>
      <c r="F74" s="355">
        <f t="shared" si="7"/>
        <v>256</v>
      </c>
      <c r="G74" s="355">
        <f t="shared" si="8"/>
        <v>4191.8880808960002</v>
      </c>
      <c r="H74" s="355">
        <v>3904</v>
      </c>
      <c r="I74" s="355">
        <v>1</v>
      </c>
      <c r="J74" s="356"/>
      <c r="K74" s="356"/>
      <c r="L74" s="356" t="b">
        <f t="shared" si="9"/>
        <v>1</v>
      </c>
      <c r="M74" s="333">
        <f t="shared" si="10"/>
        <v>0.18249660420263278</v>
      </c>
      <c r="N74" s="334">
        <f t="shared" si="11"/>
        <v>852.86806326513477</v>
      </c>
      <c r="O74" s="335">
        <f t="shared" si="12"/>
        <v>0</v>
      </c>
      <c r="P74" s="335">
        <f t="shared" si="13"/>
        <v>6.0385145508055647E-2</v>
      </c>
      <c r="Q74" s="336">
        <f t="shared" si="14"/>
        <v>2.3185351944258002E-2</v>
      </c>
      <c r="R74" s="333"/>
      <c r="S74" s="334"/>
      <c r="T74" s="335"/>
      <c r="U74" s="337"/>
      <c r="V74" s="338">
        <f t="shared" si="15"/>
        <v>2.7139666487106897</v>
      </c>
      <c r="W74" s="337"/>
      <c r="X74" s="338">
        <f t="shared" si="16"/>
        <v>0.8591003013626396</v>
      </c>
    </row>
    <row r="75" spans="1:24" ht="15.75" customHeight="1">
      <c r="A75" s="353" t="s">
        <v>228</v>
      </c>
      <c r="B75" s="354">
        <f>355.21/730</f>
        <v>0.48658904109589041</v>
      </c>
      <c r="C75" s="354"/>
      <c r="D75" s="354">
        <f>776.73/730</f>
        <v>1.064013698630137</v>
      </c>
      <c r="E75" s="355">
        <v>2</v>
      </c>
      <c r="F75" s="355">
        <f t="shared" si="7"/>
        <v>4</v>
      </c>
      <c r="G75" s="355">
        <f t="shared" si="8"/>
        <v>8.0530636799999993</v>
      </c>
      <c r="H75" s="355">
        <v>7.5</v>
      </c>
      <c r="I75" s="355">
        <v>9000</v>
      </c>
      <c r="J75" s="356"/>
      <c r="K75" s="356"/>
      <c r="L75" s="356" t="b">
        <f t="shared" si="9"/>
        <v>0</v>
      </c>
      <c r="M75" s="333">
        <f t="shared" si="10"/>
        <v>1.2992509853234182E+91</v>
      </c>
      <c r="N75" s="334">
        <f t="shared" si="11"/>
        <v>6935.8653598922019</v>
      </c>
      <c r="O75" s="335">
        <f t="shared" si="12"/>
        <v>0</v>
      </c>
      <c r="P75" s="335">
        <f t="shared" si="13"/>
        <v>1.2861212389177213E+89</v>
      </c>
      <c r="Q75" s="336">
        <f t="shared" si="14"/>
        <v>3.1714157878943755E+96</v>
      </c>
      <c r="R75" s="333"/>
      <c r="S75" s="334"/>
      <c r="T75" s="335"/>
      <c r="U75" s="337"/>
      <c r="V75" s="338">
        <f t="shared" si="15"/>
        <v>9.9999999999999997E+89</v>
      </c>
      <c r="W75" s="337"/>
      <c r="X75" s="338">
        <f t="shared" si="16"/>
        <v>9.9999999999999997E+89</v>
      </c>
    </row>
    <row r="76" spans="1:24" ht="15.75" customHeight="1">
      <c r="A76" s="353" t="s">
        <v>229</v>
      </c>
      <c r="B76" s="354">
        <f>386.42/730</f>
        <v>0.5293424657534247</v>
      </c>
      <c r="C76" s="354"/>
      <c r="D76" s="354">
        <f>817.09/730</f>
        <v>1.1193013698630137</v>
      </c>
      <c r="E76" s="355">
        <v>4</v>
      </c>
      <c r="F76" s="355">
        <f t="shared" si="7"/>
        <v>8</v>
      </c>
      <c r="G76" s="355">
        <f t="shared" si="8"/>
        <v>16.106127359999999</v>
      </c>
      <c r="H76" s="355">
        <v>15</v>
      </c>
      <c r="I76" s="355">
        <v>9000</v>
      </c>
      <c r="J76" s="356"/>
      <c r="K76" s="356"/>
      <c r="L76" s="356" t="b">
        <f t="shared" si="9"/>
        <v>0</v>
      </c>
      <c r="M76" s="333">
        <f t="shared" si="10"/>
        <v>6.4963863100719721E+90</v>
      </c>
      <c r="N76" s="334">
        <f t="shared" si="11"/>
        <v>6936.0056342447124</v>
      </c>
      <c r="O76" s="335">
        <f t="shared" si="12"/>
        <v>0</v>
      </c>
      <c r="P76" s="335">
        <f t="shared" si="13"/>
        <v>1.3991243747151991E+89</v>
      </c>
      <c r="Q76" s="336">
        <f t="shared" si="14"/>
        <v>3.1714157878943755E+96</v>
      </c>
      <c r="R76" s="333"/>
      <c r="S76" s="334"/>
      <c r="T76" s="335"/>
      <c r="U76" s="337"/>
      <c r="V76" s="338">
        <f t="shared" si="15"/>
        <v>9.9999999999999997E+89</v>
      </c>
      <c r="W76" s="337"/>
      <c r="X76" s="338">
        <f t="shared" si="16"/>
        <v>9.9999999999999997E+89</v>
      </c>
    </row>
    <row r="77" spans="1:24" ht="15.75" customHeight="1">
      <c r="A77" s="353" t="s">
        <v>230</v>
      </c>
      <c r="B77" s="354">
        <f>448.84/730</f>
        <v>0.61484931506849316</v>
      </c>
      <c r="C77" s="354"/>
      <c r="D77" s="354">
        <f>914.18/730</f>
        <v>1.2523013698630137</v>
      </c>
      <c r="E77" s="355">
        <v>8</v>
      </c>
      <c r="F77" s="355">
        <f t="shared" si="7"/>
        <v>16</v>
      </c>
      <c r="G77" s="355">
        <f t="shared" si="8"/>
        <v>32.212254719999997</v>
      </c>
      <c r="H77" s="355">
        <v>30</v>
      </c>
      <c r="I77" s="355">
        <v>9000</v>
      </c>
      <c r="J77" s="356"/>
      <c r="K77" s="356"/>
      <c r="L77" s="356" t="b">
        <f t="shared" si="9"/>
        <v>0</v>
      </c>
      <c r="M77" s="333">
        <f t="shared" si="10"/>
        <v>3.2483245384908675E+90</v>
      </c>
      <c r="N77" s="334">
        <f t="shared" si="11"/>
        <v>6936.2861829497351</v>
      </c>
      <c r="O77" s="335">
        <f t="shared" si="12"/>
        <v>0</v>
      </c>
      <c r="P77" s="335">
        <f t="shared" si="13"/>
        <v>1.6251306463101547E+89</v>
      </c>
      <c r="Q77" s="336">
        <f t="shared" si="14"/>
        <v>3.1714157878943755E+96</v>
      </c>
      <c r="R77" s="333"/>
      <c r="S77" s="334"/>
      <c r="T77" s="335"/>
      <c r="U77" s="337"/>
      <c r="V77" s="338">
        <f t="shared" si="15"/>
        <v>9.9999999999999997E+89</v>
      </c>
      <c r="W77" s="337"/>
      <c r="X77" s="338">
        <f t="shared" si="16"/>
        <v>9.9999999999999997E+89</v>
      </c>
    </row>
    <row r="78" spans="1:24" ht="15.75" customHeight="1">
      <c r="A78" s="353" t="s">
        <v>231</v>
      </c>
      <c r="B78" s="354">
        <f>823.35/730</f>
        <v>1.1278767123287672</v>
      </c>
      <c r="C78" s="354"/>
      <c r="D78" s="354">
        <f>1496.72/730</f>
        <v>2.0503013698630137</v>
      </c>
      <c r="E78" s="355">
        <v>32</v>
      </c>
      <c r="F78" s="355">
        <f t="shared" si="7"/>
        <v>64</v>
      </c>
      <c r="G78" s="355">
        <f t="shared" si="8"/>
        <v>128.84901887999999</v>
      </c>
      <c r="H78" s="355">
        <v>120</v>
      </c>
      <c r="I78" s="355">
        <v>9000</v>
      </c>
      <c r="J78" s="356"/>
      <c r="K78" s="355" t="s">
        <v>931</v>
      </c>
      <c r="L78" s="356" t="b">
        <f t="shared" si="9"/>
        <v>0</v>
      </c>
      <c r="M78" s="333">
        <f t="shared" si="10"/>
        <v>8.1221251807759835E+89</v>
      </c>
      <c r="N78" s="334">
        <f t="shared" si="11"/>
        <v>6937.4083777698206</v>
      </c>
      <c r="O78" s="335">
        <f t="shared" si="12"/>
        <v>0</v>
      </c>
      <c r="P78" s="335">
        <f t="shared" si="13"/>
        <v>9.937106895103423E-2</v>
      </c>
      <c r="Q78" s="336">
        <f t="shared" si="14"/>
        <v>3.1714157878943755E+96</v>
      </c>
      <c r="R78" s="333"/>
      <c r="S78" s="334"/>
      <c r="T78" s="335"/>
      <c r="U78" s="337"/>
      <c r="V78" s="338">
        <f t="shared" si="15"/>
        <v>9.9999999999999997E+89</v>
      </c>
      <c r="W78" s="337"/>
      <c r="X78" s="338">
        <f t="shared" si="16"/>
        <v>9.9999999999999997E+89</v>
      </c>
    </row>
    <row r="79" spans="1:24" ht="15.75" customHeight="1">
      <c r="A79" s="353" t="s">
        <v>232</v>
      </c>
      <c r="B79" s="354">
        <f>1822.05/730</f>
        <v>2.4959589041095889</v>
      </c>
      <c r="C79" s="354"/>
      <c r="D79" s="354">
        <f>3050.15/730</f>
        <v>4.1782876712328765</v>
      </c>
      <c r="E79" s="355">
        <v>96</v>
      </c>
      <c r="F79" s="355">
        <f t="shared" si="7"/>
        <v>192</v>
      </c>
      <c r="G79" s="355">
        <f t="shared" si="8"/>
        <v>386.54705663999999</v>
      </c>
      <c r="H79" s="355">
        <v>360</v>
      </c>
      <c r="I79" s="355">
        <v>9000</v>
      </c>
      <c r="J79" s="356"/>
      <c r="K79" s="356"/>
      <c r="L79" s="356" t="b">
        <f t="shared" si="9"/>
        <v>0</v>
      </c>
      <c r="M79" s="333">
        <f t="shared" si="10"/>
        <v>2.7091268396570821E+89</v>
      </c>
      <c r="N79" s="334">
        <f t="shared" si="11"/>
        <v>6941.8971570501635</v>
      </c>
      <c r="O79" s="335">
        <f t="shared" si="12"/>
        <v>0</v>
      </c>
      <c r="P79" s="335">
        <f t="shared" si="13"/>
        <v>7.3301777770584345E-2</v>
      </c>
      <c r="Q79" s="336">
        <f t="shared" si="14"/>
        <v>7.9157234744286938E-3</v>
      </c>
      <c r="R79" s="333"/>
      <c r="S79" s="334"/>
      <c r="T79" s="335"/>
      <c r="U79" s="337"/>
      <c r="V79" s="338">
        <f t="shared" si="15"/>
        <v>9.9999999999999997E+89</v>
      </c>
      <c r="W79" s="337"/>
      <c r="X79" s="338">
        <f t="shared" si="16"/>
        <v>9.9999999999999997E+89</v>
      </c>
    </row>
    <row r="80" spans="1:24" ht="14">
      <c r="A80" s="357" t="s">
        <v>233</v>
      </c>
      <c r="B80" s="358">
        <v>1.6000000000000001E-3</v>
      </c>
      <c r="C80" s="358"/>
      <c r="D80" s="358">
        <v>4.1999999999999997E-3</v>
      </c>
      <c r="E80" s="356">
        <v>2</v>
      </c>
      <c r="F80" s="356">
        <f t="shared" ref="F80:F334" si="18">E80</f>
        <v>2</v>
      </c>
      <c r="G80" s="355">
        <f t="shared" si="8"/>
        <v>0.53687091200000003</v>
      </c>
      <c r="H80" s="355">
        <v>0.5</v>
      </c>
      <c r="I80" s="359">
        <v>1E-10</v>
      </c>
      <c r="J80" s="357" t="s">
        <v>234</v>
      </c>
      <c r="K80" s="357" t="s">
        <v>235</v>
      </c>
      <c r="L80" s="356" t="b">
        <f t="shared" si="9"/>
        <v>0</v>
      </c>
      <c r="M80" s="333">
        <f t="shared" si="10"/>
        <v>1.9488580843014438E+92</v>
      </c>
      <c r="N80" s="334">
        <f t="shared" si="11"/>
        <v>104036.99847791546</v>
      </c>
      <c r="O80" s="335">
        <f t="shared" si="12"/>
        <v>0</v>
      </c>
      <c r="P80" s="335">
        <f t="shared" si="13"/>
        <v>4.2290183470507554E+86</v>
      </c>
      <c r="Q80" s="336">
        <f t="shared" si="14"/>
        <v>3.1714157878943755E+96</v>
      </c>
      <c r="R80" s="333"/>
      <c r="S80" s="334"/>
      <c r="T80" s="335"/>
      <c r="U80" s="337"/>
      <c r="V80" s="338">
        <f t="shared" si="15"/>
        <v>9.9999999999999997E+89</v>
      </c>
      <c r="W80" s="337"/>
      <c r="X80" s="338">
        <f t="shared" si="16"/>
        <v>9.9999999999999997E+89</v>
      </c>
    </row>
    <row r="81" spans="1:24" ht="14">
      <c r="A81" s="360" t="s">
        <v>236</v>
      </c>
      <c r="B81" s="358">
        <v>1.8E-3</v>
      </c>
      <c r="C81" s="358"/>
      <c r="D81" s="358">
        <v>4.7000000000000002E-3</v>
      </c>
      <c r="E81" s="356">
        <v>2</v>
      </c>
      <c r="F81" s="356">
        <f t="shared" si="18"/>
        <v>2</v>
      </c>
      <c r="G81" s="355">
        <f t="shared" si="8"/>
        <v>0.53687091200000003</v>
      </c>
      <c r="H81" s="356">
        <v>0.5</v>
      </c>
      <c r="I81" s="359">
        <v>1E-10</v>
      </c>
      <c r="J81" s="357" t="s">
        <v>234</v>
      </c>
      <c r="K81" s="357" t="s">
        <v>235</v>
      </c>
      <c r="L81" s="356" t="b">
        <f t="shared" si="9"/>
        <v>0</v>
      </c>
      <c r="M81" s="333">
        <f t="shared" si="10"/>
        <v>1.9488580843014438E+92</v>
      </c>
      <c r="N81" s="334">
        <f t="shared" si="11"/>
        <v>104036.99847791546</v>
      </c>
      <c r="O81" s="335">
        <f t="shared" si="12"/>
        <v>0</v>
      </c>
      <c r="P81" s="335">
        <f t="shared" si="13"/>
        <v>4.7576456404320985E+86</v>
      </c>
      <c r="Q81" s="336">
        <f t="shared" si="14"/>
        <v>3.1714157878943755E+96</v>
      </c>
      <c r="R81" s="333"/>
      <c r="S81" s="334"/>
      <c r="T81" s="335"/>
      <c r="U81" s="337"/>
      <c r="V81" s="338">
        <f t="shared" si="15"/>
        <v>9.9999999999999997E+89</v>
      </c>
      <c r="W81" s="337"/>
      <c r="X81" s="338">
        <f t="shared" si="16"/>
        <v>9.9999999999999997E+89</v>
      </c>
    </row>
    <row r="82" spans="1:24" ht="14">
      <c r="A82" s="360" t="s">
        <v>237</v>
      </c>
      <c r="B82" s="358">
        <v>1.9E-3</v>
      </c>
      <c r="C82" s="358"/>
      <c r="D82" s="358">
        <v>5.1999999999999998E-3</v>
      </c>
      <c r="E82" s="356">
        <v>2</v>
      </c>
      <c r="F82" s="356">
        <f t="shared" si="18"/>
        <v>2</v>
      </c>
      <c r="G82" s="355">
        <f t="shared" si="8"/>
        <v>0.53687091200000003</v>
      </c>
      <c r="H82" s="356">
        <v>0.5</v>
      </c>
      <c r="I82" s="359">
        <v>1E-10</v>
      </c>
      <c r="J82" s="357" t="s">
        <v>234</v>
      </c>
      <c r="K82" s="357" t="s">
        <v>235</v>
      </c>
      <c r="L82" s="356" t="b">
        <f t="shared" si="9"/>
        <v>0</v>
      </c>
      <c r="M82" s="333">
        <f t="shared" si="10"/>
        <v>1.9488580843014438E+92</v>
      </c>
      <c r="N82" s="334">
        <f t="shared" si="11"/>
        <v>104036.99847791546</v>
      </c>
      <c r="O82" s="335">
        <f t="shared" si="12"/>
        <v>0</v>
      </c>
      <c r="P82" s="335">
        <f t="shared" si="13"/>
        <v>5.0219592871227712E+86</v>
      </c>
      <c r="Q82" s="336">
        <f t="shared" si="14"/>
        <v>3.1714157878943755E+96</v>
      </c>
      <c r="R82" s="333"/>
      <c r="S82" s="334"/>
      <c r="T82" s="335"/>
      <c r="U82" s="337"/>
      <c r="V82" s="338">
        <f t="shared" si="15"/>
        <v>9.9999999999999997E+89</v>
      </c>
      <c r="W82" s="337"/>
      <c r="X82" s="338">
        <f t="shared" si="16"/>
        <v>9.9999999999999997E+89</v>
      </c>
    </row>
    <row r="83" spans="1:24" ht="14">
      <c r="A83" s="360" t="s">
        <v>238</v>
      </c>
      <c r="B83" s="358">
        <v>2.2000000000000001E-3</v>
      </c>
      <c r="C83" s="358"/>
      <c r="D83" s="358">
        <v>5.7999999999999996E-3</v>
      </c>
      <c r="E83" s="356">
        <v>1</v>
      </c>
      <c r="F83" s="356">
        <f t="shared" si="18"/>
        <v>1</v>
      </c>
      <c r="G83" s="355">
        <f t="shared" si="8"/>
        <v>0.53687091200000003</v>
      </c>
      <c r="H83" s="356">
        <v>0.5</v>
      </c>
      <c r="I83" s="359">
        <v>1E-10</v>
      </c>
      <c r="J83" s="357" t="s">
        <v>234</v>
      </c>
      <c r="K83" s="357" t="s">
        <v>239</v>
      </c>
      <c r="L83" s="356" t="b">
        <f t="shared" si="9"/>
        <v>0</v>
      </c>
      <c r="M83" s="333">
        <f t="shared" si="10"/>
        <v>1.9488580843014438E+92</v>
      </c>
      <c r="N83" s="334">
        <f t="shared" si="11"/>
        <v>52018.499238957731</v>
      </c>
      <c r="O83" s="335">
        <f t="shared" si="12"/>
        <v>0</v>
      </c>
      <c r="P83" s="335">
        <f t="shared" si="13"/>
        <v>5.8149002271947882E+86</v>
      </c>
      <c r="Q83" s="336">
        <f t="shared" si="14"/>
        <v>3.1714157878943755E+96</v>
      </c>
      <c r="R83" s="333"/>
      <c r="S83" s="334"/>
      <c r="T83" s="335"/>
      <c r="U83" s="337"/>
      <c r="V83" s="338">
        <f t="shared" si="15"/>
        <v>9.9999999999999997E+89</v>
      </c>
      <c r="W83" s="337"/>
      <c r="X83" s="338">
        <f t="shared" si="16"/>
        <v>9.9999999999999997E+89</v>
      </c>
    </row>
    <row r="84" spans="1:24" ht="14">
      <c r="A84" s="360" t="s">
        <v>240</v>
      </c>
      <c r="B84" s="358">
        <v>3.2000000000000002E-3</v>
      </c>
      <c r="C84" s="358"/>
      <c r="D84" s="358">
        <v>8.3999999999999995E-3</v>
      </c>
      <c r="E84" s="356">
        <v>2</v>
      </c>
      <c r="F84" s="356">
        <f t="shared" si="18"/>
        <v>2</v>
      </c>
      <c r="G84" s="355">
        <f t="shared" si="8"/>
        <v>1.0737418240000001</v>
      </c>
      <c r="H84" s="356">
        <v>1</v>
      </c>
      <c r="I84" s="359">
        <v>1E-10</v>
      </c>
      <c r="J84" s="357" t="s">
        <v>234</v>
      </c>
      <c r="K84" s="357" t="s">
        <v>235</v>
      </c>
      <c r="L84" s="356" t="b">
        <f t="shared" si="9"/>
        <v>0</v>
      </c>
      <c r="M84" s="333">
        <f t="shared" si="10"/>
        <v>9.7442904215072191E+91</v>
      </c>
      <c r="N84" s="334">
        <f t="shared" si="11"/>
        <v>52018.499238957731</v>
      </c>
      <c r="O84" s="335">
        <f t="shared" si="12"/>
        <v>0</v>
      </c>
      <c r="P84" s="335">
        <f t="shared" si="13"/>
        <v>8.4580366941015107E+86</v>
      </c>
      <c r="Q84" s="336">
        <f t="shared" si="14"/>
        <v>3.1714157878943755E+96</v>
      </c>
      <c r="R84" s="333"/>
      <c r="S84" s="334"/>
      <c r="T84" s="335"/>
      <c r="U84" s="337"/>
      <c r="V84" s="338">
        <f t="shared" si="15"/>
        <v>9.9999999999999997E+89</v>
      </c>
      <c r="W84" s="337"/>
      <c r="X84" s="338">
        <f t="shared" si="16"/>
        <v>9.9999999999999997E+89</v>
      </c>
    </row>
    <row r="85" spans="1:24" ht="14">
      <c r="A85" s="360" t="s">
        <v>241</v>
      </c>
      <c r="B85" s="358">
        <v>3.5000000000000001E-3</v>
      </c>
      <c r="C85" s="358"/>
      <c r="D85" s="358">
        <v>9.4000000000000004E-3</v>
      </c>
      <c r="E85" s="356">
        <v>2</v>
      </c>
      <c r="F85" s="356">
        <f t="shared" si="18"/>
        <v>2</v>
      </c>
      <c r="G85" s="355">
        <f t="shared" si="8"/>
        <v>1.0737418240000001</v>
      </c>
      <c r="H85" s="356">
        <v>1</v>
      </c>
      <c r="I85" s="359">
        <v>1E-10</v>
      </c>
      <c r="J85" s="357" t="s">
        <v>234</v>
      </c>
      <c r="K85" s="357" t="s">
        <v>235</v>
      </c>
      <c r="L85" s="356" t="b">
        <f t="shared" si="9"/>
        <v>0</v>
      </c>
      <c r="M85" s="333">
        <f t="shared" si="10"/>
        <v>9.7442904215072191E+91</v>
      </c>
      <c r="N85" s="334">
        <f t="shared" si="11"/>
        <v>52018.499238957731</v>
      </c>
      <c r="O85" s="335">
        <f t="shared" si="12"/>
        <v>0</v>
      </c>
      <c r="P85" s="335">
        <f t="shared" si="13"/>
        <v>9.2509776341735266E+86</v>
      </c>
      <c r="Q85" s="336">
        <f t="shared" si="14"/>
        <v>3.1714157878943755E+96</v>
      </c>
      <c r="R85" s="333"/>
      <c r="S85" s="334"/>
      <c r="T85" s="335"/>
      <c r="U85" s="337"/>
      <c r="V85" s="338">
        <f t="shared" si="15"/>
        <v>9.9999999999999997E+89</v>
      </c>
      <c r="W85" s="337"/>
      <c r="X85" s="338">
        <f t="shared" si="16"/>
        <v>9.9999999999999997E+89</v>
      </c>
    </row>
    <row r="86" spans="1:24" ht="14">
      <c r="A86" s="360" t="s">
        <v>242</v>
      </c>
      <c r="B86" s="358">
        <v>3.8999999999999998E-3</v>
      </c>
      <c r="C86" s="358"/>
      <c r="D86" s="358">
        <v>1.04E-2</v>
      </c>
      <c r="E86" s="356">
        <v>2</v>
      </c>
      <c r="F86" s="356">
        <f t="shared" si="18"/>
        <v>2</v>
      </c>
      <c r="G86" s="355">
        <f t="shared" si="8"/>
        <v>1.0737418240000001</v>
      </c>
      <c r="H86" s="356">
        <v>1</v>
      </c>
      <c r="I86" s="359">
        <v>1E-10</v>
      </c>
      <c r="J86" s="357" t="s">
        <v>234</v>
      </c>
      <c r="K86" s="357" t="s">
        <v>235</v>
      </c>
      <c r="L86" s="356" t="b">
        <f t="shared" si="9"/>
        <v>0</v>
      </c>
      <c r="M86" s="333">
        <f t="shared" si="10"/>
        <v>9.7442904215072191E+91</v>
      </c>
      <c r="N86" s="334">
        <f t="shared" si="11"/>
        <v>52018.499238957731</v>
      </c>
      <c r="O86" s="335">
        <f t="shared" si="12"/>
        <v>0</v>
      </c>
      <c r="P86" s="335">
        <f t="shared" si="13"/>
        <v>1.0308232220936215E+87</v>
      </c>
      <c r="Q86" s="336">
        <f t="shared" si="14"/>
        <v>3.1714157878943755E+96</v>
      </c>
      <c r="R86" s="333"/>
      <c r="S86" s="334"/>
      <c r="T86" s="335"/>
      <c r="U86" s="337"/>
      <c r="V86" s="338">
        <f t="shared" si="15"/>
        <v>9.9999999999999997E+89</v>
      </c>
      <c r="W86" s="337"/>
      <c r="X86" s="338">
        <f t="shared" si="16"/>
        <v>9.9999999999999997E+89</v>
      </c>
    </row>
    <row r="87" spans="1:24" ht="14">
      <c r="A87" s="360" t="s">
        <v>243</v>
      </c>
      <c r="B87" s="358">
        <v>4.4000000000000003E-3</v>
      </c>
      <c r="C87" s="358"/>
      <c r="D87" s="358">
        <v>1.1599999999999999E-2</v>
      </c>
      <c r="E87" s="356">
        <v>1</v>
      </c>
      <c r="F87" s="356">
        <f t="shared" si="18"/>
        <v>1</v>
      </c>
      <c r="G87" s="355">
        <f t="shared" si="8"/>
        <v>1.0737418240000001</v>
      </c>
      <c r="H87" s="356">
        <v>1</v>
      </c>
      <c r="I87" s="359">
        <v>1E-10</v>
      </c>
      <c r="J87" s="357" t="s">
        <v>234</v>
      </c>
      <c r="K87" s="357" t="s">
        <v>244</v>
      </c>
      <c r="L87" s="356" t="b">
        <f t="shared" si="9"/>
        <v>0</v>
      </c>
      <c r="M87" s="333">
        <f t="shared" si="10"/>
        <v>9.7442904215072191E+91</v>
      </c>
      <c r="N87" s="334">
        <f t="shared" si="11"/>
        <v>26009.249619478865</v>
      </c>
      <c r="O87" s="335">
        <f t="shared" si="12"/>
        <v>0</v>
      </c>
      <c r="P87" s="335">
        <f t="shared" si="13"/>
        <v>1.1629800454389576E+87</v>
      </c>
      <c r="Q87" s="336">
        <f t="shared" si="14"/>
        <v>3.1714157878943755E+96</v>
      </c>
      <c r="R87" s="333"/>
      <c r="S87" s="334"/>
      <c r="T87" s="335"/>
      <c r="U87" s="337"/>
      <c r="V87" s="338">
        <f t="shared" si="15"/>
        <v>9.9999999999999997E+89</v>
      </c>
      <c r="W87" s="337"/>
      <c r="X87" s="338">
        <f t="shared" si="16"/>
        <v>9.9999999999999997E+89</v>
      </c>
    </row>
    <row r="88" spans="1:24" ht="14">
      <c r="A88" s="360" t="s">
        <v>245</v>
      </c>
      <c r="B88" s="358">
        <v>6.3E-3</v>
      </c>
      <c r="C88" s="358"/>
      <c r="D88" s="358">
        <v>1.6799999999999999E-2</v>
      </c>
      <c r="E88" s="356">
        <v>2</v>
      </c>
      <c r="F88" s="356">
        <f t="shared" si="18"/>
        <v>2</v>
      </c>
      <c r="G88" s="355">
        <f t="shared" si="8"/>
        <v>2.1474836480000001</v>
      </c>
      <c r="H88" s="356">
        <v>2</v>
      </c>
      <c r="I88" s="359">
        <v>1E-10</v>
      </c>
      <c r="J88" s="357" t="s">
        <v>234</v>
      </c>
      <c r="K88" s="357" t="s">
        <v>235</v>
      </c>
      <c r="L88" s="356" t="b">
        <f t="shared" si="9"/>
        <v>0</v>
      </c>
      <c r="M88" s="333">
        <f t="shared" si="10"/>
        <v>4.8721452107536096E+91</v>
      </c>
      <c r="N88" s="334">
        <f t="shared" si="11"/>
        <v>26009.249619478865</v>
      </c>
      <c r="O88" s="335">
        <f t="shared" si="12"/>
        <v>0</v>
      </c>
      <c r="P88" s="335">
        <f t="shared" si="13"/>
        <v>1.6651759741512347E+87</v>
      </c>
      <c r="Q88" s="336">
        <f t="shared" si="14"/>
        <v>3.1714157878943755E+96</v>
      </c>
      <c r="R88" s="333"/>
      <c r="S88" s="334"/>
      <c r="T88" s="335"/>
      <c r="U88" s="337"/>
      <c r="V88" s="338">
        <f t="shared" si="15"/>
        <v>9.9999999999999997E+89</v>
      </c>
      <c r="W88" s="337"/>
      <c r="X88" s="338">
        <f t="shared" si="16"/>
        <v>9.9999999999999997E+89</v>
      </c>
    </row>
    <row r="89" spans="1:24" ht="14">
      <c r="A89" s="360" t="s">
        <v>246</v>
      </c>
      <c r="B89" s="358">
        <v>7.1000000000000004E-3</v>
      </c>
      <c r="C89" s="358"/>
      <c r="D89" s="358">
        <v>1.8800000000000001E-2</v>
      </c>
      <c r="E89" s="356">
        <v>2</v>
      </c>
      <c r="F89" s="356">
        <f t="shared" si="18"/>
        <v>2</v>
      </c>
      <c r="G89" s="355">
        <f t="shared" si="8"/>
        <v>2.1474836480000001</v>
      </c>
      <c r="H89" s="356">
        <v>2</v>
      </c>
      <c r="I89" s="359">
        <v>1E-10</v>
      </c>
      <c r="J89" s="357" t="s">
        <v>234</v>
      </c>
      <c r="K89" s="357" t="s">
        <v>235</v>
      </c>
      <c r="L89" s="356" t="b">
        <f t="shared" si="9"/>
        <v>0</v>
      </c>
      <c r="M89" s="333">
        <f t="shared" si="10"/>
        <v>4.8721452107536096E+91</v>
      </c>
      <c r="N89" s="334">
        <f t="shared" si="11"/>
        <v>26009.249619478865</v>
      </c>
      <c r="O89" s="335">
        <f t="shared" si="12"/>
        <v>0</v>
      </c>
      <c r="P89" s="335">
        <f t="shared" si="13"/>
        <v>1.8766268915037726E+87</v>
      </c>
      <c r="Q89" s="336">
        <f t="shared" si="14"/>
        <v>3.1714157878943755E+96</v>
      </c>
      <c r="R89" s="333"/>
      <c r="S89" s="334"/>
      <c r="T89" s="335"/>
      <c r="U89" s="337"/>
      <c r="V89" s="338">
        <f t="shared" si="15"/>
        <v>9.9999999999999997E+89</v>
      </c>
      <c r="W89" s="337"/>
      <c r="X89" s="338">
        <f t="shared" si="16"/>
        <v>9.9999999999999997E+89</v>
      </c>
    </row>
    <row r="90" spans="1:24" ht="14">
      <c r="A90" s="360" t="s">
        <v>247</v>
      </c>
      <c r="B90" s="358">
        <v>7.7999999999999996E-3</v>
      </c>
      <c r="C90" s="358"/>
      <c r="D90" s="358">
        <v>2.0799999999999999E-2</v>
      </c>
      <c r="E90" s="356">
        <v>2</v>
      </c>
      <c r="F90" s="356">
        <f t="shared" si="18"/>
        <v>2</v>
      </c>
      <c r="G90" s="355">
        <f t="shared" si="8"/>
        <v>2.1474836480000001</v>
      </c>
      <c r="H90" s="356">
        <v>2</v>
      </c>
      <c r="I90" s="359">
        <v>1E-10</v>
      </c>
      <c r="J90" s="357" t="s">
        <v>234</v>
      </c>
      <c r="K90" s="357" t="s">
        <v>235</v>
      </c>
      <c r="L90" s="356" t="b">
        <f t="shared" si="9"/>
        <v>0</v>
      </c>
      <c r="M90" s="333">
        <f t="shared" si="10"/>
        <v>4.8721452107536096E+91</v>
      </c>
      <c r="N90" s="334">
        <f t="shared" si="11"/>
        <v>26009.249619478865</v>
      </c>
      <c r="O90" s="335">
        <f t="shared" si="12"/>
        <v>0</v>
      </c>
      <c r="P90" s="335">
        <f t="shared" si="13"/>
        <v>2.061646444187243E+87</v>
      </c>
      <c r="Q90" s="336">
        <f t="shared" si="14"/>
        <v>3.1714157878943755E+96</v>
      </c>
      <c r="R90" s="333"/>
      <c r="S90" s="334"/>
      <c r="T90" s="335"/>
      <c r="U90" s="337"/>
      <c r="V90" s="338">
        <f t="shared" si="15"/>
        <v>9.9999999999999997E+89</v>
      </c>
      <c r="W90" s="337"/>
      <c r="X90" s="338">
        <f t="shared" si="16"/>
        <v>9.9999999999999997E+89</v>
      </c>
    </row>
    <row r="91" spans="1:24" ht="14">
      <c r="A91" s="360" t="s">
        <v>248</v>
      </c>
      <c r="B91" s="358">
        <v>8.6999999999999994E-3</v>
      </c>
      <c r="C91" s="358"/>
      <c r="D91" s="358">
        <v>2.3E-2</v>
      </c>
      <c r="E91" s="356">
        <v>1</v>
      </c>
      <c r="F91" s="356">
        <f t="shared" si="18"/>
        <v>1</v>
      </c>
      <c r="G91" s="355">
        <f t="shared" si="8"/>
        <v>2.1474836480000001</v>
      </c>
      <c r="H91" s="356">
        <v>2</v>
      </c>
      <c r="I91" s="359">
        <v>1E-10</v>
      </c>
      <c r="J91" s="357" t="s">
        <v>234</v>
      </c>
      <c r="K91" s="357" t="s">
        <v>244</v>
      </c>
      <c r="L91" s="356" t="b">
        <f t="shared" si="9"/>
        <v>0</v>
      </c>
      <c r="M91" s="333">
        <f t="shared" si="10"/>
        <v>4.8721452107536096E+91</v>
      </c>
      <c r="N91" s="334">
        <f t="shared" si="11"/>
        <v>13004.624809739433</v>
      </c>
      <c r="O91" s="335">
        <f t="shared" si="12"/>
        <v>0</v>
      </c>
      <c r="P91" s="335">
        <f t="shared" si="13"/>
        <v>2.299528726208848E+87</v>
      </c>
      <c r="Q91" s="336">
        <f t="shared" si="14"/>
        <v>3.1714157878943755E+96</v>
      </c>
      <c r="R91" s="333"/>
      <c r="S91" s="334"/>
      <c r="T91" s="335"/>
      <c r="U91" s="337"/>
      <c r="V91" s="338">
        <f t="shared" si="15"/>
        <v>9.9999999999999997E+89</v>
      </c>
      <c r="W91" s="337"/>
      <c r="X91" s="338">
        <f t="shared" si="16"/>
        <v>9.9999999999999997E+89</v>
      </c>
    </row>
    <row r="92" spans="1:24" ht="14">
      <c r="A92" s="360" t="s">
        <v>249</v>
      </c>
      <c r="B92" s="358">
        <v>9.5999999999999992E-3</v>
      </c>
      <c r="C92" s="358"/>
      <c r="D92" s="358">
        <v>2.5499999999999998E-2</v>
      </c>
      <c r="E92" s="356">
        <v>1</v>
      </c>
      <c r="F92" s="356">
        <f t="shared" si="18"/>
        <v>1</v>
      </c>
      <c r="G92" s="355">
        <f t="shared" si="8"/>
        <v>2.1474836480000001</v>
      </c>
      <c r="H92" s="356">
        <v>2</v>
      </c>
      <c r="I92" s="359">
        <v>1E-10</v>
      </c>
      <c r="J92" s="357" t="s">
        <v>234</v>
      </c>
      <c r="K92" s="357" t="s">
        <v>250</v>
      </c>
      <c r="L92" s="356" t="b">
        <f t="shared" si="9"/>
        <v>0</v>
      </c>
      <c r="M92" s="333">
        <f t="shared" si="10"/>
        <v>4.8721452107536096E+91</v>
      </c>
      <c r="N92" s="334">
        <f t="shared" si="11"/>
        <v>13004.624809739433</v>
      </c>
      <c r="O92" s="335">
        <f t="shared" si="12"/>
        <v>0</v>
      </c>
      <c r="P92" s="335">
        <f t="shared" si="13"/>
        <v>2.5374110082304525E+87</v>
      </c>
      <c r="Q92" s="336">
        <f t="shared" si="14"/>
        <v>3.1714157878943755E+96</v>
      </c>
      <c r="R92" s="333"/>
      <c r="S92" s="334"/>
      <c r="T92" s="335"/>
      <c r="U92" s="337"/>
      <c r="V92" s="338">
        <f t="shared" si="15"/>
        <v>9.9999999999999997E+89</v>
      </c>
      <c r="W92" s="337"/>
      <c r="X92" s="338">
        <f t="shared" si="16"/>
        <v>9.9999999999999997E+89</v>
      </c>
    </row>
    <row r="93" spans="1:24" ht="14">
      <c r="A93" s="360" t="s">
        <v>251</v>
      </c>
      <c r="B93" s="358">
        <v>1.26E-2</v>
      </c>
      <c r="C93" s="358"/>
      <c r="D93" s="358">
        <v>3.3599999999999998E-2</v>
      </c>
      <c r="E93" s="356">
        <v>2</v>
      </c>
      <c r="F93" s="356">
        <f t="shared" si="18"/>
        <v>2</v>
      </c>
      <c r="G93" s="355">
        <f t="shared" si="8"/>
        <v>4.2949672960000003</v>
      </c>
      <c r="H93" s="356">
        <v>4</v>
      </c>
      <c r="I93" s="359">
        <v>1E-10</v>
      </c>
      <c r="J93" s="357" t="s">
        <v>234</v>
      </c>
      <c r="K93" s="357" t="s">
        <v>235</v>
      </c>
      <c r="L93" s="356" t="b">
        <f t="shared" si="9"/>
        <v>0</v>
      </c>
      <c r="M93" s="333">
        <f t="shared" si="10"/>
        <v>2.4360857437222927E+91</v>
      </c>
      <c r="N93" s="334">
        <f t="shared" si="11"/>
        <v>13004.694946915688</v>
      </c>
      <c r="O93" s="335">
        <f t="shared" si="12"/>
        <v>0</v>
      </c>
      <c r="P93" s="335">
        <f t="shared" si="13"/>
        <v>3.3303519483024693E+87</v>
      </c>
      <c r="Q93" s="336">
        <f t="shared" si="14"/>
        <v>3.1714157878943755E+96</v>
      </c>
      <c r="R93" s="333"/>
      <c r="S93" s="334"/>
      <c r="T93" s="335"/>
      <c r="U93" s="337"/>
      <c r="V93" s="338">
        <f t="shared" si="15"/>
        <v>9.9999999999999997E+89</v>
      </c>
      <c r="W93" s="337"/>
      <c r="X93" s="338">
        <f t="shared" si="16"/>
        <v>9.9999999999999997E+89</v>
      </c>
    </row>
    <row r="94" spans="1:24" ht="14">
      <c r="A94" s="360" t="s">
        <v>252</v>
      </c>
      <c r="B94" s="358">
        <v>1.2800000000000001E-2</v>
      </c>
      <c r="C94" s="358"/>
      <c r="D94" s="358">
        <v>3.4000000000000002E-2</v>
      </c>
      <c r="E94" s="356">
        <v>1</v>
      </c>
      <c r="F94" s="356">
        <f t="shared" si="18"/>
        <v>1</v>
      </c>
      <c r="G94" s="355">
        <f t="shared" si="8"/>
        <v>2.1474836480000001</v>
      </c>
      <c r="H94" s="356">
        <v>2</v>
      </c>
      <c r="I94" s="359">
        <v>1E-10</v>
      </c>
      <c r="J94" s="357" t="s">
        <v>234</v>
      </c>
      <c r="K94" s="357" t="s">
        <v>250</v>
      </c>
      <c r="L94" s="356" t="b">
        <f t="shared" si="9"/>
        <v>0</v>
      </c>
      <c r="M94" s="333">
        <f t="shared" si="10"/>
        <v>4.8721452107536096E+91</v>
      </c>
      <c r="N94" s="334">
        <f t="shared" si="11"/>
        <v>13004.624809739433</v>
      </c>
      <c r="O94" s="335">
        <f t="shared" si="12"/>
        <v>0</v>
      </c>
      <c r="P94" s="335">
        <f t="shared" si="13"/>
        <v>3.3832146776406043E+87</v>
      </c>
      <c r="Q94" s="336">
        <f t="shared" si="14"/>
        <v>3.1714157878943755E+96</v>
      </c>
      <c r="R94" s="333"/>
      <c r="S94" s="334"/>
      <c r="T94" s="335"/>
      <c r="U94" s="337"/>
      <c r="V94" s="338">
        <f t="shared" si="15"/>
        <v>9.9999999999999997E+89</v>
      </c>
      <c r="W94" s="337"/>
      <c r="X94" s="338">
        <f t="shared" si="16"/>
        <v>9.9999999999999997E+89</v>
      </c>
    </row>
    <row r="95" spans="1:24" ht="14">
      <c r="A95" s="360" t="s">
        <v>253</v>
      </c>
      <c r="B95" s="358">
        <v>1.3899999999999999E-2</v>
      </c>
      <c r="C95" s="358"/>
      <c r="D95" s="358">
        <v>3.61E-2</v>
      </c>
      <c r="E95" s="356">
        <v>1</v>
      </c>
      <c r="F95" s="356">
        <f t="shared" si="18"/>
        <v>1</v>
      </c>
      <c r="G95" s="355">
        <f t="shared" si="8"/>
        <v>2.1474836480000001</v>
      </c>
      <c r="H95" s="356">
        <v>2</v>
      </c>
      <c r="I95" s="359">
        <v>1E-10</v>
      </c>
      <c r="J95" s="357" t="s">
        <v>234</v>
      </c>
      <c r="K95" s="357" t="s">
        <v>254</v>
      </c>
      <c r="L95" s="356" t="b">
        <f t="shared" si="9"/>
        <v>0</v>
      </c>
      <c r="M95" s="333">
        <f t="shared" si="10"/>
        <v>4.8721452107536096E+91</v>
      </c>
      <c r="N95" s="334">
        <f t="shared" si="11"/>
        <v>13004.624809739433</v>
      </c>
      <c r="O95" s="335">
        <f t="shared" si="12"/>
        <v>0</v>
      </c>
      <c r="P95" s="335">
        <f t="shared" si="13"/>
        <v>3.6739596890003425E+87</v>
      </c>
      <c r="Q95" s="336">
        <f t="shared" si="14"/>
        <v>3.1714157878943755E+96</v>
      </c>
      <c r="R95" s="333"/>
      <c r="S95" s="334"/>
      <c r="T95" s="335"/>
      <c r="U95" s="337"/>
      <c r="V95" s="338">
        <f t="shared" si="15"/>
        <v>9.9999999999999997E+89</v>
      </c>
      <c r="W95" s="337"/>
      <c r="X95" s="338">
        <f t="shared" si="16"/>
        <v>9.9999999999999997E+89</v>
      </c>
    </row>
    <row r="96" spans="1:24" ht="14">
      <c r="A96" s="360" t="s">
        <v>255</v>
      </c>
      <c r="B96" s="358">
        <v>1.4200000000000001E-2</v>
      </c>
      <c r="C96" s="358"/>
      <c r="D96" s="358">
        <v>3.7600000000000001E-2</v>
      </c>
      <c r="E96" s="356">
        <v>2</v>
      </c>
      <c r="F96" s="356">
        <f t="shared" si="18"/>
        <v>2</v>
      </c>
      <c r="G96" s="355">
        <f t="shared" si="8"/>
        <v>4.2949672960000003</v>
      </c>
      <c r="H96" s="356">
        <v>4</v>
      </c>
      <c r="I96" s="359">
        <v>1E-10</v>
      </c>
      <c r="J96" s="357" t="s">
        <v>234</v>
      </c>
      <c r="K96" s="357" t="s">
        <v>235</v>
      </c>
      <c r="L96" s="356" t="b">
        <f t="shared" si="9"/>
        <v>0</v>
      </c>
      <c r="M96" s="333">
        <f t="shared" si="10"/>
        <v>2.4360857437222927E+91</v>
      </c>
      <c r="N96" s="334">
        <f t="shared" si="11"/>
        <v>13004.694946915688</v>
      </c>
      <c r="O96" s="335">
        <f t="shared" si="12"/>
        <v>0</v>
      </c>
      <c r="P96" s="335">
        <f t="shared" si="13"/>
        <v>3.7532537830075452E+87</v>
      </c>
      <c r="Q96" s="336">
        <f t="shared" si="14"/>
        <v>3.1714157878943755E+96</v>
      </c>
      <c r="R96" s="333"/>
      <c r="S96" s="334"/>
      <c r="T96" s="335"/>
      <c r="U96" s="337"/>
      <c r="V96" s="338">
        <f t="shared" si="15"/>
        <v>9.9999999999999997E+89</v>
      </c>
      <c r="W96" s="337"/>
      <c r="X96" s="338">
        <f t="shared" si="16"/>
        <v>9.9999999999999997E+89</v>
      </c>
    </row>
    <row r="97" spans="1:24" ht="14">
      <c r="A97" s="360" t="s">
        <v>256</v>
      </c>
      <c r="B97" s="358">
        <v>1.44E-2</v>
      </c>
      <c r="C97" s="358"/>
      <c r="D97" s="358">
        <v>3.8399999999999997E-2</v>
      </c>
      <c r="E97" s="356">
        <v>1</v>
      </c>
      <c r="F97" s="356">
        <f t="shared" si="18"/>
        <v>1</v>
      </c>
      <c r="G97" s="355">
        <f t="shared" si="8"/>
        <v>2.1474836480000001</v>
      </c>
      <c r="H97" s="356">
        <v>2</v>
      </c>
      <c r="I97" s="356">
        <f>1 * 59</f>
        <v>59</v>
      </c>
      <c r="J97" s="357" t="s">
        <v>257</v>
      </c>
      <c r="K97" s="357" t="s">
        <v>250</v>
      </c>
      <c r="L97" s="356" t="b">
        <f t="shared" si="9"/>
        <v>0</v>
      </c>
      <c r="M97" s="333">
        <f t="shared" si="10"/>
        <v>4.8721452107536096E+91</v>
      </c>
      <c r="N97" s="334">
        <f t="shared" si="11"/>
        <v>13004.624809739433</v>
      </c>
      <c r="O97" s="335">
        <f t="shared" si="12"/>
        <v>0</v>
      </c>
      <c r="P97" s="335">
        <f t="shared" si="13"/>
        <v>3.8061165123456788E+87</v>
      </c>
      <c r="Q97" s="336">
        <f t="shared" si="14"/>
        <v>3.1714157878943755E+96</v>
      </c>
      <c r="R97" s="333"/>
      <c r="S97" s="334"/>
      <c r="T97" s="335"/>
      <c r="U97" s="337"/>
      <c r="V97" s="338">
        <f t="shared" si="15"/>
        <v>9.9999999999999997E+89</v>
      </c>
      <c r="W97" s="337"/>
      <c r="X97" s="338">
        <f t="shared" si="16"/>
        <v>9.9999999999999997E+89</v>
      </c>
    </row>
    <row r="98" spans="1:24" ht="14">
      <c r="A98" s="360" t="s">
        <v>258</v>
      </c>
      <c r="B98" s="358">
        <v>1.46E-2</v>
      </c>
      <c r="C98" s="358"/>
      <c r="D98" s="358">
        <v>3.85E-2</v>
      </c>
      <c r="E98" s="356">
        <v>1</v>
      </c>
      <c r="F98" s="356">
        <f t="shared" si="18"/>
        <v>1</v>
      </c>
      <c r="G98" s="355">
        <f t="shared" si="8"/>
        <v>4.2949672960000003</v>
      </c>
      <c r="H98" s="356">
        <v>4</v>
      </c>
      <c r="I98" s="359">
        <v>1E-10</v>
      </c>
      <c r="J98" s="357" t="s">
        <v>234</v>
      </c>
      <c r="K98" s="357" t="s">
        <v>250</v>
      </c>
      <c r="L98" s="356" t="b">
        <f t="shared" si="9"/>
        <v>0</v>
      </c>
      <c r="M98" s="333">
        <f t="shared" si="10"/>
        <v>2.4360857437222927E+91</v>
      </c>
      <c r="N98" s="334">
        <f t="shared" si="11"/>
        <v>6502.347473457844</v>
      </c>
      <c r="O98" s="335">
        <f t="shared" si="12"/>
        <v>0</v>
      </c>
      <c r="P98" s="335">
        <f t="shared" si="13"/>
        <v>3.8589792416838142E+87</v>
      </c>
      <c r="Q98" s="336">
        <f t="shared" si="14"/>
        <v>3.1714157878943755E+96</v>
      </c>
      <c r="R98" s="333"/>
      <c r="S98" s="334"/>
      <c r="T98" s="335"/>
      <c r="U98" s="337"/>
      <c r="V98" s="338">
        <f t="shared" si="15"/>
        <v>9.9999999999999997E+89</v>
      </c>
      <c r="W98" s="337"/>
      <c r="X98" s="338">
        <f t="shared" si="16"/>
        <v>9.9999999999999997E+89</v>
      </c>
    </row>
    <row r="99" spans="1:24" ht="14">
      <c r="A99" s="360" t="s">
        <v>259</v>
      </c>
      <c r="B99" s="358">
        <v>1.61E-2</v>
      </c>
      <c r="C99" s="358"/>
      <c r="D99" s="358">
        <v>4.0800000000000003E-2</v>
      </c>
      <c r="E99" s="356">
        <v>1</v>
      </c>
      <c r="F99" s="356">
        <f t="shared" si="18"/>
        <v>1</v>
      </c>
      <c r="G99" s="355">
        <f t="shared" si="8"/>
        <v>4.2949672960000003</v>
      </c>
      <c r="H99" s="356">
        <v>4</v>
      </c>
      <c r="I99" s="359">
        <v>1E-10</v>
      </c>
      <c r="J99" s="357" t="s">
        <v>234</v>
      </c>
      <c r="K99" s="357" t="s">
        <v>254</v>
      </c>
      <c r="L99" s="356" t="b">
        <f t="shared" si="9"/>
        <v>0</v>
      </c>
      <c r="M99" s="333">
        <f t="shared" si="10"/>
        <v>2.4360857437222927E+91</v>
      </c>
      <c r="N99" s="334">
        <f t="shared" si="11"/>
        <v>6502.347473457844</v>
      </c>
      <c r="O99" s="335">
        <f t="shared" si="12"/>
        <v>0</v>
      </c>
      <c r="P99" s="335">
        <f t="shared" si="13"/>
        <v>4.2554497117198215E+87</v>
      </c>
      <c r="Q99" s="336">
        <f t="shared" si="14"/>
        <v>3.1714157878943755E+96</v>
      </c>
      <c r="R99" s="333"/>
      <c r="S99" s="334"/>
      <c r="T99" s="335"/>
      <c r="U99" s="337"/>
      <c r="V99" s="338">
        <f t="shared" si="15"/>
        <v>9.9999999999999997E+89</v>
      </c>
      <c r="W99" s="337"/>
      <c r="X99" s="338">
        <f t="shared" si="16"/>
        <v>9.9999999999999997E+89</v>
      </c>
    </row>
    <row r="100" spans="1:24" ht="14">
      <c r="A100" s="360" t="s">
        <v>260</v>
      </c>
      <c r="B100" s="358">
        <v>1.5599999999999999E-2</v>
      </c>
      <c r="C100" s="358"/>
      <c r="D100" s="358">
        <v>4.1599999999999998E-2</v>
      </c>
      <c r="E100" s="356">
        <v>2</v>
      </c>
      <c r="F100" s="356">
        <f t="shared" si="18"/>
        <v>2</v>
      </c>
      <c r="G100" s="355">
        <f t="shared" si="8"/>
        <v>4.2949672960000003</v>
      </c>
      <c r="H100" s="356">
        <v>4</v>
      </c>
      <c r="I100" s="359">
        <v>1E-10</v>
      </c>
      <c r="J100" s="357" t="s">
        <v>234</v>
      </c>
      <c r="K100" s="357" t="s">
        <v>235</v>
      </c>
      <c r="L100" s="356" t="b">
        <f t="shared" si="9"/>
        <v>0</v>
      </c>
      <c r="M100" s="333">
        <f t="shared" si="10"/>
        <v>2.4360857437222927E+91</v>
      </c>
      <c r="N100" s="334">
        <f t="shared" si="11"/>
        <v>13004.694946915688</v>
      </c>
      <c r="O100" s="335">
        <f t="shared" si="12"/>
        <v>0</v>
      </c>
      <c r="P100" s="335">
        <f t="shared" si="13"/>
        <v>4.1232928883744861E+87</v>
      </c>
      <c r="Q100" s="336">
        <f t="shared" si="14"/>
        <v>3.1714157878943755E+96</v>
      </c>
      <c r="R100" s="333"/>
      <c r="S100" s="334"/>
      <c r="T100" s="335"/>
      <c r="U100" s="337"/>
      <c r="V100" s="338">
        <f t="shared" si="15"/>
        <v>9.9999999999999997E+89</v>
      </c>
      <c r="W100" s="337"/>
      <c r="X100" s="338">
        <f t="shared" si="16"/>
        <v>9.9999999999999997E+89</v>
      </c>
    </row>
    <row r="101" spans="1:24" ht="14">
      <c r="A101" s="360" t="s">
        <v>261</v>
      </c>
      <c r="B101" s="358">
        <v>1.61E-2</v>
      </c>
      <c r="C101" s="358"/>
      <c r="D101" s="358">
        <v>4.3200000000000002E-2</v>
      </c>
      <c r="E101" s="356">
        <v>1</v>
      </c>
      <c r="F101" s="356">
        <f t="shared" si="18"/>
        <v>1</v>
      </c>
      <c r="G101" s="355">
        <f t="shared" si="8"/>
        <v>2.1474836480000001</v>
      </c>
      <c r="H101" s="356">
        <v>2</v>
      </c>
      <c r="I101" s="359">
        <v>1E-10</v>
      </c>
      <c r="J101" s="357" t="s">
        <v>234</v>
      </c>
      <c r="K101" s="357" t="s">
        <v>262</v>
      </c>
      <c r="L101" s="356" t="b">
        <f t="shared" si="9"/>
        <v>0</v>
      </c>
      <c r="M101" s="333">
        <f t="shared" si="10"/>
        <v>4.8721452107536096E+91</v>
      </c>
      <c r="N101" s="334">
        <f t="shared" si="11"/>
        <v>13004.624809739433</v>
      </c>
      <c r="O101" s="335">
        <f t="shared" si="12"/>
        <v>0</v>
      </c>
      <c r="P101" s="335">
        <f t="shared" si="13"/>
        <v>4.2554497117198215E+87</v>
      </c>
      <c r="Q101" s="336">
        <f t="shared" si="14"/>
        <v>3.1714157878943755E+96</v>
      </c>
      <c r="R101" s="333"/>
      <c r="S101" s="334"/>
      <c r="T101" s="335"/>
      <c r="U101" s="337"/>
      <c r="V101" s="338">
        <f t="shared" si="15"/>
        <v>9.9999999999999997E+89</v>
      </c>
      <c r="W101" s="337"/>
      <c r="X101" s="338">
        <f t="shared" si="16"/>
        <v>9.9999999999999997E+89</v>
      </c>
    </row>
    <row r="102" spans="1:24" ht="14">
      <c r="A102" s="360" t="s">
        <v>263</v>
      </c>
      <c r="B102" s="358">
        <v>1.7000000000000001E-2</v>
      </c>
      <c r="C102" s="358"/>
      <c r="D102" s="358">
        <v>4.5199999999999997E-2</v>
      </c>
      <c r="E102" s="356">
        <v>1</v>
      </c>
      <c r="F102" s="356">
        <f t="shared" si="18"/>
        <v>1</v>
      </c>
      <c r="G102" s="355">
        <f t="shared" si="8"/>
        <v>4.2949672960000003</v>
      </c>
      <c r="H102" s="356">
        <v>4</v>
      </c>
      <c r="I102" s="356">
        <f>1 * 59</f>
        <v>59</v>
      </c>
      <c r="J102" s="357" t="s">
        <v>257</v>
      </c>
      <c r="K102" s="357" t="s">
        <v>250</v>
      </c>
      <c r="L102" s="356" t="b">
        <f t="shared" si="9"/>
        <v>0</v>
      </c>
      <c r="M102" s="333">
        <f t="shared" si="10"/>
        <v>2.4360857437222927E+91</v>
      </c>
      <c r="N102" s="334">
        <f t="shared" si="11"/>
        <v>6502.347473457844</v>
      </c>
      <c r="O102" s="335">
        <f t="shared" si="12"/>
        <v>0</v>
      </c>
      <c r="P102" s="335">
        <f t="shared" si="13"/>
        <v>4.4933319937414269E+87</v>
      </c>
      <c r="Q102" s="336">
        <f t="shared" si="14"/>
        <v>3.1714157878943755E+96</v>
      </c>
      <c r="R102" s="333"/>
      <c r="S102" s="334"/>
      <c r="T102" s="335"/>
      <c r="U102" s="337"/>
      <c r="V102" s="338">
        <f t="shared" si="15"/>
        <v>9.9999999999999997E+89</v>
      </c>
      <c r="W102" s="337"/>
      <c r="X102" s="338">
        <f t="shared" si="16"/>
        <v>9.9999999999999997E+89</v>
      </c>
    </row>
    <row r="103" spans="1:24" ht="14">
      <c r="A103" s="360" t="s">
        <v>264</v>
      </c>
      <c r="B103" s="358">
        <v>1.7399999999999999E-2</v>
      </c>
      <c r="C103" s="358"/>
      <c r="D103" s="358">
        <v>4.6399999999999997E-2</v>
      </c>
      <c r="E103" s="356">
        <v>2</v>
      </c>
      <c r="F103" s="356">
        <f t="shared" si="18"/>
        <v>2</v>
      </c>
      <c r="G103" s="355">
        <f t="shared" si="8"/>
        <v>4.2949672960000003</v>
      </c>
      <c r="H103" s="356">
        <v>4</v>
      </c>
      <c r="I103" s="359">
        <v>1E-10</v>
      </c>
      <c r="J103" s="357" t="s">
        <v>234</v>
      </c>
      <c r="K103" s="357" t="s">
        <v>244</v>
      </c>
      <c r="L103" s="356" t="b">
        <f t="shared" si="9"/>
        <v>0</v>
      </c>
      <c r="M103" s="333">
        <f t="shared" si="10"/>
        <v>2.4360857437222927E+91</v>
      </c>
      <c r="N103" s="334">
        <f t="shared" si="11"/>
        <v>13004.694946915688</v>
      </c>
      <c r="O103" s="335">
        <f t="shared" si="12"/>
        <v>0</v>
      </c>
      <c r="P103" s="335">
        <f t="shared" si="13"/>
        <v>4.599057452417696E+87</v>
      </c>
      <c r="Q103" s="336">
        <f t="shared" si="14"/>
        <v>3.1714157878943755E+96</v>
      </c>
      <c r="R103" s="333"/>
      <c r="S103" s="334"/>
      <c r="T103" s="335"/>
      <c r="U103" s="337"/>
      <c r="V103" s="338">
        <f t="shared" si="15"/>
        <v>9.9999999999999997E+89</v>
      </c>
      <c r="W103" s="337"/>
      <c r="X103" s="338">
        <f t="shared" si="16"/>
        <v>9.9999999999999997E+89</v>
      </c>
    </row>
    <row r="104" spans="1:24" ht="14">
      <c r="A104" s="360" t="s">
        <v>265</v>
      </c>
      <c r="B104" s="358">
        <v>1.89E-2</v>
      </c>
      <c r="C104" s="358"/>
      <c r="D104" s="358">
        <v>5.04E-2</v>
      </c>
      <c r="E104" s="356">
        <v>1</v>
      </c>
      <c r="F104" s="356">
        <f t="shared" si="18"/>
        <v>1</v>
      </c>
      <c r="G104" s="355">
        <f t="shared" si="8"/>
        <v>8.5899345920000005</v>
      </c>
      <c r="H104" s="356">
        <v>8</v>
      </c>
      <c r="I104" s="359">
        <v>1E-10</v>
      </c>
      <c r="J104" s="357" t="s">
        <v>234</v>
      </c>
      <c r="K104" s="357" t="s">
        <v>250</v>
      </c>
      <c r="L104" s="356" t="b">
        <f t="shared" si="9"/>
        <v>0</v>
      </c>
      <c r="M104" s="333">
        <f t="shared" si="10"/>
        <v>1.2180560102066345E+91</v>
      </c>
      <c r="N104" s="334">
        <f t="shared" si="11"/>
        <v>3251.2088053170496</v>
      </c>
      <c r="O104" s="335">
        <f t="shared" si="12"/>
        <v>0</v>
      </c>
      <c r="P104" s="335">
        <f t="shared" si="13"/>
        <v>4.9955279224537042E+87</v>
      </c>
      <c r="Q104" s="336">
        <f t="shared" si="14"/>
        <v>3.1714157878943755E+96</v>
      </c>
      <c r="R104" s="333"/>
      <c r="S104" s="334"/>
      <c r="T104" s="335"/>
      <c r="U104" s="337"/>
      <c r="V104" s="338">
        <f t="shared" si="15"/>
        <v>9.9999999999999997E+89</v>
      </c>
      <c r="W104" s="337"/>
      <c r="X104" s="338">
        <f t="shared" si="16"/>
        <v>9.9999999999999997E+89</v>
      </c>
    </row>
    <row r="105" spans="1:24" ht="14">
      <c r="A105" s="360" t="s">
        <v>266</v>
      </c>
      <c r="B105" s="358">
        <v>1.9199999999999998E-2</v>
      </c>
      <c r="C105" s="358"/>
      <c r="D105" s="358">
        <v>5.0999999999999997E-2</v>
      </c>
      <c r="E105" s="356">
        <v>2</v>
      </c>
      <c r="F105" s="356">
        <f t="shared" si="18"/>
        <v>2</v>
      </c>
      <c r="G105" s="355">
        <f t="shared" si="8"/>
        <v>4.2949672960000003</v>
      </c>
      <c r="H105" s="356">
        <v>4</v>
      </c>
      <c r="I105" s="359">
        <v>1E-10</v>
      </c>
      <c r="J105" s="357" t="s">
        <v>234</v>
      </c>
      <c r="K105" s="357" t="s">
        <v>250</v>
      </c>
      <c r="L105" s="356" t="b">
        <f t="shared" si="9"/>
        <v>0</v>
      </c>
      <c r="M105" s="333">
        <f t="shared" si="10"/>
        <v>2.4360857437222927E+91</v>
      </c>
      <c r="N105" s="334">
        <f t="shared" si="11"/>
        <v>13004.694946915688</v>
      </c>
      <c r="O105" s="335">
        <f t="shared" si="12"/>
        <v>0</v>
      </c>
      <c r="P105" s="335">
        <f t="shared" si="13"/>
        <v>5.0748220164609051E+87</v>
      </c>
      <c r="Q105" s="336">
        <f t="shared" si="14"/>
        <v>3.1714157878943755E+96</v>
      </c>
      <c r="R105" s="333"/>
      <c r="S105" s="334"/>
      <c r="T105" s="335"/>
      <c r="U105" s="337"/>
      <c r="V105" s="338">
        <f t="shared" si="15"/>
        <v>9.9999999999999997E+89</v>
      </c>
      <c r="W105" s="337"/>
      <c r="X105" s="338">
        <f t="shared" si="16"/>
        <v>9.9999999999999997E+89</v>
      </c>
    </row>
    <row r="106" spans="1:24" ht="14">
      <c r="A106" s="360" t="s">
        <v>267</v>
      </c>
      <c r="B106" s="358">
        <v>2.12E-2</v>
      </c>
      <c r="C106" s="358"/>
      <c r="D106" s="358">
        <v>5.3600000000000002E-2</v>
      </c>
      <c r="E106" s="356">
        <v>1</v>
      </c>
      <c r="F106" s="356">
        <f t="shared" si="18"/>
        <v>1</v>
      </c>
      <c r="G106" s="355">
        <f t="shared" si="8"/>
        <v>8.5899345920000005</v>
      </c>
      <c r="H106" s="356">
        <v>8</v>
      </c>
      <c r="I106" s="359">
        <v>1E-10</v>
      </c>
      <c r="J106" s="357" t="s">
        <v>234</v>
      </c>
      <c r="K106" s="357" t="s">
        <v>254</v>
      </c>
      <c r="L106" s="356" t="b">
        <f t="shared" si="9"/>
        <v>0</v>
      </c>
      <c r="M106" s="333">
        <f t="shared" si="10"/>
        <v>1.2180560102066345E+91</v>
      </c>
      <c r="N106" s="334">
        <f t="shared" si="11"/>
        <v>3251.2088053170496</v>
      </c>
      <c r="O106" s="335">
        <f t="shared" si="12"/>
        <v>0</v>
      </c>
      <c r="P106" s="335">
        <f t="shared" si="13"/>
        <v>5.6034493098422496E+87</v>
      </c>
      <c r="Q106" s="336">
        <f t="shared" si="14"/>
        <v>3.1714157878943755E+96</v>
      </c>
      <c r="R106" s="333"/>
      <c r="S106" s="334"/>
      <c r="T106" s="335"/>
      <c r="U106" s="337"/>
      <c r="V106" s="338">
        <f t="shared" si="15"/>
        <v>9.9999999999999997E+89</v>
      </c>
      <c r="W106" s="337"/>
      <c r="X106" s="338">
        <f t="shared" si="16"/>
        <v>9.9999999999999997E+89</v>
      </c>
    </row>
    <row r="107" spans="1:24" ht="14">
      <c r="A107" s="360" t="s">
        <v>268</v>
      </c>
      <c r="B107" s="358">
        <v>2.1700000000000001E-2</v>
      </c>
      <c r="C107" s="358"/>
      <c r="D107" s="358">
        <v>5.7599999999999998E-2</v>
      </c>
      <c r="E107" s="356">
        <v>1</v>
      </c>
      <c r="F107" s="356">
        <f t="shared" si="18"/>
        <v>1</v>
      </c>
      <c r="G107" s="355">
        <f t="shared" si="8"/>
        <v>8.5899345920000005</v>
      </c>
      <c r="H107" s="356">
        <v>8</v>
      </c>
      <c r="I107" s="356">
        <f>1 * 59</f>
        <v>59</v>
      </c>
      <c r="J107" s="357" t="s">
        <v>257</v>
      </c>
      <c r="K107" s="357" t="s">
        <v>250</v>
      </c>
      <c r="L107" s="356" t="b">
        <f t="shared" si="9"/>
        <v>0</v>
      </c>
      <c r="M107" s="333">
        <f t="shared" si="10"/>
        <v>1.2180560102066345E+91</v>
      </c>
      <c r="N107" s="334">
        <f t="shared" si="11"/>
        <v>3251.2088053170496</v>
      </c>
      <c r="O107" s="335">
        <f t="shared" si="12"/>
        <v>0</v>
      </c>
      <c r="P107" s="335">
        <f t="shared" si="13"/>
        <v>5.7356061331875859E+87</v>
      </c>
      <c r="Q107" s="336">
        <f t="shared" si="14"/>
        <v>3.1714157878943755E+96</v>
      </c>
      <c r="R107" s="333"/>
      <c r="S107" s="334"/>
      <c r="T107" s="335"/>
      <c r="U107" s="337"/>
      <c r="V107" s="338">
        <f t="shared" si="15"/>
        <v>9.9999999999999997E+89</v>
      </c>
      <c r="W107" s="337"/>
      <c r="X107" s="338">
        <f t="shared" si="16"/>
        <v>9.9999999999999997E+89</v>
      </c>
    </row>
    <row r="108" spans="1:24" ht="14">
      <c r="A108" s="360" t="s">
        <v>269</v>
      </c>
      <c r="B108" s="358">
        <v>2.53E-2</v>
      </c>
      <c r="C108" s="358"/>
      <c r="D108" s="358">
        <v>6.7199999999999996E-2</v>
      </c>
      <c r="E108" s="356">
        <v>2</v>
      </c>
      <c r="F108" s="356">
        <f t="shared" si="18"/>
        <v>2</v>
      </c>
      <c r="G108" s="355">
        <f t="shared" si="8"/>
        <v>8.5899345920000005</v>
      </c>
      <c r="H108" s="356">
        <v>8</v>
      </c>
      <c r="I108" s="359">
        <v>1E-10</v>
      </c>
      <c r="J108" s="357" t="s">
        <v>234</v>
      </c>
      <c r="K108" s="357" t="s">
        <v>235</v>
      </c>
      <c r="L108" s="356" t="b">
        <f t="shared" si="9"/>
        <v>0</v>
      </c>
      <c r="M108" s="333">
        <f t="shared" si="10"/>
        <v>1.2180560102066345E+91</v>
      </c>
      <c r="N108" s="334">
        <f t="shared" si="11"/>
        <v>6502.4176106340992</v>
      </c>
      <c r="O108" s="335">
        <f t="shared" si="12"/>
        <v>0</v>
      </c>
      <c r="P108" s="335">
        <f t="shared" si="13"/>
        <v>6.687135261274005E+87</v>
      </c>
      <c r="Q108" s="336">
        <f t="shared" si="14"/>
        <v>3.1714157878943755E+96</v>
      </c>
      <c r="R108" s="333"/>
      <c r="S108" s="334"/>
      <c r="T108" s="335"/>
      <c r="U108" s="337"/>
      <c r="V108" s="338">
        <f t="shared" si="15"/>
        <v>9.9999999999999997E+89</v>
      </c>
      <c r="W108" s="337"/>
      <c r="X108" s="338">
        <f t="shared" si="16"/>
        <v>9.9999999999999997E+89</v>
      </c>
    </row>
    <row r="109" spans="1:24" ht="14">
      <c r="A109" s="360" t="s">
        <v>270</v>
      </c>
      <c r="B109" s="358">
        <v>2.5600000000000001E-2</v>
      </c>
      <c r="C109" s="358"/>
      <c r="D109" s="358">
        <v>6.8000000000000005E-2</v>
      </c>
      <c r="E109" s="356">
        <v>2</v>
      </c>
      <c r="F109" s="356">
        <f t="shared" si="18"/>
        <v>2</v>
      </c>
      <c r="G109" s="355">
        <f t="shared" si="8"/>
        <v>4.2949672960000003</v>
      </c>
      <c r="H109" s="356">
        <v>4</v>
      </c>
      <c r="I109" s="359">
        <v>1E-10</v>
      </c>
      <c r="J109" s="357" t="s">
        <v>234</v>
      </c>
      <c r="K109" s="357" t="s">
        <v>250</v>
      </c>
      <c r="L109" s="356" t="b">
        <f t="shared" si="9"/>
        <v>0</v>
      </c>
      <c r="M109" s="333">
        <f t="shared" si="10"/>
        <v>2.4360857437222927E+91</v>
      </c>
      <c r="N109" s="334">
        <f t="shared" si="11"/>
        <v>13004.694946915688</v>
      </c>
      <c r="O109" s="335">
        <f t="shared" si="12"/>
        <v>0</v>
      </c>
      <c r="P109" s="335">
        <f t="shared" si="13"/>
        <v>6.7664293552812086E+87</v>
      </c>
      <c r="Q109" s="336">
        <f t="shared" si="14"/>
        <v>3.1714157878943755E+96</v>
      </c>
      <c r="R109" s="333"/>
      <c r="S109" s="334"/>
      <c r="T109" s="335"/>
      <c r="U109" s="337"/>
      <c r="V109" s="338">
        <f t="shared" si="15"/>
        <v>9.9999999999999997E+89</v>
      </c>
      <c r="W109" s="337"/>
      <c r="X109" s="338">
        <f t="shared" si="16"/>
        <v>9.9999999999999997E+89</v>
      </c>
    </row>
    <row r="110" spans="1:24" ht="14">
      <c r="A110" s="360" t="s">
        <v>271</v>
      </c>
      <c r="B110" s="358">
        <v>2.7699999999999999E-2</v>
      </c>
      <c r="C110" s="358"/>
      <c r="D110" s="358">
        <v>7.2300000000000003E-2</v>
      </c>
      <c r="E110" s="356">
        <v>2</v>
      </c>
      <c r="F110" s="356">
        <f t="shared" si="18"/>
        <v>2</v>
      </c>
      <c r="G110" s="355">
        <f t="shared" si="8"/>
        <v>4.2949672960000003</v>
      </c>
      <c r="H110" s="356">
        <v>4</v>
      </c>
      <c r="I110" s="359">
        <v>1E-10</v>
      </c>
      <c r="J110" s="357" t="s">
        <v>234</v>
      </c>
      <c r="K110" s="357" t="s">
        <v>254</v>
      </c>
      <c r="L110" s="356" t="b">
        <f t="shared" si="9"/>
        <v>0</v>
      </c>
      <c r="M110" s="333">
        <f t="shared" si="10"/>
        <v>2.4360857437222927E+91</v>
      </c>
      <c r="N110" s="334">
        <f t="shared" si="11"/>
        <v>13004.694946915688</v>
      </c>
      <c r="O110" s="335">
        <f t="shared" si="12"/>
        <v>0</v>
      </c>
      <c r="P110" s="335">
        <f t="shared" si="13"/>
        <v>7.3214880133316186E+87</v>
      </c>
      <c r="Q110" s="336">
        <f t="shared" si="14"/>
        <v>3.1714157878943755E+96</v>
      </c>
      <c r="R110" s="333"/>
      <c r="S110" s="334"/>
      <c r="T110" s="335"/>
      <c r="U110" s="337"/>
      <c r="V110" s="338">
        <f t="shared" si="15"/>
        <v>9.9999999999999997E+89</v>
      </c>
      <c r="W110" s="337"/>
      <c r="X110" s="338">
        <f t="shared" si="16"/>
        <v>9.9999999999999997E+89</v>
      </c>
    </row>
    <row r="111" spans="1:24" ht="14">
      <c r="A111" s="360" t="s">
        <v>272</v>
      </c>
      <c r="B111" s="358">
        <v>2.8299999999999999E-2</v>
      </c>
      <c r="C111" s="358"/>
      <c r="D111" s="358">
        <v>7.5200000000000003E-2</v>
      </c>
      <c r="E111" s="356">
        <v>2</v>
      </c>
      <c r="F111" s="356">
        <f t="shared" si="18"/>
        <v>2</v>
      </c>
      <c r="G111" s="355">
        <f t="shared" si="8"/>
        <v>8.5899345920000005</v>
      </c>
      <c r="H111" s="356">
        <v>8</v>
      </c>
      <c r="I111" s="359">
        <v>1E-10</v>
      </c>
      <c r="J111" s="357" t="s">
        <v>234</v>
      </c>
      <c r="K111" s="357" t="s">
        <v>235</v>
      </c>
      <c r="L111" s="356" t="b">
        <f t="shared" si="9"/>
        <v>0</v>
      </c>
      <c r="M111" s="333">
        <f t="shared" si="10"/>
        <v>1.2180560102066345E+91</v>
      </c>
      <c r="N111" s="334">
        <f t="shared" si="11"/>
        <v>6502.4176106340992</v>
      </c>
      <c r="O111" s="335">
        <f t="shared" si="12"/>
        <v>0</v>
      </c>
      <c r="P111" s="335">
        <f t="shared" si="13"/>
        <v>7.4800762013460213E+87</v>
      </c>
      <c r="Q111" s="336">
        <f t="shared" si="14"/>
        <v>3.1714157878943755E+96</v>
      </c>
      <c r="R111" s="333"/>
      <c r="S111" s="334"/>
      <c r="T111" s="335"/>
      <c r="U111" s="337"/>
      <c r="V111" s="338">
        <f t="shared" si="15"/>
        <v>9.9999999999999997E+89</v>
      </c>
      <c r="W111" s="337"/>
      <c r="X111" s="338">
        <f t="shared" si="16"/>
        <v>9.9999999999999997E+89</v>
      </c>
    </row>
    <row r="112" spans="1:24" ht="14">
      <c r="A112" s="360" t="s">
        <v>273</v>
      </c>
      <c r="B112" s="358">
        <v>2.93E-2</v>
      </c>
      <c r="C112" s="358"/>
      <c r="D112" s="358">
        <v>7.6499999999999999E-2</v>
      </c>
      <c r="E112" s="356">
        <v>2</v>
      </c>
      <c r="F112" s="356">
        <f t="shared" si="18"/>
        <v>2</v>
      </c>
      <c r="G112" s="355">
        <f t="shared" si="8"/>
        <v>4.2949672960000003</v>
      </c>
      <c r="H112" s="356">
        <v>4</v>
      </c>
      <c r="I112" s="359">
        <v>1E-10</v>
      </c>
      <c r="J112" s="357" t="s">
        <v>234</v>
      </c>
      <c r="K112" s="357" t="s">
        <v>254</v>
      </c>
      <c r="L112" s="356" t="b">
        <f t="shared" si="9"/>
        <v>0</v>
      </c>
      <c r="M112" s="333">
        <f t="shared" si="10"/>
        <v>2.4360857437222927E+91</v>
      </c>
      <c r="N112" s="334">
        <f t="shared" si="11"/>
        <v>13004.694946915688</v>
      </c>
      <c r="O112" s="335">
        <f t="shared" si="12"/>
        <v>0</v>
      </c>
      <c r="P112" s="335">
        <f t="shared" si="13"/>
        <v>7.744389848036694E+87</v>
      </c>
      <c r="Q112" s="336">
        <f t="shared" si="14"/>
        <v>3.1714157878943755E+96</v>
      </c>
      <c r="R112" s="333"/>
      <c r="S112" s="334"/>
      <c r="T112" s="335"/>
      <c r="U112" s="337"/>
      <c r="V112" s="338">
        <f t="shared" si="15"/>
        <v>9.9999999999999997E+89</v>
      </c>
      <c r="W112" s="337"/>
      <c r="X112" s="338">
        <f t="shared" si="16"/>
        <v>9.9999999999999997E+89</v>
      </c>
    </row>
    <row r="113" spans="1:24" ht="14">
      <c r="A113" s="360" t="s">
        <v>274</v>
      </c>
      <c r="B113" s="358">
        <v>2.8899999999999999E-2</v>
      </c>
      <c r="C113" s="358"/>
      <c r="D113" s="358">
        <v>7.6799999999999993E-2</v>
      </c>
      <c r="E113" s="356">
        <v>2</v>
      </c>
      <c r="F113" s="356">
        <f t="shared" si="18"/>
        <v>2</v>
      </c>
      <c r="G113" s="355">
        <f t="shared" si="8"/>
        <v>4.2949672960000003</v>
      </c>
      <c r="H113" s="356">
        <v>4</v>
      </c>
      <c r="I113" s="356">
        <f>1 * 118</f>
        <v>118</v>
      </c>
      <c r="J113" s="357" t="s">
        <v>275</v>
      </c>
      <c r="K113" s="357" t="s">
        <v>250</v>
      </c>
      <c r="L113" s="356" t="b">
        <f t="shared" si="9"/>
        <v>0</v>
      </c>
      <c r="M113" s="333">
        <f t="shared" si="10"/>
        <v>2.4360857437222927E+91</v>
      </c>
      <c r="N113" s="334">
        <f t="shared" si="11"/>
        <v>13004.694946915688</v>
      </c>
      <c r="O113" s="335">
        <f t="shared" si="12"/>
        <v>0</v>
      </c>
      <c r="P113" s="335">
        <f t="shared" si="13"/>
        <v>7.6386643893604249E+87</v>
      </c>
      <c r="Q113" s="336">
        <f t="shared" si="14"/>
        <v>3.1714157878943755E+96</v>
      </c>
      <c r="R113" s="333"/>
      <c r="S113" s="334"/>
      <c r="T113" s="335"/>
      <c r="U113" s="337"/>
      <c r="V113" s="338">
        <f t="shared" si="15"/>
        <v>9.9999999999999997E+89</v>
      </c>
      <c r="W113" s="337"/>
      <c r="X113" s="338">
        <f t="shared" si="16"/>
        <v>9.9999999999999997E+89</v>
      </c>
    </row>
    <row r="114" spans="1:24" ht="14">
      <c r="A114" s="360" t="s">
        <v>276</v>
      </c>
      <c r="B114" s="358">
        <v>2.9000000000000001E-2</v>
      </c>
      <c r="C114" s="358"/>
      <c r="D114" s="358">
        <v>7.6999999999999999E-2</v>
      </c>
      <c r="E114" s="356">
        <v>2</v>
      </c>
      <c r="F114" s="356">
        <f t="shared" si="18"/>
        <v>2</v>
      </c>
      <c r="G114" s="355">
        <f t="shared" si="8"/>
        <v>4.2949672960000003</v>
      </c>
      <c r="H114" s="356">
        <v>4</v>
      </c>
      <c r="I114" s="359">
        <v>1E-10</v>
      </c>
      <c r="J114" s="357" t="s">
        <v>234</v>
      </c>
      <c r="K114" s="357" t="s">
        <v>250</v>
      </c>
      <c r="L114" s="356" t="b">
        <f t="shared" si="9"/>
        <v>0</v>
      </c>
      <c r="M114" s="333">
        <f t="shared" si="10"/>
        <v>2.4360857437222927E+91</v>
      </c>
      <c r="N114" s="334">
        <f t="shared" si="11"/>
        <v>13004.694946915688</v>
      </c>
      <c r="O114" s="335">
        <f t="shared" si="12"/>
        <v>0</v>
      </c>
      <c r="P114" s="335">
        <f t="shared" si="13"/>
        <v>7.6650957540294931E+87</v>
      </c>
      <c r="Q114" s="336">
        <f t="shared" si="14"/>
        <v>3.1714157878943755E+96</v>
      </c>
      <c r="R114" s="333"/>
      <c r="S114" s="334"/>
      <c r="T114" s="335"/>
      <c r="U114" s="337"/>
      <c r="V114" s="338">
        <f t="shared" si="15"/>
        <v>9.9999999999999997E+89</v>
      </c>
      <c r="W114" s="337"/>
      <c r="X114" s="338">
        <f t="shared" si="16"/>
        <v>9.9999999999999997E+89</v>
      </c>
    </row>
    <row r="115" spans="1:24" ht="14">
      <c r="A115" s="360" t="s">
        <v>277</v>
      </c>
      <c r="B115" s="358">
        <v>2.9100000000000001E-2</v>
      </c>
      <c r="C115" s="358"/>
      <c r="D115" s="358">
        <v>7.6999999999999999E-2</v>
      </c>
      <c r="E115" s="356">
        <v>2</v>
      </c>
      <c r="F115" s="356">
        <f t="shared" si="18"/>
        <v>2</v>
      </c>
      <c r="G115" s="355">
        <f t="shared" si="8"/>
        <v>8.5899345920000005</v>
      </c>
      <c r="H115" s="356">
        <v>8</v>
      </c>
      <c r="I115" s="359">
        <v>1E-10</v>
      </c>
      <c r="J115" s="357" t="s">
        <v>234</v>
      </c>
      <c r="K115" s="357" t="s">
        <v>250</v>
      </c>
      <c r="L115" s="356" t="b">
        <f t="shared" si="9"/>
        <v>0</v>
      </c>
      <c r="M115" s="333">
        <f t="shared" si="10"/>
        <v>1.2180560102066345E+91</v>
      </c>
      <c r="N115" s="334">
        <f t="shared" si="11"/>
        <v>6502.4176106340992</v>
      </c>
      <c r="O115" s="335">
        <f t="shared" si="12"/>
        <v>0</v>
      </c>
      <c r="P115" s="335">
        <f t="shared" si="13"/>
        <v>7.6915271186985612E+87</v>
      </c>
      <c r="Q115" s="336">
        <f t="shared" si="14"/>
        <v>3.1714157878943755E+96</v>
      </c>
      <c r="R115" s="333"/>
      <c r="S115" s="334"/>
      <c r="T115" s="335"/>
      <c r="U115" s="337"/>
      <c r="V115" s="338">
        <f t="shared" si="15"/>
        <v>9.9999999999999997E+89</v>
      </c>
      <c r="W115" s="337"/>
      <c r="X115" s="338">
        <f t="shared" si="16"/>
        <v>9.9999999999999997E+89</v>
      </c>
    </row>
    <row r="116" spans="1:24" ht="14">
      <c r="A116" s="360" t="s">
        <v>278</v>
      </c>
      <c r="B116" s="358">
        <v>3.2199999999999999E-2</v>
      </c>
      <c r="C116" s="358"/>
      <c r="D116" s="358">
        <v>8.1600000000000006E-2</v>
      </c>
      <c r="E116" s="356">
        <v>2</v>
      </c>
      <c r="F116" s="356">
        <f t="shared" si="18"/>
        <v>2</v>
      </c>
      <c r="G116" s="355">
        <f t="shared" si="8"/>
        <v>8.5899345920000005</v>
      </c>
      <c r="H116" s="356">
        <v>8</v>
      </c>
      <c r="I116" s="359">
        <v>1E-10</v>
      </c>
      <c r="J116" s="357" t="s">
        <v>234</v>
      </c>
      <c r="K116" s="357" t="s">
        <v>254</v>
      </c>
      <c r="L116" s="356" t="b">
        <f t="shared" si="9"/>
        <v>0</v>
      </c>
      <c r="M116" s="333">
        <f t="shared" si="10"/>
        <v>1.2180560102066345E+91</v>
      </c>
      <c r="N116" s="334">
        <f t="shared" si="11"/>
        <v>6502.4176106340992</v>
      </c>
      <c r="O116" s="335">
        <f t="shared" si="12"/>
        <v>0</v>
      </c>
      <c r="P116" s="335">
        <f t="shared" si="13"/>
        <v>8.510899423439643E+87</v>
      </c>
      <c r="Q116" s="336">
        <f t="shared" si="14"/>
        <v>3.1714157878943755E+96</v>
      </c>
      <c r="R116" s="333"/>
      <c r="S116" s="334"/>
      <c r="T116" s="335"/>
      <c r="U116" s="337"/>
      <c r="V116" s="338">
        <f t="shared" si="15"/>
        <v>9.9999999999999997E+89</v>
      </c>
      <c r="W116" s="337"/>
      <c r="X116" s="338">
        <f t="shared" si="16"/>
        <v>9.9999999999999997E+89</v>
      </c>
    </row>
    <row r="117" spans="1:24" ht="14">
      <c r="A117" s="360" t="s">
        <v>279</v>
      </c>
      <c r="B117" s="358">
        <v>3.1300000000000001E-2</v>
      </c>
      <c r="C117" s="358"/>
      <c r="D117" s="358">
        <v>8.3199999999999996E-2</v>
      </c>
      <c r="E117" s="356">
        <v>2</v>
      </c>
      <c r="F117" s="356">
        <f t="shared" si="18"/>
        <v>2</v>
      </c>
      <c r="G117" s="355">
        <f t="shared" si="8"/>
        <v>8.5899345920000005</v>
      </c>
      <c r="H117" s="356">
        <v>8</v>
      </c>
      <c r="I117" s="359">
        <v>1E-10</v>
      </c>
      <c r="J117" s="357" t="s">
        <v>234</v>
      </c>
      <c r="K117" s="357" t="s">
        <v>235</v>
      </c>
      <c r="L117" s="356" t="b">
        <f t="shared" si="9"/>
        <v>0</v>
      </c>
      <c r="M117" s="333">
        <f t="shared" si="10"/>
        <v>1.2180560102066345E+91</v>
      </c>
      <c r="N117" s="334">
        <f t="shared" si="11"/>
        <v>6502.4176106340992</v>
      </c>
      <c r="O117" s="335">
        <f t="shared" si="12"/>
        <v>0</v>
      </c>
      <c r="P117" s="335">
        <f t="shared" si="13"/>
        <v>8.2730171414180394E+87</v>
      </c>
      <c r="Q117" s="336">
        <f t="shared" si="14"/>
        <v>3.1714157878943755E+96</v>
      </c>
      <c r="R117" s="333"/>
      <c r="S117" s="334"/>
      <c r="T117" s="335"/>
      <c r="U117" s="337"/>
      <c r="V117" s="338">
        <f t="shared" si="15"/>
        <v>9.9999999999999997E+89</v>
      </c>
      <c r="W117" s="337"/>
      <c r="X117" s="338">
        <f t="shared" si="16"/>
        <v>9.9999999999999997E+89</v>
      </c>
    </row>
    <row r="118" spans="1:24" ht="14">
      <c r="A118" s="360" t="s">
        <v>280</v>
      </c>
      <c r="B118" s="358">
        <v>2.4799999999999999E-2</v>
      </c>
      <c r="C118" s="358"/>
      <c r="D118" s="358">
        <v>8.3500000000000005E-2</v>
      </c>
      <c r="E118" s="356">
        <v>1</v>
      </c>
      <c r="F118" s="356">
        <f t="shared" si="18"/>
        <v>1</v>
      </c>
      <c r="G118" s="355">
        <f t="shared" si="8"/>
        <v>17.179869184000001</v>
      </c>
      <c r="H118" s="356">
        <v>16</v>
      </c>
      <c r="I118" s="356">
        <f>1 * 59</f>
        <v>59</v>
      </c>
      <c r="J118" s="357" t="s">
        <v>281</v>
      </c>
      <c r="K118" s="357" t="s">
        <v>250</v>
      </c>
      <c r="L118" s="356" t="b">
        <f t="shared" si="9"/>
        <v>0</v>
      </c>
      <c r="M118" s="333">
        <f t="shared" si="10"/>
        <v>6.0904114344880542E+90</v>
      </c>
      <c r="N118" s="334">
        <f t="shared" si="11"/>
        <v>1625.6394712466526</v>
      </c>
      <c r="O118" s="335">
        <f t="shared" si="12"/>
        <v>0</v>
      </c>
      <c r="P118" s="335">
        <f t="shared" si="13"/>
        <v>6.5549784379286686E+87</v>
      </c>
      <c r="Q118" s="336">
        <f t="shared" si="14"/>
        <v>3.1714157878943755E+96</v>
      </c>
      <c r="R118" s="333"/>
      <c r="S118" s="334"/>
      <c r="T118" s="335"/>
      <c r="U118" s="337"/>
      <c r="V118" s="338">
        <f t="shared" si="15"/>
        <v>9.9999999999999997E+89</v>
      </c>
      <c r="W118" s="337"/>
      <c r="X118" s="338">
        <f t="shared" si="16"/>
        <v>9.9999999999999997E+89</v>
      </c>
    </row>
    <row r="119" spans="1:24" ht="14">
      <c r="A119" s="360" t="s">
        <v>282</v>
      </c>
      <c r="B119" s="358">
        <v>3.0700000000000002E-2</v>
      </c>
      <c r="C119" s="358"/>
      <c r="D119" s="358">
        <v>8.5000000000000006E-2</v>
      </c>
      <c r="E119" s="356">
        <v>2</v>
      </c>
      <c r="F119" s="356">
        <f t="shared" si="18"/>
        <v>2</v>
      </c>
      <c r="G119" s="355">
        <f t="shared" si="8"/>
        <v>4.2949672960000003</v>
      </c>
      <c r="H119" s="356">
        <v>4</v>
      </c>
      <c r="I119" s="359">
        <v>1E-10</v>
      </c>
      <c r="J119" s="357" t="s">
        <v>234</v>
      </c>
      <c r="K119" s="357" t="s">
        <v>250</v>
      </c>
      <c r="L119" s="356" t="b">
        <f t="shared" si="9"/>
        <v>0</v>
      </c>
      <c r="M119" s="333">
        <f t="shared" si="10"/>
        <v>2.4360857437222927E+91</v>
      </c>
      <c r="N119" s="334">
        <f t="shared" si="11"/>
        <v>13004.694946915688</v>
      </c>
      <c r="O119" s="335">
        <f t="shared" si="12"/>
        <v>0</v>
      </c>
      <c r="P119" s="335">
        <f t="shared" si="13"/>
        <v>8.1144289534036375E+87</v>
      </c>
      <c r="Q119" s="336">
        <f t="shared" si="14"/>
        <v>3.1714157878943755E+96</v>
      </c>
      <c r="R119" s="333"/>
      <c r="S119" s="334"/>
      <c r="T119" s="335"/>
      <c r="U119" s="337"/>
      <c r="V119" s="338">
        <f t="shared" si="15"/>
        <v>9.9999999999999997E+89</v>
      </c>
      <c r="W119" s="337"/>
      <c r="X119" s="338">
        <f t="shared" si="16"/>
        <v>9.9999999999999997E+89</v>
      </c>
    </row>
    <row r="120" spans="1:24" ht="14">
      <c r="A120" s="360" t="s">
        <v>283</v>
      </c>
      <c r="B120" s="358">
        <v>3.2599999999999997E-2</v>
      </c>
      <c r="C120" s="358"/>
      <c r="D120" s="358">
        <v>8.5000000000000006E-2</v>
      </c>
      <c r="E120" s="356">
        <v>2</v>
      </c>
      <c r="F120" s="356">
        <f t="shared" si="18"/>
        <v>2</v>
      </c>
      <c r="G120" s="355">
        <f t="shared" si="8"/>
        <v>4.2949672960000003</v>
      </c>
      <c r="H120" s="356">
        <v>4</v>
      </c>
      <c r="I120" s="359">
        <v>1E-10</v>
      </c>
      <c r="J120" s="357" t="s">
        <v>234</v>
      </c>
      <c r="K120" s="357" t="s">
        <v>254</v>
      </c>
      <c r="L120" s="356" t="b">
        <f t="shared" si="9"/>
        <v>0</v>
      </c>
      <c r="M120" s="333">
        <f t="shared" si="10"/>
        <v>2.4360857437222927E+91</v>
      </c>
      <c r="N120" s="334">
        <f t="shared" si="11"/>
        <v>13004.694946915688</v>
      </c>
      <c r="O120" s="335">
        <f t="shared" si="12"/>
        <v>0</v>
      </c>
      <c r="P120" s="335">
        <f t="shared" si="13"/>
        <v>8.6166248821159121E+87</v>
      </c>
      <c r="Q120" s="336">
        <f t="shared" si="14"/>
        <v>3.1714157878943755E+96</v>
      </c>
      <c r="R120" s="333"/>
      <c r="S120" s="334"/>
      <c r="T120" s="335"/>
      <c r="U120" s="337"/>
      <c r="V120" s="338">
        <f t="shared" si="15"/>
        <v>9.9999999999999997E+89</v>
      </c>
      <c r="W120" s="337"/>
      <c r="X120" s="338">
        <f t="shared" si="16"/>
        <v>9.9999999999999997E+89</v>
      </c>
    </row>
    <row r="121" spans="1:24" ht="14">
      <c r="A121" s="360" t="s">
        <v>284</v>
      </c>
      <c r="B121" s="358">
        <v>3.2300000000000002E-2</v>
      </c>
      <c r="C121" s="358"/>
      <c r="D121" s="358">
        <v>8.5999999999999993E-2</v>
      </c>
      <c r="E121" s="356">
        <v>2</v>
      </c>
      <c r="F121" s="356">
        <f t="shared" si="18"/>
        <v>2</v>
      </c>
      <c r="G121" s="355">
        <f t="shared" si="8"/>
        <v>4.2949672960000003</v>
      </c>
      <c r="H121" s="356">
        <v>4</v>
      </c>
      <c r="I121" s="356">
        <f>1 * 75</f>
        <v>75</v>
      </c>
      <c r="J121" s="357" t="s">
        <v>285</v>
      </c>
      <c r="K121" s="357" t="s">
        <v>250</v>
      </c>
      <c r="L121" s="356" t="b">
        <f t="shared" si="9"/>
        <v>0</v>
      </c>
      <c r="M121" s="333">
        <f t="shared" si="10"/>
        <v>2.4360857437222927E+91</v>
      </c>
      <c r="N121" s="334">
        <f t="shared" si="11"/>
        <v>13004.694946915688</v>
      </c>
      <c r="O121" s="335">
        <f t="shared" si="12"/>
        <v>0</v>
      </c>
      <c r="P121" s="335">
        <f t="shared" si="13"/>
        <v>8.5373307881087121E+87</v>
      </c>
      <c r="Q121" s="336">
        <f t="shared" si="14"/>
        <v>3.1714157878943755E+96</v>
      </c>
      <c r="R121" s="333"/>
      <c r="S121" s="334"/>
      <c r="T121" s="335"/>
      <c r="U121" s="337"/>
      <c r="V121" s="338">
        <f t="shared" si="15"/>
        <v>9.9999999999999997E+89</v>
      </c>
      <c r="W121" s="337"/>
      <c r="X121" s="338">
        <f t="shared" si="16"/>
        <v>9.9999999999999997E+89</v>
      </c>
    </row>
    <row r="122" spans="1:24" ht="14">
      <c r="A122" s="360" t="s">
        <v>286</v>
      </c>
      <c r="B122" s="358">
        <v>3.2300000000000002E-2</v>
      </c>
      <c r="C122" s="358"/>
      <c r="D122" s="358">
        <v>8.5999999999999993E-2</v>
      </c>
      <c r="E122" s="356">
        <v>2</v>
      </c>
      <c r="F122" s="356">
        <f t="shared" si="18"/>
        <v>2</v>
      </c>
      <c r="G122" s="355">
        <f t="shared" si="8"/>
        <v>8.5899345920000005</v>
      </c>
      <c r="H122" s="356">
        <v>8</v>
      </c>
      <c r="I122" s="359">
        <v>1E-10</v>
      </c>
      <c r="J122" s="357" t="s">
        <v>234</v>
      </c>
      <c r="K122" s="357" t="s">
        <v>250</v>
      </c>
      <c r="L122" s="356" t="b">
        <f t="shared" si="9"/>
        <v>0</v>
      </c>
      <c r="M122" s="333">
        <f t="shared" si="10"/>
        <v>1.2180560102066345E+91</v>
      </c>
      <c r="N122" s="334">
        <f t="shared" si="11"/>
        <v>6502.4176106340992</v>
      </c>
      <c r="O122" s="335">
        <f t="shared" si="12"/>
        <v>0</v>
      </c>
      <c r="P122" s="335">
        <f t="shared" si="13"/>
        <v>8.5373307881087121E+87</v>
      </c>
      <c r="Q122" s="336">
        <f t="shared" si="14"/>
        <v>3.1714157878943755E+96</v>
      </c>
      <c r="R122" s="333"/>
      <c r="S122" s="334"/>
      <c r="T122" s="335"/>
      <c r="U122" s="337"/>
      <c r="V122" s="338">
        <f t="shared" si="15"/>
        <v>9.9999999999999997E+89</v>
      </c>
      <c r="W122" s="337"/>
      <c r="X122" s="338">
        <f t="shared" si="16"/>
        <v>9.9999999999999997E+89</v>
      </c>
    </row>
    <row r="123" spans="1:24" ht="14">
      <c r="A123" s="360" t="s">
        <v>287</v>
      </c>
      <c r="B123" s="358">
        <v>3.4099999999999998E-2</v>
      </c>
      <c r="C123" s="358"/>
      <c r="D123" s="358">
        <v>8.6400000000000005E-2</v>
      </c>
      <c r="E123" s="356">
        <v>2</v>
      </c>
      <c r="F123" s="356">
        <f t="shared" si="18"/>
        <v>2</v>
      </c>
      <c r="G123" s="355">
        <f t="shared" si="8"/>
        <v>8.5899345920000005</v>
      </c>
      <c r="H123" s="356">
        <v>8</v>
      </c>
      <c r="I123" s="359">
        <v>1E-10</v>
      </c>
      <c r="J123" s="357" t="s">
        <v>234</v>
      </c>
      <c r="K123" s="357" t="s">
        <v>254</v>
      </c>
      <c r="L123" s="356" t="b">
        <f t="shared" si="9"/>
        <v>0</v>
      </c>
      <c r="M123" s="333">
        <f t="shared" si="10"/>
        <v>1.2180560102066345E+91</v>
      </c>
      <c r="N123" s="334">
        <f t="shared" si="11"/>
        <v>6502.4176106340992</v>
      </c>
      <c r="O123" s="335">
        <f t="shared" si="12"/>
        <v>0</v>
      </c>
      <c r="P123" s="335">
        <f t="shared" si="13"/>
        <v>9.0130953521519194E+87</v>
      </c>
      <c r="Q123" s="336">
        <f t="shared" si="14"/>
        <v>3.1714157878943755E+96</v>
      </c>
      <c r="R123" s="333"/>
      <c r="S123" s="334"/>
      <c r="T123" s="335"/>
      <c r="U123" s="337"/>
      <c r="V123" s="338">
        <f t="shared" si="15"/>
        <v>9.9999999999999997E+89</v>
      </c>
      <c r="W123" s="337"/>
      <c r="X123" s="338">
        <f t="shared" si="16"/>
        <v>9.9999999999999997E+89</v>
      </c>
    </row>
    <row r="124" spans="1:24" ht="14">
      <c r="A124" s="360" t="s">
        <v>288</v>
      </c>
      <c r="B124" s="358">
        <v>3.2300000000000002E-2</v>
      </c>
      <c r="C124" s="358"/>
      <c r="D124" s="358">
        <v>8.6400000000000005E-2</v>
      </c>
      <c r="E124" s="356">
        <v>2</v>
      </c>
      <c r="F124" s="356">
        <f t="shared" si="18"/>
        <v>2</v>
      </c>
      <c r="G124" s="355">
        <f t="shared" si="8"/>
        <v>4.2949672960000003</v>
      </c>
      <c r="H124" s="356">
        <v>4</v>
      </c>
      <c r="I124" s="359">
        <v>1E-10</v>
      </c>
      <c r="J124" s="357" t="s">
        <v>234</v>
      </c>
      <c r="K124" s="357" t="s">
        <v>262</v>
      </c>
      <c r="L124" s="356" t="b">
        <f t="shared" si="9"/>
        <v>0</v>
      </c>
      <c r="M124" s="333">
        <f t="shared" si="10"/>
        <v>2.4360857437222927E+91</v>
      </c>
      <c r="N124" s="334">
        <f t="shared" si="11"/>
        <v>13004.694946915688</v>
      </c>
      <c r="O124" s="335">
        <f t="shared" si="12"/>
        <v>0</v>
      </c>
      <c r="P124" s="335">
        <f t="shared" si="13"/>
        <v>8.5373307881087121E+87</v>
      </c>
      <c r="Q124" s="336">
        <f t="shared" si="14"/>
        <v>3.1714157878943755E+96</v>
      </c>
      <c r="R124" s="333"/>
      <c r="S124" s="334"/>
      <c r="T124" s="335"/>
      <c r="U124" s="337"/>
      <c r="V124" s="338">
        <f t="shared" si="15"/>
        <v>9.9999999999999997E+89</v>
      </c>
      <c r="W124" s="337"/>
      <c r="X124" s="338">
        <f t="shared" si="16"/>
        <v>9.9999999999999997E+89</v>
      </c>
    </row>
    <row r="125" spans="1:24" ht="14">
      <c r="A125" s="360" t="s">
        <v>289</v>
      </c>
      <c r="B125" s="358">
        <v>3.4000000000000002E-2</v>
      </c>
      <c r="C125" s="358"/>
      <c r="D125" s="358">
        <v>9.0399999999999994E-2</v>
      </c>
      <c r="E125" s="356">
        <v>2</v>
      </c>
      <c r="F125" s="356">
        <f t="shared" si="18"/>
        <v>2</v>
      </c>
      <c r="G125" s="355">
        <f t="shared" si="8"/>
        <v>8.5899345920000005</v>
      </c>
      <c r="H125" s="356">
        <v>8</v>
      </c>
      <c r="I125" s="356">
        <f>1 * 118</f>
        <v>118</v>
      </c>
      <c r="J125" s="357" t="s">
        <v>275</v>
      </c>
      <c r="K125" s="357" t="s">
        <v>250</v>
      </c>
      <c r="L125" s="356" t="b">
        <f t="shared" si="9"/>
        <v>0</v>
      </c>
      <c r="M125" s="333">
        <f t="shared" si="10"/>
        <v>1.2180560102066345E+91</v>
      </c>
      <c r="N125" s="334">
        <f t="shared" si="11"/>
        <v>6502.4176106340992</v>
      </c>
      <c r="O125" s="335">
        <f t="shared" si="12"/>
        <v>0</v>
      </c>
      <c r="P125" s="335">
        <f t="shared" si="13"/>
        <v>8.9866639874828539E+87</v>
      </c>
      <c r="Q125" s="336">
        <f t="shared" si="14"/>
        <v>3.1714157878943755E+96</v>
      </c>
      <c r="R125" s="333"/>
      <c r="S125" s="334"/>
      <c r="T125" s="335"/>
      <c r="U125" s="337"/>
      <c r="V125" s="338">
        <f t="shared" si="15"/>
        <v>9.9999999999999997E+89</v>
      </c>
      <c r="W125" s="337"/>
      <c r="X125" s="338">
        <f t="shared" si="16"/>
        <v>9.9999999999999997E+89</v>
      </c>
    </row>
    <row r="126" spans="1:24" ht="14">
      <c r="A126" s="360" t="s">
        <v>290</v>
      </c>
      <c r="B126" s="358">
        <v>3.49E-2</v>
      </c>
      <c r="C126" s="358"/>
      <c r="D126" s="358">
        <v>9.2799999999999994E-2</v>
      </c>
      <c r="E126" s="356">
        <v>2</v>
      </c>
      <c r="F126" s="356">
        <f t="shared" si="18"/>
        <v>2</v>
      </c>
      <c r="G126" s="355">
        <f t="shared" si="8"/>
        <v>8.5899345920000005</v>
      </c>
      <c r="H126" s="356">
        <v>8</v>
      </c>
      <c r="I126" s="359">
        <v>1E-10</v>
      </c>
      <c r="J126" s="357" t="s">
        <v>234</v>
      </c>
      <c r="K126" s="357" t="s">
        <v>244</v>
      </c>
      <c r="L126" s="356" t="b">
        <f t="shared" si="9"/>
        <v>0</v>
      </c>
      <c r="M126" s="333">
        <f t="shared" si="10"/>
        <v>1.2180560102066345E+91</v>
      </c>
      <c r="N126" s="334">
        <f t="shared" si="11"/>
        <v>6502.4176106340992</v>
      </c>
      <c r="O126" s="335">
        <f t="shared" si="12"/>
        <v>0</v>
      </c>
      <c r="P126" s="335">
        <f t="shared" si="13"/>
        <v>9.2245462695044593E+87</v>
      </c>
      <c r="Q126" s="336">
        <f t="shared" si="14"/>
        <v>3.1714157878943755E+96</v>
      </c>
      <c r="R126" s="333"/>
      <c r="S126" s="334"/>
      <c r="T126" s="335"/>
      <c r="U126" s="337"/>
      <c r="V126" s="338">
        <f t="shared" si="15"/>
        <v>9.9999999999999997E+89</v>
      </c>
      <c r="W126" s="337"/>
      <c r="X126" s="338">
        <f t="shared" si="16"/>
        <v>9.9999999999999997E+89</v>
      </c>
    </row>
    <row r="127" spans="1:24" ht="14">
      <c r="A127" s="360" t="s">
        <v>291</v>
      </c>
      <c r="B127" s="358">
        <v>3.4700000000000002E-2</v>
      </c>
      <c r="C127" s="358"/>
      <c r="D127" s="358">
        <v>9.6000000000000002E-2</v>
      </c>
      <c r="E127" s="356">
        <v>2</v>
      </c>
      <c r="F127" s="356">
        <f t="shared" si="18"/>
        <v>2</v>
      </c>
      <c r="G127" s="355">
        <f t="shared" si="8"/>
        <v>4.2949672960000003</v>
      </c>
      <c r="H127" s="356">
        <v>4</v>
      </c>
      <c r="I127" s="356">
        <f>1 * 50</f>
        <v>50</v>
      </c>
      <c r="J127" s="357" t="s">
        <v>292</v>
      </c>
      <c r="K127" s="357" t="s">
        <v>250</v>
      </c>
      <c r="L127" s="356" t="b">
        <f t="shared" si="9"/>
        <v>0</v>
      </c>
      <c r="M127" s="333">
        <f t="shared" si="10"/>
        <v>2.4360857437222927E+91</v>
      </c>
      <c r="N127" s="334">
        <f t="shared" si="11"/>
        <v>13004.694946915688</v>
      </c>
      <c r="O127" s="335">
        <f t="shared" si="12"/>
        <v>0</v>
      </c>
      <c r="P127" s="335">
        <f t="shared" si="13"/>
        <v>9.1716835401663248E+87</v>
      </c>
      <c r="Q127" s="336">
        <f t="shared" si="14"/>
        <v>3.1714157878943755E+96</v>
      </c>
      <c r="R127" s="333"/>
      <c r="S127" s="334"/>
      <c r="T127" s="335"/>
      <c r="U127" s="337"/>
      <c r="V127" s="338">
        <f t="shared" si="15"/>
        <v>9.9999999999999997E+89</v>
      </c>
      <c r="W127" s="337"/>
      <c r="X127" s="338">
        <f t="shared" si="16"/>
        <v>9.9999999999999997E+89</v>
      </c>
    </row>
    <row r="128" spans="1:24" ht="14">
      <c r="A128" s="360" t="s">
        <v>293</v>
      </c>
      <c r="B128" s="358">
        <v>3.7900000000000003E-2</v>
      </c>
      <c r="C128" s="358"/>
      <c r="D128" s="358">
        <v>9.6000000000000002E-2</v>
      </c>
      <c r="E128" s="356">
        <v>2</v>
      </c>
      <c r="F128" s="356">
        <f t="shared" si="18"/>
        <v>2</v>
      </c>
      <c r="G128" s="355">
        <f t="shared" si="8"/>
        <v>8.5899345920000005</v>
      </c>
      <c r="H128" s="356">
        <v>8</v>
      </c>
      <c r="I128" s="359">
        <v>1E-10</v>
      </c>
      <c r="J128" s="357" t="s">
        <v>234</v>
      </c>
      <c r="K128" s="357" t="s">
        <v>254</v>
      </c>
      <c r="L128" s="356" t="b">
        <f t="shared" si="9"/>
        <v>0</v>
      </c>
      <c r="M128" s="333">
        <f t="shared" si="10"/>
        <v>1.2180560102066345E+91</v>
      </c>
      <c r="N128" s="334">
        <f t="shared" si="11"/>
        <v>6502.4176106340992</v>
      </c>
      <c r="O128" s="335">
        <f t="shared" si="12"/>
        <v>0</v>
      </c>
      <c r="P128" s="335">
        <f t="shared" si="13"/>
        <v>1.0017487209576476E+88</v>
      </c>
      <c r="Q128" s="336">
        <f t="shared" si="14"/>
        <v>3.1714157878943755E+96</v>
      </c>
      <c r="R128" s="333"/>
      <c r="S128" s="334"/>
      <c r="T128" s="335"/>
      <c r="U128" s="337"/>
      <c r="V128" s="338">
        <f t="shared" si="15"/>
        <v>9.9999999999999997E+89</v>
      </c>
      <c r="W128" s="337"/>
      <c r="X128" s="338">
        <f t="shared" si="16"/>
        <v>9.9999999999999997E+89</v>
      </c>
    </row>
    <row r="129" spans="1:24" ht="14">
      <c r="A129" s="360" t="s">
        <v>294</v>
      </c>
      <c r="B129" s="358">
        <v>3.61E-2</v>
      </c>
      <c r="C129" s="358"/>
      <c r="D129" s="358">
        <v>9.6000000000000002E-2</v>
      </c>
      <c r="E129" s="356">
        <v>2</v>
      </c>
      <c r="F129" s="356">
        <f t="shared" si="18"/>
        <v>2</v>
      </c>
      <c r="G129" s="355">
        <f t="shared" si="8"/>
        <v>8.5899345920000005</v>
      </c>
      <c r="H129" s="356">
        <v>8</v>
      </c>
      <c r="I129" s="359">
        <v>1E-10</v>
      </c>
      <c r="J129" s="357" t="s">
        <v>234</v>
      </c>
      <c r="K129" s="357" t="s">
        <v>250</v>
      </c>
      <c r="L129" s="356" t="b">
        <f t="shared" si="9"/>
        <v>0</v>
      </c>
      <c r="M129" s="333">
        <f t="shared" si="10"/>
        <v>1.2180560102066345E+91</v>
      </c>
      <c r="N129" s="334">
        <f t="shared" si="11"/>
        <v>6502.4176106340992</v>
      </c>
      <c r="O129" s="335">
        <f t="shared" si="12"/>
        <v>0</v>
      </c>
      <c r="P129" s="335">
        <f t="shared" si="13"/>
        <v>9.5417226455332648E+87</v>
      </c>
      <c r="Q129" s="336">
        <f t="shared" si="14"/>
        <v>3.1714157878943755E+96</v>
      </c>
      <c r="R129" s="333"/>
      <c r="S129" s="334"/>
      <c r="T129" s="335"/>
      <c r="U129" s="337"/>
      <c r="V129" s="338">
        <f t="shared" si="15"/>
        <v>9.9999999999999997E+89</v>
      </c>
      <c r="W129" s="337"/>
      <c r="X129" s="338">
        <f t="shared" si="16"/>
        <v>9.9999999999999997E+89</v>
      </c>
    </row>
    <row r="130" spans="1:24" ht="14">
      <c r="A130" s="357" t="s">
        <v>295</v>
      </c>
      <c r="B130" s="358">
        <v>3.85E-2</v>
      </c>
      <c r="C130" s="358"/>
      <c r="D130" s="358">
        <v>0.1</v>
      </c>
      <c r="E130" s="356">
        <v>2</v>
      </c>
      <c r="F130" s="356">
        <f t="shared" si="18"/>
        <v>2</v>
      </c>
      <c r="G130" s="355">
        <f t="shared" si="8"/>
        <v>4.0265318399999996</v>
      </c>
      <c r="H130" s="356">
        <v>3.75</v>
      </c>
      <c r="I130" s="359">
        <v>1E-10</v>
      </c>
      <c r="J130" s="357" t="s">
        <v>234</v>
      </c>
      <c r="K130" s="357" t="s">
        <v>296</v>
      </c>
      <c r="L130" s="356" t="b">
        <f t="shared" si="9"/>
        <v>0</v>
      </c>
      <c r="M130" s="333">
        <f t="shared" si="10"/>
        <v>2.5985019706468364E+91</v>
      </c>
      <c r="N130" s="334">
        <f t="shared" si="11"/>
        <v>13871.730719784404</v>
      </c>
      <c r="O130" s="335">
        <f t="shared" si="12"/>
        <v>0</v>
      </c>
      <c r="P130" s="335">
        <f t="shared" si="13"/>
        <v>1.0176075397590877E+88</v>
      </c>
      <c r="Q130" s="336">
        <f t="shared" si="14"/>
        <v>3.1714157878943755E+96</v>
      </c>
      <c r="R130" s="333"/>
      <c r="S130" s="334"/>
      <c r="T130" s="335"/>
      <c r="U130" s="337"/>
      <c r="V130" s="338">
        <f t="shared" si="15"/>
        <v>9.9999999999999997E+89</v>
      </c>
      <c r="W130" s="337"/>
      <c r="X130" s="338">
        <f t="shared" si="16"/>
        <v>9.9999999999999997E+89</v>
      </c>
    </row>
    <row r="131" spans="1:24" ht="14">
      <c r="A131" s="360" t="s">
        <v>297</v>
      </c>
      <c r="B131" s="358">
        <v>3.7600000000000001E-2</v>
      </c>
      <c r="C131" s="358"/>
      <c r="D131" s="358">
        <v>0.1</v>
      </c>
      <c r="E131" s="356">
        <v>2</v>
      </c>
      <c r="F131" s="356">
        <f t="shared" si="18"/>
        <v>2</v>
      </c>
      <c r="G131" s="355">
        <f t="shared" si="8"/>
        <v>8.5899345920000005</v>
      </c>
      <c r="H131" s="356">
        <v>8</v>
      </c>
      <c r="I131" s="359">
        <v>1E-10</v>
      </c>
      <c r="J131" s="357" t="s">
        <v>234</v>
      </c>
      <c r="K131" s="357" t="s">
        <v>296</v>
      </c>
      <c r="L131" s="356" t="b">
        <f t="shared" si="9"/>
        <v>0</v>
      </c>
      <c r="M131" s="333">
        <f t="shared" si="10"/>
        <v>1.2180560102066345E+91</v>
      </c>
      <c r="N131" s="334">
        <f t="shared" si="11"/>
        <v>6502.4176106340992</v>
      </c>
      <c r="O131" s="335">
        <f t="shared" si="12"/>
        <v>0</v>
      </c>
      <c r="P131" s="335">
        <f t="shared" si="13"/>
        <v>9.9381931155692738E+87</v>
      </c>
      <c r="Q131" s="336">
        <f t="shared" si="14"/>
        <v>3.1714157878943755E+96</v>
      </c>
      <c r="R131" s="333"/>
      <c r="S131" s="334"/>
      <c r="T131" s="335"/>
      <c r="U131" s="337"/>
      <c r="V131" s="338">
        <f t="shared" si="15"/>
        <v>9.9999999999999997E+89</v>
      </c>
      <c r="W131" s="337"/>
      <c r="X131" s="338">
        <f t="shared" si="16"/>
        <v>9.9999999999999997E+89</v>
      </c>
    </row>
    <row r="132" spans="1:24" ht="14">
      <c r="A132" s="360" t="s">
        <v>298</v>
      </c>
      <c r="B132" s="358">
        <v>3.7900000000000003E-2</v>
      </c>
      <c r="C132" s="358"/>
      <c r="D132" s="358">
        <v>0.1008</v>
      </c>
      <c r="E132" s="356">
        <v>2</v>
      </c>
      <c r="F132" s="356">
        <f t="shared" si="18"/>
        <v>2</v>
      </c>
      <c r="G132" s="355">
        <f t="shared" si="8"/>
        <v>17.179869184000001</v>
      </c>
      <c r="H132" s="356">
        <v>16</v>
      </c>
      <c r="I132" s="359">
        <v>1E-10</v>
      </c>
      <c r="J132" s="357" t="s">
        <v>234</v>
      </c>
      <c r="K132" s="357" t="s">
        <v>250</v>
      </c>
      <c r="L132" s="356" t="b">
        <f t="shared" si="9"/>
        <v>0</v>
      </c>
      <c r="M132" s="333">
        <f t="shared" si="10"/>
        <v>6.0904114344880542E+90</v>
      </c>
      <c r="N132" s="334">
        <f t="shared" si="11"/>
        <v>3251.2789424933053</v>
      </c>
      <c r="O132" s="335">
        <f t="shared" si="12"/>
        <v>0</v>
      </c>
      <c r="P132" s="335">
        <f t="shared" si="13"/>
        <v>1.0017487209576476E+88</v>
      </c>
      <c r="Q132" s="336">
        <f t="shared" si="14"/>
        <v>3.1714157878943755E+96</v>
      </c>
      <c r="R132" s="333"/>
      <c r="S132" s="334"/>
      <c r="T132" s="335"/>
      <c r="U132" s="337"/>
      <c r="V132" s="338">
        <f t="shared" si="15"/>
        <v>9.9999999999999997E+89</v>
      </c>
      <c r="W132" s="337"/>
      <c r="X132" s="338">
        <f t="shared" si="16"/>
        <v>9.9999999999999997E+89</v>
      </c>
    </row>
    <row r="133" spans="1:24" ht="14">
      <c r="A133" s="360" t="s">
        <v>299</v>
      </c>
      <c r="B133" s="358">
        <v>3.6600000000000001E-2</v>
      </c>
      <c r="C133" s="358"/>
      <c r="D133" s="358">
        <v>0.1008</v>
      </c>
      <c r="E133" s="356">
        <v>2</v>
      </c>
      <c r="F133" s="356">
        <f t="shared" si="18"/>
        <v>2</v>
      </c>
      <c r="G133" s="355">
        <f t="shared" si="8"/>
        <v>4.2949672960000003</v>
      </c>
      <c r="H133" s="356">
        <v>4</v>
      </c>
      <c r="I133" s="356">
        <f>1 * 118</f>
        <v>118</v>
      </c>
      <c r="J133" s="357" t="s">
        <v>300</v>
      </c>
      <c r="K133" s="357" t="s">
        <v>254</v>
      </c>
      <c r="L133" s="356" t="b">
        <f t="shared" si="9"/>
        <v>0</v>
      </c>
      <c r="M133" s="333">
        <f t="shared" si="10"/>
        <v>2.4360857437222927E+91</v>
      </c>
      <c r="N133" s="334">
        <f t="shared" si="11"/>
        <v>13004.694946915688</v>
      </c>
      <c r="O133" s="335">
        <f t="shared" si="12"/>
        <v>0</v>
      </c>
      <c r="P133" s="335">
        <f t="shared" si="13"/>
        <v>9.6738794688786011E+87</v>
      </c>
      <c r="Q133" s="336">
        <f t="shared" si="14"/>
        <v>3.1714157878943755E+96</v>
      </c>
      <c r="R133" s="333"/>
      <c r="S133" s="334"/>
      <c r="T133" s="335"/>
      <c r="U133" s="337"/>
      <c r="V133" s="338">
        <f t="shared" si="15"/>
        <v>9.9999999999999997E+89</v>
      </c>
      <c r="W133" s="337"/>
      <c r="X133" s="338">
        <f t="shared" si="16"/>
        <v>9.9999999999999997E+89</v>
      </c>
    </row>
    <row r="134" spans="1:24" ht="14">
      <c r="A134" s="360" t="s">
        <v>301</v>
      </c>
      <c r="B134" s="358">
        <v>3.8399999999999997E-2</v>
      </c>
      <c r="C134" s="358"/>
      <c r="D134" s="358">
        <v>0.10199999999999999</v>
      </c>
      <c r="E134" s="356">
        <v>4</v>
      </c>
      <c r="F134" s="356">
        <f t="shared" si="18"/>
        <v>4</v>
      </c>
      <c r="G134" s="355">
        <f t="shared" si="8"/>
        <v>8.5899345920000005</v>
      </c>
      <c r="H134" s="356">
        <v>8</v>
      </c>
      <c r="I134" s="359">
        <v>1E-10</v>
      </c>
      <c r="J134" s="357" t="s">
        <v>234</v>
      </c>
      <c r="K134" s="357" t="s">
        <v>250</v>
      </c>
      <c r="L134" s="356" t="b">
        <f t="shared" si="9"/>
        <v>0</v>
      </c>
      <c r="M134" s="333">
        <f t="shared" si="10"/>
        <v>1.2180560102066345E+91</v>
      </c>
      <c r="N134" s="334">
        <f t="shared" si="11"/>
        <v>13004.835221268198</v>
      </c>
      <c r="O134" s="335">
        <f t="shared" si="12"/>
        <v>0</v>
      </c>
      <c r="P134" s="335">
        <f t="shared" si="13"/>
        <v>1.014964403292181E+88</v>
      </c>
      <c r="Q134" s="336">
        <f t="shared" si="14"/>
        <v>3.1714157878943755E+96</v>
      </c>
      <c r="R134" s="333"/>
      <c r="S134" s="334"/>
      <c r="T134" s="335"/>
      <c r="U134" s="337"/>
      <c r="V134" s="338">
        <f t="shared" si="15"/>
        <v>9.9999999999999997E+89</v>
      </c>
      <c r="W134" s="337"/>
      <c r="X134" s="338">
        <f t="shared" si="16"/>
        <v>9.9999999999999997E+89</v>
      </c>
    </row>
    <row r="135" spans="1:24" ht="14">
      <c r="A135" s="360" t="s">
        <v>302</v>
      </c>
      <c r="B135" s="358">
        <v>3.8699999999999998E-2</v>
      </c>
      <c r="C135" s="358"/>
      <c r="D135" s="358">
        <v>0.10299999999999999</v>
      </c>
      <c r="E135" s="356">
        <v>2</v>
      </c>
      <c r="F135" s="356">
        <f t="shared" si="18"/>
        <v>2</v>
      </c>
      <c r="G135" s="355">
        <f t="shared" si="8"/>
        <v>8.5899345920000005</v>
      </c>
      <c r="H135" s="356">
        <v>8</v>
      </c>
      <c r="I135" s="356">
        <f>1 * 75</f>
        <v>75</v>
      </c>
      <c r="J135" s="357" t="s">
        <v>285</v>
      </c>
      <c r="K135" s="357" t="s">
        <v>250</v>
      </c>
      <c r="L135" s="356" t="b">
        <f t="shared" si="9"/>
        <v>0</v>
      </c>
      <c r="M135" s="333">
        <f t="shared" si="10"/>
        <v>1.2180560102066345E+91</v>
      </c>
      <c r="N135" s="334">
        <f t="shared" si="11"/>
        <v>6502.4176106340992</v>
      </c>
      <c r="O135" s="335">
        <f t="shared" si="12"/>
        <v>0</v>
      </c>
      <c r="P135" s="335">
        <f t="shared" si="13"/>
        <v>1.0228938126929012E+88</v>
      </c>
      <c r="Q135" s="336">
        <f t="shared" si="14"/>
        <v>3.1714157878943755E+96</v>
      </c>
      <c r="R135" s="333"/>
      <c r="S135" s="334"/>
      <c r="T135" s="335"/>
      <c r="U135" s="337"/>
      <c r="V135" s="338">
        <f t="shared" si="15"/>
        <v>9.9999999999999997E+89</v>
      </c>
      <c r="W135" s="337"/>
      <c r="X135" s="338">
        <f t="shared" si="16"/>
        <v>9.9999999999999997E+89</v>
      </c>
    </row>
    <row r="136" spans="1:24" ht="14">
      <c r="A136" s="360" t="s">
        <v>303</v>
      </c>
      <c r="B136" s="358">
        <v>4.2299999999999997E-2</v>
      </c>
      <c r="C136" s="358"/>
      <c r="D136" s="358">
        <v>0.1071</v>
      </c>
      <c r="E136" s="356">
        <v>2</v>
      </c>
      <c r="F136" s="356">
        <f t="shared" si="18"/>
        <v>2</v>
      </c>
      <c r="G136" s="355">
        <f t="shared" si="8"/>
        <v>17.179869184000001</v>
      </c>
      <c r="H136" s="356">
        <v>16</v>
      </c>
      <c r="I136" s="359">
        <v>1E-10</v>
      </c>
      <c r="J136" s="357" t="s">
        <v>234</v>
      </c>
      <c r="K136" s="357" t="s">
        <v>254</v>
      </c>
      <c r="L136" s="356" t="b">
        <f t="shared" si="9"/>
        <v>0</v>
      </c>
      <c r="M136" s="333">
        <f t="shared" si="10"/>
        <v>6.0904114344880542E+90</v>
      </c>
      <c r="N136" s="334">
        <f t="shared" si="11"/>
        <v>3251.2789424933053</v>
      </c>
      <c r="O136" s="335">
        <f t="shared" si="12"/>
        <v>0</v>
      </c>
      <c r="P136" s="335">
        <f t="shared" si="13"/>
        <v>1.1180467255015432E+88</v>
      </c>
      <c r="Q136" s="336">
        <f t="shared" si="14"/>
        <v>3.1714157878943755E+96</v>
      </c>
      <c r="R136" s="333"/>
      <c r="S136" s="334"/>
      <c r="T136" s="335"/>
      <c r="U136" s="337"/>
      <c r="V136" s="338">
        <f t="shared" si="15"/>
        <v>9.9999999999999997E+89</v>
      </c>
      <c r="W136" s="337"/>
      <c r="X136" s="338">
        <f t="shared" si="16"/>
        <v>9.9999999999999997E+89</v>
      </c>
    </row>
    <row r="137" spans="1:24" ht="14">
      <c r="A137" s="360" t="s">
        <v>304</v>
      </c>
      <c r="B137" s="358">
        <v>3.4099999999999998E-2</v>
      </c>
      <c r="C137" s="358"/>
      <c r="D137" s="358">
        <v>0.108</v>
      </c>
      <c r="E137" s="356">
        <v>2</v>
      </c>
      <c r="F137" s="356">
        <f t="shared" si="18"/>
        <v>2</v>
      </c>
      <c r="G137" s="355">
        <f t="shared" si="8"/>
        <v>5.6371445759999999</v>
      </c>
      <c r="H137" s="356">
        <v>5.25</v>
      </c>
      <c r="I137" s="359">
        <v>1E-10</v>
      </c>
      <c r="J137" s="357" t="s">
        <v>234</v>
      </c>
      <c r="K137" s="357" t="s">
        <v>262</v>
      </c>
      <c r="L137" s="356" t="b">
        <f t="shared" si="9"/>
        <v>0</v>
      </c>
      <c r="M137" s="333">
        <f t="shared" si="10"/>
        <v>1.8560803438023047E+91</v>
      </c>
      <c r="N137" s="334">
        <f t="shared" si="11"/>
        <v>9908.4191639467226</v>
      </c>
      <c r="O137" s="335">
        <f t="shared" si="12"/>
        <v>0</v>
      </c>
      <c r="P137" s="335">
        <f t="shared" si="13"/>
        <v>9.0130953521519194E+87</v>
      </c>
      <c r="Q137" s="336">
        <f t="shared" si="14"/>
        <v>3.1714157878943755E+96</v>
      </c>
      <c r="R137" s="333"/>
      <c r="S137" s="334"/>
      <c r="T137" s="335"/>
      <c r="U137" s="337"/>
      <c r="V137" s="338">
        <f t="shared" si="15"/>
        <v>9.9999999999999997E+89</v>
      </c>
      <c r="W137" s="337"/>
      <c r="X137" s="338">
        <f t="shared" si="16"/>
        <v>9.9999999999999997E+89</v>
      </c>
    </row>
    <row r="138" spans="1:24" ht="14">
      <c r="A138" s="360" t="s">
        <v>305</v>
      </c>
      <c r="B138" s="358">
        <v>4.2500000000000003E-2</v>
      </c>
      <c r="C138" s="358"/>
      <c r="D138" s="358">
        <v>0.113</v>
      </c>
      <c r="E138" s="356">
        <v>2</v>
      </c>
      <c r="F138" s="356">
        <f t="shared" si="18"/>
        <v>2</v>
      </c>
      <c r="G138" s="355">
        <f t="shared" si="8"/>
        <v>8.5899345920000005</v>
      </c>
      <c r="H138" s="356">
        <v>8</v>
      </c>
      <c r="I138" s="356">
        <f>1 * 75</f>
        <v>75</v>
      </c>
      <c r="J138" s="357" t="s">
        <v>285</v>
      </c>
      <c r="K138" s="357" t="s">
        <v>250</v>
      </c>
      <c r="L138" s="356" t="b">
        <f t="shared" si="9"/>
        <v>0</v>
      </c>
      <c r="M138" s="333">
        <f t="shared" si="10"/>
        <v>1.2180560102066345E+91</v>
      </c>
      <c r="N138" s="334">
        <f t="shared" si="11"/>
        <v>6502.4176106340992</v>
      </c>
      <c r="O138" s="335">
        <f t="shared" si="12"/>
        <v>0</v>
      </c>
      <c r="P138" s="335">
        <f t="shared" si="13"/>
        <v>1.1233329984353568E+88</v>
      </c>
      <c r="Q138" s="336">
        <f t="shared" si="14"/>
        <v>3.1714157878943755E+96</v>
      </c>
      <c r="R138" s="333"/>
      <c r="S138" s="334"/>
      <c r="T138" s="335"/>
      <c r="U138" s="337"/>
      <c r="V138" s="338">
        <f t="shared" si="15"/>
        <v>9.9999999999999997E+89</v>
      </c>
      <c r="W138" s="337"/>
      <c r="X138" s="338">
        <f t="shared" si="16"/>
        <v>9.9999999999999997E+89</v>
      </c>
    </row>
    <row r="139" spans="1:24" ht="14">
      <c r="A139" s="360" t="s">
        <v>306</v>
      </c>
      <c r="B139" s="358">
        <v>4.2500000000000003E-2</v>
      </c>
      <c r="C139" s="358"/>
      <c r="D139" s="358">
        <v>0.113</v>
      </c>
      <c r="E139" s="356">
        <v>2</v>
      </c>
      <c r="F139" s="356">
        <f t="shared" si="18"/>
        <v>2</v>
      </c>
      <c r="G139" s="355">
        <f t="shared" si="8"/>
        <v>17.179869184000001</v>
      </c>
      <c r="H139" s="356">
        <v>16</v>
      </c>
      <c r="I139" s="359">
        <v>1E-10</v>
      </c>
      <c r="J139" s="357" t="s">
        <v>234</v>
      </c>
      <c r="K139" s="357" t="s">
        <v>250</v>
      </c>
      <c r="L139" s="356" t="b">
        <f t="shared" si="9"/>
        <v>0</v>
      </c>
      <c r="M139" s="333">
        <f t="shared" si="10"/>
        <v>6.0904114344880542E+90</v>
      </c>
      <c r="N139" s="334">
        <f t="shared" si="11"/>
        <v>3251.2789424933053</v>
      </c>
      <c r="O139" s="335">
        <f t="shared" si="12"/>
        <v>0</v>
      </c>
      <c r="P139" s="335">
        <f t="shared" si="13"/>
        <v>1.1233329984353568E+88</v>
      </c>
      <c r="Q139" s="336">
        <f t="shared" si="14"/>
        <v>3.1714157878943755E+96</v>
      </c>
      <c r="R139" s="333"/>
      <c r="S139" s="334"/>
      <c r="T139" s="335"/>
      <c r="U139" s="337"/>
      <c r="V139" s="338">
        <f t="shared" si="15"/>
        <v>9.9999999999999997E+89</v>
      </c>
      <c r="W139" s="337"/>
      <c r="X139" s="338">
        <f t="shared" si="16"/>
        <v>9.9999999999999997E+89</v>
      </c>
    </row>
    <row r="140" spans="1:24" ht="14">
      <c r="A140" s="360" t="s">
        <v>307</v>
      </c>
      <c r="B140" s="358">
        <v>3.5799999999999998E-2</v>
      </c>
      <c r="C140" s="358"/>
      <c r="D140" s="358">
        <v>0.1134</v>
      </c>
      <c r="E140" s="356">
        <v>2</v>
      </c>
      <c r="F140" s="356">
        <f t="shared" si="18"/>
        <v>2</v>
      </c>
      <c r="G140" s="355">
        <f t="shared" si="8"/>
        <v>4.2949672960000003</v>
      </c>
      <c r="H140" s="356">
        <v>4</v>
      </c>
      <c r="I140" s="359">
        <v>1E-10</v>
      </c>
      <c r="J140" s="357" t="s">
        <v>234</v>
      </c>
      <c r="K140" s="357" t="s">
        <v>308</v>
      </c>
      <c r="L140" s="356" t="b">
        <f t="shared" si="9"/>
        <v>0</v>
      </c>
      <c r="M140" s="333">
        <f t="shared" si="10"/>
        <v>2.4360857437222927E+91</v>
      </c>
      <c r="N140" s="334">
        <f t="shared" si="11"/>
        <v>13004.694946915688</v>
      </c>
      <c r="O140" s="335">
        <f t="shared" si="12"/>
        <v>0</v>
      </c>
      <c r="P140" s="335">
        <f t="shared" si="13"/>
        <v>9.462428551526063E+87</v>
      </c>
      <c r="Q140" s="336">
        <f t="shared" si="14"/>
        <v>3.1714157878943755E+96</v>
      </c>
      <c r="R140" s="333"/>
      <c r="S140" s="334"/>
      <c r="T140" s="335"/>
      <c r="U140" s="337"/>
      <c r="V140" s="338">
        <f t="shared" si="15"/>
        <v>9.9999999999999997E+89</v>
      </c>
      <c r="W140" s="337"/>
      <c r="X140" s="338">
        <f t="shared" si="16"/>
        <v>9.9999999999999997E+89</v>
      </c>
    </row>
    <row r="141" spans="1:24" ht="14">
      <c r="A141" s="360" t="s">
        <v>309</v>
      </c>
      <c r="B141" s="358">
        <v>4.48E-2</v>
      </c>
      <c r="C141" s="358"/>
      <c r="D141" s="358">
        <v>0.1134</v>
      </c>
      <c r="E141" s="356">
        <v>2</v>
      </c>
      <c r="F141" s="356">
        <f t="shared" si="18"/>
        <v>2</v>
      </c>
      <c r="G141" s="355">
        <f t="shared" si="8"/>
        <v>17.179869184000001</v>
      </c>
      <c r="H141" s="356">
        <v>16</v>
      </c>
      <c r="I141" s="359">
        <v>1E-10</v>
      </c>
      <c r="J141" s="357" t="s">
        <v>234</v>
      </c>
      <c r="K141" s="357" t="s">
        <v>254</v>
      </c>
      <c r="L141" s="356" t="b">
        <f t="shared" si="9"/>
        <v>0</v>
      </c>
      <c r="M141" s="333">
        <f t="shared" si="10"/>
        <v>6.0904114344880542E+90</v>
      </c>
      <c r="N141" s="334">
        <f t="shared" si="11"/>
        <v>3251.2789424933053</v>
      </c>
      <c r="O141" s="335">
        <f t="shared" si="12"/>
        <v>0</v>
      </c>
      <c r="P141" s="335">
        <f t="shared" si="13"/>
        <v>1.1841251371742114E+88</v>
      </c>
      <c r="Q141" s="336">
        <f t="shared" si="14"/>
        <v>3.1714157878943755E+96</v>
      </c>
      <c r="R141" s="333"/>
      <c r="S141" s="334"/>
      <c r="T141" s="335"/>
      <c r="U141" s="337"/>
      <c r="V141" s="338">
        <f t="shared" si="15"/>
        <v>9.9999999999999997E+89</v>
      </c>
      <c r="W141" s="337"/>
      <c r="X141" s="338">
        <f t="shared" si="16"/>
        <v>9.9999999999999997E+89</v>
      </c>
    </row>
    <row r="142" spans="1:24" ht="14">
      <c r="A142" s="360" t="s">
        <v>310</v>
      </c>
      <c r="B142" s="358">
        <v>4.3299999999999998E-2</v>
      </c>
      <c r="C142" s="358"/>
      <c r="D142" s="358">
        <v>0.1152</v>
      </c>
      <c r="E142" s="356">
        <v>2</v>
      </c>
      <c r="F142" s="356">
        <f t="shared" si="18"/>
        <v>2</v>
      </c>
      <c r="G142" s="355">
        <f t="shared" si="8"/>
        <v>17.179869184000001</v>
      </c>
      <c r="H142" s="356">
        <v>16</v>
      </c>
      <c r="I142" s="356">
        <f t="shared" ref="I142:I143" si="19">1 * 118</f>
        <v>118</v>
      </c>
      <c r="J142" s="357" t="s">
        <v>275</v>
      </c>
      <c r="K142" s="357" t="s">
        <v>250</v>
      </c>
      <c r="L142" s="356" t="b">
        <f t="shared" si="9"/>
        <v>0</v>
      </c>
      <c r="M142" s="333">
        <f t="shared" si="10"/>
        <v>6.0904114344880542E+90</v>
      </c>
      <c r="N142" s="334">
        <f t="shared" si="11"/>
        <v>3251.2789424933053</v>
      </c>
      <c r="O142" s="335">
        <f t="shared" si="12"/>
        <v>0</v>
      </c>
      <c r="P142" s="335">
        <f t="shared" si="13"/>
        <v>1.1444780901706105E+88</v>
      </c>
      <c r="Q142" s="336">
        <f t="shared" si="14"/>
        <v>3.1714157878943755E+96</v>
      </c>
      <c r="R142" s="333"/>
      <c r="S142" s="334"/>
      <c r="T142" s="335"/>
      <c r="U142" s="337"/>
      <c r="V142" s="338">
        <f t="shared" si="15"/>
        <v>9.9999999999999997E+89</v>
      </c>
      <c r="W142" s="337"/>
      <c r="X142" s="338">
        <f t="shared" si="16"/>
        <v>9.9999999999999997E+89</v>
      </c>
    </row>
    <row r="143" spans="1:24" ht="14">
      <c r="A143" s="360" t="s">
        <v>311</v>
      </c>
      <c r="B143" s="358">
        <v>4.4600000000000001E-2</v>
      </c>
      <c r="C143" s="358"/>
      <c r="D143" s="358">
        <v>0.11865000000000001</v>
      </c>
      <c r="E143" s="356">
        <v>2</v>
      </c>
      <c r="F143" s="356">
        <f t="shared" si="18"/>
        <v>2</v>
      </c>
      <c r="G143" s="355">
        <f t="shared" si="8"/>
        <v>8.5899345920000005</v>
      </c>
      <c r="H143" s="356">
        <v>8</v>
      </c>
      <c r="I143" s="356">
        <f t="shared" si="19"/>
        <v>118</v>
      </c>
      <c r="J143" s="357" t="s">
        <v>300</v>
      </c>
      <c r="K143" s="357" t="s">
        <v>254</v>
      </c>
      <c r="L143" s="356" t="b">
        <f t="shared" si="9"/>
        <v>0</v>
      </c>
      <c r="M143" s="333">
        <f t="shared" si="10"/>
        <v>1.2180560102066345E+91</v>
      </c>
      <c r="N143" s="334">
        <f t="shared" si="11"/>
        <v>6502.4176106340992</v>
      </c>
      <c r="O143" s="335">
        <f t="shared" si="12"/>
        <v>0</v>
      </c>
      <c r="P143" s="335">
        <f t="shared" si="13"/>
        <v>1.1788388642403979E+88</v>
      </c>
      <c r="Q143" s="336">
        <f t="shared" si="14"/>
        <v>3.1714157878943755E+96</v>
      </c>
      <c r="R143" s="333"/>
      <c r="S143" s="334"/>
      <c r="T143" s="335"/>
      <c r="U143" s="337"/>
      <c r="V143" s="338">
        <f t="shared" si="15"/>
        <v>9.9999999999999997E+89</v>
      </c>
      <c r="W143" s="337"/>
      <c r="X143" s="338">
        <f t="shared" si="16"/>
        <v>9.9999999999999997E+89</v>
      </c>
    </row>
    <row r="144" spans="1:24" ht="14">
      <c r="A144" s="360" t="s">
        <v>312</v>
      </c>
      <c r="B144" s="358">
        <v>3.9899999999999998E-2</v>
      </c>
      <c r="C144" s="358"/>
      <c r="D144" s="358">
        <v>0.11899999999999999</v>
      </c>
      <c r="E144" s="356">
        <v>2</v>
      </c>
      <c r="F144" s="356">
        <f t="shared" si="18"/>
        <v>2</v>
      </c>
      <c r="G144" s="355">
        <f t="shared" si="8"/>
        <v>8.5899345920000005</v>
      </c>
      <c r="H144" s="356">
        <v>8</v>
      </c>
      <c r="I144" s="359">
        <v>1E-10</v>
      </c>
      <c r="J144" s="357" t="s">
        <v>234</v>
      </c>
      <c r="K144" s="357" t="s">
        <v>262</v>
      </c>
      <c r="L144" s="356" t="b">
        <f t="shared" si="9"/>
        <v>0</v>
      </c>
      <c r="M144" s="333">
        <f t="shared" si="10"/>
        <v>1.2180560102066345E+91</v>
      </c>
      <c r="N144" s="334">
        <f t="shared" si="11"/>
        <v>6502.4176106340992</v>
      </c>
      <c r="O144" s="335">
        <f t="shared" si="12"/>
        <v>0</v>
      </c>
      <c r="P144" s="335">
        <f t="shared" si="13"/>
        <v>1.0546114502957819E+88</v>
      </c>
      <c r="Q144" s="336">
        <f t="shared" si="14"/>
        <v>3.1714157878943755E+96</v>
      </c>
      <c r="R144" s="333"/>
      <c r="S144" s="334"/>
      <c r="T144" s="335"/>
      <c r="U144" s="337"/>
      <c r="V144" s="338">
        <f t="shared" si="15"/>
        <v>9.9999999999999997E+89</v>
      </c>
      <c r="W144" s="337"/>
      <c r="X144" s="338">
        <f t="shared" si="16"/>
        <v>9.9999999999999997E+89</v>
      </c>
    </row>
    <row r="145" spans="1:24" ht="14">
      <c r="A145" s="360" t="s">
        <v>313</v>
      </c>
      <c r="B145" s="358">
        <v>4.9700000000000001E-2</v>
      </c>
      <c r="C145" s="358"/>
      <c r="D145" s="358">
        <v>0.126</v>
      </c>
      <c r="E145" s="356">
        <v>2</v>
      </c>
      <c r="F145" s="356">
        <f t="shared" si="18"/>
        <v>2</v>
      </c>
      <c r="G145" s="355">
        <f t="shared" si="8"/>
        <v>17.179869184000001</v>
      </c>
      <c r="H145" s="356">
        <v>16</v>
      </c>
      <c r="I145" s="359">
        <v>1E-10</v>
      </c>
      <c r="J145" s="357" t="s">
        <v>234</v>
      </c>
      <c r="K145" s="357" t="s">
        <v>254</v>
      </c>
      <c r="L145" s="356" t="b">
        <f t="shared" si="9"/>
        <v>0</v>
      </c>
      <c r="M145" s="333">
        <f t="shared" si="10"/>
        <v>6.0904114344880542E+90</v>
      </c>
      <c r="N145" s="334">
        <f t="shared" si="11"/>
        <v>3251.2789424933053</v>
      </c>
      <c r="O145" s="335">
        <f t="shared" si="12"/>
        <v>0</v>
      </c>
      <c r="P145" s="335">
        <f t="shared" si="13"/>
        <v>1.3136388240526406E+88</v>
      </c>
      <c r="Q145" s="336">
        <f t="shared" si="14"/>
        <v>3.1714157878943755E+96</v>
      </c>
      <c r="R145" s="333"/>
      <c r="S145" s="334"/>
      <c r="T145" s="335"/>
      <c r="U145" s="337"/>
      <c r="V145" s="338">
        <f t="shared" si="15"/>
        <v>9.9999999999999997E+89</v>
      </c>
      <c r="W145" s="337"/>
      <c r="X145" s="338">
        <f t="shared" si="16"/>
        <v>9.9999999999999997E+89</v>
      </c>
    </row>
    <row r="146" spans="1:24" ht="14">
      <c r="A146" s="360" t="s">
        <v>314</v>
      </c>
      <c r="B146" s="358">
        <v>4.7399999999999998E-2</v>
      </c>
      <c r="C146" s="358"/>
      <c r="D146" s="358">
        <v>0.126</v>
      </c>
      <c r="E146" s="356">
        <v>2</v>
      </c>
      <c r="F146" s="356">
        <f t="shared" si="18"/>
        <v>2</v>
      </c>
      <c r="G146" s="355">
        <f t="shared" si="8"/>
        <v>17.179869184000001</v>
      </c>
      <c r="H146" s="356">
        <v>16</v>
      </c>
      <c r="I146" s="359">
        <v>1E-10</v>
      </c>
      <c r="J146" s="357" t="s">
        <v>234</v>
      </c>
      <c r="K146" s="357" t="s">
        <v>250</v>
      </c>
      <c r="L146" s="356" t="b">
        <f t="shared" si="9"/>
        <v>0</v>
      </c>
      <c r="M146" s="333">
        <f t="shared" si="10"/>
        <v>6.0904114344880542E+90</v>
      </c>
      <c r="N146" s="334">
        <f t="shared" si="11"/>
        <v>3251.2789424933053</v>
      </c>
      <c r="O146" s="335">
        <f t="shared" si="12"/>
        <v>0</v>
      </c>
      <c r="P146" s="335">
        <f t="shared" si="13"/>
        <v>1.2528466853137857E+88</v>
      </c>
      <c r="Q146" s="336">
        <f t="shared" si="14"/>
        <v>3.1714157878943755E+96</v>
      </c>
      <c r="R146" s="333"/>
      <c r="S146" s="334"/>
      <c r="T146" s="335"/>
      <c r="U146" s="337"/>
      <c r="V146" s="338">
        <f t="shared" si="15"/>
        <v>9.9999999999999997E+89</v>
      </c>
      <c r="W146" s="337"/>
      <c r="X146" s="338">
        <f t="shared" si="16"/>
        <v>9.9999999999999997E+89</v>
      </c>
    </row>
    <row r="147" spans="1:24" ht="14">
      <c r="A147" s="360" t="s">
        <v>315</v>
      </c>
      <c r="B147" s="358">
        <v>4.9200000000000001E-2</v>
      </c>
      <c r="C147" s="358"/>
      <c r="D147" s="358">
        <v>0.13100000000000001</v>
      </c>
      <c r="E147" s="356">
        <v>2</v>
      </c>
      <c r="F147" s="356">
        <f t="shared" si="18"/>
        <v>2</v>
      </c>
      <c r="G147" s="355">
        <f t="shared" si="8"/>
        <v>17.179869184000001</v>
      </c>
      <c r="H147" s="356">
        <v>16</v>
      </c>
      <c r="I147" s="356">
        <f>1 * 75</f>
        <v>75</v>
      </c>
      <c r="J147" s="357" t="s">
        <v>285</v>
      </c>
      <c r="K147" s="357" t="s">
        <v>250</v>
      </c>
      <c r="L147" s="356" t="b">
        <f t="shared" si="9"/>
        <v>0</v>
      </c>
      <c r="M147" s="333">
        <f t="shared" si="10"/>
        <v>6.0904114344880542E+90</v>
      </c>
      <c r="N147" s="334">
        <f t="shared" si="11"/>
        <v>3251.2789424933053</v>
      </c>
      <c r="O147" s="335">
        <f t="shared" si="12"/>
        <v>0</v>
      </c>
      <c r="P147" s="335">
        <f t="shared" si="13"/>
        <v>1.3004231417181072E+88</v>
      </c>
      <c r="Q147" s="336">
        <f t="shared" si="14"/>
        <v>3.1714157878943755E+96</v>
      </c>
      <c r="R147" s="333"/>
      <c r="S147" s="334"/>
      <c r="T147" s="335"/>
      <c r="U147" s="337"/>
      <c r="V147" s="338">
        <f t="shared" si="15"/>
        <v>9.9999999999999997E+89</v>
      </c>
      <c r="W147" s="337"/>
      <c r="X147" s="338">
        <f t="shared" si="16"/>
        <v>9.9999999999999997E+89</v>
      </c>
    </row>
    <row r="148" spans="1:24" ht="14">
      <c r="A148" s="360" t="s">
        <v>316</v>
      </c>
      <c r="B148" s="358">
        <v>0.05</v>
      </c>
      <c r="C148" s="358"/>
      <c r="D148" s="358">
        <v>0.13300000000000001</v>
      </c>
      <c r="E148" s="356">
        <v>2</v>
      </c>
      <c r="F148" s="356">
        <f t="shared" si="18"/>
        <v>2</v>
      </c>
      <c r="G148" s="355">
        <f t="shared" si="8"/>
        <v>16.374562816000001</v>
      </c>
      <c r="H148" s="356">
        <v>15.25</v>
      </c>
      <c r="I148" s="359">
        <v>1E-10</v>
      </c>
      <c r="J148" s="357" t="s">
        <v>234</v>
      </c>
      <c r="K148" s="357" t="s">
        <v>250</v>
      </c>
      <c r="L148" s="356" t="b">
        <f t="shared" si="9"/>
        <v>0</v>
      </c>
      <c r="M148" s="333">
        <f t="shared" si="10"/>
        <v>6.3897029447081722E+90</v>
      </c>
      <c r="N148" s="334">
        <f t="shared" si="11"/>
        <v>3411.0514300030072</v>
      </c>
      <c r="O148" s="335">
        <f t="shared" si="12"/>
        <v>0</v>
      </c>
      <c r="P148" s="335">
        <f t="shared" si="13"/>
        <v>1.321568233453361E+88</v>
      </c>
      <c r="Q148" s="336">
        <f t="shared" si="14"/>
        <v>3.1714157878943755E+96</v>
      </c>
      <c r="R148" s="333"/>
      <c r="S148" s="334"/>
      <c r="T148" s="335"/>
      <c r="U148" s="337"/>
      <c r="V148" s="338">
        <f t="shared" si="15"/>
        <v>9.9999999999999997E+89</v>
      </c>
      <c r="W148" s="337"/>
      <c r="X148" s="338">
        <f t="shared" si="16"/>
        <v>9.9999999999999997E+89</v>
      </c>
    </row>
    <row r="149" spans="1:24" ht="14">
      <c r="A149" s="360" t="s">
        <v>317</v>
      </c>
      <c r="B149" s="358">
        <v>5.0500000000000003E-2</v>
      </c>
      <c r="C149" s="358"/>
      <c r="D149" s="358">
        <v>0.13439999999999999</v>
      </c>
      <c r="E149" s="356">
        <v>4</v>
      </c>
      <c r="F149" s="356">
        <f t="shared" si="18"/>
        <v>4</v>
      </c>
      <c r="G149" s="355">
        <f t="shared" si="8"/>
        <v>17.179869184000001</v>
      </c>
      <c r="H149" s="356">
        <v>16</v>
      </c>
      <c r="I149" s="359">
        <v>1E-10</v>
      </c>
      <c r="J149" s="357" t="s">
        <v>234</v>
      </c>
      <c r="K149" s="357" t="s">
        <v>235</v>
      </c>
      <c r="L149" s="356" t="b">
        <f t="shared" si="9"/>
        <v>0</v>
      </c>
      <c r="M149" s="333">
        <f t="shared" si="10"/>
        <v>6.0904114344880542E+90</v>
      </c>
      <c r="N149" s="334">
        <f t="shared" si="11"/>
        <v>6502.5578849866106</v>
      </c>
      <c r="O149" s="335">
        <f t="shared" si="12"/>
        <v>0</v>
      </c>
      <c r="P149" s="335">
        <f t="shared" si="13"/>
        <v>1.3347839157878946E+88</v>
      </c>
      <c r="Q149" s="336">
        <f t="shared" si="14"/>
        <v>3.1714157878943755E+96</v>
      </c>
      <c r="R149" s="333"/>
      <c r="S149" s="334"/>
      <c r="T149" s="335"/>
      <c r="U149" s="337"/>
      <c r="V149" s="338">
        <f t="shared" si="15"/>
        <v>9.9999999999999997E+89</v>
      </c>
      <c r="W149" s="337"/>
      <c r="X149" s="338">
        <f t="shared" si="16"/>
        <v>9.9999999999999997E+89</v>
      </c>
    </row>
    <row r="150" spans="1:24" ht="14">
      <c r="A150" s="360" t="s">
        <v>318</v>
      </c>
      <c r="B150" s="358">
        <v>4.5999999999999999E-2</v>
      </c>
      <c r="C150" s="358"/>
      <c r="D150" s="358">
        <v>0.13600000000000001</v>
      </c>
      <c r="E150" s="356">
        <v>2</v>
      </c>
      <c r="F150" s="356">
        <f t="shared" si="18"/>
        <v>2</v>
      </c>
      <c r="G150" s="355">
        <f t="shared" si="8"/>
        <v>8.5899345920000005</v>
      </c>
      <c r="H150" s="356">
        <v>8</v>
      </c>
      <c r="I150" s="356">
        <f>1 * 75</f>
        <v>75</v>
      </c>
      <c r="J150" s="357" t="s">
        <v>285</v>
      </c>
      <c r="K150" s="357" t="s">
        <v>262</v>
      </c>
      <c r="L150" s="356" t="b">
        <f t="shared" si="9"/>
        <v>0</v>
      </c>
      <c r="M150" s="333">
        <f t="shared" si="10"/>
        <v>1.2180560102066345E+91</v>
      </c>
      <c r="N150" s="334">
        <f t="shared" si="11"/>
        <v>6502.4176106340992</v>
      </c>
      <c r="O150" s="335">
        <f t="shared" si="12"/>
        <v>0</v>
      </c>
      <c r="P150" s="335">
        <f t="shared" si="13"/>
        <v>1.2158427747770919E+88</v>
      </c>
      <c r="Q150" s="336">
        <f t="shared" si="14"/>
        <v>3.1714157878943755E+96</v>
      </c>
      <c r="R150" s="333"/>
      <c r="S150" s="334"/>
      <c r="T150" s="335"/>
      <c r="U150" s="337"/>
      <c r="V150" s="338">
        <f t="shared" si="15"/>
        <v>9.9999999999999997E+89</v>
      </c>
      <c r="W150" s="337"/>
      <c r="X150" s="338">
        <f t="shared" si="16"/>
        <v>9.9999999999999997E+89</v>
      </c>
    </row>
    <row r="151" spans="1:24" ht="14">
      <c r="A151" s="360" t="s">
        <v>319</v>
      </c>
      <c r="B151" s="358">
        <v>5.11E-2</v>
      </c>
      <c r="C151" s="358"/>
      <c r="D151" s="358">
        <v>0.13600000000000001</v>
      </c>
      <c r="E151" s="356">
        <v>4</v>
      </c>
      <c r="F151" s="356">
        <f t="shared" si="18"/>
        <v>4</v>
      </c>
      <c r="G151" s="355">
        <f t="shared" si="8"/>
        <v>8.5899345920000005</v>
      </c>
      <c r="H151" s="356">
        <v>8</v>
      </c>
      <c r="I151" s="359">
        <v>1E-10</v>
      </c>
      <c r="J151" s="357" t="s">
        <v>234</v>
      </c>
      <c r="K151" s="357" t="s">
        <v>250</v>
      </c>
      <c r="L151" s="356" t="b">
        <f t="shared" si="9"/>
        <v>0</v>
      </c>
      <c r="M151" s="333">
        <f t="shared" si="10"/>
        <v>1.2180560102066345E+91</v>
      </c>
      <c r="N151" s="334">
        <f t="shared" si="11"/>
        <v>13004.835221268198</v>
      </c>
      <c r="O151" s="335">
        <f t="shared" si="12"/>
        <v>0</v>
      </c>
      <c r="P151" s="335">
        <f t="shared" si="13"/>
        <v>1.3506427345893348E+88</v>
      </c>
      <c r="Q151" s="336">
        <f t="shared" si="14"/>
        <v>3.1714157878943755E+96</v>
      </c>
      <c r="R151" s="333"/>
      <c r="S151" s="334"/>
      <c r="T151" s="335"/>
      <c r="U151" s="337"/>
      <c r="V151" s="338">
        <f t="shared" si="15"/>
        <v>9.9999999999999997E+89</v>
      </c>
      <c r="W151" s="337"/>
      <c r="X151" s="338">
        <f t="shared" si="16"/>
        <v>9.9999999999999997E+89</v>
      </c>
    </row>
    <row r="152" spans="1:24" ht="14">
      <c r="A152" s="360" t="s">
        <v>320</v>
      </c>
      <c r="B152" s="358">
        <v>4.6699999999999998E-2</v>
      </c>
      <c r="C152" s="358"/>
      <c r="D152" s="358">
        <v>0.13922999999999999</v>
      </c>
      <c r="E152" s="356">
        <v>2</v>
      </c>
      <c r="F152" s="356">
        <f t="shared" si="18"/>
        <v>2</v>
      </c>
      <c r="G152" s="355">
        <f t="shared" si="8"/>
        <v>8.5899345920000005</v>
      </c>
      <c r="H152" s="356">
        <v>8</v>
      </c>
      <c r="I152" s="359">
        <v>1E-10</v>
      </c>
      <c r="J152" s="357" t="s">
        <v>234</v>
      </c>
      <c r="K152" s="357" t="s">
        <v>308</v>
      </c>
      <c r="L152" s="356" t="b">
        <f t="shared" si="9"/>
        <v>0</v>
      </c>
      <c r="M152" s="333">
        <f t="shared" si="10"/>
        <v>1.2180560102066345E+91</v>
      </c>
      <c r="N152" s="334">
        <f t="shared" si="11"/>
        <v>6502.4176106340992</v>
      </c>
      <c r="O152" s="335">
        <f t="shared" si="12"/>
        <v>0</v>
      </c>
      <c r="P152" s="335">
        <f t="shared" si="13"/>
        <v>1.234344730045439E+88</v>
      </c>
      <c r="Q152" s="336">
        <f t="shared" si="14"/>
        <v>3.1714157878943755E+96</v>
      </c>
      <c r="R152" s="333"/>
      <c r="S152" s="334"/>
      <c r="T152" s="335"/>
      <c r="U152" s="337"/>
      <c r="V152" s="338">
        <f t="shared" si="15"/>
        <v>9.9999999999999997E+89</v>
      </c>
      <c r="W152" s="337"/>
      <c r="X152" s="338">
        <f t="shared" si="16"/>
        <v>9.9999999999999997E+89</v>
      </c>
    </row>
    <row r="153" spans="1:24" ht="14">
      <c r="A153" s="360" t="s">
        <v>321</v>
      </c>
      <c r="B153" s="358">
        <v>5.4100000000000002E-2</v>
      </c>
      <c r="C153" s="358"/>
      <c r="D153" s="358">
        <v>0.14399999999999999</v>
      </c>
      <c r="E153" s="356">
        <v>2</v>
      </c>
      <c r="F153" s="356">
        <f t="shared" si="18"/>
        <v>2</v>
      </c>
      <c r="G153" s="355">
        <f t="shared" si="8"/>
        <v>17.179869184000001</v>
      </c>
      <c r="H153" s="356">
        <v>16</v>
      </c>
      <c r="I153" s="356">
        <f>1 * 75</f>
        <v>75</v>
      </c>
      <c r="J153" s="357" t="s">
        <v>285</v>
      </c>
      <c r="K153" s="357" t="s">
        <v>250</v>
      </c>
      <c r="L153" s="356" t="b">
        <f t="shared" si="9"/>
        <v>0</v>
      </c>
      <c r="M153" s="333">
        <f t="shared" si="10"/>
        <v>6.0904114344880542E+90</v>
      </c>
      <c r="N153" s="334">
        <f t="shared" si="11"/>
        <v>3251.2789424933053</v>
      </c>
      <c r="O153" s="335">
        <f t="shared" si="12"/>
        <v>0</v>
      </c>
      <c r="P153" s="335">
        <f t="shared" si="13"/>
        <v>1.4299368285965364E+88</v>
      </c>
      <c r="Q153" s="336">
        <f t="shared" si="14"/>
        <v>3.1714157878943755E+96</v>
      </c>
      <c r="R153" s="333"/>
      <c r="S153" s="334"/>
      <c r="T153" s="335"/>
      <c r="U153" s="337"/>
      <c r="V153" s="338">
        <f t="shared" si="15"/>
        <v>9.9999999999999997E+89</v>
      </c>
      <c r="W153" s="337"/>
      <c r="X153" s="338">
        <f t="shared" si="16"/>
        <v>9.9999999999999997E+89</v>
      </c>
    </row>
    <row r="154" spans="1:24" ht="14">
      <c r="A154" s="360" t="s">
        <v>322</v>
      </c>
      <c r="B154" s="358">
        <v>5.45E-2</v>
      </c>
      <c r="C154" s="358"/>
      <c r="D154" s="358">
        <v>0.14408000000000001</v>
      </c>
      <c r="E154" s="356">
        <v>1</v>
      </c>
      <c r="F154" s="356">
        <f t="shared" si="18"/>
        <v>1</v>
      </c>
      <c r="G154" s="355">
        <f t="shared" si="8"/>
        <v>6.442450944</v>
      </c>
      <c r="H154" s="356">
        <v>6</v>
      </c>
      <c r="I154" s="356">
        <f>1 * 937</f>
        <v>937</v>
      </c>
      <c r="J154" s="357" t="s">
        <v>323</v>
      </c>
      <c r="K154" s="357" t="s">
        <v>262</v>
      </c>
      <c r="L154" s="356" t="b">
        <f t="shared" si="9"/>
        <v>0</v>
      </c>
      <c r="M154" s="333">
        <f t="shared" si="10"/>
        <v>1.6240571624815285E+91</v>
      </c>
      <c r="N154" s="334">
        <f t="shared" si="11"/>
        <v>4334.898315638563</v>
      </c>
      <c r="O154" s="335">
        <f t="shared" si="12"/>
        <v>0</v>
      </c>
      <c r="P154" s="335">
        <f t="shared" si="13"/>
        <v>1.4405093744641632E+88</v>
      </c>
      <c r="Q154" s="336">
        <f t="shared" si="14"/>
        <v>3.1714157878943755E+96</v>
      </c>
      <c r="R154" s="333"/>
      <c r="S154" s="334"/>
      <c r="T154" s="335"/>
      <c r="U154" s="337"/>
      <c r="V154" s="338">
        <f t="shared" si="15"/>
        <v>9.9999999999999997E+89</v>
      </c>
      <c r="W154" s="337"/>
      <c r="X154" s="338">
        <f t="shared" si="16"/>
        <v>9.9999999999999997E+89</v>
      </c>
    </row>
    <row r="155" spans="1:24" ht="14">
      <c r="A155" s="360" t="s">
        <v>324</v>
      </c>
      <c r="B155" s="358">
        <v>5.5399999999999998E-2</v>
      </c>
      <c r="C155" s="358"/>
      <c r="D155" s="358">
        <v>0.14449999999999999</v>
      </c>
      <c r="E155" s="356">
        <v>4</v>
      </c>
      <c r="F155" s="356">
        <f t="shared" si="18"/>
        <v>4</v>
      </c>
      <c r="G155" s="355">
        <f t="shared" si="8"/>
        <v>8.5899345920000005</v>
      </c>
      <c r="H155" s="356">
        <v>8</v>
      </c>
      <c r="I155" s="359">
        <v>1E-10</v>
      </c>
      <c r="J155" s="357" t="s">
        <v>234</v>
      </c>
      <c r="K155" s="357" t="s">
        <v>254</v>
      </c>
      <c r="L155" s="356" t="b">
        <f t="shared" si="9"/>
        <v>0</v>
      </c>
      <c r="M155" s="333">
        <f t="shared" si="10"/>
        <v>1.2180560102066345E+91</v>
      </c>
      <c r="N155" s="334">
        <f t="shared" si="11"/>
        <v>13004.835221268198</v>
      </c>
      <c r="O155" s="335">
        <f t="shared" si="12"/>
        <v>0</v>
      </c>
      <c r="P155" s="335">
        <f t="shared" si="13"/>
        <v>1.4642976026663237E+88</v>
      </c>
      <c r="Q155" s="336">
        <f t="shared" si="14"/>
        <v>3.1714157878943755E+96</v>
      </c>
      <c r="R155" s="333"/>
      <c r="S155" s="334"/>
      <c r="T155" s="335"/>
      <c r="U155" s="337"/>
      <c r="V155" s="338">
        <f t="shared" si="15"/>
        <v>9.9999999999999997E+89</v>
      </c>
      <c r="W155" s="337"/>
      <c r="X155" s="338">
        <f t="shared" si="16"/>
        <v>9.9999999999999997E+89</v>
      </c>
    </row>
    <row r="156" spans="1:24" ht="14">
      <c r="A156" s="360" t="s">
        <v>325</v>
      </c>
      <c r="B156" s="358">
        <v>5.2499999999999998E-2</v>
      </c>
      <c r="C156" s="358"/>
      <c r="D156" s="358">
        <v>0.14899999999999999</v>
      </c>
      <c r="E156" s="356">
        <v>2</v>
      </c>
      <c r="F156" s="356">
        <f t="shared" si="18"/>
        <v>2</v>
      </c>
      <c r="G156" s="355">
        <f t="shared" si="8"/>
        <v>17.179869184000001</v>
      </c>
      <c r="H156" s="356">
        <v>16</v>
      </c>
      <c r="I156" s="359">
        <v>1E-10</v>
      </c>
      <c r="J156" s="357" t="s">
        <v>234</v>
      </c>
      <c r="K156" s="357" t="s">
        <v>250</v>
      </c>
      <c r="L156" s="356" t="b">
        <f t="shared" si="9"/>
        <v>0</v>
      </c>
      <c r="M156" s="333">
        <f t="shared" si="10"/>
        <v>6.0904114344880542E+90</v>
      </c>
      <c r="N156" s="334">
        <f t="shared" si="11"/>
        <v>3251.2789424933053</v>
      </c>
      <c r="O156" s="335">
        <f t="shared" si="12"/>
        <v>0</v>
      </c>
      <c r="P156" s="335">
        <f t="shared" si="13"/>
        <v>1.3876466451260288E+88</v>
      </c>
      <c r="Q156" s="336">
        <f t="shared" si="14"/>
        <v>3.1714157878943755E+96</v>
      </c>
      <c r="R156" s="333"/>
      <c r="S156" s="334"/>
      <c r="T156" s="335"/>
      <c r="U156" s="337"/>
      <c r="V156" s="338">
        <f t="shared" si="15"/>
        <v>9.9999999999999997E+89</v>
      </c>
      <c r="W156" s="337"/>
      <c r="X156" s="338">
        <f t="shared" si="16"/>
        <v>9.9999999999999997E+89</v>
      </c>
    </row>
    <row r="157" spans="1:24" ht="14">
      <c r="A157" s="360" t="s">
        <v>326</v>
      </c>
      <c r="B157" s="358">
        <v>5.2499999999999998E-2</v>
      </c>
      <c r="C157" s="358"/>
      <c r="D157" s="358">
        <v>0.14899999999999999</v>
      </c>
      <c r="E157" s="356">
        <v>2</v>
      </c>
      <c r="F157" s="356">
        <f t="shared" si="18"/>
        <v>2</v>
      </c>
      <c r="G157" s="355">
        <f t="shared" si="8"/>
        <v>17.179869184000001</v>
      </c>
      <c r="H157" s="356">
        <v>16</v>
      </c>
      <c r="I157" s="359">
        <v>1E-10</v>
      </c>
      <c r="J157" s="357" t="s">
        <v>234</v>
      </c>
      <c r="K157" s="357" t="s">
        <v>262</v>
      </c>
      <c r="L157" s="356" t="b">
        <f t="shared" si="9"/>
        <v>0</v>
      </c>
      <c r="M157" s="333">
        <f t="shared" si="10"/>
        <v>6.0904114344880542E+90</v>
      </c>
      <c r="N157" s="334">
        <f t="shared" si="11"/>
        <v>3251.2789424933053</v>
      </c>
      <c r="O157" s="335">
        <f t="shared" si="12"/>
        <v>0</v>
      </c>
      <c r="P157" s="335">
        <f t="shared" si="13"/>
        <v>1.3876466451260288E+88</v>
      </c>
      <c r="Q157" s="336">
        <f t="shared" si="14"/>
        <v>3.1714157878943755E+96</v>
      </c>
      <c r="R157" s="333"/>
      <c r="S157" s="334"/>
      <c r="T157" s="335"/>
      <c r="U157" s="337"/>
      <c r="V157" s="338">
        <f t="shared" si="15"/>
        <v>9.9999999999999997E+89</v>
      </c>
      <c r="W157" s="337"/>
      <c r="X157" s="338">
        <f t="shared" si="16"/>
        <v>9.9999999999999997E+89</v>
      </c>
    </row>
    <row r="158" spans="1:24" ht="14">
      <c r="A158" s="360" t="s">
        <v>327</v>
      </c>
      <c r="B158" s="358">
        <v>5.6500000000000002E-2</v>
      </c>
      <c r="C158" s="358"/>
      <c r="D158" s="358">
        <v>0.15040000000000001</v>
      </c>
      <c r="E158" s="356">
        <v>4</v>
      </c>
      <c r="F158" s="356">
        <f t="shared" si="18"/>
        <v>4</v>
      </c>
      <c r="G158" s="355">
        <f t="shared" si="8"/>
        <v>17.179869184000001</v>
      </c>
      <c r="H158" s="356">
        <v>16</v>
      </c>
      <c r="I158" s="359">
        <v>1E-10</v>
      </c>
      <c r="J158" s="357" t="s">
        <v>234</v>
      </c>
      <c r="K158" s="357" t="s">
        <v>235</v>
      </c>
      <c r="L158" s="356" t="b">
        <f t="shared" si="9"/>
        <v>0</v>
      </c>
      <c r="M158" s="333">
        <f t="shared" si="10"/>
        <v>6.0904114344880542E+90</v>
      </c>
      <c r="N158" s="334">
        <f t="shared" si="11"/>
        <v>6502.5578849866106</v>
      </c>
      <c r="O158" s="335">
        <f t="shared" si="12"/>
        <v>0</v>
      </c>
      <c r="P158" s="335">
        <f t="shared" si="13"/>
        <v>1.4933721038022979E+88</v>
      </c>
      <c r="Q158" s="336">
        <f t="shared" si="14"/>
        <v>3.1714157878943755E+96</v>
      </c>
      <c r="R158" s="333"/>
      <c r="S158" s="334"/>
      <c r="T158" s="335"/>
      <c r="U158" s="337"/>
      <c r="V158" s="338">
        <f t="shared" si="15"/>
        <v>9.9999999999999997E+89</v>
      </c>
      <c r="W158" s="337"/>
      <c r="X158" s="338">
        <f t="shared" si="16"/>
        <v>9.9999999999999997E+89</v>
      </c>
    </row>
    <row r="159" spans="1:24" ht="14">
      <c r="A159" s="360" t="s">
        <v>328</v>
      </c>
      <c r="B159" s="358">
        <v>5.6899999999999999E-2</v>
      </c>
      <c r="C159" s="358"/>
      <c r="D159" s="358">
        <v>0.1512</v>
      </c>
      <c r="E159" s="356">
        <v>2</v>
      </c>
      <c r="F159" s="356">
        <f t="shared" si="18"/>
        <v>2</v>
      </c>
      <c r="G159" s="355">
        <f t="shared" si="8"/>
        <v>17.179869184000001</v>
      </c>
      <c r="H159" s="356">
        <v>16</v>
      </c>
      <c r="I159" s="356">
        <f>1 * 118</f>
        <v>118</v>
      </c>
      <c r="J159" s="357" t="s">
        <v>300</v>
      </c>
      <c r="K159" s="357" t="s">
        <v>254</v>
      </c>
      <c r="L159" s="356" t="b">
        <f t="shared" si="9"/>
        <v>0</v>
      </c>
      <c r="M159" s="333">
        <f t="shared" si="10"/>
        <v>6.0904114344880542E+90</v>
      </c>
      <c r="N159" s="334">
        <f t="shared" si="11"/>
        <v>3251.2789424933053</v>
      </c>
      <c r="O159" s="335">
        <f t="shared" si="12"/>
        <v>0</v>
      </c>
      <c r="P159" s="335">
        <f t="shared" si="13"/>
        <v>1.5039446496699244E+88</v>
      </c>
      <c r="Q159" s="336">
        <f t="shared" si="14"/>
        <v>3.1714157878943755E+96</v>
      </c>
      <c r="R159" s="333"/>
      <c r="S159" s="334"/>
      <c r="T159" s="335"/>
      <c r="U159" s="337"/>
      <c r="V159" s="338">
        <f t="shared" si="15"/>
        <v>9.9999999999999997E+89</v>
      </c>
      <c r="W159" s="337"/>
      <c r="X159" s="338">
        <f t="shared" si="16"/>
        <v>9.9999999999999997E+89</v>
      </c>
    </row>
    <row r="160" spans="1:24" ht="14">
      <c r="A160" s="360" t="s">
        <v>329</v>
      </c>
      <c r="B160" s="358">
        <v>5.8599999999999999E-2</v>
      </c>
      <c r="C160" s="358"/>
      <c r="D160" s="358">
        <v>0.153</v>
      </c>
      <c r="E160" s="356">
        <v>4</v>
      </c>
      <c r="F160" s="356">
        <f t="shared" si="18"/>
        <v>4</v>
      </c>
      <c r="G160" s="355">
        <f t="shared" si="8"/>
        <v>8.5899345920000005</v>
      </c>
      <c r="H160" s="356">
        <v>8</v>
      </c>
      <c r="I160" s="359">
        <v>1E-10</v>
      </c>
      <c r="J160" s="357" t="s">
        <v>234</v>
      </c>
      <c r="K160" s="357" t="s">
        <v>254</v>
      </c>
      <c r="L160" s="356" t="b">
        <f t="shared" si="9"/>
        <v>0</v>
      </c>
      <c r="M160" s="333">
        <f t="shared" si="10"/>
        <v>1.2180560102066345E+91</v>
      </c>
      <c r="N160" s="334">
        <f t="shared" si="11"/>
        <v>13004.835221268198</v>
      </c>
      <c r="O160" s="335">
        <f t="shared" si="12"/>
        <v>0</v>
      </c>
      <c r="P160" s="335">
        <f t="shared" si="13"/>
        <v>1.5488779696073388E+88</v>
      </c>
      <c r="Q160" s="336">
        <f t="shared" si="14"/>
        <v>3.1714157878943755E+96</v>
      </c>
      <c r="R160" s="333"/>
      <c r="S160" s="334"/>
      <c r="T160" s="335"/>
      <c r="U160" s="337"/>
      <c r="V160" s="338">
        <f t="shared" si="15"/>
        <v>9.9999999999999997E+89</v>
      </c>
      <c r="W160" s="337"/>
      <c r="X160" s="338">
        <f t="shared" si="16"/>
        <v>9.9999999999999997E+89</v>
      </c>
    </row>
    <row r="161" spans="1:24" ht="14">
      <c r="A161" s="360" t="s">
        <v>330</v>
      </c>
      <c r="B161" s="358">
        <v>5.7799999999999997E-2</v>
      </c>
      <c r="C161" s="358"/>
      <c r="D161" s="358">
        <v>0.15359999999999999</v>
      </c>
      <c r="E161" s="356">
        <v>4</v>
      </c>
      <c r="F161" s="356">
        <f t="shared" si="18"/>
        <v>4</v>
      </c>
      <c r="G161" s="355">
        <f t="shared" si="8"/>
        <v>8.5899345920000005</v>
      </c>
      <c r="H161" s="356">
        <v>8</v>
      </c>
      <c r="I161" s="356">
        <f>1 * 237</f>
        <v>237</v>
      </c>
      <c r="J161" s="357" t="s">
        <v>331</v>
      </c>
      <c r="K161" s="357" t="s">
        <v>250</v>
      </c>
      <c r="L161" s="356" t="b">
        <f t="shared" si="9"/>
        <v>0</v>
      </c>
      <c r="M161" s="333">
        <f t="shared" si="10"/>
        <v>1.2180560102066345E+91</v>
      </c>
      <c r="N161" s="334">
        <f t="shared" si="11"/>
        <v>13004.835221268198</v>
      </c>
      <c r="O161" s="335">
        <f t="shared" si="12"/>
        <v>0</v>
      </c>
      <c r="P161" s="335">
        <f t="shared" si="13"/>
        <v>1.527732877872085E+88</v>
      </c>
      <c r="Q161" s="336">
        <f t="shared" si="14"/>
        <v>3.1714157878943755E+96</v>
      </c>
      <c r="R161" s="333"/>
      <c r="S161" s="334"/>
      <c r="T161" s="335"/>
      <c r="U161" s="337"/>
      <c r="V161" s="338">
        <f t="shared" si="15"/>
        <v>9.9999999999999997E+89</v>
      </c>
      <c r="W161" s="337"/>
      <c r="X161" s="338">
        <f t="shared" si="16"/>
        <v>9.9999999999999997E+89</v>
      </c>
    </row>
    <row r="162" spans="1:24" ht="14">
      <c r="A162" s="360" t="s">
        <v>332</v>
      </c>
      <c r="B162" s="358">
        <v>5.8299999999999998E-2</v>
      </c>
      <c r="C162" s="358"/>
      <c r="D162" s="358">
        <v>0.154</v>
      </c>
      <c r="E162" s="356">
        <v>4</v>
      </c>
      <c r="F162" s="356">
        <f t="shared" si="18"/>
        <v>4</v>
      </c>
      <c r="G162" s="355">
        <f t="shared" si="8"/>
        <v>17.179869184000001</v>
      </c>
      <c r="H162" s="356">
        <v>16</v>
      </c>
      <c r="I162" s="359">
        <v>1E-10</v>
      </c>
      <c r="J162" s="357" t="s">
        <v>234</v>
      </c>
      <c r="K162" s="357" t="s">
        <v>250</v>
      </c>
      <c r="L162" s="356" t="b">
        <f t="shared" si="9"/>
        <v>0</v>
      </c>
      <c r="M162" s="333">
        <f t="shared" si="10"/>
        <v>6.0904114344880542E+90</v>
      </c>
      <c r="N162" s="334">
        <f t="shared" si="11"/>
        <v>6502.5578849866106</v>
      </c>
      <c r="O162" s="335">
        <f t="shared" si="12"/>
        <v>0</v>
      </c>
      <c r="P162" s="335">
        <f t="shared" si="13"/>
        <v>1.5409485602066184E+88</v>
      </c>
      <c r="Q162" s="336">
        <f t="shared" si="14"/>
        <v>3.1714157878943755E+96</v>
      </c>
      <c r="R162" s="333"/>
      <c r="S162" s="334"/>
      <c r="T162" s="335"/>
      <c r="U162" s="337"/>
      <c r="V162" s="338">
        <f t="shared" si="15"/>
        <v>9.9999999999999997E+89</v>
      </c>
      <c r="W162" s="337"/>
      <c r="X162" s="338">
        <f t="shared" si="16"/>
        <v>9.9999999999999997E+89</v>
      </c>
    </row>
    <row r="163" spans="1:24" ht="14">
      <c r="A163" s="360" t="s">
        <v>333</v>
      </c>
      <c r="B163" s="358">
        <v>5.79E-2</v>
      </c>
      <c r="C163" s="358"/>
      <c r="D163" s="358">
        <v>0.154</v>
      </c>
      <c r="E163" s="356">
        <v>4</v>
      </c>
      <c r="F163" s="356">
        <f t="shared" si="18"/>
        <v>4</v>
      </c>
      <c r="G163" s="355">
        <f t="shared" si="8"/>
        <v>8.5899345920000005</v>
      </c>
      <c r="H163" s="356">
        <v>8</v>
      </c>
      <c r="I163" s="359">
        <v>1E-10</v>
      </c>
      <c r="J163" s="357" t="s">
        <v>234</v>
      </c>
      <c r="K163" s="357" t="s">
        <v>250</v>
      </c>
      <c r="L163" s="356" t="b">
        <f t="shared" si="9"/>
        <v>0</v>
      </c>
      <c r="M163" s="333">
        <f t="shared" si="10"/>
        <v>1.2180560102066345E+91</v>
      </c>
      <c r="N163" s="334">
        <f t="shared" si="11"/>
        <v>13004.835221268198</v>
      </c>
      <c r="O163" s="335">
        <f t="shared" si="12"/>
        <v>0</v>
      </c>
      <c r="P163" s="335">
        <f t="shared" si="13"/>
        <v>1.5303760143389917E+88</v>
      </c>
      <c r="Q163" s="336">
        <f t="shared" si="14"/>
        <v>3.1714157878943755E+96</v>
      </c>
      <c r="R163" s="333"/>
      <c r="S163" s="334"/>
      <c r="T163" s="335"/>
      <c r="U163" s="337"/>
      <c r="V163" s="338">
        <f t="shared" si="15"/>
        <v>9.9999999999999997E+89</v>
      </c>
      <c r="W163" s="337"/>
      <c r="X163" s="338">
        <f t="shared" si="16"/>
        <v>9.9999999999999997E+89</v>
      </c>
    </row>
    <row r="164" spans="1:24" ht="14">
      <c r="A164" s="360" t="s">
        <v>334</v>
      </c>
      <c r="B164" s="358">
        <v>6.2199999999999998E-2</v>
      </c>
      <c r="C164" s="358"/>
      <c r="D164" s="358">
        <v>0.15443999999999999</v>
      </c>
      <c r="E164" s="356">
        <v>2</v>
      </c>
      <c r="F164" s="356">
        <f t="shared" si="18"/>
        <v>2</v>
      </c>
      <c r="G164" s="355">
        <f t="shared" si="8"/>
        <v>17.179869184000001</v>
      </c>
      <c r="H164" s="356">
        <v>16</v>
      </c>
      <c r="I164" s="356">
        <f>1 * 468</f>
        <v>468</v>
      </c>
      <c r="J164" s="357" t="s">
        <v>335</v>
      </c>
      <c r="K164" s="357" t="s">
        <v>250</v>
      </c>
      <c r="L164" s="356" t="b">
        <f t="shared" si="9"/>
        <v>0</v>
      </c>
      <c r="M164" s="333">
        <f t="shared" si="10"/>
        <v>6.0904114344880542E+90</v>
      </c>
      <c r="N164" s="334">
        <f t="shared" si="11"/>
        <v>3251.2789424933053</v>
      </c>
      <c r="O164" s="335">
        <f t="shared" si="12"/>
        <v>0</v>
      </c>
      <c r="P164" s="335">
        <f t="shared" si="13"/>
        <v>1.6440308824159806E+88</v>
      </c>
      <c r="Q164" s="336">
        <f t="shared" si="14"/>
        <v>3.1714157878943755E+96</v>
      </c>
      <c r="R164" s="333"/>
      <c r="S164" s="334"/>
      <c r="T164" s="335"/>
      <c r="U164" s="337"/>
      <c r="V164" s="338">
        <f t="shared" si="15"/>
        <v>9.9999999999999997E+89</v>
      </c>
      <c r="W164" s="337"/>
      <c r="X164" s="338">
        <f t="shared" si="16"/>
        <v>9.9999999999999997E+89</v>
      </c>
    </row>
    <row r="165" spans="1:24" ht="14">
      <c r="A165" s="360" t="s">
        <v>336</v>
      </c>
      <c r="B165" s="358">
        <v>6.6000000000000003E-2</v>
      </c>
      <c r="C165" s="358"/>
      <c r="D165" s="358">
        <v>0.156</v>
      </c>
      <c r="E165" s="356">
        <v>2</v>
      </c>
      <c r="F165" s="356">
        <f t="shared" si="18"/>
        <v>2</v>
      </c>
      <c r="G165" s="355">
        <f t="shared" si="8"/>
        <v>16.374562816000001</v>
      </c>
      <c r="H165" s="356">
        <v>15.25</v>
      </c>
      <c r="I165" s="356">
        <f>1 * 475</f>
        <v>475</v>
      </c>
      <c r="J165" s="357" t="s">
        <v>337</v>
      </c>
      <c r="K165" s="357" t="s">
        <v>250</v>
      </c>
      <c r="L165" s="356" t="b">
        <f t="shared" si="9"/>
        <v>0</v>
      </c>
      <c r="M165" s="333">
        <f t="shared" si="10"/>
        <v>6.3897029447081722E+90</v>
      </c>
      <c r="N165" s="334">
        <f t="shared" si="11"/>
        <v>3411.0514300030072</v>
      </c>
      <c r="O165" s="335">
        <f t="shared" si="12"/>
        <v>0</v>
      </c>
      <c r="P165" s="335">
        <f t="shared" si="13"/>
        <v>1.7444700681584362E+88</v>
      </c>
      <c r="Q165" s="336">
        <f t="shared" si="14"/>
        <v>3.1714157878943755E+96</v>
      </c>
      <c r="R165" s="333"/>
      <c r="S165" s="334"/>
      <c r="T165" s="335"/>
      <c r="U165" s="337"/>
      <c r="V165" s="338">
        <f t="shared" si="15"/>
        <v>9.9999999999999997E+89</v>
      </c>
      <c r="W165" s="337"/>
      <c r="X165" s="338">
        <f t="shared" si="16"/>
        <v>9.9999999999999997E+89</v>
      </c>
    </row>
    <row r="166" spans="1:24" ht="14">
      <c r="A166" s="360" t="s">
        <v>338</v>
      </c>
      <c r="B166" s="358">
        <v>5.3800000000000001E-2</v>
      </c>
      <c r="C166" s="358"/>
      <c r="D166" s="358">
        <v>0.15912000000000001</v>
      </c>
      <c r="E166" s="356">
        <v>2</v>
      </c>
      <c r="F166" s="356">
        <f t="shared" si="18"/>
        <v>2</v>
      </c>
      <c r="G166" s="355">
        <f t="shared" si="8"/>
        <v>8.5899345920000005</v>
      </c>
      <c r="H166" s="356">
        <v>8</v>
      </c>
      <c r="I166" s="356">
        <f>1 * 118</f>
        <v>118</v>
      </c>
      <c r="J166" s="357" t="s">
        <v>300</v>
      </c>
      <c r="K166" s="357" t="s">
        <v>308</v>
      </c>
      <c r="L166" s="356" t="b">
        <f t="shared" si="9"/>
        <v>0</v>
      </c>
      <c r="M166" s="333">
        <f t="shared" si="10"/>
        <v>1.2180560102066345E+91</v>
      </c>
      <c r="N166" s="334">
        <f t="shared" si="11"/>
        <v>6502.4176106340992</v>
      </c>
      <c r="O166" s="335">
        <f t="shared" si="12"/>
        <v>0</v>
      </c>
      <c r="P166" s="335">
        <f t="shared" si="13"/>
        <v>1.4220074191958164E+88</v>
      </c>
      <c r="Q166" s="336">
        <f t="shared" si="14"/>
        <v>3.1714157878943755E+96</v>
      </c>
      <c r="R166" s="333"/>
      <c r="S166" s="334"/>
      <c r="T166" s="335"/>
      <c r="U166" s="337"/>
      <c r="V166" s="338">
        <f t="shared" si="15"/>
        <v>9.9999999999999997E+89</v>
      </c>
      <c r="W166" s="337"/>
      <c r="X166" s="338">
        <f t="shared" si="16"/>
        <v>9.9999999999999997E+89</v>
      </c>
    </row>
    <row r="167" spans="1:24" ht="14">
      <c r="A167" s="360" t="s">
        <v>339</v>
      </c>
      <c r="B167" s="358">
        <v>6.4399999999999999E-2</v>
      </c>
      <c r="C167" s="358"/>
      <c r="D167" s="358">
        <v>0.16320000000000001</v>
      </c>
      <c r="E167" s="356">
        <v>4</v>
      </c>
      <c r="F167" s="356">
        <f t="shared" si="18"/>
        <v>4</v>
      </c>
      <c r="G167" s="355">
        <f t="shared" si="8"/>
        <v>17.179869184000001</v>
      </c>
      <c r="H167" s="356">
        <v>16</v>
      </c>
      <c r="I167" s="359">
        <v>1E-10</v>
      </c>
      <c r="J167" s="357" t="s">
        <v>234</v>
      </c>
      <c r="K167" s="357" t="s">
        <v>254</v>
      </c>
      <c r="L167" s="356" t="b">
        <f t="shared" si="9"/>
        <v>0</v>
      </c>
      <c r="M167" s="333">
        <f t="shared" si="10"/>
        <v>6.0904114344880542E+90</v>
      </c>
      <c r="N167" s="334">
        <f t="shared" si="11"/>
        <v>6502.5578849866106</v>
      </c>
      <c r="O167" s="335">
        <f t="shared" si="12"/>
        <v>0</v>
      </c>
      <c r="P167" s="335">
        <f t="shared" si="13"/>
        <v>1.7021798846879286E+88</v>
      </c>
      <c r="Q167" s="336">
        <f t="shared" si="14"/>
        <v>3.1714157878943755E+96</v>
      </c>
      <c r="R167" s="333"/>
      <c r="S167" s="334"/>
      <c r="T167" s="335"/>
      <c r="U167" s="337"/>
      <c r="V167" s="338">
        <f t="shared" si="15"/>
        <v>9.9999999999999997E+89</v>
      </c>
      <c r="W167" s="337"/>
      <c r="X167" s="338">
        <f t="shared" si="16"/>
        <v>9.9999999999999997E+89</v>
      </c>
    </row>
    <row r="168" spans="1:24" ht="14">
      <c r="A168" s="360" t="s">
        <v>340</v>
      </c>
      <c r="B168" s="358">
        <v>6.2100000000000002E-2</v>
      </c>
      <c r="C168" s="358"/>
      <c r="D168" s="358">
        <v>0.16520000000000001</v>
      </c>
      <c r="E168" s="356">
        <v>2</v>
      </c>
      <c r="F168" s="356">
        <f t="shared" si="18"/>
        <v>2</v>
      </c>
      <c r="G168" s="355">
        <f t="shared" si="8"/>
        <v>8.5899345920000005</v>
      </c>
      <c r="H168" s="356">
        <v>8</v>
      </c>
      <c r="I168" s="359">
        <v>1E-10</v>
      </c>
      <c r="J168" s="357" t="s">
        <v>234</v>
      </c>
      <c r="K168" s="357" t="s">
        <v>262</v>
      </c>
      <c r="L168" s="356" t="b">
        <f t="shared" si="9"/>
        <v>0</v>
      </c>
      <c r="M168" s="333">
        <f t="shared" si="10"/>
        <v>1.2180560102066345E+91</v>
      </c>
      <c r="N168" s="334">
        <f t="shared" si="11"/>
        <v>6502.4176106340992</v>
      </c>
      <c r="O168" s="335">
        <f t="shared" si="12"/>
        <v>0</v>
      </c>
      <c r="P168" s="335">
        <f t="shared" si="13"/>
        <v>1.6413877459490744E+88</v>
      </c>
      <c r="Q168" s="336">
        <f t="shared" si="14"/>
        <v>3.1714157878943755E+96</v>
      </c>
      <c r="R168" s="333"/>
      <c r="S168" s="334"/>
      <c r="T168" s="335"/>
      <c r="U168" s="337"/>
      <c r="V168" s="338">
        <f t="shared" si="15"/>
        <v>9.9999999999999997E+89</v>
      </c>
      <c r="W168" s="337"/>
      <c r="X168" s="338">
        <f t="shared" si="16"/>
        <v>9.9999999999999997E+89</v>
      </c>
    </row>
    <row r="169" spans="1:24" ht="14">
      <c r="A169" s="360" t="s">
        <v>341</v>
      </c>
      <c r="B169" s="358">
        <v>6.2600000000000003E-2</v>
      </c>
      <c r="C169" s="358"/>
      <c r="D169" s="358">
        <v>0.16639999999999999</v>
      </c>
      <c r="E169" s="356">
        <v>4</v>
      </c>
      <c r="F169" s="356">
        <f t="shared" si="18"/>
        <v>4</v>
      </c>
      <c r="G169" s="355">
        <f t="shared" si="8"/>
        <v>17.179869184000001</v>
      </c>
      <c r="H169" s="356">
        <v>16</v>
      </c>
      <c r="I169" s="359">
        <v>1E-10</v>
      </c>
      <c r="J169" s="357" t="s">
        <v>234</v>
      </c>
      <c r="K169" s="357" t="s">
        <v>235</v>
      </c>
      <c r="L169" s="356" t="b">
        <f t="shared" si="9"/>
        <v>0</v>
      </c>
      <c r="M169" s="333">
        <f t="shared" si="10"/>
        <v>6.0904114344880542E+90</v>
      </c>
      <c r="N169" s="334">
        <f t="shared" si="11"/>
        <v>6502.5578849866106</v>
      </c>
      <c r="O169" s="335">
        <f t="shared" si="12"/>
        <v>0</v>
      </c>
      <c r="P169" s="335">
        <f t="shared" si="13"/>
        <v>1.6546034282836079E+88</v>
      </c>
      <c r="Q169" s="336">
        <f t="shared" si="14"/>
        <v>3.1714157878943755E+96</v>
      </c>
      <c r="R169" s="333"/>
      <c r="S169" s="334"/>
      <c r="T169" s="335"/>
      <c r="U169" s="337"/>
      <c r="V169" s="338">
        <f t="shared" si="15"/>
        <v>9.9999999999999997E+89</v>
      </c>
      <c r="W169" s="337"/>
      <c r="X169" s="338">
        <f t="shared" si="16"/>
        <v>9.9999999999999997E+89</v>
      </c>
    </row>
    <row r="170" spans="1:24" ht="14">
      <c r="A170" s="360" t="s">
        <v>342</v>
      </c>
      <c r="B170" s="358">
        <v>5.9200000000000003E-2</v>
      </c>
      <c r="C170" s="358"/>
      <c r="D170" s="358">
        <v>0.16700000000000001</v>
      </c>
      <c r="E170" s="356">
        <v>2</v>
      </c>
      <c r="F170" s="356">
        <f t="shared" si="18"/>
        <v>2</v>
      </c>
      <c r="G170" s="355">
        <f t="shared" si="8"/>
        <v>17.179869184000001</v>
      </c>
      <c r="H170" s="356">
        <v>16</v>
      </c>
      <c r="I170" s="356">
        <f>1 * 75</f>
        <v>75</v>
      </c>
      <c r="J170" s="357" t="s">
        <v>285</v>
      </c>
      <c r="K170" s="357" t="s">
        <v>262</v>
      </c>
      <c r="L170" s="356" t="b">
        <f t="shared" si="9"/>
        <v>0</v>
      </c>
      <c r="M170" s="333">
        <f t="shared" si="10"/>
        <v>6.0904114344880542E+90</v>
      </c>
      <c r="N170" s="334">
        <f t="shared" si="11"/>
        <v>3251.2789424933053</v>
      </c>
      <c r="O170" s="335">
        <f t="shared" si="12"/>
        <v>0</v>
      </c>
      <c r="P170" s="335">
        <f t="shared" si="13"/>
        <v>1.5647367884087793E+88</v>
      </c>
      <c r="Q170" s="336">
        <f t="shared" si="14"/>
        <v>3.1714157878943755E+96</v>
      </c>
      <c r="R170" s="333"/>
      <c r="S170" s="334"/>
      <c r="T170" s="335"/>
      <c r="U170" s="337"/>
      <c r="V170" s="338">
        <f t="shared" si="15"/>
        <v>9.9999999999999997E+89</v>
      </c>
      <c r="W170" s="337"/>
      <c r="X170" s="338">
        <f t="shared" si="16"/>
        <v>9.9999999999999997E+89</v>
      </c>
    </row>
    <row r="171" spans="1:24" ht="14">
      <c r="A171" s="360" t="s">
        <v>343</v>
      </c>
      <c r="B171" s="358">
        <v>4.9700000000000001E-2</v>
      </c>
      <c r="C171" s="358"/>
      <c r="D171" s="358">
        <v>0.16700000000000001</v>
      </c>
      <c r="E171" s="356">
        <v>2</v>
      </c>
      <c r="F171" s="356">
        <f t="shared" si="18"/>
        <v>2</v>
      </c>
      <c r="G171" s="355">
        <f t="shared" si="8"/>
        <v>34.359738368000002</v>
      </c>
      <c r="H171" s="356">
        <v>32</v>
      </c>
      <c r="I171" s="356">
        <f>1 * 118</f>
        <v>118</v>
      </c>
      <c r="J171" s="357" t="s">
        <v>300</v>
      </c>
      <c r="K171" s="357" t="s">
        <v>250</v>
      </c>
      <c r="L171" s="356" t="b">
        <f t="shared" si="9"/>
        <v>0</v>
      </c>
      <c r="M171" s="333">
        <f t="shared" si="10"/>
        <v>3.0452057172440271E+90</v>
      </c>
      <c r="N171" s="334">
        <f t="shared" si="11"/>
        <v>1625.6394712466526</v>
      </c>
      <c r="O171" s="335">
        <f t="shared" si="12"/>
        <v>0</v>
      </c>
      <c r="P171" s="335">
        <f t="shared" si="13"/>
        <v>1.3136388240526406E+88</v>
      </c>
      <c r="Q171" s="336">
        <f t="shared" si="14"/>
        <v>3.1714157878943755E+96</v>
      </c>
      <c r="R171" s="333"/>
      <c r="S171" s="334"/>
      <c r="T171" s="335"/>
      <c r="U171" s="337"/>
      <c r="V171" s="338">
        <f t="shared" si="15"/>
        <v>9.9999999999999997E+89</v>
      </c>
      <c r="W171" s="337"/>
      <c r="X171" s="338">
        <f t="shared" si="16"/>
        <v>9.9999999999999997E+89</v>
      </c>
    </row>
    <row r="172" spans="1:24" ht="14">
      <c r="A172" s="360" t="s">
        <v>344</v>
      </c>
      <c r="B172" s="358">
        <v>6.13E-2</v>
      </c>
      <c r="C172" s="358"/>
      <c r="D172" s="358">
        <v>0.17</v>
      </c>
      <c r="E172" s="356">
        <v>4</v>
      </c>
      <c r="F172" s="356">
        <f t="shared" si="18"/>
        <v>4</v>
      </c>
      <c r="G172" s="355">
        <f t="shared" si="8"/>
        <v>8.5899345920000005</v>
      </c>
      <c r="H172" s="356">
        <v>8</v>
      </c>
      <c r="I172" s="359">
        <v>1E-10</v>
      </c>
      <c r="J172" s="357" t="s">
        <v>234</v>
      </c>
      <c r="K172" s="357" t="s">
        <v>250</v>
      </c>
      <c r="L172" s="356" t="b">
        <f t="shared" si="9"/>
        <v>0</v>
      </c>
      <c r="M172" s="333">
        <f t="shared" si="10"/>
        <v>1.2180560102066345E+91</v>
      </c>
      <c r="N172" s="334">
        <f t="shared" si="11"/>
        <v>13004.835221268198</v>
      </c>
      <c r="O172" s="335">
        <f t="shared" si="12"/>
        <v>0</v>
      </c>
      <c r="P172" s="335">
        <f t="shared" si="13"/>
        <v>1.6202426542138202E+88</v>
      </c>
      <c r="Q172" s="336">
        <f t="shared" si="14"/>
        <v>3.1714157878943755E+96</v>
      </c>
      <c r="R172" s="333"/>
      <c r="S172" s="334"/>
      <c r="T172" s="335"/>
      <c r="U172" s="337"/>
      <c r="V172" s="338">
        <f t="shared" si="15"/>
        <v>9.9999999999999997E+89</v>
      </c>
      <c r="W172" s="337"/>
      <c r="X172" s="338">
        <f t="shared" si="16"/>
        <v>9.9999999999999997E+89</v>
      </c>
    </row>
    <row r="173" spans="1:24" ht="14">
      <c r="A173" s="360" t="s">
        <v>345</v>
      </c>
      <c r="B173" s="358">
        <v>6.5100000000000005E-2</v>
      </c>
      <c r="C173" s="358"/>
      <c r="D173" s="358">
        <v>0.17</v>
      </c>
      <c r="E173" s="356">
        <v>4</v>
      </c>
      <c r="F173" s="356">
        <f t="shared" si="18"/>
        <v>4</v>
      </c>
      <c r="G173" s="355">
        <f t="shared" si="8"/>
        <v>8.5899345920000005</v>
      </c>
      <c r="H173" s="356">
        <v>8</v>
      </c>
      <c r="I173" s="359">
        <v>1E-10</v>
      </c>
      <c r="J173" s="357" t="s">
        <v>234</v>
      </c>
      <c r="K173" s="357" t="s">
        <v>254</v>
      </c>
      <c r="L173" s="356" t="b">
        <f t="shared" si="9"/>
        <v>0</v>
      </c>
      <c r="M173" s="333">
        <f t="shared" si="10"/>
        <v>1.2180560102066345E+91</v>
      </c>
      <c r="N173" s="334">
        <f t="shared" si="11"/>
        <v>13004.835221268198</v>
      </c>
      <c r="O173" s="335">
        <f t="shared" si="12"/>
        <v>0</v>
      </c>
      <c r="P173" s="335">
        <f t="shared" si="13"/>
        <v>1.7206818399562759E+88</v>
      </c>
      <c r="Q173" s="336">
        <f t="shared" si="14"/>
        <v>3.1714157878943755E+96</v>
      </c>
      <c r="R173" s="333"/>
      <c r="S173" s="334"/>
      <c r="T173" s="335"/>
      <c r="U173" s="337"/>
      <c r="V173" s="338">
        <f t="shared" si="15"/>
        <v>9.9999999999999997E+89</v>
      </c>
      <c r="W173" s="337"/>
      <c r="X173" s="338">
        <f t="shared" si="16"/>
        <v>9.9999999999999997E+89</v>
      </c>
    </row>
    <row r="174" spans="1:24" ht="14">
      <c r="A174" s="360" t="s">
        <v>346</v>
      </c>
      <c r="B174" s="358">
        <v>6.9099999999999995E-2</v>
      </c>
      <c r="C174" s="358"/>
      <c r="D174" s="358">
        <v>0.17199999999999999</v>
      </c>
      <c r="E174" s="356">
        <v>2</v>
      </c>
      <c r="F174" s="356">
        <f t="shared" si="18"/>
        <v>2</v>
      </c>
      <c r="G174" s="355">
        <f t="shared" si="8"/>
        <v>17.179869184000001</v>
      </c>
      <c r="H174" s="356">
        <v>16</v>
      </c>
      <c r="I174" s="356">
        <f>1 * 468</f>
        <v>468</v>
      </c>
      <c r="J174" s="357" t="s">
        <v>347</v>
      </c>
      <c r="K174" s="357" t="s">
        <v>250</v>
      </c>
      <c r="L174" s="356" t="b">
        <f t="shared" si="9"/>
        <v>0</v>
      </c>
      <c r="M174" s="333">
        <f t="shared" si="10"/>
        <v>6.0904114344880542E+90</v>
      </c>
      <c r="N174" s="334">
        <f t="shared" si="11"/>
        <v>3251.2789424933053</v>
      </c>
      <c r="O174" s="335">
        <f t="shared" si="12"/>
        <v>0</v>
      </c>
      <c r="P174" s="335">
        <f t="shared" si="13"/>
        <v>1.8264072986325446E+88</v>
      </c>
      <c r="Q174" s="336">
        <f t="shared" si="14"/>
        <v>3.1714157878943755E+96</v>
      </c>
      <c r="R174" s="333"/>
      <c r="S174" s="334"/>
      <c r="T174" s="335"/>
      <c r="U174" s="337"/>
      <c r="V174" s="338">
        <f t="shared" si="15"/>
        <v>9.9999999999999997E+89</v>
      </c>
      <c r="W174" s="337"/>
      <c r="X174" s="338">
        <f t="shared" si="16"/>
        <v>9.9999999999999997E+89</v>
      </c>
    </row>
    <row r="175" spans="1:24" ht="14">
      <c r="A175" s="360" t="s">
        <v>348</v>
      </c>
      <c r="B175" s="358">
        <v>6.4699999999999994E-2</v>
      </c>
      <c r="C175" s="358"/>
      <c r="D175" s="358">
        <v>0.17199999999999999</v>
      </c>
      <c r="E175" s="356">
        <v>4</v>
      </c>
      <c r="F175" s="356">
        <f t="shared" si="18"/>
        <v>4</v>
      </c>
      <c r="G175" s="355">
        <f t="shared" si="8"/>
        <v>8.5899345920000005</v>
      </c>
      <c r="H175" s="356">
        <v>8</v>
      </c>
      <c r="I175" s="356">
        <f>1 * 150</f>
        <v>150</v>
      </c>
      <c r="J175" s="357" t="s">
        <v>349</v>
      </c>
      <c r="K175" s="357" t="s">
        <v>250</v>
      </c>
      <c r="L175" s="356" t="b">
        <f t="shared" si="9"/>
        <v>0</v>
      </c>
      <c r="M175" s="333">
        <f t="shared" si="10"/>
        <v>1.2180560102066345E+91</v>
      </c>
      <c r="N175" s="334">
        <f t="shared" si="11"/>
        <v>13004.835221268198</v>
      </c>
      <c r="O175" s="335">
        <f t="shared" si="12"/>
        <v>0</v>
      </c>
      <c r="P175" s="335">
        <f t="shared" si="13"/>
        <v>1.710109294088649E+88</v>
      </c>
      <c r="Q175" s="336">
        <f t="shared" si="14"/>
        <v>3.1714157878943755E+96</v>
      </c>
      <c r="R175" s="333"/>
      <c r="S175" s="334"/>
      <c r="T175" s="335"/>
      <c r="U175" s="337"/>
      <c r="V175" s="338">
        <f t="shared" si="15"/>
        <v>9.9999999999999997E+89</v>
      </c>
      <c r="W175" s="337"/>
      <c r="X175" s="338">
        <f t="shared" si="16"/>
        <v>9.9999999999999997E+89</v>
      </c>
    </row>
    <row r="176" spans="1:24" ht="14">
      <c r="A176" s="360" t="s">
        <v>350</v>
      </c>
      <c r="B176" s="358">
        <v>6.4699999999999994E-2</v>
      </c>
      <c r="C176" s="358"/>
      <c r="D176" s="358">
        <v>0.17199999999999999</v>
      </c>
      <c r="E176" s="356">
        <v>4</v>
      </c>
      <c r="F176" s="356">
        <f t="shared" si="18"/>
        <v>4</v>
      </c>
      <c r="G176" s="355">
        <f t="shared" si="8"/>
        <v>17.179869184000001</v>
      </c>
      <c r="H176" s="356">
        <v>16</v>
      </c>
      <c r="I176" s="359">
        <v>1E-10</v>
      </c>
      <c r="J176" s="357" t="s">
        <v>234</v>
      </c>
      <c r="K176" s="357" t="s">
        <v>250</v>
      </c>
      <c r="L176" s="356" t="b">
        <f t="shared" si="9"/>
        <v>0</v>
      </c>
      <c r="M176" s="333">
        <f t="shared" si="10"/>
        <v>6.0904114344880542E+90</v>
      </c>
      <c r="N176" s="334">
        <f t="shared" si="11"/>
        <v>6502.5578849866106</v>
      </c>
      <c r="O176" s="335">
        <f t="shared" si="12"/>
        <v>0</v>
      </c>
      <c r="P176" s="335">
        <f t="shared" si="13"/>
        <v>1.710109294088649E+88</v>
      </c>
      <c r="Q176" s="336">
        <f t="shared" si="14"/>
        <v>3.1714157878943755E+96</v>
      </c>
      <c r="R176" s="333"/>
      <c r="S176" s="334"/>
      <c r="T176" s="335"/>
      <c r="U176" s="337"/>
      <c r="V176" s="338">
        <f t="shared" si="15"/>
        <v>9.9999999999999997E+89</v>
      </c>
      <c r="W176" s="337"/>
      <c r="X176" s="338">
        <f t="shared" si="16"/>
        <v>9.9999999999999997E+89</v>
      </c>
    </row>
    <row r="177" spans="1:24" ht="14">
      <c r="A177" s="360" t="s">
        <v>351</v>
      </c>
      <c r="B177" s="358">
        <v>6.4600000000000005E-2</v>
      </c>
      <c r="C177" s="358"/>
      <c r="D177" s="358">
        <v>0.17280000000000001</v>
      </c>
      <c r="E177" s="356">
        <v>4</v>
      </c>
      <c r="F177" s="356">
        <f t="shared" si="18"/>
        <v>4</v>
      </c>
      <c r="G177" s="355">
        <f t="shared" si="8"/>
        <v>8.5899345920000005</v>
      </c>
      <c r="H177" s="356">
        <v>8</v>
      </c>
      <c r="I177" s="359">
        <v>1E-10</v>
      </c>
      <c r="J177" s="357" t="s">
        <v>234</v>
      </c>
      <c r="K177" s="357" t="s">
        <v>262</v>
      </c>
      <c r="L177" s="356" t="b">
        <f t="shared" si="9"/>
        <v>0</v>
      </c>
      <c r="M177" s="333">
        <f t="shared" si="10"/>
        <v>1.2180560102066345E+91</v>
      </c>
      <c r="N177" s="334">
        <f t="shared" si="11"/>
        <v>13004.835221268198</v>
      </c>
      <c r="O177" s="335">
        <f t="shared" si="12"/>
        <v>0</v>
      </c>
      <c r="P177" s="335">
        <f t="shared" si="13"/>
        <v>1.7074661576217424E+88</v>
      </c>
      <c r="Q177" s="336">
        <f t="shared" si="14"/>
        <v>3.1714157878943755E+96</v>
      </c>
      <c r="R177" s="333"/>
      <c r="S177" s="334"/>
      <c r="T177" s="335"/>
      <c r="U177" s="337"/>
      <c r="V177" s="338">
        <f t="shared" si="15"/>
        <v>9.9999999999999997E+89</v>
      </c>
      <c r="W177" s="337"/>
      <c r="X177" s="338">
        <f t="shared" si="16"/>
        <v>9.9999999999999997E+89</v>
      </c>
    </row>
    <row r="178" spans="1:24" ht="14">
      <c r="A178" s="360" t="s">
        <v>352</v>
      </c>
      <c r="B178" s="358">
        <v>6.8199999999999997E-2</v>
      </c>
      <c r="C178" s="358"/>
      <c r="D178" s="358">
        <v>0.17280000000000001</v>
      </c>
      <c r="E178" s="356">
        <v>4</v>
      </c>
      <c r="F178" s="356">
        <f t="shared" si="18"/>
        <v>4</v>
      </c>
      <c r="G178" s="355">
        <f t="shared" si="8"/>
        <v>17.179869184000001</v>
      </c>
      <c r="H178" s="356">
        <v>16</v>
      </c>
      <c r="I178" s="359">
        <v>1E-10</v>
      </c>
      <c r="J178" s="357" t="s">
        <v>234</v>
      </c>
      <c r="K178" s="357" t="s">
        <v>254</v>
      </c>
      <c r="L178" s="356" t="b">
        <f t="shared" si="9"/>
        <v>0</v>
      </c>
      <c r="M178" s="333">
        <f t="shared" si="10"/>
        <v>6.0904114344880542E+90</v>
      </c>
      <c r="N178" s="334">
        <f t="shared" si="11"/>
        <v>6502.5578849866106</v>
      </c>
      <c r="O178" s="335">
        <f t="shared" si="12"/>
        <v>0</v>
      </c>
      <c r="P178" s="335">
        <f t="shared" si="13"/>
        <v>1.8026190704303839E+88</v>
      </c>
      <c r="Q178" s="336">
        <f t="shared" si="14"/>
        <v>3.1714157878943755E+96</v>
      </c>
      <c r="R178" s="333"/>
      <c r="S178" s="334"/>
      <c r="T178" s="335"/>
      <c r="U178" s="337"/>
      <c r="V178" s="338">
        <f t="shared" si="15"/>
        <v>9.9999999999999997E+89</v>
      </c>
      <c r="W178" s="337"/>
      <c r="X178" s="338">
        <f t="shared" si="16"/>
        <v>9.9999999999999997E+89</v>
      </c>
    </row>
    <row r="179" spans="1:24" ht="14">
      <c r="A179" s="360" t="s">
        <v>353</v>
      </c>
      <c r="B179" s="358">
        <v>6.1499999999999999E-2</v>
      </c>
      <c r="C179" s="358"/>
      <c r="D179" s="358">
        <v>0.17433000000000001</v>
      </c>
      <c r="E179" s="356">
        <v>2</v>
      </c>
      <c r="F179" s="356">
        <f t="shared" si="18"/>
        <v>2</v>
      </c>
      <c r="G179" s="355">
        <f t="shared" si="8"/>
        <v>17.179869184000001</v>
      </c>
      <c r="H179" s="356">
        <v>16</v>
      </c>
      <c r="I179" s="359">
        <v>1E-10</v>
      </c>
      <c r="J179" s="357" t="s">
        <v>234</v>
      </c>
      <c r="K179" s="357" t="s">
        <v>308</v>
      </c>
      <c r="L179" s="356" t="b">
        <f t="shared" si="9"/>
        <v>0</v>
      </c>
      <c r="M179" s="333">
        <f t="shared" si="10"/>
        <v>6.0904114344880542E+90</v>
      </c>
      <c r="N179" s="334">
        <f t="shared" si="11"/>
        <v>3251.2789424933053</v>
      </c>
      <c r="O179" s="335">
        <f t="shared" si="12"/>
        <v>0</v>
      </c>
      <c r="P179" s="335">
        <f t="shared" si="13"/>
        <v>1.6255289271476337E+88</v>
      </c>
      <c r="Q179" s="336">
        <f t="shared" si="14"/>
        <v>3.1714157878943755E+96</v>
      </c>
      <c r="R179" s="333"/>
      <c r="S179" s="334"/>
      <c r="T179" s="335"/>
      <c r="U179" s="337"/>
      <c r="V179" s="338">
        <f t="shared" si="15"/>
        <v>9.9999999999999997E+89</v>
      </c>
      <c r="W179" s="337"/>
      <c r="X179" s="338">
        <f t="shared" si="16"/>
        <v>9.9999999999999997E+89</v>
      </c>
    </row>
    <row r="180" spans="1:24" ht="14">
      <c r="A180" s="357" t="s">
        <v>354</v>
      </c>
      <c r="B180" s="358">
        <v>6.8000000000000005E-2</v>
      </c>
      <c r="C180" s="358"/>
      <c r="D180" s="358">
        <v>0.18079999999999999</v>
      </c>
      <c r="E180" s="356">
        <v>4</v>
      </c>
      <c r="F180" s="356">
        <f t="shared" si="18"/>
        <v>4</v>
      </c>
      <c r="G180" s="355">
        <f t="shared" si="8"/>
        <v>17.179869184000001</v>
      </c>
      <c r="H180" s="356">
        <v>16</v>
      </c>
      <c r="I180" s="356">
        <f>1 * 237</f>
        <v>237</v>
      </c>
      <c r="J180" s="357" t="s">
        <v>331</v>
      </c>
      <c r="K180" s="357" t="s">
        <v>250</v>
      </c>
      <c r="L180" s="356" t="b">
        <f t="shared" si="9"/>
        <v>0</v>
      </c>
      <c r="M180" s="333">
        <f t="shared" si="10"/>
        <v>6.0904114344880542E+90</v>
      </c>
      <c r="N180" s="334">
        <f t="shared" si="11"/>
        <v>6502.5578849866106</v>
      </c>
      <c r="O180" s="335">
        <f t="shared" si="12"/>
        <v>0</v>
      </c>
      <c r="P180" s="335">
        <f t="shared" si="13"/>
        <v>1.7973327974965708E+88</v>
      </c>
      <c r="Q180" s="336">
        <f t="shared" si="14"/>
        <v>3.1714157878943755E+96</v>
      </c>
      <c r="R180" s="333"/>
      <c r="S180" s="334"/>
      <c r="T180" s="335"/>
      <c r="U180" s="337"/>
      <c r="V180" s="338">
        <f t="shared" si="15"/>
        <v>9.9999999999999997E+89</v>
      </c>
      <c r="W180" s="337"/>
      <c r="X180" s="338">
        <f t="shared" si="16"/>
        <v>9.9999999999999997E+89</v>
      </c>
    </row>
    <row r="181" spans="1:24" ht="14">
      <c r="A181" s="360" t="s">
        <v>355</v>
      </c>
      <c r="B181" s="358">
        <v>7.2400000000000006E-2</v>
      </c>
      <c r="C181" s="358"/>
      <c r="D181" s="358">
        <v>0.18190000000000001</v>
      </c>
      <c r="E181" s="356">
        <v>2</v>
      </c>
      <c r="F181" s="356">
        <f t="shared" si="18"/>
        <v>2</v>
      </c>
      <c r="G181" s="355">
        <f t="shared" si="8"/>
        <v>8.5899345920000005</v>
      </c>
      <c r="H181" s="356">
        <v>8</v>
      </c>
      <c r="I181" s="356">
        <f>1 * 937</f>
        <v>937</v>
      </c>
      <c r="J181" s="357" t="s">
        <v>323</v>
      </c>
      <c r="K181" s="357" t="s">
        <v>262</v>
      </c>
      <c r="L181" s="356" t="b">
        <f t="shared" si="9"/>
        <v>0</v>
      </c>
      <c r="M181" s="333">
        <f t="shared" si="10"/>
        <v>1.2180560102066345E+91</v>
      </c>
      <c r="N181" s="334">
        <f t="shared" si="11"/>
        <v>6502.4176106340992</v>
      </c>
      <c r="O181" s="335">
        <f t="shared" si="12"/>
        <v>0</v>
      </c>
      <c r="P181" s="335">
        <f t="shared" si="13"/>
        <v>1.9136308020404668E+88</v>
      </c>
      <c r="Q181" s="336">
        <f t="shared" si="14"/>
        <v>3.1714157878943755E+96</v>
      </c>
      <c r="R181" s="333"/>
      <c r="S181" s="334"/>
      <c r="T181" s="335"/>
      <c r="U181" s="337"/>
      <c r="V181" s="338">
        <f t="shared" si="15"/>
        <v>9.9999999999999997E+89</v>
      </c>
      <c r="W181" s="337"/>
      <c r="X181" s="338">
        <f t="shared" si="16"/>
        <v>9.9999999999999997E+89</v>
      </c>
    </row>
    <row r="182" spans="1:24" ht="14">
      <c r="A182" s="360" t="s">
        <v>356</v>
      </c>
      <c r="B182" s="358">
        <v>6.9800000000000001E-2</v>
      </c>
      <c r="C182" s="358"/>
      <c r="D182" s="358">
        <v>0.18559999999999999</v>
      </c>
      <c r="E182" s="356">
        <v>4</v>
      </c>
      <c r="F182" s="356">
        <f t="shared" si="18"/>
        <v>4</v>
      </c>
      <c r="G182" s="355">
        <f t="shared" si="8"/>
        <v>17.179869184000001</v>
      </c>
      <c r="H182" s="356">
        <v>16</v>
      </c>
      <c r="I182" s="359">
        <v>1E-10</v>
      </c>
      <c r="J182" s="357" t="s">
        <v>234</v>
      </c>
      <c r="K182" s="357" t="s">
        <v>296</v>
      </c>
      <c r="L182" s="356" t="b">
        <f t="shared" si="9"/>
        <v>0</v>
      </c>
      <c r="M182" s="333">
        <f t="shared" si="10"/>
        <v>6.0904114344880542E+90</v>
      </c>
      <c r="N182" s="334">
        <f t="shared" si="11"/>
        <v>6502.5578849866106</v>
      </c>
      <c r="O182" s="335">
        <f t="shared" si="12"/>
        <v>0</v>
      </c>
      <c r="P182" s="335">
        <f t="shared" si="13"/>
        <v>1.8449092539008919E+88</v>
      </c>
      <c r="Q182" s="336">
        <f t="shared" si="14"/>
        <v>3.1714157878943755E+96</v>
      </c>
      <c r="R182" s="333"/>
      <c r="S182" s="334"/>
      <c r="T182" s="335"/>
      <c r="U182" s="337"/>
      <c r="V182" s="338">
        <f t="shared" si="15"/>
        <v>9.9999999999999997E+89</v>
      </c>
      <c r="W182" s="337"/>
      <c r="X182" s="338">
        <f t="shared" si="16"/>
        <v>9.9999999999999997E+89</v>
      </c>
    </row>
    <row r="183" spans="1:24" ht="14">
      <c r="A183" s="360" t="s">
        <v>357</v>
      </c>
      <c r="B183" s="358">
        <v>6.6699999999999995E-2</v>
      </c>
      <c r="C183" s="358"/>
      <c r="D183" s="358">
        <v>0.186</v>
      </c>
      <c r="E183" s="356">
        <v>2</v>
      </c>
      <c r="F183" s="356">
        <f t="shared" si="18"/>
        <v>2</v>
      </c>
      <c r="G183" s="355">
        <f t="shared" si="8"/>
        <v>17.179869184000001</v>
      </c>
      <c r="H183" s="356">
        <v>16</v>
      </c>
      <c r="I183" s="356">
        <f>1 * 75</f>
        <v>75</v>
      </c>
      <c r="J183" s="357" t="s">
        <v>285</v>
      </c>
      <c r="K183" s="357" t="s">
        <v>250</v>
      </c>
      <c r="L183" s="356" t="b">
        <f t="shared" si="9"/>
        <v>0</v>
      </c>
      <c r="M183" s="333">
        <f t="shared" si="10"/>
        <v>6.0904114344880542E+90</v>
      </c>
      <c r="N183" s="334">
        <f t="shared" si="11"/>
        <v>3251.2789424933053</v>
      </c>
      <c r="O183" s="335">
        <f t="shared" si="12"/>
        <v>0</v>
      </c>
      <c r="P183" s="335">
        <f t="shared" si="13"/>
        <v>1.7629720234267835E+88</v>
      </c>
      <c r="Q183" s="336">
        <f t="shared" si="14"/>
        <v>3.1714157878943755E+96</v>
      </c>
      <c r="R183" s="333"/>
      <c r="S183" s="334"/>
      <c r="T183" s="335"/>
      <c r="U183" s="337"/>
      <c r="V183" s="338">
        <f t="shared" si="15"/>
        <v>9.9999999999999997E+89</v>
      </c>
      <c r="W183" s="337"/>
      <c r="X183" s="338">
        <f t="shared" si="16"/>
        <v>9.9999999999999997E+89</v>
      </c>
    </row>
    <row r="184" spans="1:24" ht="14">
      <c r="A184" s="360" t="s">
        <v>358</v>
      </c>
      <c r="B184" s="358">
        <v>6.9400000000000003E-2</v>
      </c>
      <c r="C184" s="358"/>
      <c r="D184" s="358">
        <v>0.192</v>
      </c>
      <c r="E184" s="356">
        <v>4</v>
      </c>
      <c r="F184" s="356">
        <f t="shared" si="18"/>
        <v>4</v>
      </c>
      <c r="G184" s="355">
        <f t="shared" si="8"/>
        <v>8.5899345920000005</v>
      </c>
      <c r="H184" s="356">
        <v>8</v>
      </c>
      <c r="I184" s="356">
        <f>1 * 100</f>
        <v>100</v>
      </c>
      <c r="J184" s="357" t="s">
        <v>359</v>
      </c>
      <c r="K184" s="357" t="s">
        <v>250</v>
      </c>
      <c r="L184" s="356" t="b">
        <f t="shared" si="9"/>
        <v>0</v>
      </c>
      <c r="M184" s="333">
        <f t="shared" si="10"/>
        <v>1.2180560102066345E+91</v>
      </c>
      <c r="N184" s="334">
        <f t="shared" si="11"/>
        <v>13004.835221268198</v>
      </c>
      <c r="O184" s="335">
        <f t="shared" si="12"/>
        <v>0</v>
      </c>
      <c r="P184" s="335">
        <f t="shared" si="13"/>
        <v>1.834336708033265E+88</v>
      </c>
      <c r="Q184" s="336">
        <f t="shared" si="14"/>
        <v>3.1714157878943755E+96</v>
      </c>
      <c r="R184" s="333"/>
      <c r="S184" s="334"/>
      <c r="T184" s="335"/>
      <c r="U184" s="337"/>
      <c r="V184" s="338">
        <f t="shared" si="15"/>
        <v>9.9999999999999997E+89</v>
      </c>
      <c r="W184" s="337"/>
      <c r="X184" s="338">
        <f t="shared" si="16"/>
        <v>9.9999999999999997E+89</v>
      </c>
    </row>
    <row r="185" spans="1:24" ht="14">
      <c r="A185" s="360" t="s">
        <v>360</v>
      </c>
      <c r="B185" s="358">
        <v>7.5800000000000006E-2</v>
      </c>
      <c r="C185" s="358"/>
      <c r="D185" s="358">
        <v>0.192</v>
      </c>
      <c r="E185" s="356">
        <v>4</v>
      </c>
      <c r="F185" s="356">
        <f t="shared" si="18"/>
        <v>4</v>
      </c>
      <c r="G185" s="355">
        <f t="shared" si="8"/>
        <v>17.179869184000001</v>
      </c>
      <c r="H185" s="356">
        <v>16</v>
      </c>
      <c r="I185" s="359">
        <v>1E-10</v>
      </c>
      <c r="J185" s="357" t="s">
        <v>234</v>
      </c>
      <c r="K185" s="357" t="s">
        <v>254</v>
      </c>
      <c r="L185" s="356" t="b">
        <f t="shared" si="9"/>
        <v>0</v>
      </c>
      <c r="M185" s="333">
        <f t="shared" si="10"/>
        <v>6.0904114344880542E+90</v>
      </c>
      <c r="N185" s="334">
        <f t="shared" si="11"/>
        <v>6502.5578849866106</v>
      </c>
      <c r="O185" s="335">
        <f t="shared" si="12"/>
        <v>0</v>
      </c>
      <c r="P185" s="335">
        <f t="shared" si="13"/>
        <v>2.0034974419152951E+88</v>
      </c>
      <c r="Q185" s="336">
        <f t="shared" si="14"/>
        <v>3.1714157878943755E+96</v>
      </c>
      <c r="R185" s="333"/>
      <c r="S185" s="334"/>
      <c r="T185" s="335"/>
      <c r="U185" s="337"/>
      <c r="V185" s="338">
        <f t="shared" si="15"/>
        <v>9.9999999999999997E+89</v>
      </c>
      <c r="W185" s="337"/>
      <c r="X185" s="338">
        <f t="shared" si="16"/>
        <v>9.9999999999999997E+89</v>
      </c>
    </row>
    <row r="186" spans="1:24" ht="14">
      <c r="A186" s="360" t="s">
        <v>361</v>
      </c>
      <c r="B186" s="358">
        <v>7.22E-2</v>
      </c>
      <c r="C186" s="358"/>
      <c r="D186" s="358">
        <v>0.192</v>
      </c>
      <c r="E186" s="356">
        <v>4</v>
      </c>
      <c r="F186" s="356">
        <f t="shared" si="18"/>
        <v>4</v>
      </c>
      <c r="G186" s="355">
        <f t="shared" si="8"/>
        <v>17.179869184000001</v>
      </c>
      <c r="H186" s="356">
        <v>16</v>
      </c>
      <c r="I186" s="359">
        <v>1E-10</v>
      </c>
      <c r="J186" s="357" t="s">
        <v>234</v>
      </c>
      <c r="K186" s="357" t="s">
        <v>250</v>
      </c>
      <c r="L186" s="356" t="b">
        <f t="shared" si="9"/>
        <v>0</v>
      </c>
      <c r="M186" s="333">
        <f t="shared" si="10"/>
        <v>6.0904114344880542E+90</v>
      </c>
      <c r="N186" s="334">
        <f t="shared" si="11"/>
        <v>6502.5578849866106</v>
      </c>
      <c r="O186" s="335">
        <f t="shared" si="12"/>
        <v>0</v>
      </c>
      <c r="P186" s="335">
        <f t="shared" si="13"/>
        <v>1.908344529106653E+88</v>
      </c>
      <c r="Q186" s="336">
        <f t="shared" si="14"/>
        <v>3.1714157878943755E+96</v>
      </c>
      <c r="R186" s="333"/>
      <c r="S186" s="334"/>
      <c r="T186" s="335"/>
      <c r="U186" s="337"/>
      <c r="V186" s="338">
        <f t="shared" si="15"/>
        <v>9.9999999999999997E+89</v>
      </c>
      <c r="W186" s="337"/>
      <c r="X186" s="338">
        <f t="shared" si="16"/>
        <v>9.9999999999999997E+89</v>
      </c>
    </row>
    <row r="187" spans="1:24" ht="14">
      <c r="A187" s="360" t="s">
        <v>362</v>
      </c>
      <c r="B187" s="358">
        <v>6.93E-2</v>
      </c>
      <c r="C187" s="358"/>
      <c r="D187" s="358">
        <v>0.19539000000000001</v>
      </c>
      <c r="E187" s="356">
        <v>2</v>
      </c>
      <c r="F187" s="356">
        <f t="shared" si="18"/>
        <v>2</v>
      </c>
      <c r="G187" s="355">
        <f t="shared" si="8"/>
        <v>17.179869184000001</v>
      </c>
      <c r="H187" s="356">
        <v>16</v>
      </c>
      <c r="I187" s="356">
        <f>1 * 118</f>
        <v>118</v>
      </c>
      <c r="J187" s="357" t="s">
        <v>300</v>
      </c>
      <c r="K187" s="357" t="s">
        <v>308</v>
      </c>
      <c r="L187" s="356" t="b">
        <f t="shared" si="9"/>
        <v>0</v>
      </c>
      <c r="M187" s="333">
        <f t="shared" si="10"/>
        <v>6.0904114344880542E+90</v>
      </c>
      <c r="N187" s="334">
        <f t="shared" si="11"/>
        <v>3251.2789424933053</v>
      </c>
      <c r="O187" s="335">
        <f t="shared" si="12"/>
        <v>0</v>
      </c>
      <c r="P187" s="335">
        <f t="shared" si="13"/>
        <v>1.831693571566358E+88</v>
      </c>
      <c r="Q187" s="336">
        <f t="shared" si="14"/>
        <v>3.1714157878943755E+96</v>
      </c>
      <c r="R187" s="333"/>
      <c r="S187" s="334"/>
      <c r="T187" s="335"/>
      <c r="U187" s="337"/>
      <c r="V187" s="338">
        <f t="shared" si="15"/>
        <v>9.9999999999999997E+89</v>
      </c>
      <c r="W187" s="337"/>
      <c r="X187" s="338">
        <f t="shared" si="16"/>
        <v>9.9999999999999997E+89</v>
      </c>
    </row>
    <row r="188" spans="1:24" ht="14">
      <c r="A188" s="360" t="s">
        <v>363</v>
      </c>
      <c r="B188" s="358">
        <v>7.8E-2</v>
      </c>
      <c r="C188" s="358"/>
      <c r="D188" s="358">
        <v>0.19900000000000001</v>
      </c>
      <c r="E188" s="356">
        <v>4</v>
      </c>
      <c r="F188" s="356">
        <f t="shared" si="18"/>
        <v>4</v>
      </c>
      <c r="G188" s="355">
        <f t="shared" si="8"/>
        <v>8.0530636799999993</v>
      </c>
      <c r="H188" s="356">
        <v>7.5</v>
      </c>
      <c r="I188" s="359">
        <v>1E-10</v>
      </c>
      <c r="J188" s="357" t="s">
        <v>234</v>
      </c>
      <c r="K188" s="357" t="s">
        <v>364</v>
      </c>
      <c r="L188" s="356" t="b">
        <f t="shared" si="9"/>
        <v>0</v>
      </c>
      <c r="M188" s="333">
        <f t="shared" si="10"/>
        <v>1.2992509853234182E+91</v>
      </c>
      <c r="N188" s="334">
        <f t="shared" si="11"/>
        <v>13871.730719784404</v>
      </c>
      <c r="O188" s="335">
        <f t="shared" si="12"/>
        <v>0</v>
      </c>
      <c r="P188" s="335">
        <f t="shared" si="13"/>
        <v>2.0616464441872428E+88</v>
      </c>
      <c r="Q188" s="336">
        <f t="shared" si="14"/>
        <v>3.1714157878943755E+96</v>
      </c>
      <c r="R188" s="333"/>
      <c r="S188" s="334"/>
      <c r="T188" s="335"/>
      <c r="U188" s="337"/>
      <c r="V188" s="338">
        <f t="shared" si="15"/>
        <v>9.9999999999999997E+89</v>
      </c>
      <c r="W188" s="337"/>
      <c r="X188" s="338">
        <f t="shared" si="16"/>
        <v>9.9999999999999997E+89</v>
      </c>
    </row>
    <row r="189" spans="1:24" ht="14">
      <c r="A189" s="360" t="s">
        <v>365</v>
      </c>
      <c r="B189" s="358">
        <v>7.5200000000000003E-2</v>
      </c>
      <c r="C189" s="358"/>
      <c r="D189" s="358">
        <v>0.2</v>
      </c>
      <c r="E189" s="356">
        <v>4</v>
      </c>
      <c r="F189" s="356">
        <f t="shared" si="18"/>
        <v>4</v>
      </c>
      <c r="G189" s="355">
        <f t="shared" si="8"/>
        <v>17.179869184000001</v>
      </c>
      <c r="H189" s="356">
        <v>16</v>
      </c>
      <c r="I189" s="359">
        <v>1E-10</v>
      </c>
      <c r="J189" s="357" t="s">
        <v>234</v>
      </c>
      <c r="K189" s="357" t="s">
        <v>364</v>
      </c>
      <c r="L189" s="356" t="b">
        <f t="shared" si="9"/>
        <v>0</v>
      </c>
      <c r="M189" s="333">
        <f t="shared" si="10"/>
        <v>6.0904114344880542E+90</v>
      </c>
      <c r="N189" s="334">
        <f t="shared" si="11"/>
        <v>6502.5578849866106</v>
      </c>
      <c r="O189" s="335">
        <f t="shared" si="12"/>
        <v>0</v>
      </c>
      <c r="P189" s="335">
        <f t="shared" si="13"/>
        <v>1.9876386231138548E+88</v>
      </c>
      <c r="Q189" s="336">
        <f t="shared" si="14"/>
        <v>3.1714157878943755E+96</v>
      </c>
      <c r="R189" s="333"/>
      <c r="S189" s="334"/>
      <c r="T189" s="335"/>
      <c r="U189" s="337"/>
      <c r="V189" s="338">
        <f t="shared" si="15"/>
        <v>9.9999999999999997E+89</v>
      </c>
      <c r="W189" s="337"/>
      <c r="X189" s="338">
        <f t="shared" si="16"/>
        <v>9.9999999999999997E+89</v>
      </c>
    </row>
    <row r="190" spans="1:24" ht="14">
      <c r="A190" s="360" t="s">
        <v>366</v>
      </c>
      <c r="B190" s="358">
        <v>7.5800000000000006E-2</v>
      </c>
      <c r="C190" s="358"/>
      <c r="D190" s="358">
        <v>0.2016</v>
      </c>
      <c r="E190" s="356">
        <v>4</v>
      </c>
      <c r="F190" s="356">
        <f t="shared" si="18"/>
        <v>4</v>
      </c>
      <c r="G190" s="355">
        <f t="shared" si="8"/>
        <v>34.359738368000002</v>
      </c>
      <c r="H190" s="356">
        <v>32</v>
      </c>
      <c r="I190" s="359">
        <v>1E-10</v>
      </c>
      <c r="J190" s="357" t="s">
        <v>234</v>
      </c>
      <c r="K190" s="357" t="s">
        <v>250</v>
      </c>
      <c r="L190" s="356" t="b">
        <f t="shared" si="9"/>
        <v>0</v>
      </c>
      <c r="M190" s="333">
        <f t="shared" si="10"/>
        <v>3.0452057172440271E+90</v>
      </c>
      <c r="N190" s="334">
        <f t="shared" si="11"/>
        <v>3251.2789424933053</v>
      </c>
      <c r="O190" s="335">
        <f t="shared" si="12"/>
        <v>0</v>
      </c>
      <c r="P190" s="335">
        <f t="shared" si="13"/>
        <v>2.0034974419152951E+88</v>
      </c>
      <c r="Q190" s="336">
        <f t="shared" si="14"/>
        <v>3.1714157878943755E+96</v>
      </c>
      <c r="R190" s="333"/>
      <c r="S190" s="334"/>
      <c r="T190" s="335"/>
      <c r="U190" s="337"/>
      <c r="V190" s="338">
        <f t="shared" si="15"/>
        <v>9.9999999999999997E+89</v>
      </c>
      <c r="W190" s="337"/>
      <c r="X190" s="338">
        <f t="shared" si="16"/>
        <v>9.9999999999999997E+89</v>
      </c>
    </row>
    <row r="191" spans="1:24" ht="14">
      <c r="A191" s="360" t="s">
        <v>367</v>
      </c>
      <c r="B191" s="358">
        <v>7.3300000000000004E-2</v>
      </c>
      <c r="C191" s="358"/>
      <c r="D191" s="358">
        <v>0.2016</v>
      </c>
      <c r="E191" s="356">
        <v>4</v>
      </c>
      <c r="F191" s="356">
        <f t="shared" si="18"/>
        <v>4</v>
      </c>
      <c r="G191" s="355">
        <f t="shared" si="8"/>
        <v>8.5899345920000005</v>
      </c>
      <c r="H191" s="356">
        <v>8</v>
      </c>
      <c r="I191" s="356">
        <f>1 * 237</f>
        <v>237</v>
      </c>
      <c r="J191" s="357" t="s">
        <v>368</v>
      </c>
      <c r="K191" s="357" t="s">
        <v>254</v>
      </c>
      <c r="L191" s="356" t="b">
        <f t="shared" si="9"/>
        <v>0</v>
      </c>
      <c r="M191" s="333">
        <f t="shared" si="10"/>
        <v>1.2180560102066345E+91</v>
      </c>
      <c r="N191" s="334">
        <f t="shared" si="11"/>
        <v>13004.835221268198</v>
      </c>
      <c r="O191" s="335">
        <f t="shared" si="12"/>
        <v>0</v>
      </c>
      <c r="P191" s="335">
        <f t="shared" si="13"/>
        <v>1.9374190302426271E+88</v>
      </c>
      <c r="Q191" s="336">
        <f t="shared" si="14"/>
        <v>3.1714157878943755E+96</v>
      </c>
      <c r="R191" s="333"/>
      <c r="S191" s="334"/>
      <c r="T191" s="335"/>
      <c r="U191" s="337"/>
      <c r="V191" s="338">
        <f t="shared" si="15"/>
        <v>9.9999999999999997E+89</v>
      </c>
      <c r="W191" s="337"/>
      <c r="X191" s="338">
        <f t="shared" si="16"/>
        <v>9.9999999999999997E+89</v>
      </c>
    </row>
    <row r="192" spans="1:24" ht="14">
      <c r="A192" s="360" t="s">
        <v>369</v>
      </c>
      <c r="B192" s="358">
        <v>7.6700000000000004E-2</v>
      </c>
      <c r="C192" s="358"/>
      <c r="D192" s="358">
        <v>0.20399999999999999</v>
      </c>
      <c r="E192" s="356">
        <v>8</v>
      </c>
      <c r="F192" s="356">
        <f t="shared" si="18"/>
        <v>8</v>
      </c>
      <c r="G192" s="355">
        <f t="shared" si="8"/>
        <v>17.179869184000001</v>
      </c>
      <c r="H192" s="356">
        <v>16</v>
      </c>
      <c r="I192" s="359">
        <v>1E-10</v>
      </c>
      <c r="J192" s="357" t="s">
        <v>234</v>
      </c>
      <c r="K192" s="357" t="s">
        <v>250</v>
      </c>
      <c r="L192" s="356" t="b">
        <f t="shared" si="9"/>
        <v>0</v>
      </c>
      <c r="M192" s="333">
        <f t="shared" si="10"/>
        <v>6.0904114344880542E+90</v>
      </c>
      <c r="N192" s="334">
        <f t="shared" si="11"/>
        <v>13005.115769973221</v>
      </c>
      <c r="O192" s="335">
        <f t="shared" si="12"/>
        <v>0</v>
      </c>
      <c r="P192" s="335">
        <f t="shared" si="13"/>
        <v>2.0272856701174558E+88</v>
      </c>
      <c r="Q192" s="336">
        <f t="shared" si="14"/>
        <v>3.1714157878943755E+96</v>
      </c>
      <c r="R192" s="333"/>
      <c r="S192" s="334"/>
      <c r="T192" s="335"/>
      <c r="U192" s="337"/>
      <c r="V192" s="338">
        <f t="shared" si="15"/>
        <v>9.9999999999999997E+89</v>
      </c>
      <c r="W192" s="337"/>
      <c r="X192" s="338">
        <f t="shared" si="16"/>
        <v>9.9999999999999997E+89</v>
      </c>
    </row>
    <row r="193" spans="1:24" ht="14">
      <c r="A193" s="360" t="s">
        <v>370</v>
      </c>
      <c r="B193" s="358">
        <v>7.7499999999999999E-2</v>
      </c>
      <c r="C193" s="358"/>
      <c r="D193" s="358">
        <v>0.20599999999999999</v>
      </c>
      <c r="E193" s="356">
        <v>4</v>
      </c>
      <c r="F193" s="356">
        <f t="shared" si="18"/>
        <v>4</v>
      </c>
      <c r="G193" s="355">
        <f t="shared" si="8"/>
        <v>17.179869184000001</v>
      </c>
      <c r="H193" s="356">
        <v>16</v>
      </c>
      <c r="I193" s="356">
        <f>1 * 150</f>
        <v>150</v>
      </c>
      <c r="J193" s="357" t="s">
        <v>349</v>
      </c>
      <c r="K193" s="357" t="s">
        <v>250</v>
      </c>
      <c r="L193" s="356" t="b">
        <f t="shared" si="9"/>
        <v>0</v>
      </c>
      <c r="M193" s="333">
        <f t="shared" si="10"/>
        <v>6.0904114344880542E+90</v>
      </c>
      <c r="N193" s="334">
        <f t="shared" si="11"/>
        <v>6502.5578849866106</v>
      </c>
      <c r="O193" s="335">
        <f t="shared" si="12"/>
        <v>0</v>
      </c>
      <c r="P193" s="335">
        <f t="shared" si="13"/>
        <v>2.0484307618527089E+88</v>
      </c>
      <c r="Q193" s="336">
        <f t="shared" si="14"/>
        <v>3.1714157878943755E+96</v>
      </c>
      <c r="R193" s="333"/>
      <c r="S193" s="334"/>
      <c r="T193" s="335"/>
      <c r="U193" s="337"/>
      <c r="V193" s="338">
        <f t="shared" si="15"/>
        <v>9.9999999999999997E+89</v>
      </c>
      <c r="W193" s="337"/>
      <c r="X193" s="338">
        <f t="shared" si="16"/>
        <v>9.9999999999999997E+89</v>
      </c>
    </row>
    <row r="194" spans="1:24" ht="14">
      <c r="A194" s="360" t="s">
        <v>371</v>
      </c>
      <c r="B194" s="358">
        <v>8.4599999999999995E-2</v>
      </c>
      <c r="C194" s="358"/>
      <c r="D194" s="358">
        <v>0.2142</v>
      </c>
      <c r="E194" s="356">
        <v>4</v>
      </c>
      <c r="F194" s="356">
        <f t="shared" si="18"/>
        <v>4</v>
      </c>
      <c r="G194" s="355">
        <f t="shared" si="8"/>
        <v>34.359738368000002</v>
      </c>
      <c r="H194" s="356">
        <v>32</v>
      </c>
      <c r="I194" s="359">
        <v>1E-10</v>
      </c>
      <c r="J194" s="357" t="s">
        <v>234</v>
      </c>
      <c r="K194" s="357" t="s">
        <v>254</v>
      </c>
      <c r="L194" s="356" t="b">
        <f t="shared" si="9"/>
        <v>0</v>
      </c>
      <c r="M194" s="333">
        <f t="shared" si="10"/>
        <v>3.0452057172440271E+90</v>
      </c>
      <c r="N194" s="334">
        <f t="shared" si="11"/>
        <v>3251.2789424933053</v>
      </c>
      <c r="O194" s="335">
        <f t="shared" si="12"/>
        <v>0</v>
      </c>
      <c r="P194" s="335">
        <f t="shared" si="13"/>
        <v>2.2360934510030864E+88</v>
      </c>
      <c r="Q194" s="336">
        <f t="shared" si="14"/>
        <v>3.1714157878943755E+96</v>
      </c>
      <c r="R194" s="333"/>
      <c r="S194" s="334"/>
      <c r="T194" s="335"/>
      <c r="U194" s="337"/>
      <c r="V194" s="338">
        <f t="shared" si="15"/>
        <v>9.9999999999999997E+89</v>
      </c>
      <c r="W194" s="337"/>
      <c r="X194" s="338">
        <f t="shared" si="16"/>
        <v>9.9999999999999997E+89</v>
      </c>
    </row>
    <row r="195" spans="1:24" ht="14">
      <c r="A195" s="360" t="s">
        <v>372</v>
      </c>
      <c r="B195" s="358">
        <v>6.83E-2</v>
      </c>
      <c r="C195" s="358"/>
      <c r="D195" s="358">
        <v>0.216</v>
      </c>
      <c r="E195" s="356">
        <v>4</v>
      </c>
      <c r="F195" s="356">
        <f t="shared" si="18"/>
        <v>4</v>
      </c>
      <c r="G195" s="355">
        <f t="shared" si="8"/>
        <v>11.274289152</v>
      </c>
      <c r="H195" s="356">
        <v>10.5</v>
      </c>
      <c r="I195" s="359">
        <v>1E-10</v>
      </c>
      <c r="J195" s="357" t="s">
        <v>234</v>
      </c>
      <c r="K195" s="357" t="s">
        <v>262</v>
      </c>
      <c r="L195" s="356" t="b">
        <f t="shared" si="9"/>
        <v>0</v>
      </c>
      <c r="M195" s="333">
        <f t="shared" si="10"/>
        <v>9.2804017190115236E+90</v>
      </c>
      <c r="N195" s="334">
        <f t="shared" si="11"/>
        <v>9908.4191639467226</v>
      </c>
      <c r="O195" s="335">
        <f t="shared" si="12"/>
        <v>0</v>
      </c>
      <c r="P195" s="335">
        <f t="shared" si="13"/>
        <v>1.8052622068972908E+88</v>
      </c>
      <c r="Q195" s="336">
        <f t="shared" si="14"/>
        <v>3.1714157878943755E+96</v>
      </c>
      <c r="R195" s="333"/>
      <c r="S195" s="334"/>
      <c r="T195" s="335"/>
      <c r="U195" s="337"/>
      <c r="V195" s="338">
        <f t="shared" si="15"/>
        <v>9.9999999999999997E+89</v>
      </c>
      <c r="W195" s="337"/>
      <c r="X195" s="338">
        <f t="shared" si="16"/>
        <v>9.9999999999999997E+89</v>
      </c>
    </row>
    <row r="196" spans="1:24" ht="14">
      <c r="A196" s="360" t="s">
        <v>373</v>
      </c>
      <c r="B196" s="358">
        <v>8.5000000000000006E-2</v>
      </c>
      <c r="C196" s="358"/>
      <c r="D196" s="358">
        <v>0.22600000000000001</v>
      </c>
      <c r="E196" s="356">
        <v>4</v>
      </c>
      <c r="F196" s="356">
        <f t="shared" si="18"/>
        <v>4</v>
      </c>
      <c r="G196" s="355">
        <f t="shared" si="8"/>
        <v>34.359738368000002</v>
      </c>
      <c r="H196" s="356">
        <v>32</v>
      </c>
      <c r="I196" s="359">
        <v>1E-10</v>
      </c>
      <c r="J196" s="357" t="s">
        <v>234</v>
      </c>
      <c r="K196" s="357" t="s">
        <v>250</v>
      </c>
      <c r="L196" s="356" t="b">
        <f t="shared" si="9"/>
        <v>0</v>
      </c>
      <c r="M196" s="333">
        <f t="shared" si="10"/>
        <v>3.0452057172440271E+90</v>
      </c>
      <c r="N196" s="334">
        <f t="shared" si="11"/>
        <v>3251.2789424933053</v>
      </c>
      <c r="O196" s="335">
        <f t="shared" si="12"/>
        <v>0</v>
      </c>
      <c r="P196" s="335">
        <f t="shared" si="13"/>
        <v>2.2466659968707136E+88</v>
      </c>
      <c r="Q196" s="336">
        <f t="shared" si="14"/>
        <v>3.1714157878943755E+96</v>
      </c>
      <c r="R196" s="333"/>
      <c r="S196" s="334"/>
      <c r="T196" s="335"/>
      <c r="U196" s="337"/>
      <c r="V196" s="338">
        <f t="shared" si="15"/>
        <v>9.9999999999999997E+89</v>
      </c>
      <c r="W196" s="337"/>
      <c r="X196" s="338">
        <f t="shared" si="16"/>
        <v>9.9999999999999997E+89</v>
      </c>
    </row>
    <row r="197" spans="1:24" ht="14">
      <c r="A197" s="360" t="s">
        <v>374</v>
      </c>
      <c r="B197" s="358">
        <v>8.5599999999999996E-2</v>
      </c>
      <c r="C197" s="358"/>
      <c r="D197" s="358">
        <v>0.22600000000000001</v>
      </c>
      <c r="E197" s="356">
        <v>2</v>
      </c>
      <c r="F197" s="356">
        <f t="shared" si="18"/>
        <v>2</v>
      </c>
      <c r="G197" s="355">
        <f t="shared" si="8"/>
        <v>17.179869184000001</v>
      </c>
      <c r="H197" s="356">
        <v>16</v>
      </c>
      <c r="I197" s="356">
        <f>1 * 1250</f>
        <v>1250</v>
      </c>
      <c r="J197" s="357" t="s">
        <v>375</v>
      </c>
      <c r="K197" s="357" t="s">
        <v>262</v>
      </c>
      <c r="L197" s="356" t="b">
        <f t="shared" si="9"/>
        <v>0</v>
      </c>
      <c r="M197" s="333">
        <f t="shared" si="10"/>
        <v>6.0904114344880542E+90</v>
      </c>
      <c r="N197" s="334">
        <f t="shared" si="11"/>
        <v>3251.2789424933053</v>
      </c>
      <c r="O197" s="335">
        <f t="shared" si="12"/>
        <v>0</v>
      </c>
      <c r="P197" s="335">
        <f t="shared" si="13"/>
        <v>2.2625248156721537E+88</v>
      </c>
      <c r="Q197" s="336">
        <f t="shared" si="14"/>
        <v>3.1714157878943755E+96</v>
      </c>
      <c r="R197" s="333"/>
      <c r="S197" s="334"/>
      <c r="T197" s="335"/>
      <c r="U197" s="337"/>
      <c r="V197" s="338">
        <f t="shared" si="15"/>
        <v>9.9999999999999997E+89</v>
      </c>
      <c r="W197" s="337"/>
      <c r="X197" s="338">
        <f t="shared" si="16"/>
        <v>9.9999999999999997E+89</v>
      </c>
    </row>
    <row r="198" spans="1:24" ht="14">
      <c r="A198" s="360" t="s">
        <v>376</v>
      </c>
      <c r="B198" s="358">
        <v>8.5000000000000006E-2</v>
      </c>
      <c r="C198" s="358"/>
      <c r="D198" s="358">
        <v>0.22600000000000001</v>
      </c>
      <c r="E198" s="356">
        <v>4</v>
      </c>
      <c r="F198" s="356">
        <f t="shared" si="18"/>
        <v>4</v>
      </c>
      <c r="G198" s="355">
        <f t="shared" si="8"/>
        <v>17.179869184000001</v>
      </c>
      <c r="H198" s="356">
        <v>16</v>
      </c>
      <c r="I198" s="356">
        <f>1 * 150</f>
        <v>150</v>
      </c>
      <c r="J198" s="357" t="s">
        <v>349</v>
      </c>
      <c r="K198" s="357" t="s">
        <v>250</v>
      </c>
      <c r="L198" s="356" t="b">
        <f t="shared" si="9"/>
        <v>0</v>
      </c>
      <c r="M198" s="333">
        <f t="shared" si="10"/>
        <v>6.0904114344880542E+90</v>
      </c>
      <c r="N198" s="334">
        <f t="shared" si="11"/>
        <v>6502.5578849866106</v>
      </c>
      <c r="O198" s="335">
        <f t="shared" si="12"/>
        <v>0</v>
      </c>
      <c r="P198" s="335">
        <f t="shared" si="13"/>
        <v>2.2466659968707136E+88</v>
      </c>
      <c r="Q198" s="336">
        <f t="shared" si="14"/>
        <v>3.1714157878943755E+96</v>
      </c>
      <c r="R198" s="333"/>
      <c r="S198" s="334"/>
      <c r="T198" s="335"/>
      <c r="U198" s="337"/>
      <c r="V198" s="338">
        <f t="shared" si="15"/>
        <v>9.9999999999999997E+89</v>
      </c>
      <c r="W198" s="337"/>
      <c r="X198" s="338">
        <f t="shared" si="16"/>
        <v>9.9999999999999997E+89</v>
      </c>
    </row>
    <row r="199" spans="1:24" ht="14">
      <c r="A199" s="360" t="s">
        <v>377</v>
      </c>
      <c r="B199" s="358">
        <v>8.9499999999999996E-2</v>
      </c>
      <c r="C199" s="358"/>
      <c r="D199" s="358">
        <v>0.2268</v>
      </c>
      <c r="E199" s="356">
        <v>4</v>
      </c>
      <c r="F199" s="356">
        <f t="shared" si="18"/>
        <v>4</v>
      </c>
      <c r="G199" s="355">
        <f t="shared" si="8"/>
        <v>34.359738368000002</v>
      </c>
      <c r="H199" s="356">
        <v>32</v>
      </c>
      <c r="I199" s="359">
        <v>1E-10</v>
      </c>
      <c r="J199" s="357" t="s">
        <v>234</v>
      </c>
      <c r="K199" s="357" t="s">
        <v>254</v>
      </c>
      <c r="L199" s="356" t="b">
        <f t="shared" si="9"/>
        <v>0</v>
      </c>
      <c r="M199" s="333">
        <f t="shared" si="10"/>
        <v>3.0452057172440271E+90</v>
      </c>
      <c r="N199" s="334">
        <f t="shared" si="11"/>
        <v>3251.2789424933053</v>
      </c>
      <c r="O199" s="335">
        <f t="shared" si="12"/>
        <v>0</v>
      </c>
      <c r="P199" s="335">
        <f t="shared" si="13"/>
        <v>2.3656071378815158E+88</v>
      </c>
      <c r="Q199" s="336">
        <f t="shared" si="14"/>
        <v>3.1714157878943755E+96</v>
      </c>
      <c r="R199" s="333"/>
      <c r="S199" s="334"/>
      <c r="T199" s="335"/>
      <c r="U199" s="337"/>
      <c r="V199" s="338">
        <f t="shared" si="15"/>
        <v>9.9999999999999997E+89</v>
      </c>
      <c r="W199" s="337"/>
      <c r="X199" s="338">
        <f t="shared" si="16"/>
        <v>9.9999999999999997E+89</v>
      </c>
    </row>
    <row r="200" spans="1:24" ht="14">
      <c r="A200" s="360" t="s">
        <v>378</v>
      </c>
      <c r="B200" s="358">
        <v>7.17E-2</v>
      </c>
      <c r="C200" s="358"/>
      <c r="D200" s="358">
        <v>0.2268</v>
      </c>
      <c r="E200" s="356">
        <v>4</v>
      </c>
      <c r="F200" s="356">
        <f t="shared" si="18"/>
        <v>4</v>
      </c>
      <c r="G200" s="355">
        <f t="shared" si="8"/>
        <v>8.5899345920000005</v>
      </c>
      <c r="H200" s="356">
        <v>8</v>
      </c>
      <c r="I200" s="359">
        <v>1E-10</v>
      </c>
      <c r="J200" s="357" t="s">
        <v>234</v>
      </c>
      <c r="K200" s="357" t="s">
        <v>379</v>
      </c>
      <c r="L200" s="356" t="b">
        <f t="shared" si="9"/>
        <v>0</v>
      </c>
      <c r="M200" s="333">
        <f t="shared" si="10"/>
        <v>1.2180560102066345E+91</v>
      </c>
      <c r="N200" s="334">
        <f t="shared" si="11"/>
        <v>13004.835221268198</v>
      </c>
      <c r="O200" s="335">
        <f t="shared" si="12"/>
        <v>0</v>
      </c>
      <c r="P200" s="335">
        <f t="shared" si="13"/>
        <v>1.8951288467721195E+88</v>
      </c>
      <c r="Q200" s="336">
        <f t="shared" si="14"/>
        <v>3.1714157878943755E+96</v>
      </c>
      <c r="R200" s="333"/>
      <c r="S200" s="334"/>
      <c r="T200" s="335"/>
      <c r="U200" s="337"/>
      <c r="V200" s="338">
        <f t="shared" si="15"/>
        <v>9.9999999999999997E+89</v>
      </c>
      <c r="W200" s="337"/>
      <c r="X200" s="338">
        <f t="shared" si="16"/>
        <v>9.9999999999999997E+89</v>
      </c>
    </row>
    <row r="201" spans="1:24" ht="14">
      <c r="A201" s="360" t="s">
        <v>380</v>
      </c>
      <c r="B201" s="358">
        <v>9.5399999999999999E-2</v>
      </c>
      <c r="C201" s="358"/>
      <c r="D201" s="358">
        <v>0.22800000000000001</v>
      </c>
      <c r="E201" s="356">
        <v>4</v>
      </c>
      <c r="F201" s="356">
        <f t="shared" si="18"/>
        <v>4</v>
      </c>
      <c r="G201" s="355">
        <f t="shared" si="8"/>
        <v>8.5899345920000005</v>
      </c>
      <c r="H201" s="356">
        <v>8</v>
      </c>
      <c r="I201" s="359">
        <v>1E-10</v>
      </c>
      <c r="J201" s="357" t="s">
        <v>234</v>
      </c>
      <c r="K201" s="357" t="s">
        <v>262</v>
      </c>
      <c r="L201" s="356" t="b">
        <f t="shared" si="9"/>
        <v>0</v>
      </c>
      <c r="M201" s="333">
        <f t="shared" si="10"/>
        <v>1.2180560102066345E+91</v>
      </c>
      <c r="N201" s="334">
        <f t="shared" si="11"/>
        <v>13004.835221268198</v>
      </c>
      <c r="O201" s="335">
        <f t="shared" si="12"/>
        <v>0</v>
      </c>
      <c r="P201" s="335">
        <f t="shared" si="13"/>
        <v>2.5215521894290122E+88</v>
      </c>
      <c r="Q201" s="336">
        <f t="shared" si="14"/>
        <v>3.1714157878943755E+96</v>
      </c>
      <c r="R201" s="333"/>
      <c r="S201" s="334"/>
      <c r="T201" s="335"/>
      <c r="U201" s="337"/>
      <c r="V201" s="338">
        <f t="shared" si="15"/>
        <v>9.9999999999999997E+89</v>
      </c>
      <c r="W201" s="337"/>
      <c r="X201" s="338">
        <f t="shared" si="16"/>
        <v>9.9999999999999997E+89</v>
      </c>
    </row>
    <row r="202" spans="1:24" ht="14">
      <c r="A202" s="360" t="s">
        <v>381</v>
      </c>
      <c r="B202" s="358">
        <v>8.6599999999999996E-2</v>
      </c>
      <c r="C202" s="358"/>
      <c r="D202" s="358">
        <v>0.23039999999999999</v>
      </c>
      <c r="E202" s="356">
        <v>4</v>
      </c>
      <c r="F202" s="356">
        <f t="shared" si="18"/>
        <v>4</v>
      </c>
      <c r="G202" s="355">
        <f t="shared" si="8"/>
        <v>34.359738368000002</v>
      </c>
      <c r="H202" s="356">
        <v>32</v>
      </c>
      <c r="I202" s="356">
        <f t="shared" ref="I202:I203" si="20">1 * 237</f>
        <v>237</v>
      </c>
      <c r="J202" s="357" t="s">
        <v>331</v>
      </c>
      <c r="K202" s="357" t="s">
        <v>250</v>
      </c>
      <c r="L202" s="356" t="b">
        <f t="shared" si="9"/>
        <v>0</v>
      </c>
      <c r="M202" s="333">
        <f t="shared" si="10"/>
        <v>3.0452057172440271E+90</v>
      </c>
      <c r="N202" s="334">
        <f t="shared" si="11"/>
        <v>3251.2789424933053</v>
      </c>
      <c r="O202" s="335">
        <f t="shared" si="12"/>
        <v>0</v>
      </c>
      <c r="P202" s="335">
        <f t="shared" si="13"/>
        <v>2.2889561803412209E+88</v>
      </c>
      <c r="Q202" s="336">
        <f t="shared" si="14"/>
        <v>3.1714157878943755E+96</v>
      </c>
      <c r="R202" s="333"/>
      <c r="S202" s="334"/>
      <c r="T202" s="335"/>
      <c r="U202" s="337"/>
      <c r="V202" s="338">
        <f t="shared" si="15"/>
        <v>9.9999999999999997E+89</v>
      </c>
      <c r="W202" s="337"/>
      <c r="X202" s="338">
        <f t="shared" si="16"/>
        <v>9.9999999999999997E+89</v>
      </c>
    </row>
    <row r="203" spans="1:24" ht="14">
      <c r="A203" s="360" t="s">
        <v>382</v>
      </c>
      <c r="B203" s="358">
        <v>8.9200000000000002E-2</v>
      </c>
      <c r="C203" s="358"/>
      <c r="D203" s="358">
        <v>0.23730000000000001</v>
      </c>
      <c r="E203" s="356">
        <v>4</v>
      </c>
      <c r="F203" s="356">
        <f t="shared" si="18"/>
        <v>4</v>
      </c>
      <c r="G203" s="355">
        <f t="shared" si="8"/>
        <v>17.179869184000001</v>
      </c>
      <c r="H203" s="356">
        <v>16</v>
      </c>
      <c r="I203" s="356">
        <f t="shared" si="20"/>
        <v>237</v>
      </c>
      <c r="J203" s="357" t="s">
        <v>368</v>
      </c>
      <c r="K203" s="357" t="s">
        <v>254</v>
      </c>
      <c r="L203" s="356" t="b">
        <f t="shared" si="9"/>
        <v>0</v>
      </c>
      <c r="M203" s="333">
        <f t="shared" si="10"/>
        <v>6.0904114344880542E+90</v>
      </c>
      <c r="N203" s="334">
        <f t="shared" si="11"/>
        <v>6502.5578849866106</v>
      </c>
      <c r="O203" s="335">
        <f t="shared" si="12"/>
        <v>0</v>
      </c>
      <c r="P203" s="335">
        <f t="shared" si="13"/>
        <v>2.3576777284807958E+88</v>
      </c>
      <c r="Q203" s="336">
        <f t="shared" si="14"/>
        <v>3.1714157878943755E+96</v>
      </c>
      <c r="R203" s="333"/>
      <c r="S203" s="334"/>
      <c r="T203" s="335"/>
      <c r="U203" s="337"/>
      <c r="V203" s="338">
        <f t="shared" si="15"/>
        <v>9.9999999999999997E+89</v>
      </c>
      <c r="W203" s="337"/>
      <c r="X203" s="338">
        <f t="shared" si="16"/>
        <v>9.9999999999999997E+89</v>
      </c>
    </row>
    <row r="204" spans="1:24" ht="14">
      <c r="A204" s="360" t="s">
        <v>383</v>
      </c>
      <c r="B204" s="358">
        <v>7.9899999999999999E-2</v>
      </c>
      <c r="C204" s="358"/>
      <c r="D204" s="358">
        <v>0.23799999999999999</v>
      </c>
      <c r="E204" s="356">
        <v>4</v>
      </c>
      <c r="F204" s="356">
        <f t="shared" si="18"/>
        <v>4</v>
      </c>
      <c r="G204" s="355">
        <f t="shared" si="8"/>
        <v>17.179869184000001</v>
      </c>
      <c r="H204" s="356">
        <v>16</v>
      </c>
      <c r="I204" s="359">
        <v>1E-10</v>
      </c>
      <c r="J204" s="357" t="s">
        <v>234</v>
      </c>
      <c r="K204" s="357" t="s">
        <v>262</v>
      </c>
      <c r="L204" s="356" t="b">
        <f t="shared" si="9"/>
        <v>0</v>
      </c>
      <c r="M204" s="333">
        <f t="shared" si="10"/>
        <v>6.0904114344880542E+90</v>
      </c>
      <c r="N204" s="334">
        <f t="shared" si="11"/>
        <v>6502.5578849866106</v>
      </c>
      <c r="O204" s="335">
        <f t="shared" si="12"/>
        <v>0</v>
      </c>
      <c r="P204" s="335">
        <f t="shared" si="13"/>
        <v>2.1118660370584707E+88</v>
      </c>
      <c r="Q204" s="336">
        <f t="shared" si="14"/>
        <v>3.1714157878943755E+96</v>
      </c>
      <c r="R204" s="333"/>
      <c r="S204" s="334"/>
      <c r="T204" s="335"/>
      <c r="U204" s="337"/>
      <c r="V204" s="338">
        <f t="shared" si="15"/>
        <v>9.9999999999999997E+89</v>
      </c>
      <c r="W204" s="337"/>
      <c r="X204" s="338">
        <f t="shared" si="16"/>
        <v>9.9999999999999997E+89</v>
      </c>
    </row>
    <row r="205" spans="1:24" ht="14">
      <c r="A205" s="360" t="s">
        <v>384</v>
      </c>
      <c r="B205" s="358">
        <v>9.4700000000000006E-2</v>
      </c>
      <c r="C205" s="358"/>
      <c r="D205" s="358">
        <v>0.252</v>
      </c>
      <c r="E205" s="356">
        <v>4</v>
      </c>
      <c r="F205" s="356">
        <f t="shared" si="18"/>
        <v>4</v>
      </c>
      <c r="G205" s="355">
        <f t="shared" si="8"/>
        <v>34.359738368000002</v>
      </c>
      <c r="H205" s="356">
        <v>32</v>
      </c>
      <c r="I205" s="359">
        <v>1E-10</v>
      </c>
      <c r="J205" s="357" t="s">
        <v>234</v>
      </c>
      <c r="K205" s="357" t="s">
        <v>250</v>
      </c>
      <c r="L205" s="356" t="b">
        <f t="shared" si="9"/>
        <v>0</v>
      </c>
      <c r="M205" s="333">
        <f t="shared" si="10"/>
        <v>3.0452057172440271E+90</v>
      </c>
      <c r="N205" s="334">
        <f t="shared" si="11"/>
        <v>3251.2789424933053</v>
      </c>
      <c r="O205" s="335">
        <f t="shared" si="12"/>
        <v>0</v>
      </c>
      <c r="P205" s="335">
        <f t="shared" si="13"/>
        <v>2.503050234160666E+88</v>
      </c>
      <c r="Q205" s="336">
        <f t="shared" si="14"/>
        <v>3.1714157878943755E+96</v>
      </c>
      <c r="R205" s="333"/>
      <c r="S205" s="334"/>
      <c r="T205" s="335"/>
      <c r="U205" s="337"/>
      <c r="V205" s="338">
        <f t="shared" si="15"/>
        <v>9.9999999999999997E+89</v>
      </c>
      <c r="W205" s="337"/>
      <c r="X205" s="338">
        <f t="shared" si="16"/>
        <v>9.9999999999999997E+89</v>
      </c>
    </row>
    <row r="206" spans="1:24" ht="14">
      <c r="A206" s="360" t="s">
        <v>385</v>
      </c>
      <c r="B206" s="358">
        <v>9.9500000000000005E-2</v>
      </c>
      <c r="C206" s="358"/>
      <c r="D206" s="358">
        <v>0.252</v>
      </c>
      <c r="E206" s="356">
        <v>4</v>
      </c>
      <c r="F206" s="356">
        <f t="shared" si="18"/>
        <v>4</v>
      </c>
      <c r="G206" s="355">
        <f t="shared" si="8"/>
        <v>34.359738368000002</v>
      </c>
      <c r="H206" s="356">
        <v>32</v>
      </c>
      <c r="I206" s="359">
        <v>1E-10</v>
      </c>
      <c r="J206" s="357" t="s">
        <v>234</v>
      </c>
      <c r="K206" s="357" t="s">
        <v>254</v>
      </c>
      <c r="L206" s="356" t="b">
        <f t="shared" si="9"/>
        <v>0</v>
      </c>
      <c r="M206" s="333">
        <f t="shared" si="10"/>
        <v>3.0452057172440271E+90</v>
      </c>
      <c r="N206" s="334">
        <f t="shared" si="11"/>
        <v>3251.2789424933053</v>
      </c>
      <c r="O206" s="335">
        <f t="shared" si="12"/>
        <v>0</v>
      </c>
      <c r="P206" s="335">
        <f t="shared" si="13"/>
        <v>2.6299207845721882E+88</v>
      </c>
      <c r="Q206" s="336">
        <f t="shared" si="14"/>
        <v>3.1714157878943755E+96</v>
      </c>
      <c r="R206" s="333"/>
      <c r="S206" s="334"/>
      <c r="T206" s="335"/>
      <c r="U206" s="337"/>
      <c r="V206" s="338">
        <f t="shared" si="15"/>
        <v>9.9999999999999997E+89</v>
      </c>
      <c r="W206" s="337"/>
      <c r="X206" s="338">
        <f t="shared" si="16"/>
        <v>9.9999999999999997E+89</v>
      </c>
    </row>
    <row r="207" spans="1:24" ht="14">
      <c r="A207" s="360" t="s">
        <v>386</v>
      </c>
      <c r="B207" s="358">
        <v>9.8500000000000004E-2</v>
      </c>
      <c r="C207" s="358"/>
      <c r="D207" s="358">
        <v>0.26200000000000001</v>
      </c>
      <c r="E207" s="356">
        <v>4</v>
      </c>
      <c r="F207" s="356">
        <f t="shared" si="18"/>
        <v>4</v>
      </c>
      <c r="G207" s="355">
        <f t="shared" si="8"/>
        <v>34.359738368000002</v>
      </c>
      <c r="H207" s="356">
        <v>32</v>
      </c>
      <c r="I207" s="356">
        <f>1 * 150</f>
        <v>150</v>
      </c>
      <c r="J207" s="357" t="s">
        <v>349</v>
      </c>
      <c r="K207" s="357" t="s">
        <v>250</v>
      </c>
      <c r="L207" s="356" t="b">
        <f t="shared" si="9"/>
        <v>0</v>
      </c>
      <c r="M207" s="333">
        <f t="shared" si="10"/>
        <v>3.0452057172440271E+90</v>
      </c>
      <c r="N207" s="334">
        <f t="shared" si="11"/>
        <v>3251.2789424933053</v>
      </c>
      <c r="O207" s="335">
        <f t="shared" si="12"/>
        <v>0</v>
      </c>
      <c r="P207" s="335">
        <f t="shared" si="13"/>
        <v>2.6034894199031205E+88</v>
      </c>
      <c r="Q207" s="336">
        <f t="shared" si="14"/>
        <v>3.1714157878943755E+96</v>
      </c>
      <c r="R207" s="333"/>
      <c r="S207" s="334"/>
      <c r="T207" s="335"/>
      <c r="U207" s="337"/>
      <c r="V207" s="338">
        <f t="shared" si="15"/>
        <v>9.9999999999999997E+89</v>
      </c>
      <c r="W207" s="337"/>
      <c r="X207" s="338">
        <f t="shared" si="16"/>
        <v>9.9999999999999997E+89</v>
      </c>
    </row>
    <row r="208" spans="1:24" ht="14">
      <c r="A208" s="360" t="s">
        <v>387</v>
      </c>
      <c r="B208" s="358">
        <v>0.1</v>
      </c>
      <c r="C208" s="358"/>
      <c r="D208" s="358">
        <v>0.26600000000000001</v>
      </c>
      <c r="E208" s="356">
        <v>4</v>
      </c>
      <c r="F208" s="356">
        <f t="shared" si="18"/>
        <v>4</v>
      </c>
      <c r="G208" s="355">
        <f t="shared" si="8"/>
        <v>32.749125632000002</v>
      </c>
      <c r="H208" s="356">
        <v>30.5</v>
      </c>
      <c r="I208" s="359">
        <v>1E-10</v>
      </c>
      <c r="J208" s="357" t="s">
        <v>234</v>
      </c>
      <c r="K208" s="357" t="s">
        <v>250</v>
      </c>
      <c r="L208" s="356" t="b">
        <f t="shared" si="9"/>
        <v>0</v>
      </c>
      <c r="M208" s="333">
        <f t="shared" si="10"/>
        <v>3.194982855808968E+90</v>
      </c>
      <c r="N208" s="334">
        <f t="shared" si="11"/>
        <v>3411.1917043555177</v>
      </c>
      <c r="O208" s="335">
        <f t="shared" si="12"/>
        <v>0</v>
      </c>
      <c r="P208" s="335">
        <f t="shared" si="13"/>
        <v>2.643136466906722E+88</v>
      </c>
      <c r="Q208" s="336">
        <f t="shared" si="14"/>
        <v>3.1714157878943755E+96</v>
      </c>
      <c r="R208" s="333"/>
      <c r="S208" s="334"/>
      <c r="T208" s="335"/>
      <c r="U208" s="337"/>
      <c r="V208" s="338">
        <f t="shared" si="15"/>
        <v>9.9999999999999997E+89</v>
      </c>
      <c r="W208" s="337"/>
      <c r="X208" s="338">
        <f t="shared" si="16"/>
        <v>9.9999999999999997E+89</v>
      </c>
    </row>
    <row r="209" spans="1:24" ht="14">
      <c r="A209" s="360" t="s">
        <v>388</v>
      </c>
      <c r="B209" s="358">
        <v>0.10100000000000001</v>
      </c>
      <c r="C209" s="358"/>
      <c r="D209" s="358">
        <v>0.26879999999999998</v>
      </c>
      <c r="E209" s="356">
        <v>8</v>
      </c>
      <c r="F209" s="356">
        <f t="shared" si="18"/>
        <v>8</v>
      </c>
      <c r="G209" s="355">
        <f t="shared" si="8"/>
        <v>34.359738368000002</v>
      </c>
      <c r="H209" s="356">
        <v>32</v>
      </c>
      <c r="I209" s="359">
        <v>1E-10</v>
      </c>
      <c r="J209" s="357" t="s">
        <v>234</v>
      </c>
      <c r="K209" s="357" t="s">
        <v>235</v>
      </c>
      <c r="L209" s="356" t="b">
        <f t="shared" si="9"/>
        <v>0</v>
      </c>
      <c r="M209" s="333">
        <f t="shared" si="10"/>
        <v>3.0452057172440271E+90</v>
      </c>
      <c r="N209" s="334">
        <f t="shared" si="11"/>
        <v>6502.5578849866106</v>
      </c>
      <c r="O209" s="335">
        <f t="shared" si="12"/>
        <v>0</v>
      </c>
      <c r="P209" s="335">
        <f t="shared" si="13"/>
        <v>2.6695678315757892E+88</v>
      </c>
      <c r="Q209" s="336">
        <f t="shared" si="14"/>
        <v>3.1714157878943755E+96</v>
      </c>
      <c r="R209" s="333"/>
      <c r="S209" s="334"/>
      <c r="T209" s="335"/>
      <c r="U209" s="337"/>
      <c r="V209" s="338">
        <f t="shared" si="15"/>
        <v>9.9999999999999997E+89</v>
      </c>
      <c r="W209" s="337"/>
      <c r="X209" s="338">
        <f t="shared" si="16"/>
        <v>9.9999999999999997E+89</v>
      </c>
    </row>
    <row r="210" spans="1:24" ht="14">
      <c r="A210" s="360" t="s">
        <v>389</v>
      </c>
      <c r="B210" s="358">
        <v>9.1999999999999998E-2</v>
      </c>
      <c r="C210" s="358"/>
      <c r="D210" s="358">
        <v>0.27200000000000002</v>
      </c>
      <c r="E210" s="356">
        <v>4</v>
      </c>
      <c r="F210" s="356">
        <f t="shared" si="18"/>
        <v>4</v>
      </c>
      <c r="G210" s="355">
        <f t="shared" si="8"/>
        <v>17.179869184000001</v>
      </c>
      <c r="H210" s="356">
        <v>16</v>
      </c>
      <c r="I210" s="356">
        <f>1 * 150</f>
        <v>150</v>
      </c>
      <c r="J210" s="357" t="s">
        <v>349</v>
      </c>
      <c r="K210" s="357" t="s">
        <v>262</v>
      </c>
      <c r="L210" s="356" t="b">
        <f t="shared" si="9"/>
        <v>0</v>
      </c>
      <c r="M210" s="333">
        <f t="shared" si="10"/>
        <v>6.0904114344880542E+90</v>
      </c>
      <c r="N210" s="334">
        <f t="shared" si="11"/>
        <v>6502.5578849866106</v>
      </c>
      <c r="O210" s="335">
        <f t="shared" si="12"/>
        <v>0</v>
      </c>
      <c r="P210" s="335">
        <f t="shared" si="13"/>
        <v>2.4316855495541838E+88</v>
      </c>
      <c r="Q210" s="336">
        <f t="shared" si="14"/>
        <v>3.1714157878943755E+96</v>
      </c>
      <c r="R210" s="333"/>
      <c r="S210" s="334"/>
      <c r="T210" s="335"/>
      <c r="U210" s="337"/>
      <c r="V210" s="338">
        <f t="shared" si="15"/>
        <v>9.9999999999999997E+89</v>
      </c>
      <c r="W210" s="337"/>
      <c r="X210" s="338">
        <f t="shared" si="16"/>
        <v>9.9999999999999997E+89</v>
      </c>
    </row>
    <row r="211" spans="1:24" ht="14">
      <c r="A211" s="360" t="s">
        <v>390</v>
      </c>
      <c r="B211" s="358">
        <v>0.1023</v>
      </c>
      <c r="C211" s="358"/>
      <c r="D211" s="358">
        <v>0.27200000000000002</v>
      </c>
      <c r="E211" s="356">
        <v>8</v>
      </c>
      <c r="F211" s="356">
        <f t="shared" si="18"/>
        <v>8</v>
      </c>
      <c r="G211" s="355">
        <f t="shared" si="8"/>
        <v>17.179869184000001</v>
      </c>
      <c r="H211" s="356">
        <v>16</v>
      </c>
      <c r="I211" s="359">
        <v>1E-10</v>
      </c>
      <c r="J211" s="357" t="s">
        <v>234</v>
      </c>
      <c r="K211" s="357" t="s">
        <v>250</v>
      </c>
      <c r="L211" s="356" t="b">
        <f t="shared" si="9"/>
        <v>0</v>
      </c>
      <c r="M211" s="333">
        <f t="shared" si="10"/>
        <v>6.0904114344880542E+90</v>
      </c>
      <c r="N211" s="334">
        <f t="shared" si="11"/>
        <v>13005.115769973221</v>
      </c>
      <c r="O211" s="335">
        <f t="shared" si="12"/>
        <v>0</v>
      </c>
      <c r="P211" s="335">
        <f t="shared" si="13"/>
        <v>2.7039286056455762E+88</v>
      </c>
      <c r="Q211" s="336">
        <f t="shared" si="14"/>
        <v>3.1714157878943755E+96</v>
      </c>
      <c r="R211" s="333"/>
      <c r="S211" s="334"/>
      <c r="T211" s="335"/>
      <c r="U211" s="337"/>
      <c r="V211" s="338">
        <f t="shared" si="15"/>
        <v>9.9999999999999997E+89</v>
      </c>
      <c r="W211" s="337"/>
      <c r="X211" s="338">
        <f t="shared" si="16"/>
        <v>9.9999999999999997E+89</v>
      </c>
    </row>
    <row r="212" spans="1:24" ht="14">
      <c r="A212" s="360" t="s">
        <v>391</v>
      </c>
      <c r="B212" s="358">
        <v>9.3399999999999997E-2</v>
      </c>
      <c r="C212" s="358"/>
      <c r="D212" s="358">
        <v>0.27845999999999999</v>
      </c>
      <c r="E212" s="356">
        <v>4</v>
      </c>
      <c r="F212" s="356">
        <f t="shared" si="18"/>
        <v>4</v>
      </c>
      <c r="G212" s="355">
        <f t="shared" si="8"/>
        <v>17.179869184000001</v>
      </c>
      <c r="H212" s="356">
        <v>16</v>
      </c>
      <c r="I212" s="359">
        <v>1E-10</v>
      </c>
      <c r="J212" s="357" t="s">
        <v>234</v>
      </c>
      <c r="K212" s="357" t="s">
        <v>379</v>
      </c>
      <c r="L212" s="356" t="b">
        <f t="shared" si="9"/>
        <v>0</v>
      </c>
      <c r="M212" s="333">
        <f t="shared" si="10"/>
        <v>6.0904114344880542E+90</v>
      </c>
      <c r="N212" s="334">
        <f t="shared" si="11"/>
        <v>6502.5578849866106</v>
      </c>
      <c r="O212" s="335">
        <f t="shared" si="12"/>
        <v>0</v>
      </c>
      <c r="P212" s="335">
        <f t="shared" si="13"/>
        <v>2.468689460090878E+88</v>
      </c>
      <c r="Q212" s="336">
        <f t="shared" si="14"/>
        <v>3.1714157878943755E+96</v>
      </c>
      <c r="R212" s="333"/>
      <c r="S212" s="334"/>
      <c r="T212" s="335"/>
      <c r="U212" s="337"/>
      <c r="V212" s="338">
        <f t="shared" si="15"/>
        <v>9.9999999999999997E+89</v>
      </c>
      <c r="W212" s="337"/>
      <c r="X212" s="338">
        <f t="shared" si="16"/>
        <v>9.9999999999999997E+89</v>
      </c>
    </row>
    <row r="213" spans="1:24" ht="14">
      <c r="A213" s="360" t="s">
        <v>392</v>
      </c>
      <c r="B213" s="358">
        <v>0.10829999999999999</v>
      </c>
      <c r="C213" s="358"/>
      <c r="D213" s="358">
        <v>0.28799999999999998</v>
      </c>
      <c r="E213" s="356">
        <v>4</v>
      </c>
      <c r="F213" s="356">
        <f t="shared" si="18"/>
        <v>4</v>
      </c>
      <c r="G213" s="355">
        <f t="shared" si="8"/>
        <v>34.359738368000002</v>
      </c>
      <c r="H213" s="356">
        <v>32</v>
      </c>
      <c r="I213" s="356">
        <f>1 * 150</f>
        <v>150</v>
      </c>
      <c r="J213" s="357" t="s">
        <v>349</v>
      </c>
      <c r="K213" s="357" t="s">
        <v>250</v>
      </c>
      <c r="L213" s="356" t="b">
        <f t="shared" si="9"/>
        <v>0</v>
      </c>
      <c r="M213" s="333">
        <f t="shared" si="10"/>
        <v>3.0452057172440271E+90</v>
      </c>
      <c r="N213" s="334">
        <f t="shared" si="11"/>
        <v>3251.2789424933053</v>
      </c>
      <c r="O213" s="335">
        <f t="shared" si="12"/>
        <v>0</v>
      </c>
      <c r="P213" s="335">
        <f t="shared" si="13"/>
        <v>2.8625167936599794E+88</v>
      </c>
      <c r="Q213" s="336">
        <f t="shared" si="14"/>
        <v>3.1714157878943755E+96</v>
      </c>
      <c r="R213" s="333"/>
      <c r="S213" s="334"/>
      <c r="T213" s="335"/>
      <c r="U213" s="337"/>
      <c r="V213" s="338">
        <f t="shared" si="15"/>
        <v>9.9999999999999997E+89</v>
      </c>
      <c r="W213" s="337"/>
      <c r="X213" s="338">
        <f t="shared" si="16"/>
        <v>9.9999999999999997E+89</v>
      </c>
    </row>
    <row r="214" spans="1:24" ht="14">
      <c r="A214" s="360" t="s">
        <v>393</v>
      </c>
      <c r="B214" s="358">
        <v>0.1091</v>
      </c>
      <c r="C214" s="358"/>
      <c r="D214" s="358">
        <v>0.28815000000000002</v>
      </c>
      <c r="E214" s="356">
        <v>2</v>
      </c>
      <c r="F214" s="356">
        <f t="shared" si="18"/>
        <v>2</v>
      </c>
      <c r="G214" s="355">
        <f t="shared" si="8"/>
        <v>12.884901888</v>
      </c>
      <c r="H214" s="356">
        <v>12</v>
      </c>
      <c r="I214" s="356">
        <f>1 * 1875</f>
        <v>1875</v>
      </c>
      <c r="J214" s="357" t="s">
        <v>394</v>
      </c>
      <c r="K214" s="357" t="s">
        <v>262</v>
      </c>
      <c r="L214" s="356" t="b">
        <f t="shared" si="9"/>
        <v>0</v>
      </c>
      <c r="M214" s="333">
        <f t="shared" si="10"/>
        <v>8.1202858124076427E+90</v>
      </c>
      <c r="N214" s="334">
        <f t="shared" si="11"/>
        <v>4334.898315638563</v>
      </c>
      <c r="O214" s="335">
        <f t="shared" si="12"/>
        <v>0</v>
      </c>
      <c r="P214" s="335">
        <f t="shared" si="13"/>
        <v>2.8836618853952332E+88</v>
      </c>
      <c r="Q214" s="336">
        <f t="shared" si="14"/>
        <v>3.1714157878943755E+96</v>
      </c>
      <c r="R214" s="333"/>
      <c r="S214" s="334"/>
      <c r="T214" s="335"/>
      <c r="U214" s="337"/>
      <c r="V214" s="338">
        <f t="shared" si="15"/>
        <v>9.9999999999999997E+89</v>
      </c>
      <c r="W214" s="337"/>
      <c r="X214" s="338">
        <f t="shared" si="16"/>
        <v>9.9999999999999997E+89</v>
      </c>
    </row>
    <row r="215" spans="1:24" ht="14">
      <c r="A215" s="360" t="s">
        <v>395</v>
      </c>
      <c r="B215" s="358">
        <v>0.1108</v>
      </c>
      <c r="C215" s="358"/>
      <c r="D215" s="358">
        <v>0.28899999999999998</v>
      </c>
      <c r="E215" s="356">
        <v>8</v>
      </c>
      <c r="F215" s="356">
        <f t="shared" si="18"/>
        <v>8</v>
      </c>
      <c r="G215" s="355">
        <f t="shared" si="8"/>
        <v>17.179869184000001</v>
      </c>
      <c r="H215" s="356">
        <v>16</v>
      </c>
      <c r="I215" s="359">
        <v>1E-10</v>
      </c>
      <c r="J215" s="357" t="s">
        <v>234</v>
      </c>
      <c r="K215" s="357" t="s">
        <v>396</v>
      </c>
      <c r="L215" s="356" t="b">
        <f t="shared" si="9"/>
        <v>0</v>
      </c>
      <c r="M215" s="333">
        <f t="shared" si="10"/>
        <v>6.0904114344880542E+90</v>
      </c>
      <c r="N215" s="334">
        <f t="shared" si="11"/>
        <v>13005.115769973221</v>
      </c>
      <c r="O215" s="335">
        <f t="shared" si="12"/>
        <v>0</v>
      </c>
      <c r="P215" s="335">
        <f t="shared" si="13"/>
        <v>2.9285952053326474E+88</v>
      </c>
      <c r="Q215" s="336">
        <f t="shared" si="14"/>
        <v>3.1714157878943755E+96</v>
      </c>
      <c r="R215" s="333"/>
      <c r="S215" s="334"/>
      <c r="T215" s="335"/>
      <c r="U215" s="337"/>
      <c r="V215" s="338">
        <f t="shared" si="15"/>
        <v>9.9999999999999997E+89</v>
      </c>
      <c r="W215" s="337"/>
      <c r="X215" s="338">
        <f t="shared" si="16"/>
        <v>9.9999999999999997E+89</v>
      </c>
    </row>
    <row r="216" spans="1:24" ht="14">
      <c r="A216" s="360" t="s">
        <v>397</v>
      </c>
      <c r="B216" s="358">
        <v>0.1051</v>
      </c>
      <c r="C216" s="358"/>
      <c r="D216" s="358">
        <v>0.29799999999999999</v>
      </c>
      <c r="E216" s="356">
        <v>4</v>
      </c>
      <c r="F216" s="356">
        <f t="shared" si="18"/>
        <v>4</v>
      </c>
      <c r="G216" s="355">
        <f t="shared" si="8"/>
        <v>34.359738368000002</v>
      </c>
      <c r="H216" s="356">
        <v>32</v>
      </c>
      <c r="I216" s="359">
        <v>1E-10</v>
      </c>
      <c r="J216" s="357" t="s">
        <v>234</v>
      </c>
      <c r="K216" s="357" t="s">
        <v>262</v>
      </c>
      <c r="L216" s="356" t="b">
        <f t="shared" si="9"/>
        <v>0</v>
      </c>
      <c r="M216" s="333">
        <f t="shared" si="10"/>
        <v>3.0452057172440271E+90</v>
      </c>
      <c r="N216" s="334">
        <f t="shared" si="11"/>
        <v>3251.2789424933053</v>
      </c>
      <c r="O216" s="335">
        <f t="shared" si="12"/>
        <v>0</v>
      </c>
      <c r="P216" s="335">
        <f t="shared" si="13"/>
        <v>2.7779364267189642E+88</v>
      </c>
      <c r="Q216" s="336">
        <f t="shared" si="14"/>
        <v>3.1714157878943755E+96</v>
      </c>
      <c r="R216" s="333"/>
      <c r="S216" s="334"/>
      <c r="T216" s="335"/>
      <c r="U216" s="337"/>
      <c r="V216" s="338">
        <f t="shared" si="15"/>
        <v>9.9999999999999997E+89</v>
      </c>
      <c r="W216" s="337"/>
      <c r="X216" s="338">
        <f t="shared" si="16"/>
        <v>9.9999999999999997E+89</v>
      </c>
    </row>
    <row r="217" spans="1:24" ht="14">
      <c r="A217" s="360" t="s">
        <v>398</v>
      </c>
      <c r="B217" s="358">
        <v>0.1051</v>
      </c>
      <c r="C217" s="358"/>
      <c r="D217" s="358">
        <v>0.29799999999999999</v>
      </c>
      <c r="E217" s="356">
        <v>4</v>
      </c>
      <c r="F217" s="356">
        <f t="shared" si="18"/>
        <v>4</v>
      </c>
      <c r="G217" s="355">
        <f t="shared" si="8"/>
        <v>34.359738368000002</v>
      </c>
      <c r="H217" s="356">
        <v>32</v>
      </c>
      <c r="I217" s="359">
        <v>1E-10</v>
      </c>
      <c r="J217" s="357" t="s">
        <v>234</v>
      </c>
      <c r="K217" s="357" t="s">
        <v>250</v>
      </c>
      <c r="L217" s="356" t="b">
        <f t="shared" si="9"/>
        <v>0</v>
      </c>
      <c r="M217" s="333">
        <f t="shared" si="10"/>
        <v>3.0452057172440271E+90</v>
      </c>
      <c r="N217" s="334">
        <f t="shared" si="11"/>
        <v>3251.2789424933053</v>
      </c>
      <c r="O217" s="335">
        <f t="shared" si="12"/>
        <v>0</v>
      </c>
      <c r="P217" s="335">
        <f t="shared" si="13"/>
        <v>2.7779364267189642E+88</v>
      </c>
      <c r="Q217" s="336">
        <f t="shared" si="14"/>
        <v>3.1714157878943755E+96</v>
      </c>
      <c r="R217" s="333"/>
      <c r="S217" s="334"/>
      <c r="T217" s="335"/>
      <c r="U217" s="337"/>
      <c r="V217" s="338">
        <f t="shared" si="15"/>
        <v>9.9999999999999997E+89</v>
      </c>
      <c r="W217" s="337"/>
      <c r="X217" s="338">
        <f t="shared" si="16"/>
        <v>9.9999999999999997E+89</v>
      </c>
    </row>
    <row r="218" spans="1:24" ht="14">
      <c r="A218" s="360" t="s">
        <v>399</v>
      </c>
      <c r="B218" s="358">
        <v>0.11310000000000001</v>
      </c>
      <c r="C218" s="358"/>
      <c r="D218" s="358">
        <v>0.30080000000000001</v>
      </c>
      <c r="E218" s="356">
        <v>8</v>
      </c>
      <c r="F218" s="356">
        <f t="shared" si="18"/>
        <v>8</v>
      </c>
      <c r="G218" s="355">
        <f t="shared" si="8"/>
        <v>34.359738368000002</v>
      </c>
      <c r="H218" s="356">
        <v>32</v>
      </c>
      <c r="I218" s="359">
        <v>1E-10</v>
      </c>
      <c r="J218" s="357" t="s">
        <v>234</v>
      </c>
      <c r="K218" s="357" t="s">
        <v>235</v>
      </c>
      <c r="L218" s="356" t="b">
        <f t="shared" si="9"/>
        <v>0</v>
      </c>
      <c r="M218" s="333">
        <f t="shared" si="10"/>
        <v>3.0452057172440271E+90</v>
      </c>
      <c r="N218" s="334">
        <f t="shared" si="11"/>
        <v>6502.5578849866106</v>
      </c>
      <c r="O218" s="335">
        <f t="shared" si="12"/>
        <v>0</v>
      </c>
      <c r="P218" s="335">
        <f t="shared" si="13"/>
        <v>2.989387344071502E+88</v>
      </c>
      <c r="Q218" s="336">
        <f t="shared" si="14"/>
        <v>3.1714157878943755E+96</v>
      </c>
      <c r="R218" s="333"/>
      <c r="S218" s="334"/>
      <c r="T218" s="335"/>
      <c r="U218" s="337"/>
      <c r="V218" s="338">
        <f t="shared" si="15"/>
        <v>9.9999999999999997E+89</v>
      </c>
      <c r="W218" s="337"/>
      <c r="X218" s="338">
        <f t="shared" si="16"/>
        <v>9.9999999999999997E+89</v>
      </c>
    </row>
    <row r="219" spans="1:24" ht="14">
      <c r="A219" s="360" t="s">
        <v>400</v>
      </c>
      <c r="B219" s="358">
        <v>0.1137</v>
      </c>
      <c r="C219" s="358"/>
      <c r="D219" s="358">
        <v>0.3024</v>
      </c>
      <c r="E219" s="356">
        <v>4</v>
      </c>
      <c r="F219" s="356">
        <f t="shared" si="18"/>
        <v>4</v>
      </c>
      <c r="G219" s="355">
        <f t="shared" si="8"/>
        <v>34.359738368000002</v>
      </c>
      <c r="H219" s="356">
        <v>32</v>
      </c>
      <c r="I219" s="356">
        <f>1 * 237</f>
        <v>237</v>
      </c>
      <c r="J219" s="357" t="s">
        <v>368</v>
      </c>
      <c r="K219" s="357" t="s">
        <v>254</v>
      </c>
      <c r="L219" s="356" t="b">
        <f t="shared" si="9"/>
        <v>0</v>
      </c>
      <c r="M219" s="333">
        <f t="shared" si="10"/>
        <v>3.0452057172440271E+90</v>
      </c>
      <c r="N219" s="334">
        <f t="shared" si="11"/>
        <v>3251.2789424933053</v>
      </c>
      <c r="O219" s="335">
        <f t="shared" si="12"/>
        <v>0</v>
      </c>
      <c r="P219" s="335">
        <f t="shared" si="13"/>
        <v>3.005246162872943E+88</v>
      </c>
      <c r="Q219" s="336">
        <f t="shared" si="14"/>
        <v>3.1714157878943755E+96</v>
      </c>
      <c r="R219" s="333"/>
      <c r="S219" s="334"/>
      <c r="T219" s="335"/>
      <c r="U219" s="337"/>
      <c r="V219" s="338">
        <f t="shared" si="15"/>
        <v>9.9999999999999997E+89</v>
      </c>
      <c r="W219" s="337"/>
      <c r="X219" s="338">
        <f t="shared" si="16"/>
        <v>9.9999999999999997E+89</v>
      </c>
    </row>
    <row r="220" spans="1:24" ht="14">
      <c r="A220" s="360" t="s">
        <v>401</v>
      </c>
      <c r="B220" s="358">
        <v>0.1172</v>
      </c>
      <c r="C220" s="358"/>
      <c r="D220" s="358">
        <v>0.30599999999999999</v>
      </c>
      <c r="E220" s="356">
        <v>8</v>
      </c>
      <c r="F220" s="356">
        <f t="shared" si="18"/>
        <v>8</v>
      </c>
      <c r="G220" s="355">
        <f t="shared" si="8"/>
        <v>17.179869184000001</v>
      </c>
      <c r="H220" s="356">
        <v>16</v>
      </c>
      <c r="I220" s="359">
        <v>1E-10</v>
      </c>
      <c r="J220" s="357" t="s">
        <v>234</v>
      </c>
      <c r="K220" s="357" t="s">
        <v>254</v>
      </c>
      <c r="L220" s="356" t="b">
        <f t="shared" si="9"/>
        <v>0</v>
      </c>
      <c r="M220" s="333">
        <f t="shared" si="10"/>
        <v>6.0904114344880542E+90</v>
      </c>
      <c r="N220" s="334">
        <f t="shared" si="11"/>
        <v>13005.115769973221</v>
      </c>
      <c r="O220" s="335">
        <f t="shared" si="12"/>
        <v>0</v>
      </c>
      <c r="P220" s="335">
        <f t="shared" si="13"/>
        <v>3.0977559392146776E+88</v>
      </c>
      <c r="Q220" s="336">
        <f t="shared" si="14"/>
        <v>3.1714157878943755E+96</v>
      </c>
      <c r="R220" s="333"/>
      <c r="S220" s="334"/>
      <c r="T220" s="335"/>
      <c r="U220" s="337"/>
      <c r="V220" s="338">
        <f t="shared" si="15"/>
        <v>9.9999999999999997E+89</v>
      </c>
      <c r="W220" s="337"/>
      <c r="X220" s="338">
        <f t="shared" si="16"/>
        <v>9.9999999999999997E+89</v>
      </c>
    </row>
    <row r="221" spans="1:24" ht="14">
      <c r="A221" s="360" t="s">
        <v>402</v>
      </c>
      <c r="B221" s="358">
        <v>0.11550000000000001</v>
      </c>
      <c r="C221" s="358"/>
      <c r="D221" s="358">
        <v>0.30719999999999997</v>
      </c>
      <c r="E221" s="356">
        <v>8</v>
      </c>
      <c r="F221" s="356">
        <f t="shared" si="18"/>
        <v>8</v>
      </c>
      <c r="G221" s="355">
        <f t="shared" si="8"/>
        <v>17.179869184000001</v>
      </c>
      <c r="H221" s="356">
        <v>16</v>
      </c>
      <c r="I221" s="356">
        <f>1 * 475</f>
        <v>475</v>
      </c>
      <c r="J221" s="357" t="s">
        <v>337</v>
      </c>
      <c r="K221" s="357" t="s">
        <v>250</v>
      </c>
      <c r="L221" s="356" t="b">
        <f t="shared" si="9"/>
        <v>0</v>
      </c>
      <c r="M221" s="333">
        <f t="shared" si="10"/>
        <v>6.0904114344880542E+90</v>
      </c>
      <c r="N221" s="334">
        <f t="shared" si="11"/>
        <v>13005.115769973221</v>
      </c>
      <c r="O221" s="335">
        <f t="shared" si="12"/>
        <v>0</v>
      </c>
      <c r="P221" s="335">
        <f t="shared" si="13"/>
        <v>3.0528226192772634E+88</v>
      </c>
      <c r="Q221" s="336">
        <f t="shared" si="14"/>
        <v>3.1714157878943755E+96</v>
      </c>
      <c r="R221" s="333"/>
      <c r="S221" s="334"/>
      <c r="T221" s="335"/>
      <c r="U221" s="337"/>
      <c r="V221" s="338">
        <f t="shared" si="15"/>
        <v>9.9999999999999997E+89</v>
      </c>
      <c r="W221" s="337"/>
      <c r="X221" s="338">
        <f t="shared" si="16"/>
        <v>9.9999999999999997E+89</v>
      </c>
    </row>
    <row r="222" spans="1:24" ht="14">
      <c r="A222" s="360" t="s">
        <v>403</v>
      </c>
      <c r="B222" s="358">
        <v>0.11650000000000001</v>
      </c>
      <c r="C222" s="358"/>
      <c r="D222" s="358">
        <v>0.308</v>
      </c>
      <c r="E222" s="356">
        <v>8</v>
      </c>
      <c r="F222" s="356">
        <f t="shared" si="18"/>
        <v>8</v>
      </c>
      <c r="G222" s="355">
        <f t="shared" si="8"/>
        <v>34.359738368000002</v>
      </c>
      <c r="H222" s="356">
        <v>32</v>
      </c>
      <c r="I222" s="359">
        <v>1E-10</v>
      </c>
      <c r="J222" s="357" t="s">
        <v>234</v>
      </c>
      <c r="K222" s="357" t="s">
        <v>250</v>
      </c>
      <c r="L222" s="356" t="b">
        <f t="shared" si="9"/>
        <v>0</v>
      </c>
      <c r="M222" s="333">
        <f t="shared" si="10"/>
        <v>3.0452057172440271E+90</v>
      </c>
      <c r="N222" s="334">
        <f t="shared" si="11"/>
        <v>6502.5578849866106</v>
      </c>
      <c r="O222" s="335">
        <f t="shared" si="12"/>
        <v>0</v>
      </c>
      <c r="P222" s="335">
        <f t="shared" si="13"/>
        <v>3.0792539839463303E+88</v>
      </c>
      <c r="Q222" s="336">
        <f t="shared" si="14"/>
        <v>3.1714157878943755E+96</v>
      </c>
      <c r="R222" s="333"/>
      <c r="S222" s="334"/>
      <c r="T222" s="335"/>
      <c r="U222" s="337"/>
      <c r="V222" s="338">
        <f t="shared" si="15"/>
        <v>9.9999999999999997E+89</v>
      </c>
      <c r="W222" s="337"/>
      <c r="X222" s="338">
        <f t="shared" si="16"/>
        <v>9.9999999999999997E+89</v>
      </c>
    </row>
    <row r="223" spans="1:24" ht="14">
      <c r="A223" s="360" t="s">
        <v>404</v>
      </c>
      <c r="B223" s="358">
        <v>0.1158</v>
      </c>
      <c r="C223" s="358"/>
      <c r="D223" s="358">
        <v>0.308</v>
      </c>
      <c r="E223" s="356">
        <v>8</v>
      </c>
      <c r="F223" s="356">
        <f t="shared" si="18"/>
        <v>8</v>
      </c>
      <c r="G223" s="355">
        <f t="shared" si="8"/>
        <v>17.179869184000001</v>
      </c>
      <c r="H223" s="356">
        <v>16</v>
      </c>
      <c r="I223" s="359">
        <v>1E-10</v>
      </c>
      <c r="J223" s="357" t="s">
        <v>234</v>
      </c>
      <c r="K223" s="357" t="s">
        <v>250</v>
      </c>
      <c r="L223" s="356" t="b">
        <f t="shared" si="9"/>
        <v>0</v>
      </c>
      <c r="M223" s="333">
        <f t="shared" si="10"/>
        <v>6.0904114344880542E+90</v>
      </c>
      <c r="N223" s="334">
        <f t="shared" si="11"/>
        <v>13005.115769973221</v>
      </c>
      <c r="O223" s="335">
        <f t="shared" si="12"/>
        <v>0</v>
      </c>
      <c r="P223" s="335">
        <f t="shared" si="13"/>
        <v>3.0607520286779834E+88</v>
      </c>
      <c r="Q223" s="336">
        <f t="shared" si="14"/>
        <v>3.1714157878943755E+96</v>
      </c>
      <c r="R223" s="333"/>
      <c r="S223" s="334"/>
      <c r="T223" s="335"/>
      <c r="U223" s="337"/>
      <c r="V223" s="338">
        <f t="shared" si="15"/>
        <v>9.9999999999999997E+89</v>
      </c>
      <c r="W223" s="337"/>
      <c r="X223" s="338">
        <f t="shared" si="16"/>
        <v>9.9999999999999997E+89</v>
      </c>
    </row>
    <row r="224" spans="1:24" ht="14">
      <c r="A224" s="360" t="s">
        <v>405</v>
      </c>
      <c r="B224" s="358">
        <v>0.1244</v>
      </c>
      <c r="C224" s="358"/>
      <c r="D224" s="358">
        <v>0.30887999999999999</v>
      </c>
      <c r="E224" s="356">
        <v>4</v>
      </c>
      <c r="F224" s="356">
        <f t="shared" si="18"/>
        <v>4</v>
      </c>
      <c r="G224" s="355">
        <f t="shared" si="8"/>
        <v>34.359738368000002</v>
      </c>
      <c r="H224" s="356">
        <v>32</v>
      </c>
      <c r="I224" s="356">
        <f>1 * 937</f>
        <v>937</v>
      </c>
      <c r="J224" s="357" t="s">
        <v>323</v>
      </c>
      <c r="K224" s="357" t="s">
        <v>250</v>
      </c>
      <c r="L224" s="356" t="b">
        <f t="shared" si="9"/>
        <v>0</v>
      </c>
      <c r="M224" s="333">
        <f t="shared" si="10"/>
        <v>3.0452057172440271E+90</v>
      </c>
      <c r="N224" s="334">
        <f t="shared" si="11"/>
        <v>3251.2789424933053</v>
      </c>
      <c r="O224" s="335">
        <f t="shared" si="12"/>
        <v>0</v>
      </c>
      <c r="P224" s="335">
        <f t="shared" si="13"/>
        <v>3.2880617648319612E+88</v>
      </c>
      <c r="Q224" s="336">
        <f t="shared" si="14"/>
        <v>3.1714157878943755E+96</v>
      </c>
      <c r="R224" s="333"/>
      <c r="S224" s="334"/>
      <c r="T224" s="335"/>
      <c r="U224" s="337"/>
      <c r="V224" s="338">
        <f t="shared" si="15"/>
        <v>9.9999999999999997E+89</v>
      </c>
      <c r="W224" s="337"/>
      <c r="X224" s="338">
        <f t="shared" si="16"/>
        <v>9.9999999999999997E+89</v>
      </c>
    </row>
    <row r="225" spans="1:24" ht="14">
      <c r="A225" s="360" t="s">
        <v>406</v>
      </c>
      <c r="B225" s="358">
        <v>0.13200000000000001</v>
      </c>
      <c r="C225" s="358"/>
      <c r="D225" s="358">
        <v>0.312</v>
      </c>
      <c r="E225" s="356">
        <v>4</v>
      </c>
      <c r="F225" s="356">
        <f t="shared" si="18"/>
        <v>4</v>
      </c>
      <c r="G225" s="355">
        <f t="shared" si="8"/>
        <v>32.749125632000002</v>
      </c>
      <c r="H225" s="356">
        <v>30.5</v>
      </c>
      <c r="I225" s="356">
        <f>1 * 950</f>
        <v>950</v>
      </c>
      <c r="J225" s="357" t="s">
        <v>407</v>
      </c>
      <c r="K225" s="357" t="s">
        <v>250</v>
      </c>
      <c r="L225" s="356" t="b">
        <f t="shared" si="9"/>
        <v>0</v>
      </c>
      <c r="M225" s="333">
        <f t="shared" si="10"/>
        <v>3.194982855808968E+90</v>
      </c>
      <c r="N225" s="334">
        <f t="shared" si="11"/>
        <v>3411.1917043555177</v>
      </c>
      <c r="O225" s="335">
        <f t="shared" si="12"/>
        <v>0</v>
      </c>
      <c r="P225" s="335">
        <f t="shared" si="13"/>
        <v>3.4889401363168725E+88</v>
      </c>
      <c r="Q225" s="336">
        <f t="shared" si="14"/>
        <v>3.1714157878943755E+96</v>
      </c>
      <c r="R225" s="333"/>
      <c r="S225" s="334"/>
      <c r="T225" s="335"/>
      <c r="U225" s="337"/>
      <c r="V225" s="338">
        <f t="shared" si="15"/>
        <v>9.9999999999999997E+89</v>
      </c>
      <c r="W225" s="337"/>
      <c r="X225" s="338">
        <f t="shared" si="16"/>
        <v>9.9999999999999997E+89</v>
      </c>
    </row>
    <row r="226" spans="1:24" ht="14">
      <c r="A226" s="360" t="s">
        <v>408</v>
      </c>
      <c r="B226" s="358">
        <v>0.1077</v>
      </c>
      <c r="C226" s="358"/>
      <c r="D226" s="358">
        <v>0.31824000000000002</v>
      </c>
      <c r="E226" s="356">
        <v>4</v>
      </c>
      <c r="F226" s="356">
        <f t="shared" si="18"/>
        <v>4</v>
      </c>
      <c r="G226" s="355">
        <f t="shared" si="8"/>
        <v>17.179869184000001</v>
      </c>
      <c r="H226" s="356">
        <v>16</v>
      </c>
      <c r="I226" s="356">
        <f>1 * 237</f>
        <v>237</v>
      </c>
      <c r="J226" s="357" t="s">
        <v>368</v>
      </c>
      <c r="K226" s="357" t="s">
        <v>379</v>
      </c>
      <c r="L226" s="356" t="b">
        <f t="shared" si="9"/>
        <v>0</v>
      </c>
      <c r="M226" s="333">
        <f t="shared" si="10"/>
        <v>6.0904114344880542E+90</v>
      </c>
      <c r="N226" s="334">
        <f t="shared" si="11"/>
        <v>6502.5578849866106</v>
      </c>
      <c r="O226" s="335">
        <f t="shared" si="12"/>
        <v>0</v>
      </c>
      <c r="P226" s="335">
        <f t="shared" si="13"/>
        <v>2.8466579748585391E+88</v>
      </c>
      <c r="Q226" s="336">
        <f t="shared" si="14"/>
        <v>3.1714157878943755E+96</v>
      </c>
      <c r="R226" s="333"/>
      <c r="S226" s="334"/>
      <c r="T226" s="335"/>
      <c r="U226" s="337"/>
      <c r="V226" s="338">
        <f t="shared" si="15"/>
        <v>9.9999999999999997E+89</v>
      </c>
      <c r="W226" s="337"/>
      <c r="X226" s="338">
        <f t="shared" si="16"/>
        <v>9.9999999999999997E+89</v>
      </c>
    </row>
    <row r="227" spans="1:24" ht="14">
      <c r="A227" s="360" t="s">
        <v>409</v>
      </c>
      <c r="B227" s="358">
        <v>0.12889999999999999</v>
      </c>
      <c r="C227" s="358"/>
      <c r="D227" s="358">
        <v>0.32640000000000002</v>
      </c>
      <c r="E227" s="356">
        <v>8</v>
      </c>
      <c r="F227" s="356">
        <f t="shared" si="18"/>
        <v>8</v>
      </c>
      <c r="G227" s="355">
        <f t="shared" si="8"/>
        <v>34.359738368000002</v>
      </c>
      <c r="H227" s="356">
        <v>32</v>
      </c>
      <c r="I227" s="359">
        <v>1E-10</v>
      </c>
      <c r="J227" s="357" t="s">
        <v>234</v>
      </c>
      <c r="K227" s="357" t="s">
        <v>396</v>
      </c>
      <c r="L227" s="356" t="b">
        <f t="shared" si="9"/>
        <v>0</v>
      </c>
      <c r="M227" s="333">
        <f t="shared" si="10"/>
        <v>3.0452057172440271E+90</v>
      </c>
      <c r="N227" s="334">
        <f t="shared" si="11"/>
        <v>6502.5578849866106</v>
      </c>
      <c r="O227" s="335">
        <f t="shared" si="12"/>
        <v>0</v>
      </c>
      <c r="P227" s="335">
        <f t="shared" si="13"/>
        <v>3.4070029058427638E+88</v>
      </c>
      <c r="Q227" s="336">
        <f t="shared" si="14"/>
        <v>3.1714157878943755E+96</v>
      </c>
      <c r="R227" s="333"/>
      <c r="S227" s="334"/>
      <c r="T227" s="335"/>
      <c r="U227" s="337"/>
      <c r="V227" s="338">
        <f t="shared" si="15"/>
        <v>9.9999999999999997E+89</v>
      </c>
      <c r="W227" s="337"/>
      <c r="X227" s="338">
        <f t="shared" si="16"/>
        <v>9.9999999999999997E+89</v>
      </c>
    </row>
    <row r="228" spans="1:24" ht="14">
      <c r="A228" s="360" t="s">
        <v>410</v>
      </c>
      <c r="B228" s="358">
        <v>0.1242</v>
      </c>
      <c r="C228" s="358"/>
      <c r="D228" s="358">
        <v>0.33029999999999998</v>
      </c>
      <c r="E228" s="356">
        <v>4</v>
      </c>
      <c r="F228" s="356">
        <f t="shared" si="18"/>
        <v>4</v>
      </c>
      <c r="G228" s="355">
        <f t="shared" si="8"/>
        <v>17.179869184000001</v>
      </c>
      <c r="H228" s="356">
        <v>16</v>
      </c>
      <c r="I228" s="359">
        <v>1E-10</v>
      </c>
      <c r="J228" s="357" t="s">
        <v>234</v>
      </c>
      <c r="K228" s="357" t="s">
        <v>262</v>
      </c>
      <c r="L228" s="356" t="b">
        <f t="shared" si="9"/>
        <v>0</v>
      </c>
      <c r="M228" s="333">
        <f t="shared" si="10"/>
        <v>6.0904114344880542E+90</v>
      </c>
      <c r="N228" s="334">
        <f t="shared" si="11"/>
        <v>6502.5578849866106</v>
      </c>
      <c r="O228" s="335">
        <f t="shared" si="12"/>
        <v>0</v>
      </c>
      <c r="P228" s="335">
        <f t="shared" si="13"/>
        <v>3.2827754918981488E+88</v>
      </c>
      <c r="Q228" s="336">
        <f t="shared" si="14"/>
        <v>3.1714157878943755E+96</v>
      </c>
      <c r="R228" s="333"/>
      <c r="S228" s="334"/>
      <c r="T228" s="335"/>
      <c r="U228" s="337"/>
      <c r="V228" s="338">
        <f t="shared" si="15"/>
        <v>9.9999999999999997E+89</v>
      </c>
      <c r="W228" s="337"/>
      <c r="X228" s="338">
        <f t="shared" si="16"/>
        <v>9.9999999999999997E+89</v>
      </c>
    </row>
    <row r="229" spans="1:24" ht="14">
      <c r="A229" s="360" t="s">
        <v>411</v>
      </c>
      <c r="B229" s="358">
        <v>0.12509999999999999</v>
      </c>
      <c r="C229" s="358"/>
      <c r="D229" s="358">
        <v>0.33279999999999998</v>
      </c>
      <c r="E229" s="356">
        <v>8</v>
      </c>
      <c r="F229" s="356">
        <f t="shared" si="18"/>
        <v>8</v>
      </c>
      <c r="G229" s="355">
        <f t="shared" si="8"/>
        <v>34.359738368000002</v>
      </c>
      <c r="H229" s="356">
        <v>32</v>
      </c>
      <c r="I229" s="359">
        <v>1E-10</v>
      </c>
      <c r="J229" s="357" t="s">
        <v>234</v>
      </c>
      <c r="K229" s="357" t="s">
        <v>235</v>
      </c>
      <c r="L229" s="356" t="b">
        <f t="shared" si="9"/>
        <v>0</v>
      </c>
      <c r="M229" s="333">
        <f t="shared" si="10"/>
        <v>3.0452057172440271E+90</v>
      </c>
      <c r="N229" s="334">
        <f t="shared" si="11"/>
        <v>6502.5578849866106</v>
      </c>
      <c r="O229" s="335">
        <f t="shared" si="12"/>
        <v>0</v>
      </c>
      <c r="P229" s="335">
        <f t="shared" si="13"/>
        <v>3.3065637201003085E+88</v>
      </c>
      <c r="Q229" s="336">
        <f t="shared" si="14"/>
        <v>3.1714157878943755E+96</v>
      </c>
      <c r="R229" s="333"/>
      <c r="S229" s="334"/>
      <c r="T229" s="335"/>
      <c r="U229" s="337"/>
      <c r="V229" s="338">
        <f t="shared" si="15"/>
        <v>9.9999999999999997E+89</v>
      </c>
      <c r="W229" s="337"/>
      <c r="X229" s="338">
        <f t="shared" si="16"/>
        <v>9.9999999999999997E+89</v>
      </c>
    </row>
    <row r="230" spans="1:24" ht="14">
      <c r="A230" s="357" t="s">
        <v>412</v>
      </c>
      <c r="B230" s="358">
        <v>0.11840000000000001</v>
      </c>
      <c r="C230" s="358"/>
      <c r="D230" s="358">
        <v>0.33400000000000002</v>
      </c>
      <c r="E230" s="356">
        <v>4</v>
      </c>
      <c r="F230" s="356">
        <f t="shared" si="18"/>
        <v>4</v>
      </c>
      <c r="G230" s="355">
        <f t="shared" si="8"/>
        <v>34.359738368000002</v>
      </c>
      <c r="H230" s="356">
        <v>32</v>
      </c>
      <c r="I230" s="356">
        <f>1 * 150</f>
        <v>150</v>
      </c>
      <c r="J230" s="357" t="s">
        <v>349</v>
      </c>
      <c r="K230" s="357" t="s">
        <v>262</v>
      </c>
      <c r="L230" s="356" t="b">
        <f t="shared" si="9"/>
        <v>0</v>
      </c>
      <c r="M230" s="333">
        <f t="shared" si="10"/>
        <v>3.0452057172440271E+90</v>
      </c>
      <c r="N230" s="334">
        <f t="shared" si="11"/>
        <v>3251.2789424933053</v>
      </c>
      <c r="O230" s="335">
        <f t="shared" si="12"/>
        <v>0</v>
      </c>
      <c r="P230" s="335">
        <f t="shared" si="13"/>
        <v>3.1294735768175587E+88</v>
      </c>
      <c r="Q230" s="336">
        <f t="shared" si="14"/>
        <v>3.1714157878943755E+96</v>
      </c>
      <c r="R230" s="333"/>
      <c r="S230" s="334"/>
      <c r="T230" s="335"/>
      <c r="U230" s="337"/>
      <c r="V230" s="338">
        <f t="shared" si="15"/>
        <v>9.9999999999999997E+89</v>
      </c>
      <c r="W230" s="337"/>
      <c r="X230" s="338">
        <f t="shared" si="16"/>
        <v>9.9999999999999997E+89</v>
      </c>
    </row>
    <row r="231" spans="1:24" ht="14">
      <c r="A231" s="360" t="s">
        <v>413</v>
      </c>
      <c r="B231" s="358">
        <v>9.9299999999999999E-2</v>
      </c>
      <c r="C231" s="358"/>
      <c r="D231" s="358">
        <v>0.33400000000000002</v>
      </c>
      <c r="E231" s="356">
        <v>4</v>
      </c>
      <c r="F231" s="356">
        <f t="shared" si="18"/>
        <v>4</v>
      </c>
      <c r="G231" s="355">
        <f t="shared" si="8"/>
        <v>68.719476736000004</v>
      </c>
      <c r="H231" s="356">
        <v>64</v>
      </c>
      <c r="I231" s="356">
        <f>1 * 237</f>
        <v>237</v>
      </c>
      <c r="J231" s="357" t="s">
        <v>368</v>
      </c>
      <c r="K231" s="357" t="s">
        <v>250</v>
      </c>
      <c r="L231" s="356" t="b">
        <f t="shared" si="9"/>
        <v>0</v>
      </c>
      <c r="M231" s="333">
        <f t="shared" si="10"/>
        <v>1.522734242076895E+90</v>
      </c>
      <c r="N231" s="334">
        <f t="shared" si="11"/>
        <v>1625.7797455991633</v>
      </c>
      <c r="O231" s="335">
        <f t="shared" si="12"/>
        <v>0</v>
      </c>
      <c r="P231" s="335">
        <f t="shared" si="13"/>
        <v>2.6246345116383747E-2</v>
      </c>
      <c r="Q231" s="336">
        <f t="shared" si="14"/>
        <v>3.1714157878943755E+96</v>
      </c>
      <c r="R231" s="333"/>
      <c r="S231" s="334"/>
      <c r="T231" s="335"/>
      <c r="U231" s="337"/>
      <c r="V231" s="338">
        <f t="shared" si="15"/>
        <v>9.9999999999999997E+89</v>
      </c>
      <c r="W231" s="337"/>
      <c r="X231" s="338">
        <f t="shared" si="16"/>
        <v>9.9999999999999997E+89</v>
      </c>
    </row>
    <row r="232" spans="1:24" ht="14">
      <c r="A232" s="360" t="s">
        <v>414</v>
      </c>
      <c r="B232" s="358">
        <v>0.1227</v>
      </c>
      <c r="C232" s="358"/>
      <c r="D232" s="358">
        <v>0.34</v>
      </c>
      <c r="E232" s="356">
        <v>8</v>
      </c>
      <c r="F232" s="356">
        <f t="shared" si="18"/>
        <v>8</v>
      </c>
      <c r="G232" s="355">
        <f t="shared" si="8"/>
        <v>17.179869184000001</v>
      </c>
      <c r="H232" s="356">
        <v>16</v>
      </c>
      <c r="I232" s="359">
        <v>1E-10</v>
      </c>
      <c r="J232" s="357" t="s">
        <v>234</v>
      </c>
      <c r="K232" s="357" t="s">
        <v>250</v>
      </c>
      <c r="L232" s="356" t="b">
        <f t="shared" si="9"/>
        <v>0</v>
      </c>
      <c r="M232" s="333">
        <f t="shared" si="10"/>
        <v>6.0904114344880542E+90</v>
      </c>
      <c r="N232" s="334">
        <f t="shared" si="11"/>
        <v>13005.115769973221</v>
      </c>
      <c r="O232" s="335">
        <f t="shared" si="12"/>
        <v>0</v>
      </c>
      <c r="P232" s="335">
        <f t="shared" si="13"/>
        <v>3.2431284448945478E+88</v>
      </c>
      <c r="Q232" s="336">
        <f t="shared" si="14"/>
        <v>3.1714157878943755E+96</v>
      </c>
      <c r="R232" s="333"/>
      <c r="S232" s="334"/>
      <c r="T232" s="335"/>
      <c r="U232" s="337"/>
      <c r="V232" s="338">
        <f t="shared" si="15"/>
        <v>9.9999999999999997E+89</v>
      </c>
      <c r="W232" s="337"/>
      <c r="X232" s="338">
        <f t="shared" si="16"/>
        <v>9.9999999999999997E+89</v>
      </c>
    </row>
    <row r="233" spans="1:24" ht="14">
      <c r="A233" s="360" t="s">
        <v>415</v>
      </c>
      <c r="B233" s="358">
        <v>0.1303</v>
      </c>
      <c r="C233" s="358"/>
      <c r="D233" s="358">
        <v>0.34</v>
      </c>
      <c r="E233" s="356">
        <v>8</v>
      </c>
      <c r="F233" s="356">
        <f t="shared" si="18"/>
        <v>8</v>
      </c>
      <c r="G233" s="355">
        <f t="shared" si="8"/>
        <v>17.179869184000001</v>
      </c>
      <c r="H233" s="356">
        <v>16</v>
      </c>
      <c r="I233" s="359">
        <v>1E-10</v>
      </c>
      <c r="J233" s="357" t="s">
        <v>234</v>
      </c>
      <c r="K233" s="357" t="s">
        <v>254</v>
      </c>
      <c r="L233" s="356" t="b">
        <f t="shared" si="9"/>
        <v>0</v>
      </c>
      <c r="M233" s="333">
        <f t="shared" si="10"/>
        <v>6.0904114344880542E+90</v>
      </c>
      <c r="N233" s="334">
        <f t="shared" si="11"/>
        <v>13005.115769973221</v>
      </c>
      <c r="O233" s="335">
        <f t="shared" si="12"/>
        <v>0</v>
      </c>
      <c r="P233" s="335">
        <f t="shared" si="13"/>
        <v>3.444006816379459E+88</v>
      </c>
      <c r="Q233" s="336">
        <f t="shared" si="14"/>
        <v>3.1714157878943755E+96</v>
      </c>
      <c r="R233" s="333"/>
      <c r="S233" s="334"/>
      <c r="T233" s="335"/>
      <c r="U233" s="337"/>
      <c r="V233" s="338">
        <f t="shared" si="15"/>
        <v>9.9999999999999997E+89</v>
      </c>
      <c r="W233" s="337"/>
      <c r="X233" s="338">
        <f t="shared" si="16"/>
        <v>9.9999999999999997E+89</v>
      </c>
    </row>
    <row r="234" spans="1:24" ht="14">
      <c r="A234" s="360" t="s">
        <v>416</v>
      </c>
      <c r="B234" s="358">
        <v>0.13819999999999999</v>
      </c>
      <c r="C234" s="358"/>
      <c r="D234" s="358">
        <v>0.34300000000000003</v>
      </c>
      <c r="E234" s="356">
        <v>4</v>
      </c>
      <c r="F234" s="356">
        <f t="shared" si="18"/>
        <v>4</v>
      </c>
      <c r="G234" s="355">
        <f t="shared" si="8"/>
        <v>34.359738368000002</v>
      </c>
      <c r="H234" s="356">
        <v>32</v>
      </c>
      <c r="I234" s="356">
        <f>1 * 937</f>
        <v>937</v>
      </c>
      <c r="J234" s="357" t="s">
        <v>417</v>
      </c>
      <c r="K234" s="357" t="s">
        <v>250</v>
      </c>
      <c r="L234" s="356" t="b">
        <f t="shared" si="9"/>
        <v>0</v>
      </c>
      <c r="M234" s="333">
        <f t="shared" si="10"/>
        <v>3.0452057172440271E+90</v>
      </c>
      <c r="N234" s="334">
        <f t="shared" si="11"/>
        <v>3251.2789424933053</v>
      </c>
      <c r="O234" s="335">
        <f t="shared" si="12"/>
        <v>0</v>
      </c>
      <c r="P234" s="335">
        <f t="shared" si="13"/>
        <v>3.6528145972650892E+88</v>
      </c>
      <c r="Q234" s="336">
        <f t="shared" si="14"/>
        <v>3.1714157878943755E+96</v>
      </c>
      <c r="R234" s="333"/>
      <c r="S234" s="334"/>
      <c r="T234" s="335"/>
      <c r="U234" s="337"/>
      <c r="V234" s="338">
        <f t="shared" si="15"/>
        <v>9.9999999999999997E+89</v>
      </c>
      <c r="W234" s="337"/>
      <c r="X234" s="338">
        <f t="shared" si="16"/>
        <v>9.9999999999999997E+89</v>
      </c>
    </row>
    <row r="235" spans="1:24" ht="14">
      <c r="A235" s="360" t="s">
        <v>418</v>
      </c>
      <c r="B235" s="358">
        <v>0.1293</v>
      </c>
      <c r="C235" s="358"/>
      <c r="D235" s="358">
        <v>0.34399999999999997</v>
      </c>
      <c r="E235" s="356">
        <v>8</v>
      </c>
      <c r="F235" s="356">
        <f t="shared" si="18"/>
        <v>8</v>
      </c>
      <c r="G235" s="355">
        <f t="shared" si="8"/>
        <v>17.179869184000001</v>
      </c>
      <c r="H235" s="356">
        <v>16</v>
      </c>
      <c r="I235" s="356">
        <f>1 * 300</f>
        <v>300</v>
      </c>
      <c r="J235" s="357" t="s">
        <v>419</v>
      </c>
      <c r="K235" s="357" t="s">
        <v>250</v>
      </c>
      <c r="L235" s="356" t="b">
        <f t="shared" si="9"/>
        <v>0</v>
      </c>
      <c r="M235" s="333">
        <f t="shared" si="10"/>
        <v>6.0904114344880542E+90</v>
      </c>
      <c r="N235" s="334">
        <f t="shared" si="11"/>
        <v>13005.115769973221</v>
      </c>
      <c r="O235" s="335">
        <f t="shared" si="12"/>
        <v>0</v>
      </c>
      <c r="P235" s="335">
        <f t="shared" si="13"/>
        <v>3.4175754517103914E+88</v>
      </c>
      <c r="Q235" s="336">
        <f t="shared" si="14"/>
        <v>3.1714157878943755E+96</v>
      </c>
      <c r="R235" s="333"/>
      <c r="S235" s="334"/>
      <c r="T235" s="335"/>
      <c r="U235" s="337"/>
      <c r="V235" s="338">
        <f t="shared" si="15"/>
        <v>9.9999999999999997E+89</v>
      </c>
      <c r="W235" s="337"/>
      <c r="X235" s="338">
        <f t="shared" si="16"/>
        <v>9.9999999999999997E+89</v>
      </c>
    </row>
    <row r="236" spans="1:24" ht="14">
      <c r="A236" s="360" t="s">
        <v>420</v>
      </c>
      <c r="B236" s="358">
        <v>0.1293</v>
      </c>
      <c r="C236" s="358"/>
      <c r="D236" s="358">
        <v>0.34399999999999997</v>
      </c>
      <c r="E236" s="356">
        <v>8</v>
      </c>
      <c r="F236" s="356">
        <f t="shared" si="18"/>
        <v>8</v>
      </c>
      <c r="G236" s="355">
        <f t="shared" si="8"/>
        <v>34.359738368000002</v>
      </c>
      <c r="H236" s="356">
        <v>32</v>
      </c>
      <c r="I236" s="359">
        <v>1E-10</v>
      </c>
      <c r="J236" s="357" t="s">
        <v>234</v>
      </c>
      <c r="K236" s="357" t="s">
        <v>250</v>
      </c>
      <c r="L236" s="356" t="b">
        <f t="shared" si="9"/>
        <v>0</v>
      </c>
      <c r="M236" s="333">
        <f t="shared" si="10"/>
        <v>3.0452057172440271E+90</v>
      </c>
      <c r="N236" s="334">
        <f t="shared" si="11"/>
        <v>6502.5578849866106</v>
      </c>
      <c r="O236" s="335">
        <f t="shared" si="12"/>
        <v>0</v>
      </c>
      <c r="P236" s="335">
        <f t="shared" si="13"/>
        <v>3.4175754517103914E+88</v>
      </c>
      <c r="Q236" s="336">
        <f t="shared" si="14"/>
        <v>3.1714157878943755E+96</v>
      </c>
      <c r="R236" s="333"/>
      <c r="S236" s="334"/>
      <c r="T236" s="335"/>
      <c r="U236" s="337"/>
      <c r="V236" s="338">
        <f t="shared" si="15"/>
        <v>9.9999999999999997E+89</v>
      </c>
      <c r="W236" s="337"/>
      <c r="X236" s="338">
        <f t="shared" si="16"/>
        <v>9.9999999999999997E+89</v>
      </c>
    </row>
    <row r="237" spans="1:24" ht="14">
      <c r="A237" s="360" t="s">
        <v>421</v>
      </c>
      <c r="B237" s="358">
        <v>0.13650000000000001</v>
      </c>
      <c r="C237" s="358"/>
      <c r="D237" s="358">
        <v>0.34560000000000002</v>
      </c>
      <c r="E237" s="356">
        <v>8</v>
      </c>
      <c r="F237" s="356">
        <f t="shared" si="18"/>
        <v>8</v>
      </c>
      <c r="G237" s="355">
        <f t="shared" si="8"/>
        <v>34.359738368000002</v>
      </c>
      <c r="H237" s="356">
        <v>32</v>
      </c>
      <c r="I237" s="359">
        <v>1E-10</v>
      </c>
      <c r="J237" s="357" t="s">
        <v>234</v>
      </c>
      <c r="K237" s="357" t="s">
        <v>254</v>
      </c>
      <c r="L237" s="356" t="b">
        <f t="shared" si="9"/>
        <v>0</v>
      </c>
      <c r="M237" s="333">
        <f t="shared" si="10"/>
        <v>3.0452057172440271E+90</v>
      </c>
      <c r="N237" s="334">
        <f t="shared" si="11"/>
        <v>6502.5578849866106</v>
      </c>
      <c r="O237" s="335">
        <f t="shared" si="12"/>
        <v>0</v>
      </c>
      <c r="P237" s="335">
        <f t="shared" si="13"/>
        <v>3.6078812773276757E+88</v>
      </c>
      <c r="Q237" s="336">
        <f t="shared" si="14"/>
        <v>3.1714157878943755E+96</v>
      </c>
      <c r="R237" s="333"/>
      <c r="S237" s="334"/>
      <c r="T237" s="335"/>
      <c r="U237" s="337"/>
      <c r="V237" s="338">
        <f t="shared" si="15"/>
        <v>9.9999999999999997E+89</v>
      </c>
      <c r="W237" s="337"/>
      <c r="X237" s="338">
        <f t="shared" si="16"/>
        <v>9.9999999999999997E+89</v>
      </c>
    </row>
    <row r="238" spans="1:24" ht="14">
      <c r="A238" s="360" t="s">
        <v>422</v>
      </c>
      <c r="B238" s="358">
        <v>0.12909999999999999</v>
      </c>
      <c r="C238" s="358"/>
      <c r="D238" s="358">
        <v>0.34560000000000002</v>
      </c>
      <c r="E238" s="356">
        <v>8</v>
      </c>
      <c r="F238" s="356">
        <f t="shared" si="18"/>
        <v>8</v>
      </c>
      <c r="G238" s="355">
        <f t="shared" si="8"/>
        <v>17.179869184000001</v>
      </c>
      <c r="H238" s="356">
        <v>16</v>
      </c>
      <c r="I238" s="359">
        <v>1E-10</v>
      </c>
      <c r="J238" s="357" t="s">
        <v>234</v>
      </c>
      <c r="K238" s="357" t="s">
        <v>262</v>
      </c>
      <c r="L238" s="356" t="b">
        <f t="shared" si="9"/>
        <v>0</v>
      </c>
      <c r="M238" s="333">
        <f t="shared" si="10"/>
        <v>6.0904114344880542E+90</v>
      </c>
      <c r="N238" s="334">
        <f t="shared" si="11"/>
        <v>13005.115769973221</v>
      </c>
      <c r="O238" s="335">
        <f t="shared" si="12"/>
        <v>0</v>
      </c>
      <c r="P238" s="335">
        <f t="shared" si="13"/>
        <v>3.4122891787765776E+88</v>
      </c>
      <c r="Q238" s="336">
        <f t="shared" si="14"/>
        <v>3.1714157878943755E+96</v>
      </c>
      <c r="R238" s="333"/>
      <c r="S238" s="334"/>
      <c r="T238" s="335"/>
      <c r="U238" s="337"/>
      <c r="V238" s="338">
        <f t="shared" si="15"/>
        <v>9.9999999999999997E+89</v>
      </c>
      <c r="W238" s="337"/>
      <c r="X238" s="338">
        <f t="shared" si="16"/>
        <v>9.9999999999999997E+89</v>
      </c>
    </row>
    <row r="239" spans="1:24" ht="14">
      <c r="A239" s="360" t="s">
        <v>423</v>
      </c>
      <c r="B239" s="358">
        <v>0.1229</v>
      </c>
      <c r="C239" s="358"/>
      <c r="D239" s="358">
        <v>0.34866000000000003</v>
      </c>
      <c r="E239" s="356">
        <v>4</v>
      </c>
      <c r="F239" s="356">
        <f t="shared" si="18"/>
        <v>4</v>
      </c>
      <c r="G239" s="355">
        <f t="shared" si="8"/>
        <v>34.359738368000002</v>
      </c>
      <c r="H239" s="356">
        <v>32</v>
      </c>
      <c r="I239" s="359">
        <v>1E-10</v>
      </c>
      <c r="J239" s="357" t="s">
        <v>234</v>
      </c>
      <c r="K239" s="357" t="s">
        <v>379</v>
      </c>
      <c r="L239" s="356" t="b">
        <f t="shared" si="9"/>
        <v>0</v>
      </c>
      <c r="M239" s="333">
        <f t="shared" si="10"/>
        <v>3.0452057172440271E+90</v>
      </c>
      <c r="N239" s="334">
        <f t="shared" si="11"/>
        <v>3251.2789424933053</v>
      </c>
      <c r="O239" s="335">
        <f t="shared" si="12"/>
        <v>0</v>
      </c>
      <c r="P239" s="335">
        <f t="shared" si="13"/>
        <v>3.2484147178283609E+88</v>
      </c>
      <c r="Q239" s="336">
        <f t="shared" si="14"/>
        <v>3.1714157878943755E+96</v>
      </c>
      <c r="R239" s="333"/>
      <c r="S239" s="334"/>
      <c r="T239" s="335"/>
      <c r="U239" s="337"/>
      <c r="V239" s="338">
        <f t="shared" si="15"/>
        <v>9.9999999999999997E+89</v>
      </c>
      <c r="W239" s="337"/>
      <c r="X239" s="338">
        <f t="shared" si="16"/>
        <v>9.9999999999999997E+89</v>
      </c>
    </row>
    <row r="240" spans="1:24" ht="14">
      <c r="A240" s="360" t="s">
        <v>424</v>
      </c>
      <c r="B240" s="358">
        <v>0.13600000000000001</v>
      </c>
      <c r="C240" s="358"/>
      <c r="D240" s="358">
        <v>0.36159999999999998</v>
      </c>
      <c r="E240" s="356">
        <v>8</v>
      </c>
      <c r="F240" s="356">
        <f t="shared" si="18"/>
        <v>8</v>
      </c>
      <c r="G240" s="355">
        <f t="shared" si="8"/>
        <v>34.359738368000002</v>
      </c>
      <c r="H240" s="356">
        <v>32</v>
      </c>
      <c r="I240" s="356">
        <f>1 * 475</f>
        <v>475</v>
      </c>
      <c r="J240" s="357" t="s">
        <v>337</v>
      </c>
      <c r="K240" s="357" t="s">
        <v>250</v>
      </c>
      <c r="L240" s="356" t="b">
        <f t="shared" si="9"/>
        <v>0</v>
      </c>
      <c r="M240" s="333">
        <f t="shared" si="10"/>
        <v>3.0452057172440271E+90</v>
      </c>
      <c r="N240" s="334">
        <f t="shared" si="11"/>
        <v>6502.5578849866106</v>
      </c>
      <c r="O240" s="335">
        <f t="shared" si="12"/>
        <v>0</v>
      </c>
      <c r="P240" s="335">
        <f t="shared" si="13"/>
        <v>3.5946655949931416E+88</v>
      </c>
      <c r="Q240" s="336">
        <f t="shared" si="14"/>
        <v>3.1714157878943755E+96</v>
      </c>
      <c r="R240" s="333"/>
      <c r="S240" s="334"/>
      <c r="T240" s="335"/>
      <c r="U240" s="337"/>
      <c r="V240" s="338">
        <f t="shared" si="15"/>
        <v>9.9999999999999997E+89</v>
      </c>
      <c r="W240" s="337"/>
      <c r="X240" s="338">
        <f t="shared" si="16"/>
        <v>9.9999999999999997E+89</v>
      </c>
    </row>
    <row r="241" spans="1:24" ht="14">
      <c r="A241" s="360" t="s">
        <v>425</v>
      </c>
      <c r="B241" s="358">
        <v>0.15140000000000001</v>
      </c>
      <c r="C241" s="358"/>
      <c r="D241" s="358">
        <v>0.36199999999999999</v>
      </c>
      <c r="E241" s="356">
        <v>8</v>
      </c>
      <c r="F241" s="356">
        <f t="shared" si="18"/>
        <v>8</v>
      </c>
      <c r="G241" s="355">
        <f t="shared" si="8"/>
        <v>17.179869184000001</v>
      </c>
      <c r="H241" s="356">
        <v>16</v>
      </c>
      <c r="I241" s="359">
        <v>1E-10</v>
      </c>
      <c r="J241" s="357" t="s">
        <v>234</v>
      </c>
      <c r="K241" s="357" t="s">
        <v>262</v>
      </c>
      <c r="L241" s="356" t="b">
        <f t="shared" si="9"/>
        <v>0</v>
      </c>
      <c r="M241" s="333">
        <f t="shared" si="10"/>
        <v>6.0904114344880542E+90</v>
      </c>
      <c r="N241" s="334">
        <f t="shared" si="11"/>
        <v>13005.115769973221</v>
      </c>
      <c r="O241" s="335">
        <f t="shared" si="12"/>
        <v>0</v>
      </c>
      <c r="P241" s="335">
        <f t="shared" si="13"/>
        <v>4.0017086108967771E+88</v>
      </c>
      <c r="Q241" s="336">
        <f t="shared" si="14"/>
        <v>3.1714157878943755E+96</v>
      </c>
      <c r="R241" s="333"/>
      <c r="S241" s="334"/>
      <c r="T241" s="335"/>
      <c r="U241" s="337"/>
      <c r="V241" s="338">
        <f t="shared" si="15"/>
        <v>9.9999999999999997E+89</v>
      </c>
      <c r="W241" s="337"/>
      <c r="X241" s="338">
        <f t="shared" si="16"/>
        <v>9.9999999999999997E+89</v>
      </c>
    </row>
    <row r="242" spans="1:24" ht="14">
      <c r="A242" s="360" t="s">
        <v>426</v>
      </c>
      <c r="B242" s="358">
        <v>0.1447</v>
      </c>
      <c r="C242" s="358"/>
      <c r="D242" s="358">
        <v>0.36379</v>
      </c>
      <c r="E242" s="356">
        <v>4</v>
      </c>
      <c r="F242" s="356">
        <f t="shared" si="18"/>
        <v>4</v>
      </c>
      <c r="G242" s="355">
        <f t="shared" si="8"/>
        <v>17.179869184000001</v>
      </c>
      <c r="H242" s="356">
        <v>16</v>
      </c>
      <c r="I242" s="356">
        <f>1 * 1875</f>
        <v>1875</v>
      </c>
      <c r="J242" s="357" t="s">
        <v>394</v>
      </c>
      <c r="K242" s="357" t="s">
        <v>262</v>
      </c>
      <c r="L242" s="356" t="b">
        <f t="shared" si="9"/>
        <v>0</v>
      </c>
      <c r="M242" s="333">
        <f t="shared" si="10"/>
        <v>6.0904114344880542E+90</v>
      </c>
      <c r="N242" s="334">
        <f t="shared" si="11"/>
        <v>6502.5578849866106</v>
      </c>
      <c r="O242" s="335">
        <f t="shared" si="12"/>
        <v>0</v>
      </c>
      <c r="P242" s="335">
        <f t="shared" si="13"/>
        <v>3.8246184676140263E+88</v>
      </c>
      <c r="Q242" s="336">
        <f t="shared" si="14"/>
        <v>3.1714157878943755E+96</v>
      </c>
      <c r="R242" s="333"/>
      <c r="S242" s="334"/>
      <c r="T242" s="335"/>
      <c r="U242" s="337"/>
      <c r="V242" s="338">
        <f t="shared" si="15"/>
        <v>9.9999999999999997E+89</v>
      </c>
      <c r="W242" s="337"/>
      <c r="X242" s="338">
        <f t="shared" si="16"/>
        <v>9.9999999999999997E+89</v>
      </c>
    </row>
    <row r="243" spans="1:24" ht="14">
      <c r="A243" s="360" t="s">
        <v>427</v>
      </c>
      <c r="B243" s="358">
        <v>0.1396</v>
      </c>
      <c r="C243" s="358"/>
      <c r="D243" s="358">
        <v>0.37119999999999997</v>
      </c>
      <c r="E243" s="356">
        <v>8</v>
      </c>
      <c r="F243" s="356">
        <f t="shared" si="18"/>
        <v>8</v>
      </c>
      <c r="G243" s="355">
        <f t="shared" si="8"/>
        <v>34.359738368000002</v>
      </c>
      <c r="H243" s="356">
        <v>32</v>
      </c>
      <c r="I243" s="359">
        <v>1E-10</v>
      </c>
      <c r="J243" s="357" t="s">
        <v>234</v>
      </c>
      <c r="K243" s="357" t="s">
        <v>296</v>
      </c>
      <c r="L243" s="356" t="b">
        <f t="shared" si="9"/>
        <v>0</v>
      </c>
      <c r="M243" s="333">
        <f t="shared" si="10"/>
        <v>3.0452057172440271E+90</v>
      </c>
      <c r="N243" s="334">
        <f t="shared" si="11"/>
        <v>6502.5578849866106</v>
      </c>
      <c r="O243" s="335">
        <f t="shared" si="12"/>
        <v>0</v>
      </c>
      <c r="P243" s="335">
        <f t="shared" si="13"/>
        <v>3.6898185078017837E+88</v>
      </c>
      <c r="Q243" s="336">
        <f t="shared" si="14"/>
        <v>3.1714157878943755E+96</v>
      </c>
      <c r="R243" s="333"/>
      <c r="S243" s="334"/>
      <c r="T243" s="335"/>
      <c r="U243" s="337"/>
      <c r="V243" s="338">
        <f t="shared" si="15"/>
        <v>9.9999999999999997E+89</v>
      </c>
      <c r="W243" s="337"/>
      <c r="X243" s="338">
        <f t="shared" si="16"/>
        <v>9.9999999999999997E+89</v>
      </c>
    </row>
    <row r="244" spans="1:24" ht="14">
      <c r="A244" s="360" t="s">
        <v>428</v>
      </c>
      <c r="B244" s="358">
        <v>0.13350000000000001</v>
      </c>
      <c r="C244" s="358"/>
      <c r="D244" s="358">
        <v>0.372</v>
      </c>
      <c r="E244" s="356">
        <v>4</v>
      </c>
      <c r="F244" s="356">
        <f t="shared" si="18"/>
        <v>4</v>
      </c>
      <c r="G244" s="355">
        <f t="shared" si="8"/>
        <v>34.359738368000002</v>
      </c>
      <c r="H244" s="356">
        <v>32</v>
      </c>
      <c r="I244" s="356">
        <f>1 * 150</f>
        <v>150</v>
      </c>
      <c r="J244" s="357" t="s">
        <v>349</v>
      </c>
      <c r="K244" s="357" t="s">
        <v>250</v>
      </c>
      <c r="L244" s="356" t="b">
        <f t="shared" si="9"/>
        <v>0</v>
      </c>
      <c r="M244" s="333">
        <f t="shared" si="10"/>
        <v>3.0452057172440271E+90</v>
      </c>
      <c r="N244" s="334">
        <f t="shared" si="11"/>
        <v>3251.2789424933053</v>
      </c>
      <c r="O244" s="335">
        <f t="shared" si="12"/>
        <v>0</v>
      </c>
      <c r="P244" s="335">
        <f t="shared" si="13"/>
        <v>3.5285871833204736E+88</v>
      </c>
      <c r="Q244" s="336">
        <f t="shared" si="14"/>
        <v>3.1714157878943755E+96</v>
      </c>
      <c r="R244" s="333"/>
      <c r="S244" s="334"/>
      <c r="T244" s="335"/>
      <c r="U244" s="337"/>
      <c r="V244" s="338">
        <f t="shared" si="15"/>
        <v>9.9999999999999997E+89</v>
      </c>
      <c r="W244" s="337"/>
      <c r="X244" s="338">
        <f t="shared" si="16"/>
        <v>9.9999999999999997E+89</v>
      </c>
    </row>
    <row r="245" spans="1:24" ht="14">
      <c r="A245" s="360" t="s">
        <v>429</v>
      </c>
      <c r="B245" s="358">
        <v>0.1661</v>
      </c>
      <c r="C245" s="358"/>
      <c r="D245" s="358">
        <v>0.37852999999999998</v>
      </c>
      <c r="E245" s="356">
        <v>4</v>
      </c>
      <c r="F245" s="356">
        <f t="shared" si="18"/>
        <v>4</v>
      </c>
      <c r="G245" s="355">
        <f t="shared" si="8"/>
        <v>17.179869184000001</v>
      </c>
      <c r="H245" s="356">
        <v>16</v>
      </c>
      <c r="I245" s="356">
        <v>150</v>
      </c>
      <c r="J245" s="357" t="s">
        <v>430</v>
      </c>
      <c r="K245" s="357" t="s">
        <v>250</v>
      </c>
      <c r="L245" s="356" t="b">
        <f t="shared" si="9"/>
        <v>0</v>
      </c>
      <c r="M245" s="333">
        <f t="shared" si="10"/>
        <v>6.0904114344880542E+90</v>
      </c>
      <c r="N245" s="334">
        <f t="shared" si="11"/>
        <v>6502.5578849866106</v>
      </c>
      <c r="O245" s="335">
        <f t="shared" si="12"/>
        <v>0</v>
      </c>
      <c r="P245" s="335">
        <f t="shared" si="13"/>
        <v>4.3902496715320648E+88</v>
      </c>
      <c r="Q245" s="336">
        <f t="shared" si="14"/>
        <v>3.1714157878943755E+96</v>
      </c>
      <c r="R245" s="333"/>
      <c r="S245" s="334"/>
      <c r="T245" s="335"/>
      <c r="U245" s="337"/>
      <c r="V245" s="338">
        <f t="shared" si="15"/>
        <v>9.9999999999999997E+89</v>
      </c>
      <c r="W245" s="337"/>
      <c r="X245" s="338">
        <f t="shared" si="16"/>
        <v>9.9999999999999997E+89</v>
      </c>
    </row>
    <row r="246" spans="1:24" ht="14">
      <c r="A246" s="360" t="s">
        <v>431</v>
      </c>
      <c r="B246" s="358">
        <v>0.13869999999999999</v>
      </c>
      <c r="C246" s="358"/>
      <c r="D246" s="358">
        <v>0.38400000000000001</v>
      </c>
      <c r="E246" s="356">
        <v>8</v>
      </c>
      <c r="F246" s="356">
        <f t="shared" si="18"/>
        <v>8</v>
      </c>
      <c r="G246" s="355">
        <f t="shared" si="8"/>
        <v>17.179869184000001</v>
      </c>
      <c r="H246" s="356">
        <v>16</v>
      </c>
      <c r="I246" s="356">
        <f>1 * 200</f>
        <v>200</v>
      </c>
      <c r="J246" s="357" t="s">
        <v>432</v>
      </c>
      <c r="K246" s="357" t="s">
        <v>250</v>
      </c>
      <c r="L246" s="356" t="b">
        <f t="shared" si="9"/>
        <v>0</v>
      </c>
      <c r="M246" s="333">
        <f t="shared" si="10"/>
        <v>6.0904114344880542E+90</v>
      </c>
      <c r="N246" s="334">
        <f t="shared" si="11"/>
        <v>13005.115769973221</v>
      </c>
      <c r="O246" s="335">
        <f t="shared" si="12"/>
        <v>0</v>
      </c>
      <c r="P246" s="335">
        <f t="shared" si="13"/>
        <v>3.6660302795996226E+88</v>
      </c>
      <c r="Q246" s="336">
        <f t="shared" si="14"/>
        <v>3.1714157878943755E+96</v>
      </c>
      <c r="R246" s="333"/>
      <c r="S246" s="334"/>
      <c r="T246" s="335"/>
      <c r="U246" s="337"/>
      <c r="V246" s="338">
        <f t="shared" si="15"/>
        <v>9.9999999999999997E+89</v>
      </c>
      <c r="W246" s="337"/>
      <c r="X246" s="338">
        <f t="shared" si="16"/>
        <v>9.9999999999999997E+89</v>
      </c>
    </row>
    <row r="247" spans="1:24" ht="14">
      <c r="A247" s="360" t="s">
        <v>433</v>
      </c>
      <c r="B247" s="358">
        <v>0.1444</v>
      </c>
      <c r="C247" s="358"/>
      <c r="D247" s="358">
        <v>0.38400000000000001</v>
      </c>
      <c r="E247" s="356">
        <v>8</v>
      </c>
      <c r="F247" s="356">
        <f t="shared" si="18"/>
        <v>8</v>
      </c>
      <c r="G247" s="355">
        <f t="shared" si="8"/>
        <v>34.359738368000002</v>
      </c>
      <c r="H247" s="356">
        <v>32</v>
      </c>
      <c r="I247" s="359">
        <v>1E-10</v>
      </c>
      <c r="J247" s="357" t="s">
        <v>234</v>
      </c>
      <c r="K247" s="357" t="s">
        <v>250</v>
      </c>
      <c r="L247" s="356" t="b">
        <f t="shared" si="9"/>
        <v>0</v>
      </c>
      <c r="M247" s="333">
        <f t="shared" si="10"/>
        <v>3.0452057172440271E+90</v>
      </c>
      <c r="N247" s="334">
        <f t="shared" si="11"/>
        <v>6502.5578849866106</v>
      </c>
      <c r="O247" s="335">
        <f t="shared" si="12"/>
        <v>0</v>
      </c>
      <c r="P247" s="335">
        <f t="shared" si="13"/>
        <v>3.8166890582133059E+88</v>
      </c>
      <c r="Q247" s="336">
        <f t="shared" si="14"/>
        <v>3.1714157878943755E+96</v>
      </c>
      <c r="R247" s="333"/>
      <c r="S247" s="334"/>
      <c r="T247" s="335"/>
      <c r="U247" s="337"/>
      <c r="V247" s="338">
        <f t="shared" si="15"/>
        <v>9.9999999999999997E+89</v>
      </c>
      <c r="W247" s="337"/>
      <c r="X247" s="338">
        <f t="shared" si="16"/>
        <v>9.9999999999999997E+89</v>
      </c>
    </row>
    <row r="248" spans="1:24" ht="14">
      <c r="A248" s="360" t="s">
        <v>434</v>
      </c>
      <c r="B248" s="358">
        <v>0.15160000000000001</v>
      </c>
      <c r="C248" s="358"/>
      <c r="D248" s="358">
        <v>0.38400000000000001</v>
      </c>
      <c r="E248" s="356">
        <v>8</v>
      </c>
      <c r="F248" s="356">
        <f t="shared" si="18"/>
        <v>8</v>
      </c>
      <c r="G248" s="355">
        <f t="shared" si="8"/>
        <v>34.359738368000002</v>
      </c>
      <c r="H248" s="356">
        <v>32</v>
      </c>
      <c r="I248" s="359">
        <v>1E-10</v>
      </c>
      <c r="J248" s="357" t="s">
        <v>234</v>
      </c>
      <c r="K248" s="357" t="s">
        <v>254</v>
      </c>
      <c r="L248" s="356" t="b">
        <f t="shared" si="9"/>
        <v>0</v>
      </c>
      <c r="M248" s="333">
        <f t="shared" si="10"/>
        <v>3.0452057172440271E+90</v>
      </c>
      <c r="N248" s="334">
        <f t="shared" si="11"/>
        <v>6502.5578849866106</v>
      </c>
      <c r="O248" s="335">
        <f t="shared" si="12"/>
        <v>0</v>
      </c>
      <c r="P248" s="335">
        <f t="shared" si="13"/>
        <v>4.0069948838305902E+88</v>
      </c>
      <c r="Q248" s="336">
        <f t="shared" si="14"/>
        <v>3.1714157878943755E+96</v>
      </c>
      <c r="R248" s="333"/>
      <c r="S248" s="334"/>
      <c r="T248" s="335"/>
      <c r="U248" s="337"/>
      <c r="V248" s="338">
        <f t="shared" si="15"/>
        <v>9.9999999999999997E+89</v>
      </c>
      <c r="W248" s="337"/>
      <c r="X248" s="338">
        <f t="shared" si="16"/>
        <v>9.9999999999999997E+89</v>
      </c>
    </row>
    <row r="249" spans="1:24" ht="14">
      <c r="A249" s="360" t="s">
        <v>435</v>
      </c>
      <c r="B249" s="358">
        <v>0.13850000000000001</v>
      </c>
      <c r="C249" s="358"/>
      <c r="D249" s="358">
        <v>0.39078000000000002</v>
      </c>
      <c r="E249" s="356">
        <v>4</v>
      </c>
      <c r="F249" s="356">
        <f t="shared" si="18"/>
        <v>4</v>
      </c>
      <c r="G249" s="355">
        <f t="shared" si="8"/>
        <v>34.359738368000002</v>
      </c>
      <c r="H249" s="356">
        <v>32</v>
      </c>
      <c r="I249" s="356">
        <f>1 * 237</f>
        <v>237</v>
      </c>
      <c r="J249" s="357" t="s">
        <v>368</v>
      </c>
      <c r="K249" s="357" t="s">
        <v>379</v>
      </c>
      <c r="L249" s="356" t="b">
        <f t="shared" si="9"/>
        <v>0</v>
      </c>
      <c r="M249" s="333">
        <f t="shared" si="10"/>
        <v>3.0452057172440271E+90</v>
      </c>
      <c r="N249" s="334">
        <f t="shared" si="11"/>
        <v>3251.2789424933053</v>
      </c>
      <c r="O249" s="335">
        <f t="shared" si="12"/>
        <v>0</v>
      </c>
      <c r="P249" s="335">
        <f t="shared" si="13"/>
        <v>3.6607440066658103E+88</v>
      </c>
      <c r="Q249" s="336">
        <f t="shared" si="14"/>
        <v>3.1714157878943755E+96</v>
      </c>
      <c r="R249" s="333"/>
      <c r="S249" s="334"/>
      <c r="T249" s="335"/>
      <c r="U249" s="337"/>
      <c r="V249" s="338">
        <f t="shared" si="15"/>
        <v>9.9999999999999997E+89</v>
      </c>
      <c r="W249" s="337"/>
      <c r="X249" s="338">
        <f t="shared" si="16"/>
        <v>9.9999999999999997E+89</v>
      </c>
    </row>
    <row r="250" spans="1:24" ht="14">
      <c r="A250" s="360" t="s">
        <v>436</v>
      </c>
      <c r="B250" s="358">
        <v>0.15509999999999999</v>
      </c>
      <c r="C250" s="358"/>
      <c r="D250" s="358">
        <v>0.39800000000000002</v>
      </c>
      <c r="E250" s="356">
        <v>8</v>
      </c>
      <c r="F250" s="356">
        <f t="shared" si="18"/>
        <v>8</v>
      </c>
      <c r="G250" s="355">
        <f t="shared" si="8"/>
        <v>16.106127359999999</v>
      </c>
      <c r="H250" s="356">
        <v>15</v>
      </c>
      <c r="I250" s="359">
        <v>1E-10</v>
      </c>
      <c r="J250" s="357" t="s">
        <v>234</v>
      </c>
      <c r="K250" s="357" t="s">
        <v>364</v>
      </c>
      <c r="L250" s="356" t="b">
        <f t="shared" si="9"/>
        <v>0</v>
      </c>
      <c r="M250" s="333">
        <f t="shared" si="10"/>
        <v>6.4963863100719721E+90</v>
      </c>
      <c r="N250" s="334">
        <f t="shared" si="11"/>
        <v>13872.011268489425</v>
      </c>
      <c r="O250" s="335">
        <f t="shared" si="12"/>
        <v>0</v>
      </c>
      <c r="P250" s="335">
        <f t="shared" si="13"/>
        <v>4.0995046601723252E+88</v>
      </c>
      <c r="Q250" s="336">
        <f t="shared" si="14"/>
        <v>3.1714157878943755E+96</v>
      </c>
      <c r="R250" s="333"/>
      <c r="S250" s="334"/>
      <c r="T250" s="335"/>
      <c r="U250" s="337"/>
      <c r="V250" s="338">
        <f t="shared" si="15"/>
        <v>9.9999999999999997E+89</v>
      </c>
      <c r="W250" s="337"/>
      <c r="X250" s="338">
        <f t="shared" si="16"/>
        <v>9.9999999999999997E+89</v>
      </c>
    </row>
    <row r="251" spans="1:24" ht="14">
      <c r="A251" s="360" t="s">
        <v>437</v>
      </c>
      <c r="B251" s="358">
        <v>0.15040000000000001</v>
      </c>
      <c r="C251" s="358"/>
      <c r="D251" s="358">
        <v>0.4</v>
      </c>
      <c r="E251" s="356">
        <v>8</v>
      </c>
      <c r="F251" s="356">
        <f t="shared" si="18"/>
        <v>8</v>
      </c>
      <c r="G251" s="355">
        <f t="shared" si="8"/>
        <v>34.359738368000002</v>
      </c>
      <c r="H251" s="356">
        <v>32</v>
      </c>
      <c r="I251" s="359">
        <v>1E-10</v>
      </c>
      <c r="J251" s="357" t="s">
        <v>234</v>
      </c>
      <c r="K251" s="357" t="s">
        <v>364</v>
      </c>
      <c r="L251" s="356" t="b">
        <f t="shared" si="9"/>
        <v>0</v>
      </c>
      <c r="M251" s="333">
        <f t="shared" si="10"/>
        <v>3.0452057172440271E+90</v>
      </c>
      <c r="N251" s="334">
        <f t="shared" si="11"/>
        <v>6502.5578849866106</v>
      </c>
      <c r="O251" s="335">
        <f t="shared" si="12"/>
        <v>0</v>
      </c>
      <c r="P251" s="335">
        <f t="shared" si="13"/>
        <v>3.9752772462277095E+88</v>
      </c>
      <c r="Q251" s="336">
        <f t="shared" si="14"/>
        <v>3.1714157878943755E+96</v>
      </c>
      <c r="R251" s="333"/>
      <c r="S251" s="334"/>
      <c r="T251" s="335"/>
      <c r="U251" s="337"/>
      <c r="V251" s="338">
        <f t="shared" si="15"/>
        <v>9.9999999999999997E+89</v>
      </c>
      <c r="W251" s="337"/>
      <c r="X251" s="338">
        <f t="shared" si="16"/>
        <v>9.9999999999999997E+89</v>
      </c>
    </row>
    <row r="252" spans="1:24" ht="14">
      <c r="A252" s="360" t="s">
        <v>438</v>
      </c>
      <c r="B252" s="358">
        <v>0.1467</v>
      </c>
      <c r="C252" s="358"/>
      <c r="D252" s="358">
        <v>0.4032</v>
      </c>
      <c r="E252" s="356">
        <v>8</v>
      </c>
      <c r="F252" s="356">
        <f t="shared" si="18"/>
        <v>8</v>
      </c>
      <c r="G252" s="355">
        <f t="shared" si="8"/>
        <v>17.179869184000001</v>
      </c>
      <c r="H252" s="356">
        <v>16</v>
      </c>
      <c r="I252" s="356">
        <f>1 * 474</f>
        <v>474</v>
      </c>
      <c r="J252" s="357" t="s">
        <v>439</v>
      </c>
      <c r="K252" s="357" t="s">
        <v>254</v>
      </c>
      <c r="L252" s="356" t="b">
        <f t="shared" si="9"/>
        <v>0</v>
      </c>
      <c r="M252" s="333">
        <f t="shared" si="10"/>
        <v>6.0904114344880542E+90</v>
      </c>
      <c r="N252" s="334">
        <f t="shared" si="11"/>
        <v>13005.115769973221</v>
      </c>
      <c r="O252" s="335">
        <f t="shared" si="12"/>
        <v>0</v>
      </c>
      <c r="P252" s="335">
        <f t="shared" si="13"/>
        <v>3.8774811969521608E+88</v>
      </c>
      <c r="Q252" s="336">
        <f t="shared" si="14"/>
        <v>3.1714157878943755E+96</v>
      </c>
      <c r="R252" s="333"/>
      <c r="S252" s="334"/>
      <c r="T252" s="335"/>
      <c r="U252" s="337"/>
      <c r="V252" s="338">
        <f t="shared" si="15"/>
        <v>9.9999999999999997E+89</v>
      </c>
      <c r="W252" s="337"/>
      <c r="X252" s="338">
        <f t="shared" si="16"/>
        <v>9.9999999999999997E+89</v>
      </c>
    </row>
    <row r="253" spans="1:24" ht="14">
      <c r="A253" s="360" t="s">
        <v>440</v>
      </c>
      <c r="B253" s="358">
        <v>0.15160000000000001</v>
      </c>
      <c r="C253" s="358"/>
      <c r="D253" s="358">
        <v>0.4032</v>
      </c>
      <c r="E253" s="356">
        <v>8</v>
      </c>
      <c r="F253" s="356">
        <f t="shared" si="18"/>
        <v>8</v>
      </c>
      <c r="G253" s="355">
        <f t="shared" si="8"/>
        <v>68.719476736000004</v>
      </c>
      <c r="H253" s="356">
        <v>64</v>
      </c>
      <c r="I253" s="359">
        <v>1E-10</v>
      </c>
      <c r="J253" s="357" t="s">
        <v>234</v>
      </c>
      <c r="K253" s="357" t="s">
        <v>250</v>
      </c>
      <c r="L253" s="356" t="b">
        <f t="shared" si="9"/>
        <v>0</v>
      </c>
      <c r="M253" s="333">
        <f t="shared" si="10"/>
        <v>1.522734242076895E+90</v>
      </c>
      <c r="N253" s="334">
        <f t="shared" si="11"/>
        <v>3251.5594911983267</v>
      </c>
      <c r="O253" s="335">
        <f t="shared" si="12"/>
        <v>0</v>
      </c>
      <c r="P253" s="335">
        <f t="shared" si="13"/>
        <v>4.0069948838305905E-2</v>
      </c>
      <c r="Q253" s="336">
        <f t="shared" si="14"/>
        <v>3.1714157878943755E+96</v>
      </c>
      <c r="R253" s="333"/>
      <c r="S253" s="334"/>
      <c r="T253" s="335"/>
      <c r="U253" s="337"/>
      <c r="V253" s="338">
        <f t="shared" si="15"/>
        <v>9.9999999999999997E+89</v>
      </c>
      <c r="W253" s="337"/>
      <c r="X253" s="338">
        <f t="shared" si="16"/>
        <v>9.9999999999999997E+89</v>
      </c>
    </row>
    <row r="254" spans="1:24" ht="14">
      <c r="A254" s="360" t="s">
        <v>441</v>
      </c>
      <c r="B254" s="358">
        <v>0.15340000000000001</v>
      </c>
      <c r="C254" s="358"/>
      <c r="D254" s="358">
        <v>0.40799999999999997</v>
      </c>
      <c r="E254" s="356">
        <v>16</v>
      </c>
      <c r="F254" s="356">
        <f t="shared" si="18"/>
        <v>16</v>
      </c>
      <c r="G254" s="355">
        <f t="shared" si="8"/>
        <v>34.359738368000002</v>
      </c>
      <c r="H254" s="356">
        <v>32</v>
      </c>
      <c r="I254" s="359">
        <v>1E-10</v>
      </c>
      <c r="J254" s="357" t="s">
        <v>234</v>
      </c>
      <c r="K254" s="357" t="s">
        <v>250</v>
      </c>
      <c r="L254" s="356" t="b">
        <f t="shared" si="9"/>
        <v>0</v>
      </c>
      <c r="M254" s="333">
        <f t="shared" si="10"/>
        <v>3.0452057172440271E+90</v>
      </c>
      <c r="N254" s="334">
        <f t="shared" si="11"/>
        <v>13005.115769973221</v>
      </c>
      <c r="O254" s="335">
        <f t="shared" si="12"/>
        <v>0</v>
      </c>
      <c r="P254" s="335">
        <f t="shared" si="13"/>
        <v>4.0545713402349117E+88</v>
      </c>
      <c r="Q254" s="336">
        <f t="shared" si="14"/>
        <v>3.1714157878943755E+96</v>
      </c>
      <c r="R254" s="333"/>
      <c r="S254" s="334"/>
      <c r="T254" s="335"/>
      <c r="U254" s="337"/>
      <c r="V254" s="338">
        <f t="shared" si="15"/>
        <v>9.9999999999999997E+89</v>
      </c>
      <c r="W254" s="337"/>
      <c r="X254" s="338">
        <f t="shared" si="16"/>
        <v>9.9999999999999997E+89</v>
      </c>
    </row>
    <row r="255" spans="1:24" ht="14">
      <c r="A255" s="360" t="s">
        <v>442</v>
      </c>
      <c r="B255" s="358">
        <v>0.15340000000000001</v>
      </c>
      <c r="C255" s="358"/>
      <c r="D255" s="358">
        <v>0.40799999999999997</v>
      </c>
      <c r="E255" s="356">
        <v>16</v>
      </c>
      <c r="F255" s="356">
        <f t="shared" si="18"/>
        <v>16</v>
      </c>
      <c r="G255" s="355">
        <f t="shared" si="8"/>
        <v>34.359738368000002</v>
      </c>
      <c r="H255" s="356">
        <v>32</v>
      </c>
      <c r="I255" s="359">
        <v>1E-10</v>
      </c>
      <c r="J255" s="357" t="s">
        <v>234</v>
      </c>
      <c r="K255" s="357" t="s">
        <v>250</v>
      </c>
      <c r="L255" s="356" t="b">
        <f t="shared" si="9"/>
        <v>0</v>
      </c>
      <c r="M255" s="333">
        <f t="shared" si="10"/>
        <v>3.0452057172440271E+90</v>
      </c>
      <c r="N255" s="334">
        <f t="shared" si="11"/>
        <v>13005.115769973221</v>
      </c>
      <c r="O255" s="335">
        <f t="shared" si="12"/>
        <v>0</v>
      </c>
      <c r="P255" s="335">
        <f t="shared" si="13"/>
        <v>4.0545713402349117E+88</v>
      </c>
      <c r="Q255" s="336">
        <f t="shared" si="14"/>
        <v>3.1714157878943755E+96</v>
      </c>
      <c r="R255" s="333"/>
      <c r="S255" s="334"/>
      <c r="T255" s="335"/>
      <c r="U255" s="337"/>
      <c r="V255" s="338">
        <f t="shared" si="15"/>
        <v>9.9999999999999997E+89</v>
      </c>
      <c r="W255" s="337"/>
      <c r="X255" s="338">
        <f t="shared" si="16"/>
        <v>9.9999999999999997E+89</v>
      </c>
    </row>
    <row r="256" spans="1:24" ht="14">
      <c r="A256" s="360" t="s">
        <v>443</v>
      </c>
      <c r="B256" s="358">
        <v>0.15490000000000001</v>
      </c>
      <c r="C256" s="358"/>
      <c r="D256" s="358">
        <v>0.41199999999999998</v>
      </c>
      <c r="E256" s="356">
        <v>8</v>
      </c>
      <c r="F256" s="356">
        <f t="shared" si="18"/>
        <v>8</v>
      </c>
      <c r="G256" s="355">
        <f t="shared" si="8"/>
        <v>34.359738368000002</v>
      </c>
      <c r="H256" s="356">
        <v>32</v>
      </c>
      <c r="I256" s="356">
        <f>1 * 300</f>
        <v>300</v>
      </c>
      <c r="J256" s="357" t="s">
        <v>419</v>
      </c>
      <c r="K256" s="357" t="s">
        <v>250</v>
      </c>
      <c r="L256" s="356" t="b">
        <f t="shared" si="9"/>
        <v>0</v>
      </c>
      <c r="M256" s="333">
        <f t="shared" si="10"/>
        <v>3.0452057172440271E+90</v>
      </c>
      <c r="N256" s="334">
        <f t="shared" si="11"/>
        <v>6502.5578849866106</v>
      </c>
      <c r="O256" s="335">
        <f t="shared" si="12"/>
        <v>0</v>
      </c>
      <c r="P256" s="335">
        <f t="shared" si="13"/>
        <v>4.0942183872385121E+88</v>
      </c>
      <c r="Q256" s="336">
        <f t="shared" si="14"/>
        <v>3.1714157878943755E+96</v>
      </c>
      <c r="R256" s="333"/>
      <c r="S256" s="334"/>
      <c r="T256" s="335"/>
      <c r="U256" s="337"/>
      <c r="V256" s="338">
        <f t="shared" si="15"/>
        <v>9.9999999999999997E+89</v>
      </c>
      <c r="W256" s="337"/>
      <c r="X256" s="338">
        <f t="shared" si="16"/>
        <v>9.9999999999999997E+89</v>
      </c>
    </row>
    <row r="257" spans="1:24" ht="14">
      <c r="A257" s="360" t="s">
        <v>444</v>
      </c>
      <c r="B257" s="358">
        <v>0.1691</v>
      </c>
      <c r="C257" s="358"/>
      <c r="D257" s="358">
        <v>0.4284</v>
      </c>
      <c r="E257" s="356">
        <v>8</v>
      </c>
      <c r="F257" s="356">
        <f t="shared" si="18"/>
        <v>8</v>
      </c>
      <c r="G257" s="355">
        <f t="shared" si="8"/>
        <v>68.719476736000004</v>
      </c>
      <c r="H257" s="356">
        <v>64</v>
      </c>
      <c r="I257" s="359">
        <v>1E-10</v>
      </c>
      <c r="J257" s="357" t="s">
        <v>234</v>
      </c>
      <c r="K257" s="357" t="s">
        <v>396</v>
      </c>
      <c r="L257" s="356" t="b">
        <f t="shared" si="9"/>
        <v>0</v>
      </c>
      <c r="M257" s="333">
        <f t="shared" si="10"/>
        <v>1.522734242076895E+90</v>
      </c>
      <c r="N257" s="334">
        <f t="shared" si="11"/>
        <v>3251.5594911983267</v>
      </c>
      <c r="O257" s="335">
        <f t="shared" si="12"/>
        <v>0</v>
      </c>
      <c r="P257" s="335">
        <f t="shared" si="13"/>
        <v>4.4695437655392661E-2</v>
      </c>
      <c r="Q257" s="336">
        <f t="shared" si="14"/>
        <v>3.1714157878943755E+96</v>
      </c>
      <c r="R257" s="333"/>
      <c r="S257" s="334"/>
      <c r="T257" s="335"/>
      <c r="U257" s="337"/>
      <c r="V257" s="338">
        <f t="shared" si="15"/>
        <v>9.9999999999999997E+89</v>
      </c>
      <c r="W257" s="337"/>
      <c r="X257" s="338">
        <f t="shared" si="16"/>
        <v>9.9999999999999997E+89</v>
      </c>
    </row>
    <row r="258" spans="1:24" ht="14">
      <c r="A258" s="360" t="s">
        <v>445</v>
      </c>
      <c r="B258" s="358">
        <v>0.13650000000000001</v>
      </c>
      <c r="C258" s="358"/>
      <c r="D258" s="358">
        <v>0.432</v>
      </c>
      <c r="E258" s="356">
        <v>8</v>
      </c>
      <c r="F258" s="356">
        <f t="shared" si="18"/>
        <v>8</v>
      </c>
      <c r="G258" s="355">
        <f t="shared" si="8"/>
        <v>22.548578303999999</v>
      </c>
      <c r="H258" s="356">
        <v>21</v>
      </c>
      <c r="I258" s="359">
        <v>1E-10</v>
      </c>
      <c r="J258" s="357" t="s">
        <v>234</v>
      </c>
      <c r="K258" s="357" t="s">
        <v>262</v>
      </c>
      <c r="L258" s="356" t="b">
        <f t="shared" si="9"/>
        <v>0</v>
      </c>
      <c r="M258" s="333">
        <f t="shared" si="10"/>
        <v>4.6402008595057618E+90</v>
      </c>
      <c r="N258" s="334">
        <f t="shared" si="11"/>
        <v>9908.4191639467226</v>
      </c>
      <c r="O258" s="335">
        <f t="shared" si="12"/>
        <v>0</v>
      </c>
      <c r="P258" s="335">
        <f t="shared" si="13"/>
        <v>3.6078812773276757E+88</v>
      </c>
      <c r="Q258" s="336">
        <f t="shared" si="14"/>
        <v>3.1714157878943755E+96</v>
      </c>
      <c r="R258" s="333"/>
      <c r="S258" s="334"/>
      <c r="T258" s="335"/>
      <c r="U258" s="337"/>
      <c r="V258" s="338">
        <f t="shared" si="15"/>
        <v>9.9999999999999997E+89</v>
      </c>
      <c r="W258" s="337"/>
      <c r="X258" s="338">
        <f t="shared" si="16"/>
        <v>9.9999999999999997E+89</v>
      </c>
    </row>
    <row r="259" spans="1:24" ht="14">
      <c r="A259" s="360" t="s">
        <v>446</v>
      </c>
      <c r="B259" s="358">
        <v>0.1699</v>
      </c>
      <c r="C259" s="358"/>
      <c r="D259" s="358">
        <v>0.45200000000000001</v>
      </c>
      <c r="E259" s="356">
        <v>8</v>
      </c>
      <c r="F259" s="356">
        <f t="shared" si="18"/>
        <v>8</v>
      </c>
      <c r="G259" s="355">
        <f t="shared" si="8"/>
        <v>34.359738368000002</v>
      </c>
      <c r="H259" s="356">
        <v>32</v>
      </c>
      <c r="I259" s="356">
        <f>1 * 300</f>
        <v>300</v>
      </c>
      <c r="J259" s="357" t="s">
        <v>419</v>
      </c>
      <c r="K259" s="357" t="s">
        <v>250</v>
      </c>
      <c r="L259" s="356" t="b">
        <f t="shared" si="9"/>
        <v>0</v>
      </c>
      <c r="M259" s="333">
        <f t="shared" si="10"/>
        <v>3.0452057172440271E+90</v>
      </c>
      <c r="N259" s="334">
        <f t="shared" si="11"/>
        <v>6502.5578849866106</v>
      </c>
      <c r="O259" s="335">
        <f t="shared" si="12"/>
        <v>0</v>
      </c>
      <c r="P259" s="335">
        <f t="shared" si="13"/>
        <v>4.4906888572745193E+88</v>
      </c>
      <c r="Q259" s="336">
        <f t="shared" si="14"/>
        <v>3.1714157878943755E+96</v>
      </c>
      <c r="R259" s="333"/>
      <c r="S259" s="334"/>
      <c r="T259" s="335"/>
      <c r="U259" s="337"/>
      <c r="V259" s="338">
        <f t="shared" si="15"/>
        <v>9.9999999999999997E+89</v>
      </c>
      <c r="W259" s="337"/>
      <c r="X259" s="338">
        <f t="shared" si="16"/>
        <v>9.9999999999999997E+89</v>
      </c>
    </row>
    <row r="260" spans="1:24" ht="14">
      <c r="A260" s="360" t="s">
        <v>447</v>
      </c>
      <c r="B260" s="358">
        <v>0.17119999999999999</v>
      </c>
      <c r="C260" s="358"/>
      <c r="D260" s="358">
        <v>0.45200000000000001</v>
      </c>
      <c r="E260" s="356">
        <v>4</v>
      </c>
      <c r="F260" s="356">
        <f t="shared" si="18"/>
        <v>4</v>
      </c>
      <c r="G260" s="355">
        <f t="shared" si="8"/>
        <v>34.359738368000002</v>
      </c>
      <c r="H260" s="356">
        <v>32</v>
      </c>
      <c r="I260" s="356">
        <f>1 * 2500</f>
        <v>2500</v>
      </c>
      <c r="J260" s="357" t="s">
        <v>448</v>
      </c>
      <c r="K260" s="357" t="s">
        <v>262</v>
      </c>
      <c r="L260" s="356" t="b">
        <f t="shared" si="9"/>
        <v>0</v>
      </c>
      <c r="M260" s="333">
        <f t="shared" si="10"/>
        <v>3.0452057172440271E+90</v>
      </c>
      <c r="N260" s="334">
        <f t="shared" si="11"/>
        <v>3251.2789424933053</v>
      </c>
      <c r="O260" s="335">
        <f t="shared" si="12"/>
        <v>0</v>
      </c>
      <c r="P260" s="335">
        <f t="shared" si="13"/>
        <v>4.5250496313443073E+88</v>
      </c>
      <c r="Q260" s="336">
        <f t="shared" si="14"/>
        <v>3.1714157878943755E+96</v>
      </c>
      <c r="R260" s="333"/>
      <c r="S260" s="334"/>
      <c r="T260" s="335"/>
      <c r="U260" s="337"/>
      <c r="V260" s="338">
        <f t="shared" si="15"/>
        <v>9.9999999999999997E+89</v>
      </c>
      <c r="W260" s="337"/>
      <c r="X260" s="338">
        <f t="shared" si="16"/>
        <v>9.9999999999999997E+89</v>
      </c>
    </row>
    <row r="261" spans="1:24" ht="14">
      <c r="A261" s="360" t="s">
        <v>449</v>
      </c>
      <c r="B261" s="358">
        <v>0.1699</v>
      </c>
      <c r="C261" s="358"/>
      <c r="D261" s="358">
        <v>0.45200000000000001</v>
      </c>
      <c r="E261" s="356">
        <v>8</v>
      </c>
      <c r="F261" s="356">
        <f t="shared" si="18"/>
        <v>8</v>
      </c>
      <c r="G261" s="355">
        <f t="shared" si="8"/>
        <v>68.719476736000004</v>
      </c>
      <c r="H261" s="356">
        <v>64</v>
      </c>
      <c r="I261" s="359">
        <v>1E-10</v>
      </c>
      <c r="J261" s="357" t="s">
        <v>234</v>
      </c>
      <c r="K261" s="357" t="s">
        <v>250</v>
      </c>
      <c r="L261" s="356" t="b">
        <f t="shared" si="9"/>
        <v>0</v>
      </c>
      <c r="M261" s="333">
        <f t="shared" si="10"/>
        <v>1.522734242076895E+90</v>
      </c>
      <c r="N261" s="334">
        <f t="shared" si="11"/>
        <v>3251.5594911983267</v>
      </c>
      <c r="O261" s="335">
        <f t="shared" si="12"/>
        <v>0</v>
      </c>
      <c r="P261" s="335">
        <f t="shared" si="13"/>
        <v>4.4906888572745197E-2</v>
      </c>
      <c r="Q261" s="336">
        <f t="shared" si="14"/>
        <v>3.1714157878943755E+96</v>
      </c>
      <c r="R261" s="333"/>
      <c r="S261" s="334"/>
      <c r="T261" s="335"/>
      <c r="U261" s="337"/>
      <c r="V261" s="338">
        <f t="shared" si="15"/>
        <v>9.9999999999999997E+89</v>
      </c>
      <c r="W261" s="337"/>
      <c r="X261" s="338">
        <f t="shared" si="16"/>
        <v>9.9999999999999997E+89</v>
      </c>
    </row>
    <row r="262" spans="1:24" ht="14">
      <c r="A262" s="360" t="s">
        <v>450</v>
      </c>
      <c r="B262" s="358">
        <v>0.14330000000000001</v>
      </c>
      <c r="C262" s="358"/>
      <c r="D262" s="358">
        <v>0.4536</v>
      </c>
      <c r="E262" s="356">
        <v>8</v>
      </c>
      <c r="F262" s="356">
        <f t="shared" si="18"/>
        <v>8</v>
      </c>
      <c r="G262" s="355">
        <f t="shared" si="8"/>
        <v>17.179869184000001</v>
      </c>
      <c r="H262" s="356">
        <v>16</v>
      </c>
      <c r="I262" s="359">
        <v>1E-10</v>
      </c>
      <c r="J262" s="357" t="s">
        <v>234</v>
      </c>
      <c r="K262" s="357" t="s">
        <v>451</v>
      </c>
      <c r="L262" s="356" t="b">
        <f t="shared" si="9"/>
        <v>0</v>
      </c>
      <c r="M262" s="333">
        <f t="shared" si="10"/>
        <v>6.0904114344880542E+90</v>
      </c>
      <c r="N262" s="334">
        <f t="shared" si="11"/>
        <v>13005.115769973221</v>
      </c>
      <c r="O262" s="335">
        <f t="shared" si="12"/>
        <v>0</v>
      </c>
      <c r="P262" s="335">
        <f t="shared" si="13"/>
        <v>3.7876145570773324E+88</v>
      </c>
      <c r="Q262" s="336">
        <f t="shared" si="14"/>
        <v>3.1714157878943755E+96</v>
      </c>
      <c r="R262" s="333"/>
      <c r="S262" s="334"/>
      <c r="T262" s="335"/>
      <c r="U262" s="337"/>
      <c r="V262" s="338">
        <f t="shared" si="15"/>
        <v>9.9999999999999997E+89</v>
      </c>
      <c r="W262" s="337"/>
      <c r="X262" s="338">
        <f t="shared" si="16"/>
        <v>9.9999999999999997E+89</v>
      </c>
    </row>
    <row r="263" spans="1:24" ht="14">
      <c r="A263" s="360" t="s">
        <v>452</v>
      </c>
      <c r="B263" s="358">
        <v>0.17910000000000001</v>
      </c>
      <c r="C263" s="358"/>
      <c r="D263" s="358">
        <v>0.4536</v>
      </c>
      <c r="E263" s="356">
        <v>8</v>
      </c>
      <c r="F263" s="356">
        <f t="shared" si="18"/>
        <v>8</v>
      </c>
      <c r="G263" s="355">
        <f t="shared" si="8"/>
        <v>68.719476736000004</v>
      </c>
      <c r="H263" s="356">
        <v>64</v>
      </c>
      <c r="I263" s="359">
        <v>1E-10</v>
      </c>
      <c r="J263" s="357" t="s">
        <v>234</v>
      </c>
      <c r="K263" s="357" t="s">
        <v>254</v>
      </c>
      <c r="L263" s="356" t="b">
        <f t="shared" si="9"/>
        <v>0</v>
      </c>
      <c r="M263" s="333">
        <f t="shared" si="10"/>
        <v>1.522734242076895E+90</v>
      </c>
      <c r="N263" s="334">
        <f t="shared" si="11"/>
        <v>3251.5594911983267</v>
      </c>
      <c r="O263" s="335">
        <f t="shared" si="12"/>
        <v>0</v>
      </c>
      <c r="P263" s="335">
        <f t="shared" si="13"/>
        <v>4.7338574122299387E-2</v>
      </c>
      <c r="Q263" s="336">
        <f t="shared" si="14"/>
        <v>3.1714157878943755E+96</v>
      </c>
      <c r="R263" s="333"/>
      <c r="S263" s="334"/>
      <c r="T263" s="335"/>
      <c r="U263" s="337"/>
      <c r="V263" s="338">
        <f t="shared" si="15"/>
        <v>9.9999999999999997E+89</v>
      </c>
      <c r="W263" s="337"/>
      <c r="X263" s="338">
        <f t="shared" si="16"/>
        <v>9.9999999999999997E+89</v>
      </c>
    </row>
    <row r="264" spans="1:24" ht="14">
      <c r="A264" s="360" t="s">
        <v>453</v>
      </c>
      <c r="B264" s="358">
        <v>0.17319999999999999</v>
      </c>
      <c r="C264" s="358"/>
      <c r="D264" s="358">
        <v>0.46079999999999999</v>
      </c>
      <c r="E264" s="356">
        <v>8</v>
      </c>
      <c r="F264" s="356">
        <f t="shared" si="18"/>
        <v>8</v>
      </c>
      <c r="G264" s="355">
        <f t="shared" si="8"/>
        <v>68.719476736000004</v>
      </c>
      <c r="H264" s="356">
        <v>64</v>
      </c>
      <c r="I264" s="356">
        <f>1 * 475</f>
        <v>475</v>
      </c>
      <c r="J264" s="357" t="s">
        <v>337</v>
      </c>
      <c r="K264" s="357" t="s">
        <v>250</v>
      </c>
      <c r="L264" s="356" t="b">
        <f t="shared" si="9"/>
        <v>0</v>
      </c>
      <c r="M264" s="333">
        <f t="shared" si="10"/>
        <v>1.522734242076895E+90</v>
      </c>
      <c r="N264" s="334">
        <f t="shared" si="11"/>
        <v>3251.5594911983267</v>
      </c>
      <c r="O264" s="335">
        <f t="shared" si="12"/>
        <v>0</v>
      </c>
      <c r="P264" s="335">
        <f t="shared" si="13"/>
        <v>4.5779123606824415E-2</v>
      </c>
      <c r="Q264" s="336">
        <f t="shared" si="14"/>
        <v>3.1714157878943755E+96</v>
      </c>
      <c r="R264" s="333"/>
      <c r="S264" s="334"/>
      <c r="T264" s="335"/>
      <c r="U264" s="337"/>
      <c r="V264" s="338">
        <f t="shared" si="15"/>
        <v>9.9999999999999997E+89</v>
      </c>
      <c r="W264" s="337"/>
      <c r="X264" s="338">
        <f t="shared" si="16"/>
        <v>9.9999999999999997E+89</v>
      </c>
    </row>
    <row r="265" spans="1:24" ht="14">
      <c r="A265" s="360" t="s">
        <v>454</v>
      </c>
      <c r="B265" s="358">
        <v>0.1968</v>
      </c>
      <c r="C265" s="358"/>
      <c r="D265" s="358">
        <v>0.46800000000000003</v>
      </c>
      <c r="E265" s="356">
        <v>8</v>
      </c>
      <c r="F265" s="356">
        <f t="shared" si="18"/>
        <v>8</v>
      </c>
      <c r="G265" s="355">
        <f t="shared" si="8"/>
        <v>34.359738368000002</v>
      </c>
      <c r="H265" s="356">
        <v>32</v>
      </c>
      <c r="I265" s="359">
        <v>9.9999999999999995E-21</v>
      </c>
      <c r="J265" s="357" t="s">
        <v>455</v>
      </c>
      <c r="K265" s="357" t="s">
        <v>250</v>
      </c>
      <c r="L265" s="356" t="b">
        <f t="shared" si="9"/>
        <v>0</v>
      </c>
      <c r="M265" s="333">
        <f t="shared" si="10"/>
        <v>3.0452057172440271E+90</v>
      </c>
      <c r="N265" s="334">
        <f t="shared" si="11"/>
        <v>6502.5578849866106</v>
      </c>
      <c r="O265" s="335">
        <f t="shared" si="12"/>
        <v>0</v>
      </c>
      <c r="P265" s="335">
        <f t="shared" si="13"/>
        <v>5.2016925668724287E+88</v>
      </c>
      <c r="Q265" s="336">
        <f t="shared" si="14"/>
        <v>3.1714157878943755E+96</v>
      </c>
      <c r="R265" s="333"/>
      <c r="S265" s="334"/>
      <c r="T265" s="335"/>
      <c r="U265" s="337"/>
      <c r="V265" s="338">
        <f t="shared" si="15"/>
        <v>9.9999999999999997E+89</v>
      </c>
      <c r="W265" s="337"/>
      <c r="X265" s="338">
        <f t="shared" si="16"/>
        <v>9.9999999999999997E+89</v>
      </c>
    </row>
    <row r="266" spans="1:24" ht="14">
      <c r="A266" s="360" t="s">
        <v>456</v>
      </c>
      <c r="B266" s="358">
        <v>0.17849999999999999</v>
      </c>
      <c r="C266" s="358"/>
      <c r="D266" s="358">
        <v>0.47460000000000002</v>
      </c>
      <c r="E266" s="356">
        <v>8</v>
      </c>
      <c r="F266" s="356">
        <f t="shared" si="18"/>
        <v>8</v>
      </c>
      <c r="G266" s="355">
        <f t="shared" si="8"/>
        <v>34.359738368000002</v>
      </c>
      <c r="H266" s="356">
        <v>32</v>
      </c>
      <c r="I266" s="356">
        <f>1 * 474</f>
        <v>474</v>
      </c>
      <c r="J266" s="357" t="s">
        <v>439</v>
      </c>
      <c r="K266" s="357" t="s">
        <v>254</v>
      </c>
      <c r="L266" s="356" t="b">
        <f t="shared" si="9"/>
        <v>0</v>
      </c>
      <c r="M266" s="333">
        <f t="shared" si="10"/>
        <v>3.0452057172440271E+90</v>
      </c>
      <c r="N266" s="334">
        <f t="shared" si="11"/>
        <v>6502.5578849866106</v>
      </c>
      <c r="O266" s="335">
        <f t="shared" si="12"/>
        <v>0</v>
      </c>
      <c r="P266" s="335">
        <f t="shared" si="13"/>
        <v>4.7179985934284982E+88</v>
      </c>
      <c r="Q266" s="336">
        <f t="shared" si="14"/>
        <v>3.1714157878943755E+96</v>
      </c>
      <c r="R266" s="333"/>
      <c r="S266" s="334"/>
      <c r="T266" s="335"/>
      <c r="U266" s="337"/>
      <c r="V266" s="338">
        <f t="shared" si="15"/>
        <v>9.9999999999999997E+89</v>
      </c>
      <c r="W266" s="337"/>
      <c r="X266" s="338">
        <f t="shared" si="16"/>
        <v>9.9999999999999997E+89</v>
      </c>
    </row>
    <row r="267" spans="1:24" ht="14">
      <c r="A267" s="360" t="s">
        <v>457</v>
      </c>
      <c r="B267" s="358">
        <v>0.15970000000000001</v>
      </c>
      <c r="C267" s="358"/>
      <c r="D267" s="358">
        <v>0.47599999999999998</v>
      </c>
      <c r="E267" s="356">
        <v>8</v>
      </c>
      <c r="F267" s="356">
        <f t="shared" si="18"/>
        <v>8</v>
      </c>
      <c r="G267" s="355">
        <f t="shared" si="8"/>
        <v>34.359738368000002</v>
      </c>
      <c r="H267" s="356">
        <v>32</v>
      </c>
      <c r="I267" s="359">
        <v>1E-10</v>
      </c>
      <c r="J267" s="357" t="s">
        <v>234</v>
      </c>
      <c r="K267" s="357" t="s">
        <v>262</v>
      </c>
      <c r="L267" s="356" t="b">
        <f t="shared" si="9"/>
        <v>0</v>
      </c>
      <c r="M267" s="333">
        <f t="shared" si="10"/>
        <v>3.0452057172440271E+90</v>
      </c>
      <c r="N267" s="334">
        <f t="shared" si="11"/>
        <v>6502.5578849866106</v>
      </c>
      <c r="O267" s="335">
        <f t="shared" si="12"/>
        <v>0</v>
      </c>
      <c r="P267" s="335">
        <f t="shared" si="13"/>
        <v>4.2210889376500349E+88</v>
      </c>
      <c r="Q267" s="336">
        <f t="shared" si="14"/>
        <v>3.1714157878943755E+96</v>
      </c>
      <c r="R267" s="333"/>
      <c r="S267" s="334"/>
      <c r="T267" s="335"/>
      <c r="U267" s="337"/>
      <c r="V267" s="338">
        <f t="shared" si="15"/>
        <v>9.9999999999999997E+89</v>
      </c>
      <c r="W267" s="337"/>
      <c r="X267" s="338">
        <f t="shared" si="16"/>
        <v>9.9999999999999997E+89</v>
      </c>
    </row>
    <row r="268" spans="1:24" ht="14">
      <c r="A268" s="360" t="s">
        <v>458</v>
      </c>
      <c r="B268" s="358">
        <v>0.18779999999999999</v>
      </c>
      <c r="C268" s="358"/>
      <c r="D268" s="358">
        <v>0.499</v>
      </c>
      <c r="E268" s="356">
        <v>4</v>
      </c>
      <c r="F268" s="356">
        <f t="shared" si="18"/>
        <v>4</v>
      </c>
      <c r="G268" s="355">
        <f t="shared" si="8"/>
        <v>34.359738368000002</v>
      </c>
      <c r="H268" s="356">
        <v>32</v>
      </c>
      <c r="I268" s="359">
        <v>9.9999999999999995E-21</v>
      </c>
      <c r="J268" s="357" t="s">
        <v>459</v>
      </c>
      <c r="K268" s="357" t="s">
        <v>396</v>
      </c>
      <c r="L268" s="356" t="b">
        <f t="shared" si="9"/>
        <v>0</v>
      </c>
      <c r="M268" s="333">
        <f t="shared" si="10"/>
        <v>3.0452057172440271E+90</v>
      </c>
      <c r="N268" s="334">
        <f t="shared" si="11"/>
        <v>3251.2789424933053</v>
      </c>
      <c r="O268" s="335">
        <f t="shared" si="12"/>
        <v>0</v>
      </c>
      <c r="P268" s="335">
        <f t="shared" si="13"/>
        <v>4.9638102848508236E+88</v>
      </c>
      <c r="Q268" s="336">
        <f t="shared" si="14"/>
        <v>3.1714157878943755E+96</v>
      </c>
      <c r="R268" s="333"/>
      <c r="S268" s="334"/>
      <c r="T268" s="335"/>
      <c r="U268" s="337"/>
      <c r="V268" s="338">
        <f t="shared" si="15"/>
        <v>9.9999999999999997E+89</v>
      </c>
      <c r="W268" s="337"/>
      <c r="X268" s="338">
        <f t="shared" si="16"/>
        <v>9.9999999999999997E+89</v>
      </c>
    </row>
    <row r="269" spans="1:24" ht="14">
      <c r="A269" s="360" t="s">
        <v>460</v>
      </c>
      <c r="B269" s="358">
        <v>0.19900000000000001</v>
      </c>
      <c r="C269" s="358"/>
      <c r="D269" s="358">
        <v>0.504</v>
      </c>
      <c r="E269" s="356">
        <v>8</v>
      </c>
      <c r="F269" s="356">
        <f t="shared" si="18"/>
        <v>8</v>
      </c>
      <c r="G269" s="355">
        <f t="shared" si="8"/>
        <v>68.719476736000004</v>
      </c>
      <c r="H269" s="356">
        <v>64</v>
      </c>
      <c r="I269" s="359">
        <v>1E-10</v>
      </c>
      <c r="J269" s="357" t="s">
        <v>234</v>
      </c>
      <c r="K269" s="357" t="s">
        <v>254</v>
      </c>
      <c r="L269" s="356" t="b">
        <f t="shared" si="9"/>
        <v>0</v>
      </c>
      <c r="M269" s="333">
        <f t="shared" si="10"/>
        <v>1.522734242076895E+90</v>
      </c>
      <c r="N269" s="334">
        <f t="shared" si="11"/>
        <v>3251.5594911983267</v>
      </c>
      <c r="O269" s="335">
        <f t="shared" si="12"/>
        <v>0</v>
      </c>
      <c r="P269" s="335">
        <f t="shared" si="13"/>
        <v>5.2598415691443766E-2</v>
      </c>
      <c r="Q269" s="336">
        <f t="shared" si="14"/>
        <v>3.1714157878943755E+96</v>
      </c>
      <c r="R269" s="333"/>
      <c r="S269" s="334"/>
      <c r="T269" s="335"/>
      <c r="U269" s="337"/>
      <c r="V269" s="338">
        <f t="shared" si="15"/>
        <v>9.9999999999999997E+89</v>
      </c>
      <c r="W269" s="337"/>
      <c r="X269" s="338">
        <f t="shared" si="16"/>
        <v>9.9999999999999997E+89</v>
      </c>
    </row>
    <row r="270" spans="1:24" ht="14">
      <c r="A270" s="360" t="s">
        <v>461</v>
      </c>
      <c r="B270" s="358">
        <v>0.1895</v>
      </c>
      <c r="C270" s="358"/>
      <c r="D270" s="358">
        <v>0.504</v>
      </c>
      <c r="E270" s="356">
        <v>8</v>
      </c>
      <c r="F270" s="356">
        <f t="shared" si="18"/>
        <v>8</v>
      </c>
      <c r="G270" s="355">
        <f t="shared" si="8"/>
        <v>68.719476736000004</v>
      </c>
      <c r="H270" s="356">
        <v>64</v>
      </c>
      <c r="I270" s="359">
        <v>1E-10</v>
      </c>
      <c r="J270" s="357" t="s">
        <v>234</v>
      </c>
      <c r="K270" s="357" t="s">
        <v>250</v>
      </c>
      <c r="L270" s="356" t="b">
        <f t="shared" si="9"/>
        <v>0</v>
      </c>
      <c r="M270" s="333">
        <f t="shared" si="10"/>
        <v>1.522734242076895E+90</v>
      </c>
      <c r="N270" s="334">
        <f t="shared" si="11"/>
        <v>3251.5594911983267</v>
      </c>
      <c r="O270" s="335">
        <f t="shared" si="12"/>
        <v>0</v>
      </c>
      <c r="P270" s="335">
        <f t="shared" si="13"/>
        <v>5.0087436047882378E-2</v>
      </c>
      <c r="Q270" s="336">
        <f t="shared" si="14"/>
        <v>3.1714157878943755E+96</v>
      </c>
      <c r="R270" s="333"/>
      <c r="S270" s="334"/>
      <c r="T270" s="335"/>
      <c r="U270" s="337"/>
      <c r="V270" s="338">
        <f t="shared" si="15"/>
        <v>9.9999999999999997E+89</v>
      </c>
      <c r="W270" s="337"/>
      <c r="X270" s="338">
        <f t="shared" si="16"/>
        <v>9.9999999999999997E+89</v>
      </c>
    </row>
    <row r="271" spans="1:24" ht="14">
      <c r="A271" s="360" t="s">
        <v>462</v>
      </c>
      <c r="B271" s="358">
        <v>0.19700000000000001</v>
      </c>
      <c r="C271" s="358"/>
      <c r="D271" s="358">
        <v>0.52400000000000002</v>
      </c>
      <c r="E271" s="356">
        <v>8</v>
      </c>
      <c r="F271" s="356">
        <f t="shared" si="18"/>
        <v>8</v>
      </c>
      <c r="G271" s="355">
        <f t="shared" si="8"/>
        <v>68.719476736000004</v>
      </c>
      <c r="H271" s="356">
        <v>64</v>
      </c>
      <c r="I271" s="356">
        <f>1 * 300</f>
        <v>300</v>
      </c>
      <c r="J271" s="357" t="s">
        <v>419</v>
      </c>
      <c r="K271" s="357" t="s">
        <v>250</v>
      </c>
      <c r="L271" s="356" t="b">
        <f t="shared" si="9"/>
        <v>0</v>
      </c>
      <c r="M271" s="333">
        <f t="shared" si="10"/>
        <v>1.522734242076895E+90</v>
      </c>
      <c r="N271" s="334">
        <f t="shared" si="11"/>
        <v>3251.5594911983267</v>
      </c>
      <c r="O271" s="335">
        <f t="shared" si="12"/>
        <v>0</v>
      </c>
      <c r="P271" s="335">
        <f t="shared" si="13"/>
        <v>5.2069788398062415E-2</v>
      </c>
      <c r="Q271" s="336">
        <f t="shared" si="14"/>
        <v>3.1714157878943755E+96</v>
      </c>
      <c r="R271" s="333"/>
      <c r="S271" s="334"/>
      <c r="T271" s="335"/>
      <c r="U271" s="337"/>
      <c r="V271" s="338">
        <f t="shared" si="15"/>
        <v>9.9999999999999997E+89</v>
      </c>
      <c r="W271" s="337"/>
      <c r="X271" s="338">
        <f t="shared" si="16"/>
        <v>9.9999999999999997E+89</v>
      </c>
    </row>
    <row r="272" spans="1:24" ht="14">
      <c r="A272" s="360" t="s">
        <v>463</v>
      </c>
      <c r="B272" s="358">
        <v>0.1978</v>
      </c>
      <c r="C272" s="358"/>
      <c r="D272" s="358">
        <v>0.52600000000000002</v>
      </c>
      <c r="E272" s="356">
        <v>4</v>
      </c>
      <c r="F272" s="356">
        <f t="shared" si="18"/>
        <v>4</v>
      </c>
      <c r="G272" s="355">
        <f t="shared" si="8"/>
        <v>17.179869184000001</v>
      </c>
      <c r="H272" s="356">
        <v>16</v>
      </c>
      <c r="I272" s="356">
        <v>125</v>
      </c>
      <c r="J272" s="357" t="s">
        <v>464</v>
      </c>
      <c r="K272" s="357" t="s">
        <v>262</v>
      </c>
      <c r="L272" s="356" t="b">
        <f t="shared" si="9"/>
        <v>0</v>
      </c>
      <c r="M272" s="333">
        <f t="shared" si="10"/>
        <v>6.0904114344880542E+90</v>
      </c>
      <c r="N272" s="334">
        <f t="shared" si="11"/>
        <v>6502.5578849866106</v>
      </c>
      <c r="O272" s="335">
        <f t="shared" si="12"/>
        <v>0</v>
      </c>
      <c r="P272" s="335">
        <f t="shared" si="13"/>
        <v>5.2281239315414956E+88</v>
      </c>
      <c r="Q272" s="336">
        <f t="shared" si="14"/>
        <v>3.1714157878943755E+96</v>
      </c>
      <c r="R272" s="333"/>
      <c r="S272" s="334"/>
      <c r="T272" s="335"/>
      <c r="U272" s="337"/>
      <c r="V272" s="338">
        <f t="shared" si="15"/>
        <v>9.9999999999999997E+89</v>
      </c>
      <c r="W272" s="337"/>
      <c r="X272" s="338">
        <f t="shared" si="16"/>
        <v>9.9999999999999997E+89</v>
      </c>
    </row>
    <row r="273" spans="1:24" ht="14">
      <c r="A273" s="360" t="s">
        <v>465</v>
      </c>
      <c r="B273" s="358">
        <v>0.2</v>
      </c>
      <c r="C273" s="358"/>
      <c r="D273" s="358">
        <v>0.53200000000000003</v>
      </c>
      <c r="E273" s="356">
        <v>8</v>
      </c>
      <c r="F273" s="356">
        <f t="shared" si="18"/>
        <v>8</v>
      </c>
      <c r="G273" s="355">
        <f t="shared" si="8"/>
        <v>65.498251264000004</v>
      </c>
      <c r="H273" s="356">
        <v>61</v>
      </c>
      <c r="I273" s="359">
        <v>1E-10</v>
      </c>
      <c r="J273" s="357" t="s">
        <v>234</v>
      </c>
      <c r="K273" s="357" t="s">
        <v>250</v>
      </c>
      <c r="L273" s="356" t="b">
        <f t="shared" si="9"/>
        <v>0</v>
      </c>
      <c r="M273" s="333">
        <f t="shared" si="10"/>
        <v>1.5976228113593653E+90</v>
      </c>
      <c r="N273" s="334">
        <f t="shared" si="11"/>
        <v>3411.4722530605391</v>
      </c>
      <c r="O273" s="335">
        <f t="shared" si="12"/>
        <v>0</v>
      </c>
      <c r="P273" s="335">
        <f t="shared" si="13"/>
        <v>5.2862729338134434E-2</v>
      </c>
      <c r="Q273" s="336">
        <f t="shared" si="14"/>
        <v>3.1714157878943755E+96</v>
      </c>
      <c r="R273" s="333"/>
      <c r="S273" s="334"/>
      <c r="T273" s="335"/>
      <c r="U273" s="337"/>
      <c r="V273" s="338">
        <f t="shared" si="15"/>
        <v>9.9999999999999997E+89</v>
      </c>
      <c r="W273" s="337"/>
      <c r="X273" s="338">
        <f t="shared" si="16"/>
        <v>9.9999999999999997E+89</v>
      </c>
    </row>
    <row r="274" spans="1:24" ht="14">
      <c r="A274" s="360" t="s">
        <v>466</v>
      </c>
      <c r="B274" s="358">
        <v>0.23749999999999999</v>
      </c>
      <c r="C274" s="358"/>
      <c r="D274" s="358">
        <v>0.54117000000000004</v>
      </c>
      <c r="E274" s="356">
        <v>8</v>
      </c>
      <c r="F274" s="356">
        <f t="shared" si="18"/>
        <v>8</v>
      </c>
      <c r="G274" s="355">
        <f t="shared" si="8"/>
        <v>34.359738368000002</v>
      </c>
      <c r="H274" s="356">
        <v>32</v>
      </c>
      <c r="I274" s="356">
        <v>300</v>
      </c>
      <c r="J274" s="357" t="s">
        <v>467</v>
      </c>
      <c r="K274" s="357" t="s">
        <v>250</v>
      </c>
      <c r="L274" s="356" t="b">
        <f t="shared" si="9"/>
        <v>0</v>
      </c>
      <c r="M274" s="333">
        <f t="shared" si="10"/>
        <v>3.0452057172440271E+90</v>
      </c>
      <c r="N274" s="334">
        <f t="shared" si="11"/>
        <v>6502.5578849866106</v>
      </c>
      <c r="O274" s="335">
        <f t="shared" si="12"/>
        <v>0</v>
      </c>
      <c r="P274" s="335">
        <f t="shared" si="13"/>
        <v>6.2774491089034625E+88</v>
      </c>
      <c r="Q274" s="336">
        <f t="shared" si="14"/>
        <v>3.1714157878943755E+96</v>
      </c>
      <c r="R274" s="333"/>
      <c r="S274" s="334"/>
      <c r="T274" s="335"/>
      <c r="U274" s="337"/>
      <c r="V274" s="338">
        <f t="shared" si="15"/>
        <v>9.9999999999999997E+89</v>
      </c>
      <c r="W274" s="337"/>
      <c r="X274" s="338">
        <f t="shared" si="16"/>
        <v>9.9999999999999997E+89</v>
      </c>
    </row>
    <row r="275" spans="1:24" ht="14">
      <c r="A275" s="360" t="s">
        <v>468</v>
      </c>
      <c r="B275" s="358">
        <v>0.18410000000000001</v>
      </c>
      <c r="C275" s="358"/>
      <c r="D275" s="358">
        <v>0.54400000000000004</v>
      </c>
      <c r="E275" s="356">
        <v>8</v>
      </c>
      <c r="F275" s="356">
        <f t="shared" si="18"/>
        <v>8</v>
      </c>
      <c r="G275" s="355">
        <f t="shared" si="8"/>
        <v>34.359738368000002</v>
      </c>
      <c r="H275" s="356">
        <v>32</v>
      </c>
      <c r="I275" s="356">
        <f>1 * 300</f>
        <v>300</v>
      </c>
      <c r="J275" s="357" t="s">
        <v>419</v>
      </c>
      <c r="K275" s="357" t="s">
        <v>262</v>
      </c>
      <c r="L275" s="356" t="b">
        <f t="shared" si="9"/>
        <v>0</v>
      </c>
      <c r="M275" s="333">
        <f t="shared" si="10"/>
        <v>3.0452057172440271E+90</v>
      </c>
      <c r="N275" s="334">
        <f t="shared" si="11"/>
        <v>6502.5578849866106</v>
      </c>
      <c r="O275" s="335">
        <f t="shared" si="12"/>
        <v>0</v>
      </c>
      <c r="P275" s="335">
        <f t="shared" si="13"/>
        <v>4.8660142355752756E+88</v>
      </c>
      <c r="Q275" s="336">
        <f t="shared" si="14"/>
        <v>3.1714157878943755E+96</v>
      </c>
      <c r="R275" s="333"/>
      <c r="S275" s="334"/>
      <c r="T275" s="335"/>
      <c r="U275" s="337"/>
      <c r="V275" s="338">
        <f t="shared" si="15"/>
        <v>9.9999999999999997E+89</v>
      </c>
      <c r="W275" s="337"/>
      <c r="X275" s="338">
        <f t="shared" si="16"/>
        <v>9.9999999999999997E+89</v>
      </c>
    </row>
    <row r="276" spans="1:24" ht="14">
      <c r="A276" s="360" t="s">
        <v>469</v>
      </c>
      <c r="B276" s="358">
        <v>0.20449999999999999</v>
      </c>
      <c r="C276" s="358"/>
      <c r="D276" s="358">
        <v>0.54400000000000004</v>
      </c>
      <c r="E276" s="356">
        <v>16</v>
      </c>
      <c r="F276" s="356">
        <f t="shared" si="18"/>
        <v>16</v>
      </c>
      <c r="G276" s="355">
        <f t="shared" si="8"/>
        <v>34.359738368000002</v>
      </c>
      <c r="H276" s="356">
        <v>32</v>
      </c>
      <c r="I276" s="359">
        <v>1E-10</v>
      </c>
      <c r="J276" s="357" t="s">
        <v>234</v>
      </c>
      <c r="K276" s="357" t="s">
        <v>250</v>
      </c>
      <c r="L276" s="356" t="b">
        <f t="shared" si="9"/>
        <v>0</v>
      </c>
      <c r="M276" s="333">
        <f t="shared" si="10"/>
        <v>3.0452057172440271E+90</v>
      </c>
      <c r="N276" s="334">
        <f t="shared" si="11"/>
        <v>13005.115769973221</v>
      </c>
      <c r="O276" s="335">
        <f t="shared" si="12"/>
        <v>0</v>
      </c>
      <c r="P276" s="335">
        <f t="shared" si="13"/>
        <v>5.4052140748242458E+88</v>
      </c>
      <c r="Q276" s="336">
        <f t="shared" si="14"/>
        <v>3.1714157878943755E+96</v>
      </c>
      <c r="R276" s="333"/>
      <c r="S276" s="334"/>
      <c r="T276" s="335"/>
      <c r="U276" s="337"/>
      <c r="V276" s="338">
        <f t="shared" si="15"/>
        <v>9.9999999999999997E+89</v>
      </c>
      <c r="W276" s="337"/>
      <c r="X276" s="338">
        <f t="shared" si="16"/>
        <v>9.9999999999999997E+89</v>
      </c>
    </row>
    <row r="277" spans="1:24" ht="14">
      <c r="A277" s="360" t="s">
        <v>470</v>
      </c>
      <c r="B277" s="358">
        <v>0.18679999999999999</v>
      </c>
      <c r="C277" s="358"/>
      <c r="D277" s="358">
        <v>0.55691999999999997</v>
      </c>
      <c r="E277" s="356">
        <v>8</v>
      </c>
      <c r="F277" s="356">
        <f t="shared" si="18"/>
        <v>8</v>
      </c>
      <c r="G277" s="355">
        <f t="shared" si="8"/>
        <v>34.359738368000002</v>
      </c>
      <c r="H277" s="356">
        <v>32</v>
      </c>
      <c r="I277" s="359">
        <v>1E-10</v>
      </c>
      <c r="J277" s="357" t="s">
        <v>234</v>
      </c>
      <c r="K277" s="357" t="s">
        <v>451</v>
      </c>
      <c r="L277" s="356" t="b">
        <f t="shared" si="9"/>
        <v>0</v>
      </c>
      <c r="M277" s="333">
        <f t="shared" si="10"/>
        <v>3.0452057172440271E+90</v>
      </c>
      <c r="N277" s="334">
        <f t="shared" si="11"/>
        <v>6502.5578849866106</v>
      </c>
      <c r="O277" s="335">
        <f t="shared" si="12"/>
        <v>0</v>
      </c>
      <c r="P277" s="335">
        <f t="shared" si="13"/>
        <v>4.937378920181756E+88</v>
      </c>
      <c r="Q277" s="336">
        <f t="shared" si="14"/>
        <v>3.1714157878943755E+96</v>
      </c>
      <c r="R277" s="333"/>
      <c r="S277" s="334"/>
      <c r="T277" s="335"/>
      <c r="U277" s="337"/>
      <c r="V277" s="338">
        <f t="shared" si="15"/>
        <v>9.9999999999999997E+89</v>
      </c>
      <c r="W277" s="337"/>
      <c r="X277" s="338">
        <f t="shared" si="16"/>
        <v>9.9999999999999997E+89</v>
      </c>
    </row>
    <row r="278" spans="1:24" ht="14">
      <c r="A278" s="360" t="s">
        <v>471</v>
      </c>
      <c r="B278" s="358">
        <v>0.21659999999999999</v>
      </c>
      <c r="C278" s="358"/>
      <c r="D278" s="358">
        <v>0.57599999999999996</v>
      </c>
      <c r="E278" s="356">
        <v>8</v>
      </c>
      <c r="F278" s="356">
        <f t="shared" si="18"/>
        <v>8</v>
      </c>
      <c r="G278" s="355">
        <f t="shared" si="8"/>
        <v>68.719476736000004</v>
      </c>
      <c r="H278" s="356">
        <v>64</v>
      </c>
      <c r="I278" s="356">
        <f>1 * 300</f>
        <v>300</v>
      </c>
      <c r="J278" s="357" t="s">
        <v>419</v>
      </c>
      <c r="K278" s="357" t="s">
        <v>250</v>
      </c>
      <c r="L278" s="356" t="b">
        <f t="shared" si="9"/>
        <v>0</v>
      </c>
      <c r="M278" s="333">
        <f t="shared" si="10"/>
        <v>1.522734242076895E+90</v>
      </c>
      <c r="N278" s="334">
        <f t="shared" si="11"/>
        <v>3251.5594911983267</v>
      </c>
      <c r="O278" s="335">
        <f t="shared" si="12"/>
        <v>0</v>
      </c>
      <c r="P278" s="335">
        <f t="shared" si="13"/>
        <v>5.7250335873199582E-2</v>
      </c>
      <c r="Q278" s="336">
        <f t="shared" si="14"/>
        <v>3.1714157878943755E+96</v>
      </c>
      <c r="R278" s="333"/>
      <c r="S278" s="334"/>
      <c r="T278" s="335"/>
      <c r="U278" s="337"/>
      <c r="V278" s="338">
        <f t="shared" si="15"/>
        <v>9.9999999999999997E+89</v>
      </c>
      <c r="W278" s="337"/>
      <c r="X278" s="338">
        <f t="shared" si="16"/>
        <v>9.9999999999999997E+89</v>
      </c>
    </row>
    <row r="279" spans="1:24" ht="14">
      <c r="A279" s="360" t="s">
        <v>472</v>
      </c>
      <c r="B279" s="358">
        <v>0.21809999999999999</v>
      </c>
      <c r="C279" s="358"/>
      <c r="D279" s="358">
        <v>0.57630000000000003</v>
      </c>
      <c r="E279" s="356">
        <v>4</v>
      </c>
      <c r="F279" s="356">
        <f t="shared" si="18"/>
        <v>4</v>
      </c>
      <c r="G279" s="355">
        <f t="shared" si="8"/>
        <v>25.769803776</v>
      </c>
      <c r="H279" s="356">
        <v>24</v>
      </c>
      <c r="I279" s="356">
        <f>1 * 3750</f>
        <v>3750</v>
      </c>
      <c r="J279" s="357" t="s">
        <v>473</v>
      </c>
      <c r="K279" s="357" t="s">
        <v>262</v>
      </c>
      <c r="L279" s="356" t="b">
        <f t="shared" si="9"/>
        <v>0</v>
      </c>
      <c r="M279" s="333">
        <f t="shared" si="10"/>
        <v>4.0602742896587028E+90</v>
      </c>
      <c r="N279" s="334">
        <f t="shared" si="11"/>
        <v>4335.0385899910734</v>
      </c>
      <c r="O279" s="335">
        <f t="shared" si="12"/>
        <v>0</v>
      </c>
      <c r="P279" s="335">
        <f t="shared" si="13"/>
        <v>5.7646806343235592E+88</v>
      </c>
      <c r="Q279" s="336">
        <f t="shared" si="14"/>
        <v>3.1714157878943755E+96</v>
      </c>
      <c r="R279" s="333"/>
      <c r="S279" s="334"/>
      <c r="T279" s="335"/>
      <c r="U279" s="337"/>
      <c r="V279" s="338">
        <f t="shared" si="15"/>
        <v>9.9999999999999997E+89</v>
      </c>
      <c r="W279" s="337"/>
      <c r="X279" s="338">
        <f t="shared" si="16"/>
        <v>9.9999999999999997E+89</v>
      </c>
    </row>
    <row r="280" spans="1:24" ht="14">
      <c r="A280" s="357" t="s">
        <v>474</v>
      </c>
      <c r="B280" s="358">
        <v>0.2215</v>
      </c>
      <c r="C280" s="358"/>
      <c r="D280" s="358">
        <v>0.57809999999999995</v>
      </c>
      <c r="E280" s="356">
        <v>16</v>
      </c>
      <c r="F280" s="356">
        <f t="shared" si="18"/>
        <v>16</v>
      </c>
      <c r="G280" s="355">
        <f t="shared" si="8"/>
        <v>34.359738368000002</v>
      </c>
      <c r="H280" s="356">
        <v>32</v>
      </c>
      <c r="I280" s="359">
        <v>1E-10</v>
      </c>
      <c r="J280" s="357" t="s">
        <v>234</v>
      </c>
      <c r="K280" s="357" t="s">
        <v>396</v>
      </c>
      <c r="L280" s="356" t="b">
        <f t="shared" si="9"/>
        <v>0</v>
      </c>
      <c r="M280" s="333">
        <f t="shared" si="10"/>
        <v>3.0452057172440271E+90</v>
      </c>
      <c r="N280" s="334">
        <f t="shared" si="11"/>
        <v>13005.115769973221</v>
      </c>
      <c r="O280" s="335">
        <f t="shared" si="12"/>
        <v>0</v>
      </c>
      <c r="P280" s="335">
        <f t="shared" si="13"/>
        <v>5.8545472741983883E+88</v>
      </c>
      <c r="Q280" s="336">
        <f t="shared" si="14"/>
        <v>3.1714157878943755E+96</v>
      </c>
      <c r="R280" s="333"/>
      <c r="S280" s="334"/>
      <c r="T280" s="335"/>
      <c r="U280" s="337"/>
      <c r="V280" s="338">
        <f t="shared" si="15"/>
        <v>9.9999999999999997E+89</v>
      </c>
      <c r="W280" s="337"/>
      <c r="X280" s="338">
        <f t="shared" si="16"/>
        <v>9.9999999999999997E+89</v>
      </c>
    </row>
    <row r="281" spans="1:24" ht="14">
      <c r="A281" s="360" t="s">
        <v>475</v>
      </c>
      <c r="B281" s="358">
        <v>0.21010000000000001</v>
      </c>
      <c r="C281" s="358"/>
      <c r="D281" s="358">
        <v>0.59599999999999997</v>
      </c>
      <c r="E281" s="356">
        <v>8</v>
      </c>
      <c r="F281" s="356">
        <f t="shared" si="18"/>
        <v>8</v>
      </c>
      <c r="G281" s="355">
        <f t="shared" si="8"/>
        <v>68.719476736000004</v>
      </c>
      <c r="H281" s="356">
        <v>64</v>
      </c>
      <c r="I281" s="359">
        <v>1E-10</v>
      </c>
      <c r="J281" s="357" t="s">
        <v>234</v>
      </c>
      <c r="K281" s="357" t="s">
        <v>262</v>
      </c>
      <c r="L281" s="356" t="b">
        <f t="shared" si="9"/>
        <v>0</v>
      </c>
      <c r="M281" s="333">
        <f t="shared" si="10"/>
        <v>1.522734242076895E+90</v>
      </c>
      <c r="N281" s="334">
        <f t="shared" si="11"/>
        <v>3251.5594911983267</v>
      </c>
      <c r="O281" s="335">
        <f t="shared" si="12"/>
        <v>0</v>
      </c>
      <c r="P281" s="335">
        <f t="shared" si="13"/>
        <v>5.5532297169710226E-2</v>
      </c>
      <c r="Q281" s="336">
        <f t="shared" si="14"/>
        <v>3.1714157878943755E+96</v>
      </c>
      <c r="R281" s="333"/>
      <c r="S281" s="334"/>
      <c r="T281" s="335"/>
      <c r="U281" s="337"/>
      <c r="V281" s="338">
        <f t="shared" si="15"/>
        <v>9.9999999999999997E+89</v>
      </c>
      <c r="W281" s="337"/>
      <c r="X281" s="338">
        <f t="shared" si="16"/>
        <v>9.9999999999999997E+89</v>
      </c>
    </row>
    <row r="282" spans="1:24" ht="14">
      <c r="A282" s="360" t="s">
        <v>476</v>
      </c>
      <c r="B282" s="358">
        <v>0.21010000000000001</v>
      </c>
      <c r="C282" s="358"/>
      <c r="D282" s="358">
        <v>0.59599999999999997</v>
      </c>
      <c r="E282" s="356">
        <v>8</v>
      </c>
      <c r="F282" s="356">
        <f t="shared" si="18"/>
        <v>8</v>
      </c>
      <c r="G282" s="355">
        <f t="shared" si="8"/>
        <v>68.719476736000004</v>
      </c>
      <c r="H282" s="356">
        <v>64</v>
      </c>
      <c r="I282" s="359">
        <v>1E-10</v>
      </c>
      <c r="J282" s="357" t="s">
        <v>234</v>
      </c>
      <c r="K282" s="357" t="s">
        <v>250</v>
      </c>
      <c r="L282" s="356" t="b">
        <f t="shared" si="9"/>
        <v>0</v>
      </c>
      <c r="M282" s="333">
        <f t="shared" si="10"/>
        <v>1.522734242076895E+90</v>
      </c>
      <c r="N282" s="334">
        <f t="shared" si="11"/>
        <v>3251.5594911983267</v>
      </c>
      <c r="O282" s="335">
        <f t="shared" si="12"/>
        <v>0</v>
      </c>
      <c r="P282" s="335">
        <f t="shared" si="13"/>
        <v>5.5532297169710226E-2</v>
      </c>
      <c r="Q282" s="336">
        <f t="shared" si="14"/>
        <v>3.1714157878943755E+96</v>
      </c>
      <c r="R282" s="333"/>
      <c r="S282" s="334"/>
      <c r="T282" s="335"/>
      <c r="U282" s="337"/>
      <c r="V282" s="338">
        <f t="shared" si="15"/>
        <v>9.9999999999999997E+89</v>
      </c>
      <c r="W282" s="337"/>
      <c r="X282" s="338">
        <f t="shared" si="16"/>
        <v>9.9999999999999997E+89</v>
      </c>
    </row>
    <row r="283" spans="1:24" ht="14">
      <c r="A283" s="360" t="s">
        <v>477</v>
      </c>
      <c r="B283" s="358">
        <v>0.22750000000000001</v>
      </c>
      <c r="C283" s="358"/>
      <c r="D283" s="358">
        <v>0.6048</v>
      </c>
      <c r="E283" s="356">
        <v>8</v>
      </c>
      <c r="F283" s="356">
        <f t="shared" si="18"/>
        <v>8</v>
      </c>
      <c r="G283" s="355">
        <f t="shared" si="8"/>
        <v>68.719476736000004</v>
      </c>
      <c r="H283" s="356">
        <v>64</v>
      </c>
      <c r="I283" s="356">
        <f>1 * 474</f>
        <v>474</v>
      </c>
      <c r="J283" s="357" t="s">
        <v>439</v>
      </c>
      <c r="K283" s="357" t="s">
        <v>254</v>
      </c>
      <c r="L283" s="356" t="b">
        <f t="shared" si="9"/>
        <v>0</v>
      </c>
      <c r="M283" s="333">
        <f t="shared" si="10"/>
        <v>1.522734242076895E+90</v>
      </c>
      <c r="N283" s="334">
        <f t="shared" si="11"/>
        <v>3251.5594911983267</v>
      </c>
      <c r="O283" s="335">
        <f t="shared" si="12"/>
        <v>0</v>
      </c>
      <c r="P283" s="335">
        <f t="shared" si="13"/>
        <v>6.0131354622127924E-2</v>
      </c>
      <c r="Q283" s="336">
        <f t="shared" si="14"/>
        <v>3.1714157878943755E+96</v>
      </c>
      <c r="R283" s="333"/>
      <c r="S283" s="334"/>
      <c r="T283" s="335"/>
      <c r="U283" s="337"/>
      <c r="V283" s="338">
        <f t="shared" si="15"/>
        <v>9.9999999999999997E+89</v>
      </c>
      <c r="W283" s="337"/>
      <c r="X283" s="338">
        <f t="shared" si="16"/>
        <v>9.9999999999999997E+89</v>
      </c>
    </row>
    <row r="284" spans="1:24" ht="14">
      <c r="A284" s="360" t="s">
        <v>478</v>
      </c>
      <c r="B284" s="358">
        <v>0.23449999999999999</v>
      </c>
      <c r="C284" s="358"/>
      <c r="D284" s="358">
        <v>0.61199999999999999</v>
      </c>
      <c r="E284" s="356">
        <v>16</v>
      </c>
      <c r="F284" s="356">
        <f t="shared" si="18"/>
        <v>16</v>
      </c>
      <c r="G284" s="355">
        <f t="shared" si="8"/>
        <v>34.359738368000002</v>
      </c>
      <c r="H284" s="356">
        <v>32</v>
      </c>
      <c r="I284" s="359">
        <v>1E-10</v>
      </c>
      <c r="J284" s="357" t="s">
        <v>234</v>
      </c>
      <c r="K284" s="357" t="s">
        <v>254</v>
      </c>
      <c r="L284" s="356" t="b">
        <f t="shared" si="9"/>
        <v>0</v>
      </c>
      <c r="M284" s="333">
        <f t="shared" si="10"/>
        <v>3.0452057172440271E+90</v>
      </c>
      <c r="N284" s="334">
        <f t="shared" si="11"/>
        <v>13005.115769973221</v>
      </c>
      <c r="O284" s="335">
        <f t="shared" si="12"/>
        <v>0</v>
      </c>
      <c r="P284" s="335">
        <f t="shared" si="13"/>
        <v>6.1981550148962624E+88</v>
      </c>
      <c r="Q284" s="336">
        <f t="shared" si="14"/>
        <v>3.1714157878943755E+96</v>
      </c>
      <c r="R284" s="333"/>
      <c r="S284" s="334"/>
      <c r="T284" s="335"/>
      <c r="U284" s="337"/>
      <c r="V284" s="338">
        <f t="shared" si="15"/>
        <v>9.9999999999999997E+89</v>
      </c>
      <c r="W284" s="337"/>
      <c r="X284" s="338">
        <f t="shared" si="16"/>
        <v>9.9999999999999997E+89</v>
      </c>
    </row>
    <row r="285" spans="1:24" ht="14">
      <c r="A285" s="360" t="s">
        <v>479</v>
      </c>
      <c r="B285" s="358">
        <v>0.23100000000000001</v>
      </c>
      <c r="C285" s="358"/>
      <c r="D285" s="358">
        <v>0.61439999999999995</v>
      </c>
      <c r="E285" s="356">
        <v>16</v>
      </c>
      <c r="F285" s="356">
        <f t="shared" si="18"/>
        <v>16</v>
      </c>
      <c r="G285" s="355">
        <f t="shared" si="8"/>
        <v>34.359738368000002</v>
      </c>
      <c r="H285" s="356">
        <v>32</v>
      </c>
      <c r="I285" s="356">
        <f>1 * 950</f>
        <v>950</v>
      </c>
      <c r="J285" s="357" t="s">
        <v>407</v>
      </c>
      <c r="K285" s="357" t="s">
        <v>250</v>
      </c>
      <c r="L285" s="356" t="b">
        <f t="shared" si="9"/>
        <v>0</v>
      </c>
      <c r="M285" s="333">
        <f t="shared" si="10"/>
        <v>3.0452057172440271E+90</v>
      </c>
      <c r="N285" s="334">
        <f t="shared" si="11"/>
        <v>13005.115769973221</v>
      </c>
      <c r="O285" s="335">
        <f t="shared" si="12"/>
        <v>0</v>
      </c>
      <c r="P285" s="335">
        <f t="shared" si="13"/>
        <v>6.1056452385545268E+88</v>
      </c>
      <c r="Q285" s="336">
        <f t="shared" si="14"/>
        <v>3.1714157878943755E+96</v>
      </c>
      <c r="R285" s="333"/>
      <c r="S285" s="334"/>
      <c r="T285" s="335"/>
      <c r="U285" s="337"/>
      <c r="V285" s="338">
        <f t="shared" si="15"/>
        <v>9.9999999999999997E+89</v>
      </c>
      <c r="W285" s="337"/>
      <c r="X285" s="338">
        <f t="shared" si="16"/>
        <v>9.9999999999999997E+89</v>
      </c>
    </row>
    <row r="286" spans="1:24" ht="14">
      <c r="A286" s="360" t="s">
        <v>480</v>
      </c>
      <c r="B286" s="358">
        <v>0.2316</v>
      </c>
      <c r="C286" s="358"/>
      <c r="D286" s="358">
        <v>0.61599999999999999</v>
      </c>
      <c r="E286" s="356">
        <v>16</v>
      </c>
      <c r="F286" s="356">
        <f t="shared" si="18"/>
        <v>16</v>
      </c>
      <c r="G286" s="355">
        <f t="shared" si="8"/>
        <v>34.359738368000002</v>
      </c>
      <c r="H286" s="356">
        <v>32</v>
      </c>
      <c r="I286" s="359">
        <v>1E-10</v>
      </c>
      <c r="J286" s="357" t="s">
        <v>234</v>
      </c>
      <c r="K286" s="357" t="s">
        <v>250</v>
      </c>
      <c r="L286" s="356" t="b">
        <f t="shared" si="9"/>
        <v>0</v>
      </c>
      <c r="M286" s="333">
        <f t="shared" si="10"/>
        <v>3.0452057172440271E+90</v>
      </c>
      <c r="N286" s="334">
        <f t="shared" si="11"/>
        <v>13005.115769973221</v>
      </c>
      <c r="O286" s="335">
        <f t="shared" si="12"/>
        <v>0</v>
      </c>
      <c r="P286" s="335">
        <f t="shared" si="13"/>
        <v>6.1215040573559668E+88</v>
      </c>
      <c r="Q286" s="336">
        <f t="shared" si="14"/>
        <v>3.1714157878943755E+96</v>
      </c>
      <c r="R286" s="333"/>
      <c r="S286" s="334"/>
      <c r="T286" s="335"/>
      <c r="U286" s="337"/>
      <c r="V286" s="338">
        <f t="shared" si="15"/>
        <v>9.9999999999999997E+89</v>
      </c>
      <c r="W286" s="337"/>
      <c r="X286" s="338">
        <f t="shared" si="16"/>
        <v>9.9999999999999997E+89</v>
      </c>
    </row>
    <row r="287" spans="1:24" ht="14">
      <c r="A287" s="360" t="s">
        <v>481</v>
      </c>
      <c r="B287" s="358">
        <v>0.2331</v>
      </c>
      <c r="C287" s="358"/>
      <c r="D287" s="358">
        <v>0.61599999999999999</v>
      </c>
      <c r="E287" s="356">
        <v>16</v>
      </c>
      <c r="F287" s="356">
        <f t="shared" si="18"/>
        <v>16</v>
      </c>
      <c r="G287" s="355">
        <f t="shared" si="8"/>
        <v>68.719476736000004</v>
      </c>
      <c r="H287" s="356">
        <v>64</v>
      </c>
      <c r="I287" s="359">
        <v>1E-10</v>
      </c>
      <c r="J287" s="357" t="s">
        <v>234</v>
      </c>
      <c r="K287" s="357" t="s">
        <v>250</v>
      </c>
      <c r="L287" s="356" t="b">
        <f t="shared" si="9"/>
        <v>0</v>
      </c>
      <c r="M287" s="333">
        <f t="shared" si="10"/>
        <v>1.522734242076895E+90</v>
      </c>
      <c r="N287" s="334">
        <f t="shared" si="11"/>
        <v>6503.1189823966533</v>
      </c>
      <c r="O287" s="335">
        <f t="shared" si="12"/>
        <v>0</v>
      </c>
      <c r="P287" s="335">
        <f t="shared" si="13"/>
        <v>6.1611511043595683E-2</v>
      </c>
      <c r="Q287" s="336">
        <f t="shared" si="14"/>
        <v>3.1714157878943755E+96</v>
      </c>
      <c r="R287" s="333"/>
      <c r="S287" s="334"/>
      <c r="T287" s="335"/>
      <c r="U287" s="337"/>
      <c r="V287" s="338">
        <f t="shared" si="15"/>
        <v>9.9999999999999997E+89</v>
      </c>
      <c r="W287" s="337"/>
      <c r="X287" s="338">
        <f t="shared" si="16"/>
        <v>9.9999999999999997E+89</v>
      </c>
    </row>
    <row r="288" spans="1:24" ht="14">
      <c r="A288" s="360" t="s">
        <v>482</v>
      </c>
      <c r="B288" s="358">
        <v>0.2487</v>
      </c>
      <c r="C288" s="358"/>
      <c r="D288" s="358">
        <v>0.61775999999999998</v>
      </c>
      <c r="E288" s="356">
        <v>8</v>
      </c>
      <c r="F288" s="356">
        <f t="shared" si="18"/>
        <v>8</v>
      </c>
      <c r="G288" s="355">
        <f t="shared" si="8"/>
        <v>68.719476736000004</v>
      </c>
      <c r="H288" s="356">
        <v>64</v>
      </c>
      <c r="I288" s="356">
        <f>1 * 1875</f>
        <v>1875</v>
      </c>
      <c r="J288" s="357" t="s">
        <v>394</v>
      </c>
      <c r="K288" s="357" t="s">
        <v>483</v>
      </c>
      <c r="L288" s="356" t="b">
        <f t="shared" si="9"/>
        <v>0</v>
      </c>
      <c r="M288" s="333">
        <f t="shared" si="10"/>
        <v>1.522734242076895E+90</v>
      </c>
      <c r="N288" s="334">
        <f t="shared" si="11"/>
        <v>3251.5594911983267</v>
      </c>
      <c r="O288" s="335">
        <f t="shared" si="12"/>
        <v>0</v>
      </c>
      <c r="P288" s="335">
        <f t="shared" si="13"/>
        <v>6.5734803931970176E-2</v>
      </c>
      <c r="Q288" s="336">
        <f t="shared" si="14"/>
        <v>3.1714157878943755E+96</v>
      </c>
      <c r="R288" s="333"/>
      <c r="S288" s="334"/>
      <c r="T288" s="335"/>
      <c r="U288" s="337"/>
      <c r="V288" s="338">
        <f t="shared" si="15"/>
        <v>9.9999999999999997E+89</v>
      </c>
      <c r="W288" s="337"/>
      <c r="X288" s="338">
        <f t="shared" si="16"/>
        <v>9.9999999999999997E+89</v>
      </c>
    </row>
    <row r="289" spans="1:24" ht="14">
      <c r="A289" s="360" t="s">
        <v>484</v>
      </c>
      <c r="B289" s="358">
        <v>0.26400000000000001</v>
      </c>
      <c r="C289" s="358"/>
      <c r="D289" s="358">
        <v>0.624</v>
      </c>
      <c r="E289" s="356">
        <v>8</v>
      </c>
      <c r="F289" s="356">
        <f t="shared" si="18"/>
        <v>8</v>
      </c>
      <c r="G289" s="355">
        <f t="shared" si="8"/>
        <v>65.498251264000004</v>
      </c>
      <c r="H289" s="356">
        <v>61</v>
      </c>
      <c r="I289" s="356">
        <f>1 * 1900</f>
        <v>1900</v>
      </c>
      <c r="J289" s="357" t="s">
        <v>485</v>
      </c>
      <c r="K289" s="357" t="s">
        <v>250</v>
      </c>
      <c r="L289" s="356" t="b">
        <f t="shared" si="9"/>
        <v>0</v>
      </c>
      <c r="M289" s="333">
        <f t="shared" si="10"/>
        <v>1.5976228113593653E+90</v>
      </c>
      <c r="N289" s="334">
        <f t="shared" si="11"/>
        <v>3411.4722530605391</v>
      </c>
      <c r="O289" s="335">
        <f t="shared" si="12"/>
        <v>0</v>
      </c>
      <c r="P289" s="335">
        <f t="shared" si="13"/>
        <v>6.9778802726337449E-2</v>
      </c>
      <c r="Q289" s="336">
        <f t="shared" si="14"/>
        <v>3.1714157878943755E+96</v>
      </c>
      <c r="R289" s="333"/>
      <c r="S289" s="334"/>
      <c r="T289" s="335"/>
      <c r="U289" s="337"/>
      <c r="V289" s="338">
        <f t="shared" si="15"/>
        <v>9.9999999999999997E+89</v>
      </c>
      <c r="W289" s="337"/>
      <c r="X289" s="338">
        <f t="shared" si="16"/>
        <v>9.9999999999999997E+89</v>
      </c>
    </row>
    <row r="290" spans="1:24" ht="14">
      <c r="A290" s="360" t="s">
        <v>486</v>
      </c>
      <c r="B290" s="358">
        <v>0.21540000000000001</v>
      </c>
      <c r="C290" s="358"/>
      <c r="D290" s="358">
        <v>0.63648000000000005</v>
      </c>
      <c r="E290" s="356">
        <v>8</v>
      </c>
      <c r="F290" s="356">
        <f t="shared" si="18"/>
        <v>8</v>
      </c>
      <c r="G290" s="355">
        <f t="shared" si="8"/>
        <v>34.359738368000002</v>
      </c>
      <c r="H290" s="356">
        <v>32</v>
      </c>
      <c r="I290" s="356">
        <f>1 * 474</f>
        <v>474</v>
      </c>
      <c r="J290" s="357" t="s">
        <v>439</v>
      </c>
      <c r="K290" s="357" t="s">
        <v>451</v>
      </c>
      <c r="L290" s="356" t="b">
        <f t="shared" si="9"/>
        <v>0</v>
      </c>
      <c r="M290" s="333">
        <f t="shared" si="10"/>
        <v>3.0452057172440271E+90</v>
      </c>
      <c r="N290" s="334">
        <f t="shared" si="11"/>
        <v>6502.5578849866106</v>
      </c>
      <c r="O290" s="335">
        <f t="shared" si="12"/>
        <v>0</v>
      </c>
      <c r="P290" s="335">
        <f t="shared" si="13"/>
        <v>5.6933159497170781E+88</v>
      </c>
      <c r="Q290" s="336">
        <f t="shared" si="14"/>
        <v>3.1714157878943755E+96</v>
      </c>
      <c r="R290" s="333"/>
      <c r="S290" s="334"/>
      <c r="T290" s="335"/>
      <c r="U290" s="337"/>
      <c r="V290" s="338">
        <f t="shared" si="15"/>
        <v>9.9999999999999997E+89</v>
      </c>
      <c r="W290" s="337"/>
      <c r="X290" s="338">
        <f t="shared" si="16"/>
        <v>9.9999999999999997E+89</v>
      </c>
    </row>
    <row r="291" spans="1:24" ht="14">
      <c r="A291" s="360" t="s">
        <v>487</v>
      </c>
      <c r="B291" s="358">
        <v>0.25769999999999998</v>
      </c>
      <c r="C291" s="358"/>
      <c r="D291" s="358">
        <v>0.65280000000000005</v>
      </c>
      <c r="E291" s="356">
        <v>16</v>
      </c>
      <c r="F291" s="356">
        <f t="shared" si="18"/>
        <v>16</v>
      </c>
      <c r="G291" s="355">
        <f t="shared" si="8"/>
        <v>68.719476736000004</v>
      </c>
      <c r="H291" s="356">
        <v>64</v>
      </c>
      <c r="I291" s="359">
        <v>1E-10</v>
      </c>
      <c r="J291" s="357" t="s">
        <v>234</v>
      </c>
      <c r="K291" s="357" t="s">
        <v>396</v>
      </c>
      <c r="L291" s="356" t="b">
        <f t="shared" si="9"/>
        <v>0</v>
      </c>
      <c r="M291" s="333">
        <f t="shared" si="10"/>
        <v>1.522734242076895E+90</v>
      </c>
      <c r="N291" s="334">
        <f t="shared" si="11"/>
        <v>6503.1189823966533</v>
      </c>
      <c r="O291" s="335">
        <f t="shared" si="12"/>
        <v>0</v>
      </c>
      <c r="P291" s="335">
        <f t="shared" si="13"/>
        <v>6.8113626752186213E-2</v>
      </c>
      <c r="Q291" s="336">
        <f t="shared" si="14"/>
        <v>3.1714157878943755E+96</v>
      </c>
      <c r="R291" s="333"/>
      <c r="S291" s="334"/>
      <c r="T291" s="335"/>
      <c r="U291" s="337"/>
      <c r="V291" s="338">
        <f t="shared" si="15"/>
        <v>9.9999999999999997E+89</v>
      </c>
      <c r="W291" s="337"/>
      <c r="X291" s="338">
        <f t="shared" si="16"/>
        <v>9.9999999999999997E+89</v>
      </c>
    </row>
    <row r="292" spans="1:24" ht="14">
      <c r="A292" s="360" t="s">
        <v>488</v>
      </c>
      <c r="B292" s="358">
        <v>0.24840000000000001</v>
      </c>
      <c r="C292" s="358"/>
      <c r="D292" s="358">
        <v>0.66069999999999995</v>
      </c>
      <c r="E292" s="356">
        <v>8</v>
      </c>
      <c r="F292" s="356">
        <f t="shared" si="18"/>
        <v>8</v>
      </c>
      <c r="G292" s="355">
        <f t="shared" si="8"/>
        <v>34.359738368000002</v>
      </c>
      <c r="H292" s="356">
        <v>32</v>
      </c>
      <c r="I292" s="359">
        <v>1E-10</v>
      </c>
      <c r="J292" s="357" t="s">
        <v>234</v>
      </c>
      <c r="K292" s="357" t="s">
        <v>262</v>
      </c>
      <c r="L292" s="356" t="b">
        <f t="shared" si="9"/>
        <v>0</v>
      </c>
      <c r="M292" s="333">
        <f t="shared" si="10"/>
        <v>3.0452057172440271E+90</v>
      </c>
      <c r="N292" s="334">
        <f t="shared" si="11"/>
        <v>6502.5578849866106</v>
      </c>
      <c r="O292" s="335">
        <f t="shared" si="12"/>
        <v>0</v>
      </c>
      <c r="P292" s="335">
        <f t="shared" si="13"/>
        <v>6.5655509837962977E+88</v>
      </c>
      <c r="Q292" s="336">
        <f t="shared" si="14"/>
        <v>3.1714157878943755E+96</v>
      </c>
      <c r="R292" s="333"/>
      <c r="S292" s="334"/>
      <c r="T292" s="335"/>
      <c r="U292" s="337"/>
      <c r="V292" s="338">
        <f t="shared" si="15"/>
        <v>9.9999999999999997E+89</v>
      </c>
      <c r="W292" s="337"/>
      <c r="X292" s="338">
        <f t="shared" si="16"/>
        <v>9.9999999999999997E+89</v>
      </c>
    </row>
    <row r="293" spans="1:24" ht="14">
      <c r="A293" s="360" t="s">
        <v>489</v>
      </c>
      <c r="B293" s="358">
        <v>0.23669999999999999</v>
      </c>
      <c r="C293" s="358"/>
      <c r="D293" s="358">
        <v>0.66800000000000004</v>
      </c>
      <c r="E293" s="356">
        <v>8</v>
      </c>
      <c r="F293" s="356">
        <f t="shared" si="18"/>
        <v>8</v>
      </c>
      <c r="G293" s="355">
        <f t="shared" si="8"/>
        <v>68.719476736000004</v>
      </c>
      <c r="H293" s="356">
        <v>64</v>
      </c>
      <c r="I293" s="356">
        <f>1 * 300</f>
        <v>300</v>
      </c>
      <c r="J293" s="357" t="s">
        <v>419</v>
      </c>
      <c r="K293" s="357" t="s">
        <v>262</v>
      </c>
      <c r="L293" s="356" t="b">
        <f t="shared" si="9"/>
        <v>0</v>
      </c>
      <c r="M293" s="333">
        <f t="shared" si="10"/>
        <v>1.522734242076895E+90</v>
      </c>
      <c r="N293" s="334">
        <f t="shared" si="11"/>
        <v>3251.5594911983267</v>
      </c>
      <c r="O293" s="335">
        <f t="shared" si="12"/>
        <v>0</v>
      </c>
      <c r="P293" s="335">
        <f t="shared" si="13"/>
        <v>6.2563040171682099E-2</v>
      </c>
      <c r="Q293" s="336">
        <f t="shared" si="14"/>
        <v>3.1714157878943755E+96</v>
      </c>
      <c r="R293" s="333"/>
      <c r="S293" s="334"/>
      <c r="T293" s="335"/>
      <c r="U293" s="337"/>
      <c r="V293" s="338">
        <f t="shared" si="15"/>
        <v>9.9999999999999997E+89</v>
      </c>
      <c r="W293" s="337"/>
      <c r="X293" s="338">
        <f t="shared" si="16"/>
        <v>9.9999999999999997E+89</v>
      </c>
    </row>
    <row r="294" spans="1:24" ht="14">
      <c r="A294" s="360" t="s">
        <v>490</v>
      </c>
      <c r="B294" s="358">
        <v>0.1986</v>
      </c>
      <c r="C294" s="358"/>
      <c r="D294" s="358">
        <v>0.66800000000000004</v>
      </c>
      <c r="E294" s="356">
        <v>8</v>
      </c>
      <c r="F294" s="356">
        <f t="shared" si="18"/>
        <v>8</v>
      </c>
      <c r="G294" s="355">
        <f t="shared" si="8"/>
        <v>137.43895347200001</v>
      </c>
      <c r="H294" s="356">
        <v>128</v>
      </c>
      <c r="I294" s="356">
        <f>1 * 474</f>
        <v>474</v>
      </c>
      <c r="J294" s="357" t="s">
        <v>439</v>
      </c>
      <c r="K294" s="357" t="s">
        <v>250</v>
      </c>
      <c r="L294" s="356" t="b">
        <f t="shared" si="9"/>
        <v>0</v>
      </c>
      <c r="M294" s="333">
        <f t="shared" si="10"/>
        <v>7.6149850449332909E+89</v>
      </c>
      <c r="N294" s="334">
        <f t="shared" si="11"/>
        <v>1626.0602943041849</v>
      </c>
      <c r="O294" s="335">
        <f t="shared" si="12"/>
        <v>0</v>
      </c>
      <c r="P294" s="335">
        <f t="shared" si="13"/>
        <v>2.6246345116383747E-2</v>
      </c>
      <c r="Q294" s="336">
        <f t="shared" si="14"/>
        <v>3.1714157878943755E+96</v>
      </c>
      <c r="R294" s="333"/>
      <c r="S294" s="334"/>
      <c r="T294" s="335"/>
      <c r="U294" s="337"/>
      <c r="V294" s="338">
        <f t="shared" si="15"/>
        <v>9.9999999999999997E+89</v>
      </c>
      <c r="W294" s="337"/>
      <c r="X294" s="338">
        <f t="shared" si="16"/>
        <v>9.9999999999999997E+89</v>
      </c>
    </row>
    <row r="295" spans="1:24" ht="14">
      <c r="A295" s="360" t="s">
        <v>491</v>
      </c>
      <c r="B295" s="358">
        <v>0.2606</v>
      </c>
      <c r="C295" s="358"/>
      <c r="D295" s="358">
        <v>0.68</v>
      </c>
      <c r="E295" s="361">
        <v>16</v>
      </c>
      <c r="F295" s="356">
        <f t="shared" si="18"/>
        <v>16</v>
      </c>
      <c r="G295" s="355">
        <f t="shared" si="8"/>
        <v>34.359738368000002</v>
      </c>
      <c r="H295" s="361">
        <v>32</v>
      </c>
      <c r="I295" s="362">
        <v>1E-10</v>
      </c>
      <c r="J295" s="357" t="s">
        <v>234</v>
      </c>
      <c r="K295" s="357" t="s">
        <v>254</v>
      </c>
      <c r="L295" s="356" t="b">
        <f t="shared" si="9"/>
        <v>0</v>
      </c>
      <c r="M295" s="333">
        <f t="shared" si="10"/>
        <v>3.0452057172440271E+90</v>
      </c>
      <c r="N295" s="334">
        <f t="shared" si="11"/>
        <v>13005.115769973221</v>
      </c>
      <c r="O295" s="335">
        <f t="shared" si="12"/>
        <v>0</v>
      </c>
      <c r="P295" s="335">
        <f t="shared" si="13"/>
        <v>6.888013632758918E+88</v>
      </c>
      <c r="Q295" s="336">
        <f t="shared" si="14"/>
        <v>3.1714157878943755E+96</v>
      </c>
      <c r="R295" s="333"/>
      <c r="S295" s="334"/>
      <c r="T295" s="335"/>
      <c r="U295" s="337"/>
      <c r="V295" s="338">
        <f t="shared" si="15"/>
        <v>9.9999999999999997E+89</v>
      </c>
      <c r="W295" s="337"/>
      <c r="X295" s="338">
        <f t="shared" si="16"/>
        <v>9.9999999999999997E+89</v>
      </c>
    </row>
    <row r="296" spans="1:24" ht="14">
      <c r="A296" s="360" t="s">
        <v>492</v>
      </c>
      <c r="B296" s="358">
        <v>0.24529999999999999</v>
      </c>
      <c r="C296" s="358"/>
      <c r="D296" s="358">
        <v>0.68</v>
      </c>
      <c r="E296" s="361">
        <v>16</v>
      </c>
      <c r="F296" s="356">
        <f t="shared" si="18"/>
        <v>16</v>
      </c>
      <c r="G296" s="355">
        <f t="shared" si="8"/>
        <v>34.359738368000002</v>
      </c>
      <c r="H296" s="361">
        <v>32</v>
      </c>
      <c r="I296" s="362">
        <v>1E-10</v>
      </c>
      <c r="J296" s="357" t="s">
        <v>234</v>
      </c>
      <c r="K296" s="357" t="s">
        <v>250</v>
      </c>
      <c r="L296" s="356" t="b">
        <f t="shared" si="9"/>
        <v>0</v>
      </c>
      <c r="M296" s="333">
        <f t="shared" si="10"/>
        <v>3.0452057172440271E+90</v>
      </c>
      <c r="N296" s="334">
        <f t="shared" si="11"/>
        <v>13005.115769973221</v>
      </c>
      <c r="O296" s="335">
        <f t="shared" si="12"/>
        <v>0</v>
      </c>
      <c r="P296" s="335">
        <f t="shared" si="13"/>
        <v>6.483613753322189E+88</v>
      </c>
      <c r="Q296" s="336">
        <f t="shared" si="14"/>
        <v>3.1714157878943755E+96</v>
      </c>
      <c r="R296" s="333"/>
      <c r="S296" s="334"/>
      <c r="T296" s="335"/>
      <c r="U296" s="337"/>
      <c r="V296" s="338">
        <f t="shared" si="15"/>
        <v>9.9999999999999997E+89</v>
      </c>
      <c r="W296" s="337"/>
      <c r="X296" s="338">
        <f t="shared" si="16"/>
        <v>9.9999999999999997E+89</v>
      </c>
    </row>
    <row r="297" spans="1:24" ht="14">
      <c r="A297" s="360" t="s">
        <v>493</v>
      </c>
      <c r="B297" s="358">
        <v>0.27639999999999998</v>
      </c>
      <c r="C297" s="358"/>
      <c r="D297" s="358">
        <v>0.68600000000000005</v>
      </c>
      <c r="E297" s="361">
        <v>8</v>
      </c>
      <c r="F297" s="356">
        <f t="shared" si="18"/>
        <v>8</v>
      </c>
      <c r="G297" s="355">
        <f t="shared" si="8"/>
        <v>68.719476736000004</v>
      </c>
      <c r="H297" s="361">
        <v>64</v>
      </c>
      <c r="I297" s="361">
        <f>1 * 1875</f>
        <v>1875</v>
      </c>
      <c r="J297" s="357" t="s">
        <v>494</v>
      </c>
      <c r="K297" s="357" t="s">
        <v>483</v>
      </c>
      <c r="L297" s="356" t="b">
        <f t="shared" si="9"/>
        <v>0</v>
      </c>
      <c r="M297" s="333">
        <f t="shared" si="10"/>
        <v>1.522734242076895E+90</v>
      </c>
      <c r="N297" s="334">
        <f t="shared" si="11"/>
        <v>3251.5594911983267</v>
      </c>
      <c r="O297" s="335">
        <f t="shared" si="12"/>
        <v>0</v>
      </c>
      <c r="P297" s="335">
        <f t="shared" si="13"/>
        <v>7.3056291945301777E-2</v>
      </c>
      <c r="Q297" s="336">
        <f t="shared" si="14"/>
        <v>3.1714157878943755E+96</v>
      </c>
      <c r="R297" s="333"/>
      <c r="S297" s="334"/>
      <c r="T297" s="335"/>
      <c r="U297" s="337"/>
      <c r="V297" s="338">
        <f t="shared" si="15"/>
        <v>9.9999999999999997E+89</v>
      </c>
      <c r="W297" s="337"/>
      <c r="X297" s="338">
        <f t="shared" si="16"/>
        <v>9.9999999999999997E+89</v>
      </c>
    </row>
    <row r="298" spans="1:24" ht="14">
      <c r="A298" s="360" t="s">
        <v>495</v>
      </c>
      <c r="B298" s="358">
        <v>0.25869999999999999</v>
      </c>
      <c r="C298" s="358"/>
      <c r="D298" s="358">
        <v>0.68799999999999994</v>
      </c>
      <c r="E298" s="361">
        <v>16</v>
      </c>
      <c r="F298" s="356">
        <f t="shared" si="18"/>
        <v>16</v>
      </c>
      <c r="G298" s="355">
        <f t="shared" si="8"/>
        <v>68.719476736000004</v>
      </c>
      <c r="H298" s="361">
        <v>64</v>
      </c>
      <c r="I298" s="362">
        <v>1E-10</v>
      </c>
      <c r="J298" s="357" t="s">
        <v>234</v>
      </c>
      <c r="K298" s="357" t="s">
        <v>250</v>
      </c>
      <c r="L298" s="356" t="b">
        <f t="shared" si="9"/>
        <v>0</v>
      </c>
      <c r="M298" s="333">
        <f t="shared" si="10"/>
        <v>1.522734242076895E+90</v>
      </c>
      <c r="N298" s="334">
        <f t="shared" si="11"/>
        <v>6503.1189823966533</v>
      </c>
      <c r="O298" s="335">
        <f t="shared" si="12"/>
        <v>0</v>
      </c>
      <c r="P298" s="335">
        <f t="shared" si="13"/>
        <v>6.8377940398876874E-2</v>
      </c>
      <c r="Q298" s="336">
        <f t="shared" si="14"/>
        <v>3.1714157878943755E+96</v>
      </c>
      <c r="R298" s="333"/>
      <c r="S298" s="334"/>
      <c r="T298" s="335"/>
      <c r="U298" s="337"/>
      <c r="V298" s="338">
        <f t="shared" si="15"/>
        <v>9.9999999999999997E+89</v>
      </c>
      <c r="W298" s="337"/>
      <c r="X298" s="338">
        <f t="shared" si="16"/>
        <v>9.9999999999999997E+89</v>
      </c>
    </row>
    <row r="299" spans="1:24" ht="14">
      <c r="A299" s="360" t="s">
        <v>496</v>
      </c>
      <c r="B299" s="358">
        <v>0.25869999999999999</v>
      </c>
      <c r="C299" s="358"/>
      <c r="D299" s="358">
        <v>0.68799999999999994</v>
      </c>
      <c r="E299" s="361">
        <v>16</v>
      </c>
      <c r="F299" s="356">
        <f t="shared" si="18"/>
        <v>16</v>
      </c>
      <c r="G299" s="355">
        <f t="shared" si="8"/>
        <v>34.359738368000002</v>
      </c>
      <c r="H299" s="361">
        <v>32</v>
      </c>
      <c r="I299" s="361">
        <f>2 * 300</f>
        <v>600</v>
      </c>
      <c r="J299" s="357" t="s">
        <v>497</v>
      </c>
      <c r="K299" s="357" t="s">
        <v>250</v>
      </c>
      <c r="L299" s="356" t="b">
        <f t="shared" si="9"/>
        <v>0</v>
      </c>
      <c r="M299" s="333">
        <f t="shared" si="10"/>
        <v>3.0452057172440271E+90</v>
      </c>
      <c r="N299" s="334">
        <f t="shared" si="11"/>
        <v>13005.115769973221</v>
      </c>
      <c r="O299" s="335">
        <f t="shared" si="12"/>
        <v>0</v>
      </c>
      <c r="P299" s="335">
        <f t="shared" si="13"/>
        <v>6.8377940398876879E+88</v>
      </c>
      <c r="Q299" s="336">
        <f t="shared" si="14"/>
        <v>3.1714157878943755E+96</v>
      </c>
      <c r="R299" s="333"/>
      <c r="S299" s="334"/>
      <c r="T299" s="335"/>
      <c r="U299" s="337"/>
      <c r="V299" s="338">
        <f t="shared" si="15"/>
        <v>9.9999999999999997E+89</v>
      </c>
      <c r="W299" s="337"/>
      <c r="X299" s="338">
        <f t="shared" si="16"/>
        <v>9.9999999999999997E+89</v>
      </c>
    </row>
    <row r="300" spans="1:24" ht="14">
      <c r="A300" s="360" t="s">
        <v>498</v>
      </c>
      <c r="B300" s="358">
        <v>0.19769999999999999</v>
      </c>
      <c r="C300" s="358"/>
      <c r="D300" s="358">
        <v>0.69</v>
      </c>
      <c r="E300" s="361">
        <v>4</v>
      </c>
      <c r="F300" s="356">
        <f t="shared" si="18"/>
        <v>4</v>
      </c>
      <c r="G300" s="355">
        <f t="shared" si="8"/>
        <v>32.749125632000002</v>
      </c>
      <c r="H300" s="361">
        <v>30.5</v>
      </c>
      <c r="I300" s="362">
        <v>9.9999999999999995E-21</v>
      </c>
      <c r="J300" s="357" t="s">
        <v>459</v>
      </c>
      <c r="K300" s="357" t="s">
        <v>296</v>
      </c>
      <c r="L300" s="356" t="b">
        <f t="shared" si="9"/>
        <v>0</v>
      </c>
      <c r="M300" s="333">
        <f t="shared" si="10"/>
        <v>3.194982855808968E+90</v>
      </c>
      <c r="N300" s="334">
        <f t="shared" si="11"/>
        <v>3411.1917043555177</v>
      </c>
      <c r="O300" s="335">
        <f t="shared" si="12"/>
        <v>0</v>
      </c>
      <c r="P300" s="335">
        <f t="shared" si="13"/>
        <v>5.2254807950745891E+88</v>
      </c>
      <c r="Q300" s="336">
        <f t="shared" si="14"/>
        <v>3.1714157878943755E+96</v>
      </c>
      <c r="R300" s="333"/>
      <c r="S300" s="334"/>
      <c r="T300" s="335"/>
      <c r="U300" s="337"/>
      <c r="V300" s="338">
        <f t="shared" si="15"/>
        <v>9.9999999999999997E+89</v>
      </c>
      <c r="W300" s="337"/>
      <c r="X300" s="338">
        <f t="shared" si="16"/>
        <v>9.9999999999999997E+89</v>
      </c>
    </row>
    <row r="301" spans="1:24" ht="14">
      <c r="A301" s="360" t="s">
        <v>499</v>
      </c>
      <c r="B301" s="358">
        <v>0.25829999999999997</v>
      </c>
      <c r="C301" s="358"/>
      <c r="D301" s="358">
        <v>0.69120000000000004</v>
      </c>
      <c r="E301" s="361">
        <v>16</v>
      </c>
      <c r="F301" s="356">
        <f t="shared" si="18"/>
        <v>16</v>
      </c>
      <c r="G301" s="355">
        <f t="shared" si="8"/>
        <v>34.359738368000002</v>
      </c>
      <c r="H301" s="361">
        <v>32</v>
      </c>
      <c r="I301" s="362">
        <v>1E-10</v>
      </c>
      <c r="J301" s="357" t="s">
        <v>234</v>
      </c>
      <c r="K301" s="357" t="s">
        <v>500</v>
      </c>
      <c r="L301" s="356" t="b">
        <f t="shared" si="9"/>
        <v>0</v>
      </c>
      <c r="M301" s="333">
        <f t="shared" si="10"/>
        <v>3.0452057172440271E+90</v>
      </c>
      <c r="N301" s="334">
        <f t="shared" si="11"/>
        <v>13005.115769973221</v>
      </c>
      <c r="O301" s="335">
        <f t="shared" si="12"/>
        <v>0</v>
      </c>
      <c r="P301" s="335">
        <f t="shared" si="13"/>
        <v>6.8272214940200617E+88</v>
      </c>
      <c r="Q301" s="336">
        <f t="shared" si="14"/>
        <v>3.1714157878943755E+96</v>
      </c>
      <c r="R301" s="333"/>
      <c r="S301" s="334"/>
      <c r="T301" s="335"/>
      <c r="U301" s="337"/>
      <c r="V301" s="338">
        <f t="shared" si="15"/>
        <v>9.9999999999999997E+89</v>
      </c>
      <c r="W301" s="337"/>
      <c r="X301" s="338">
        <f t="shared" si="16"/>
        <v>9.9999999999999997E+89</v>
      </c>
    </row>
    <row r="302" spans="1:24" ht="14">
      <c r="A302" s="360" t="s">
        <v>501</v>
      </c>
      <c r="B302" s="358">
        <v>0.27289999999999998</v>
      </c>
      <c r="C302" s="358"/>
      <c r="D302" s="358">
        <v>0.69120000000000004</v>
      </c>
      <c r="E302" s="361">
        <v>16</v>
      </c>
      <c r="F302" s="356">
        <f t="shared" si="18"/>
        <v>16</v>
      </c>
      <c r="G302" s="355">
        <f t="shared" si="8"/>
        <v>68.719476736000004</v>
      </c>
      <c r="H302" s="361">
        <v>64</v>
      </c>
      <c r="I302" s="362">
        <v>1E-10</v>
      </c>
      <c r="J302" s="357" t="s">
        <v>234</v>
      </c>
      <c r="K302" s="357" t="s">
        <v>254</v>
      </c>
      <c r="L302" s="356" t="b">
        <f t="shared" si="9"/>
        <v>0</v>
      </c>
      <c r="M302" s="333">
        <f t="shared" si="10"/>
        <v>1.522734242076895E+90</v>
      </c>
      <c r="N302" s="334">
        <f t="shared" si="11"/>
        <v>6503.1189823966533</v>
      </c>
      <c r="O302" s="335">
        <f t="shared" si="12"/>
        <v>0</v>
      </c>
      <c r="P302" s="335">
        <f t="shared" si="13"/>
        <v>7.2131194181884434E-2</v>
      </c>
      <c r="Q302" s="336">
        <f t="shared" si="14"/>
        <v>3.1714157878943755E+96</v>
      </c>
      <c r="R302" s="333"/>
      <c r="S302" s="334"/>
      <c r="T302" s="335"/>
      <c r="U302" s="337"/>
      <c r="V302" s="338">
        <f t="shared" si="15"/>
        <v>9.9999999999999997E+89</v>
      </c>
      <c r="W302" s="337"/>
      <c r="X302" s="338">
        <f t="shared" si="16"/>
        <v>9.9999999999999997E+89</v>
      </c>
    </row>
    <row r="303" spans="1:24" ht="14">
      <c r="A303" s="360" t="s">
        <v>502</v>
      </c>
      <c r="B303" s="358">
        <v>0.2457</v>
      </c>
      <c r="C303" s="358"/>
      <c r="D303" s="358">
        <v>0.69732000000000005</v>
      </c>
      <c r="E303" s="361">
        <v>8</v>
      </c>
      <c r="F303" s="356">
        <f t="shared" si="18"/>
        <v>8</v>
      </c>
      <c r="G303" s="355">
        <f t="shared" si="8"/>
        <v>68.719476736000004</v>
      </c>
      <c r="H303" s="361">
        <v>64</v>
      </c>
      <c r="I303" s="362">
        <v>1E-10</v>
      </c>
      <c r="J303" s="357" t="s">
        <v>234</v>
      </c>
      <c r="K303" s="357" t="s">
        <v>451</v>
      </c>
      <c r="L303" s="356" t="b">
        <f t="shared" si="9"/>
        <v>0</v>
      </c>
      <c r="M303" s="333">
        <f t="shared" si="10"/>
        <v>1.522734242076895E+90</v>
      </c>
      <c r="N303" s="334">
        <f t="shared" si="11"/>
        <v>3251.5594911983267</v>
      </c>
      <c r="O303" s="335">
        <f t="shared" si="12"/>
        <v>0</v>
      </c>
      <c r="P303" s="335">
        <f t="shared" si="13"/>
        <v>6.494186299189815E-2</v>
      </c>
      <c r="Q303" s="336">
        <f t="shared" si="14"/>
        <v>3.1714157878943755E+96</v>
      </c>
      <c r="R303" s="333"/>
      <c r="S303" s="334"/>
      <c r="T303" s="335"/>
      <c r="U303" s="337"/>
      <c r="V303" s="338">
        <f t="shared" si="15"/>
        <v>9.9999999999999997E+89</v>
      </c>
      <c r="W303" s="337"/>
      <c r="X303" s="338">
        <f t="shared" si="16"/>
        <v>9.9999999999999997E+89</v>
      </c>
    </row>
    <row r="304" spans="1:24" ht="14">
      <c r="A304" s="360" t="s">
        <v>503</v>
      </c>
      <c r="B304" s="358">
        <v>0.27189999999999998</v>
      </c>
      <c r="C304" s="358"/>
      <c r="D304" s="358">
        <v>0.72319999999999995</v>
      </c>
      <c r="E304" s="361">
        <v>16</v>
      </c>
      <c r="F304" s="356">
        <f t="shared" si="18"/>
        <v>16</v>
      </c>
      <c r="G304" s="355">
        <f t="shared" si="8"/>
        <v>68.719476736000004</v>
      </c>
      <c r="H304" s="361">
        <v>64</v>
      </c>
      <c r="I304" s="361">
        <f>1 * 950</f>
        <v>950</v>
      </c>
      <c r="J304" s="357" t="s">
        <v>407</v>
      </c>
      <c r="K304" s="357" t="s">
        <v>250</v>
      </c>
      <c r="L304" s="356" t="b">
        <f t="shared" si="9"/>
        <v>0</v>
      </c>
      <c r="M304" s="333">
        <f t="shared" si="10"/>
        <v>1.522734242076895E+90</v>
      </c>
      <c r="N304" s="334">
        <f t="shared" si="11"/>
        <v>6503.1189823966533</v>
      </c>
      <c r="O304" s="335">
        <f t="shared" si="12"/>
        <v>0</v>
      </c>
      <c r="P304" s="335">
        <f t="shared" si="13"/>
        <v>7.1866880535193758E-2</v>
      </c>
      <c r="Q304" s="336">
        <f t="shared" si="14"/>
        <v>3.1714157878943755E+96</v>
      </c>
      <c r="R304" s="333"/>
      <c r="S304" s="334"/>
      <c r="T304" s="335"/>
      <c r="U304" s="337"/>
      <c r="V304" s="338">
        <f t="shared" si="15"/>
        <v>9.9999999999999997E+89</v>
      </c>
      <c r="W304" s="337"/>
      <c r="X304" s="338">
        <f t="shared" si="16"/>
        <v>9.9999999999999997E+89</v>
      </c>
    </row>
    <row r="305" spans="1:24" ht="14">
      <c r="A305" s="360" t="s">
        <v>504</v>
      </c>
      <c r="B305" s="358">
        <v>0.28949999999999998</v>
      </c>
      <c r="C305" s="358"/>
      <c r="D305" s="358">
        <v>0.72758</v>
      </c>
      <c r="E305" s="361">
        <v>8</v>
      </c>
      <c r="F305" s="356">
        <f t="shared" si="18"/>
        <v>8</v>
      </c>
      <c r="G305" s="355">
        <f t="shared" si="8"/>
        <v>34.359738368000002</v>
      </c>
      <c r="H305" s="361">
        <v>32</v>
      </c>
      <c r="I305" s="361">
        <f>1 * 3750</f>
        <v>3750</v>
      </c>
      <c r="J305" s="357" t="s">
        <v>473</v>
      </c>
      <c r="K305" s="357" t="s">
        <v>262</v>
      </c>
      <c r="L305" s="356" t="b">
        <f t="shared" si="9"/>
        <v>0</v>
      </c>
      <c r="M305" s="333">
        <f t="shared" si="10"/>
        <v>3.0452057172440271E+90</v>
      </c>
      <c r="N305" s="334">
        <f t="shared" si="11"/>
        <v>6502.5578849866106</v>
      </c>
      <c r="O305" s="335">
        <f t="shared" si="12"/>
        <v>0</v>
      </c>
      <c r="P305" s="335">
        <f t="shared" si="13"/>
        <v>7.6518800716949591E+88</v>
      </c>
      <c r="Q305" s="336">
        <f t="shared" si="14"/>
        <v>3.1714157878943755E+96</v>
      </c>
      <c r="R305" s="333"/>
      <c r="S305" s="334"/>
      <c r="T305" s="335"/>
      <c r="U305" s="337"/>
      <c r="V305" s="338">
        <f t="shared" si="15"/>
        <v>9.9999999999999997E+89</v>
      </c>
      <c r="W305" s="337"/>
      <c r="X305" s="338">
        <f t="shared" si="16"/>
        <v>9.9999999999999997E+89</v>
      </c>
    </row>
    <row r="306" spans="1:24" ht="14">
      <c r="A306" s="360" t="s">
        <v>505</v>
      </c>
      <c r="B306" s="358">
        <v>0.26700000000000002</v>
      </c>
      <c r="C306" s="358"/>
      <c r="D306" s="358">
        <v>0.74399999999999999</v>
      </c>
      <c r="E306" s="361">
        <v>8</v>
      </c>
      <c r="F306" s="356">
        <f t="shared" si="18"/>
        <v>8</v>
      </c>
      <c r="G306" s="355">
        <f t="shared" si="8"/>
        <v>68.719476736000004</v>
      </c>
      <c r="H306" s="361">
        <v>64</v>
      </c>
      <c r="I306" s="361">
        <f>1 * 300</f>
        <v>300</v>
      </c>
      <c r="J306" s="357" t="s">
        <v>419</v>
      </c>
      <c r="K306" s="357" t="s">
        <v>250</v>
      </c>
      <c r="L306" s="356" t="b">
        <f t="shared" si="9"/>
        <v>0</v>
      </c>
      <c r="M306" s="333">
        <f t="shared" si="10"/>
        <v>1.522734242076895E+90</v>
      </c>
      <c r="N306" s="334">
        <f t="shared" si="11"/>
        <v>3251.5594911983267</v>
      </c>
      <c r="O306" s="335">
        <f t="shared" si="12"/>
        <v>0</v>
      </c>
      <c r="P306" s="335">
        <f t="shared" si="13"/>
        <v>7.0571743666409475E-2</v>
      </c>
      <c r="Q306" s="336">
        <f t="shared" si="14"/>
        <v>3.1714157878943755E+96</v>
      </c>
      <c r="R306" s="333"/>
      <c r="S306" s="334"/>
      <c r="T306" s="335"/>
      <c r="U306" s="337"/>
      <c r="V306" s="338">
        <f t="shared" si="15"/>
        <v>9.9999999999999997E+89</v>
      </c>
      <c r="W306" s="337"/>
      <c r="X306" s="338">
        <f t="shared" si="16"/>
        <v>9.9999999999999997E+89</v>
      </c>
    </row>
    <row r="307" spans="1:24" ht="14">
      <c r="A307" s="360" t="s">
        <v>506</v>
      </c>
      <c r="B307" s="358">
        <v>0.38069999999999998</v>
      </c>
      <c r="C307" s="358"/>
      <c r="D307" s="358">
        <v>0.75</v>
      </c>
      <c r="E307" s="361">
        <v>4</v>
      </c>
      <c r="F307" s="356">
        <f t="shared" si="18"/>
        <v>4</v>
      </c>
      <c r="G307" s="355">
        <f t="shared" ref="G307:G561" si="21">H307*2^30/1000000000</f>
        <v>32.749125632000002</v>
      </c>
      <c r="H307" s="361">
        <v>30.5</v>
      </c>
      <c r="I307" s="362">
        <v>1E-10</v>
      </c>
      <c r="J307" s="357" t="s">
        <v>234</v>
      </c>
      <c r="K307" s="357" t="s">
        <v>507</v>
      </c>
      <c r="L307" s="356" t="b">
        <f t="shared" ref="L307:L561" si="22">AND($G307&gt;=$J$15,$F307&gt;=$J$14,$I307&gt;=$J$16)</f>
        <v>0</v>
      </c>
      <c r="M307" s="333">
        <f t="shared" ref="M307:M561" si="23">IF($L307,$B307,1E+90)*24*365*CEILING(MAX(N$21/$G307,N$22/$I307)/N$24*$E$15,1)/$E$14</f>
        <v>3.194982855808968E+90</v>
      </c>
      <c r="N307" s="334">
        <f t="shared" ref="N307:N561" si="24">N$25*$E307*CEILING(MAX(N$21/$G307,N$22/$I307)/N$24*$E$15,1)*N$24/$E$15*3600/10^6</f>
        <v>3411.1917043555177</v>
      </c>
      <c r="O307" s="335">
        <f t="shared" ref="O307:O561" si="25">IF(M307&lt;=$J$17*M$47,N307/M307,0)</f>
        <v>0</v>
      </c>
      <c r="P307" s="335">
        <f t="shared" ref="P307:P561" si="26">$B307*N$30/(FLOOR(MIN($G307/$R$17, $E307/$R$16),1)+1E-90)/N$23</f>
        <v>1.0062420529513888E+89</v>
      </c>
      <c r="Q307" s="336">
        <f t="shared" ref="Q307:Q561" si="27">IF(AND($G307&gt;=$T$10, $E307&gt;=$T$9), $B307, 1E+99)*N$29/N$23</f>
        <v>3.1714157878943755E+96</v>
      </c>
      <c r="R307" s="333"/>
      <c r="S307" s="334"/>
      <c r="T307" s="335"/>
      <c r="U307" s="337"/>
      <c r="V307" s="338">
        <f t="shared" ref="V307:V561" si="28">IF($L307,$D307/3600/(V$25*$E307/10^6)*$E$15/V$24,1E+90)</f>
        <v>9.9999999999999997E+89</v>
      </c>
      <c r="W307" s="337"/>
      <c r="X307" s="338">
        <f t="shared" ref="X307:X561" si="29">IF($L307,$D307/3600/(X$25*$E307/10^6)*$E$15/X$24,1E+90)</f>
        <v>9.9999999999999997E+89</v>
      </c>
    </row>
    <row r="308" spans="1:24" ht="14">
      <c r="A308" s="360" t="s">
        <v>508</v>
      </c>
      <c r="B308" s="358">
        <v>0.2828</v>
      </c>
      <c r="C308" s="358"/>
      <c r="D308" s="358">
        <v>0.752</v>
      </c>
      <c r="E308" s="361">
        <v>8</v>
      </c>
      <c r="F308" s="356">
        <f t="shared" si="18"/>
        <v>8</v>
      </c>
      <c r="G308" s="355">
        <f t="shared" si="21"/>
        <v>34.359738368000002</v>
      </c>
      <c r="H308" s="361">
        <v>32</v>
      </c>
      <c r="I308" s="361">
        <v>225</v>
      </c>
      <c r="J308" s="357" t="s">
        <v>509</v>
      </c>
      <c r="K308" s="357" t="s">
        <v>262</v>
      </c>
      <c r="L308" s="356" t="b">
        <f t="shared" si="22"/>
        <v>0</v>
      </c>
      <c r="M308" s="333">
        <f t="shared" si="23"/>
        <v>3.0452057172440271E+90</v>
      </c>
      <c r="N308" s="334">
        <f t="shared" si="24"/>
        <v>6502.5578849866106</v>
      </c>
      <c r="O308" s="335">
        <f t="shared" si="25"/>
        <v>0</v>
      </c>
      <c r="P308" s="335">
        <f t="shared" si="26"/>
        <v>7.4747899284122089E+88</v>
      </c>
      <c r="Q308" s="336">
        <f t="shared" si="27"/>
        <v>3.1714157878943755E+96</v>
      </c>
      <c r="R308" s="333"/>
      <c r="S308" s="334"/>
      <c r="T308" s="335"/>
      <c r="U308" s="337"/>
      <c r="V308" s="338">
        <f t="shared" si="28"/>
        <v>9.9999999999999997E+89</v>
      </c>
      <c r="W308" s="337"/>
      <c r="X308" s="338">
        <f t="shared" si="29"/>
        <v>9.9999999999999997E+89</v>
      </c>
    </row>
    <row r="309" spans="1:24" ht="14">
      <c r="A309" s="360" t="s">
        <v>510</v>
      </c>
      <c r="B309" s="358">
        <v>0.28510000000000002</v>
      </c>
      <c r="C309" s="358"/>
      <c r="D309" s="358">
        <v>0.75819999999999999</v>
      </c>
      <c r="E309" s="361">
        <v>4</v>
      </c>
      <c r="F309" s="356">
        <f t="shared" si="18"/>
        <v>4</v>
      </c>
      <c r="G309" s="355">
        <f t="shared" si="21"/>
        <v>17.179869184000001</v>
      </c>
      <c r="H309" s="361">
        <v>16</v>
      </c>
      <c r="I309" s="362">
        <v>1E-10</v>
      </c>
      <c r="J309" s="357" t="s">
        <v>234</v>
      </c>
      <c r="K309" s="357" t="s">
        <v>396</v>
      </c>
      <c r="L309" s="356" t="b">
        <f t="shared" si="22"/>
        <v>0</v>
      </c>
      <c r="M309" s="333">
        <f t="shared" si="23"/>
        <v>6.0904114344880542E+90</v>
      </c>
      <c r="N309" s="334">
        <f t="shared" si="24"/>
        <v>6502.5578849866106</v>
      </c>
      <c r="O309" s="335">
        <f t="shared" si="25"/>
        <v>0</v>
      </c>
      <c r="P309" s="335">
        <f t="shared" si="26"/>
        <v>7.5355820671510638E+88</v>
      </c>
      <c r="Q309" s="336">
        <f t="shared" si="27"/>
        <v>3.1714157878943755E+96</v>
      </c>
      <c r="R309" s="333"/>
      <c r="S309" s="334"/>
      <c r="T309" s="335"/>
      <c r="U309" s="337"/>
      <c r="V309" s="338">
        <f t="shared" si="28"/>
        <v>9.9999999999999997E+89</v>
      </c>
      <c r="W309" s="337"/>
      <c r="X309" s="338">
        <f t="shared" si="29"/>
        <v>9.9999999999999997E+89</v>
      </c>
    </row>
    <row r="310" spans="1:24" ht="14">
      <c r="A310" s="360" t="s">
        <v>511</v>
      </c>
      <c r="B310" s="358">
        <v>0.30320000000000003</v>
      </c>
      <c r="C310" s="358"/>
      <c r="D310" s="358">
        <v>0.76800000000000002</v>
      </c>
      <c r="E310" s="361">
        <v>16</v>
      </c>
      <c r="F310" s="356">
        <f t="shared" si="18"/>
        <v>16</v>
      </c>
      <c r="G310" s="355">
        <f t="shared" si="21"/>
        <v>68.719476736000004</v>
      </c>
      <c r="H310" s="361">
        <v>64</v>
      </c>
      <c r="I310" s="362">
        <v>1E-10</v>
      </c>
      <c r="J310" s="357" t="s">
        <v>234</v>
      </c>
      <c r="K310" s="357" t="s">
        <v>254</v>
      </c>
      <c r="L310" s="356" t="b">
        <f t="shared" si="22"/>
        <v>0</v>
      </c>
      <c r="M310" s="333">
        <f t="shared" si="23"/>
        <v>1.522734242076895E+90</v>
      </c>
      <c r="N310" s="334">
        <f t="shared" si="24"/>
        <v>6503.1189823966533</v>
      </c>
      <c r="O310" s="335">
        <f t="shared" si="25"/>
        <v>0</v>
      </c>
      <c r="P310" s="335">
        <f t="shared" si="26"/>
        <v>8.013989767661181E-2</v>
      </c>
      <c r="Q310" s="336">
        <f t="shared" si="27"/>
        <v>3.1714157878943755E+96</v>
      </c>
      <c r="R310" s="333"/>
      <c r="S310" s="334"/>
      <c r="T310" s="335"/>
      <c r="U310" s="337"/>
      <c r="V310" s="338">
        <f t="shared" si="28"/>
        <v>9.9999999999999997E+89</v>
      </c>
      <c r="W310" s="337"/>
      <c r="X310" s="338">
        <f t="shared" si="29"/>
        <v>9.9999999999999997E+89</v>
      </c>
    </row>
    <row r="311" spans="1:24" ht="14">
      <c r="A311" s="360" t="s">
        <v>512</v>
      </c>
      <c r="B311" s="358">
        <v>0.27750000000000002</v>
      </c>
      <c r="C311" s="358"/>
      <c r="D311" s="358">
        <v>0.76800000000000002</v>
      </c>
      <c r="E311" s="361">
        <v>16</v>
      </c>
      <c r="F311" s="356">
        <f t="shared" si="18"/>
        <v>16</v>
      </c>
      <c r="G311" s="355">
        <f t="shared" si="21"/>
        <v>34.359738368000002</v>
      </c>
      <c r="H311" s="361">
        <v>32</v>
      </c>
      <c r="I311" s="361">
        <f>1 * 400</f>
        <v>400</v>
      </c>
      <c r="J311" s="357" t="s">
        <v>513</v>
      </c>
      <c r="K311" s="357" t="s">
        <v>250</v>
      </c>
      <c r="L311" s="356" t="b">
        <f t="shared" si="22"/>
        <v>0</v>
      </c>
      <c r="M311" s="333">
        <f t="shared" si="23"/>
        <v>3.0452057172440271E+90</v>
      </c>
      <c r="N311" s="334">
        <f t="shared" si="24"/>
        <v>13005.115769973221</v>
      </c>
      <c r="O311" s="335">
        <f t="shared" si="25"/>
        <v>0</v>
      </c>
      <c r="P311" s="335">
        <f t="shared" si="26"/>
        <v>7.3347036956661518E+88</v>
      </c>
      <c r="Q311" s="336">
        <f t="shared" si="27"/>
        <v>3.1714157878943755E+96</v>
      </c>
      <c r="R311" s="333"/>
      <c r="S311" s="334"/>
      <c r="T311" s="335"/>
      <c r="U311" s="337"/>
      <c r="V311" s="338">
        <f t="shared" si="28"/>
        <v>9.9999999999999997E+89</v>
      </c>
      <c r="W311" s="337"/>
      <c r="X311" s="338">
        <f t="shared" si="29"/>
        <v>9.9999999999999997E+89</v>
      </c>
    </row>
    <row r="312" spans="1:24" ht="14">
      <c r="A312" s="360" t="s">
        <v>514</v>
      </c>
      <c r="B312" s="358">
        <v>0.2888</v>
      </c>
      <c r="C312" s="358"/>
      <c r="D312" s="358">
        <v>0.76800000000000002</v>
      </c>
      <c r="E312" s="361">
        <v>16</v>
      </c>
      <c r="F312" s="356">
        <f t="shared" si="18"/>
        <v>16</v>
      </c>
      <c r="G312" s="355">
        <f t="shared" si="21"/>
        <v>68.719476736000004</v>
      </c>
      <c r="H312" s="361">
        <v>64</v>
      </c>
      <c r="I312" s="362">
        <v>1E-10</v>
      </c>
      <c r="J312" s="357" t="s">
        <v>234</v>
      </c>
      <c r="K312" s="357" t="s">
        <v>250</v>
      </c>
      <c r="L312" s="356" t="b">
        <f t="shared" si="22"/>
        <v>0</v>
      </c>
      <c r="M312" s="333">
        <f t="shared" si="23"/>
        <v>1.522734242076895E+90</v>
      </c>
      <c r="N312" s="334">
        <f t="shared" si="24"/>
        <v>6503.1189823966533</v>
      </c>
      <c r="O312" s="335">
        <f t="shared" si="25"/>
        <v>0</v>
      </c>
      <c r="P312" s="335">
        <f t="shared" si="26"/>
        <v>7.6333781164266118E-2</v>
      </c>
      <c r="Q312" s="336">
        <f t="shared" si="27"/>
        <v>3.1714157878943755E+96</v>
      </c>
      <c r="R312" s="333"/>
      <c r="S312" s="334"/>
      <c r="T312" s="335"/>
      <c r="U312" s="337"/>
      <c r="V312" s="338">
        <f t="shared" si="28"/>
        <v>9.9999999999999997E+89</v>
      </c>
      <c r="W312" s="337"/>
      <c r="X312" s="338">
        <f t="shared" si="29"/>
        <v>9.9999999999999997E+89</v>
      </c>
    </row>
    <row r="313" spans="1:24" ht="14">
      <c r="A313" s="360" t="s">
        <v>515</v>
      </c>
      <c r="B313" s="358">
        <v>0.27700000000000002</v>
      </c>
      <c r="C313" s="358"/>
      <c r="D313" s="358">
        <v>0.78156000000000003</v>
      </c>
      <c r="E313" s="361">
        <v>8</v>
      </c>
      <c r="F313" s="356">
        <f t="shared" si="18"/>
        <v>8</v>
      </c>
      <c r="G313" s="355">
        <f t="shared" si="21"/>
        <v>68.719476736000004</v>
      </c>
      <c r="H313" s="361">
        <v>64</v>
      </c>
      <c r="I313" s="361">
        <f>1 * 474</f>
        <v>474</v>
      </c>
      <c r="J313" s="357" t="s">
        <v>439</v>
      </c>
      <c r="K313" s="357" t="s">
        <v>451</v>
      </c>
      <c r="L313" s="356" t="b">
        <f t="shared" si="22"/>
        <v>0</v>
      </c>
      <c r="M313" s="333">
        <f t="shared" si="23"/>
        <v>1.522734242076895E+90</v>
      </c>
      <c r="N313" s="334">
        <f t="shared" si="24"/>
        <v>3251.5594911983267</v>
      </c>
      <c r="O313" s="335">
        <f t="shared" si="25"/>
        <v>0</v>
      </c>
      <c r="P313" s="335">
        <f t="shared" si="26"/>
        <v>7.3214880133316201E-2</v>
      </c>
      <c r="Q313" s="336">
        <f t="shared" si="27"/>
        <v>3.1714157878943755E+96</v>
      </c>
      <c r="R313" s="333"/>
      <c r="S313" s="334"/>
      <c r="T313" s="335"/>
      <c r="U313" s="337"/>
      <c r="V313" s="338">
        <f t="shared" si="28"/>
        <v>9.9999999999999997E+89</v>
      </c>
      <c r="W313" s="337"/>
      <c r="X313" s="338">
        <f t="shared" si="29"/>
        <v>9.9999999999999997E+89</v>
      </c>
    </row>
    <row r="314" spans="1:24" ht="14">
      <c r="A314" s="360" t="s">
        <v>516</v>
      </c>
      <c r="B314" s="358">
        <v>0.31019999999999998</v>
      </c>
      <c r="C314" s="358"/>
      <c r="D314" s="358">
        <v>0.79600000000000004</v>
      </c>
      <c r="E314" s="361">
        <v>16</v>
      </c>
      <c r="F314" s="356">
        <f t="shared" si="18"/>
        <v>16</v>
      </c>
      <c r="G314" s="355">
        <f t="shared" si="21"/>
        <v>32.212254719999997</v>
      </c>
      <c r="H314" s="361">
        <v>30</v>
      </c>
      <c r="I314" s="362">
        <v>1E-10</v>
      </c>
      <c r="J314" s="357" t="s">
        <v>234</v>
      </c>
      <c r="K314" s="357" t="s">
        <v>364</v>
      </c>
      <c r="L314" s="356" t="b">
        <f t="shared" si="22"/>
        <v>0</v>
      </c>
      <c r="M314" s="333">
        <f t="shared" si="23"/>
        <v>3.2483245384908675E+90</v>
      </c>
      <c r="N314" s="334">
        <f t="shared" si="24"/>
        <v>13872.57236589947</v>
      </c>
      <c r="O314" s="335">
        <f t="shared" si="25"/>
        <v>0</v>
      </c>
      <c r="P314" s="335">
        <f t="shared" si="26"/>
        <v>8.1990093203446503E+88</v>
      </c>
      <c r="Q314" s="336">
        <f t="shared" si="27"/>
        <v>3.1714157878943755E+96</v>
      </c>
      <c r="R314" s="333"/>
      <c r="S314" s="334"/>
      <c r="T314" s="335"/>
      <c r="U314" s="337"/>
      <c r="V314" s="338">
        <f t="shared" si="28"/>
        <v>9.9999999999999997E+89</v>
      </c>
      <c r="W314" s="337"/>
      <c r="X314" s="338">
        <f t="shared" si="29"/>
        <v>9.9999999999999997E+89</v>
      </c>
    </row>
    <row r="315" spans="1:24" ht="14">
      <c r="A315" s="360" t="s">
        <v>517</v>
      </c>
      <c r="B315" s="358">
        <v>0.30080000000000001</v>
      </c>
      <c r="C315" s="358"/>
      <c r="D315" s="358">
        <v>0.8</v>
      </c>
      <c r="E315" s="361">
        <v>16</v>
      </c>
      <c r="F315" s="356">
        <f t="shared" si="18"/>
        <v>16</v>
      </c>
      <c r="G315" s="355">
        <f t="shared" si="21"/>
        <v>68.719476736000004</v>
      </c>
      <c r="H315" s="361">
        <v>64</v>
      </c>
      <c r="I315" s="362">
        <v>1E-10</v>
      </c>
      <c r="J315" s="357" t="s">
        <v>234</v>
      </c>
      <c r="K315" s="357" t="s">
        <v>364</v>
      </c>
      <c r="L315" s="356" t="b">
        <f t="shared" si="22"/>
        <v>0</v>
      </c>
      <c r="M315" s="333">
        <f t="shared" si="23"/>
        <v>1.522734242076895E+90</v>
      </c>
      <c r="N315" s="334">
        <f t="shared" si="24"/>
        <v>6503.1189823966533</v>
      </c>
      <c r="O315" s="335">
        <f t="shared" si="25"/>
        <v>0</v>
      </c>
      <c r="P315" s="335">
        <f t="shared" si="26"/>
        <v>7.9505544924554195E-2</v>
      </c>
      <c r="Q315" s="336">
        <f t="shared" si="27"/>
        <v>3.1714157878943755E+96</v>
      </c>
      <c r="R315" s="333"/>
      <c r="S315" s="334"/>
      <c r="T315" s="335"/>
      <c r="U315" s="337"/>
      <c r="V315" s="338">
        <f t="shared" si="28"/>
        <v>9.9999999999999997E+89</v>
      </c>
      <c r="W315" s="337"/>
      <c r="X315" s="338">
        <f t="shared" si="29"/>
        <v>9.9999999999999997E+89</v>
      </c>
    </row>
    <row r="316" spans="1:24" ht="14">
      <c r="A316" s="360" t="s">
        <v>518</v>
      </c>
      <c r="B316" s="358">
        <v>0.30320000000000003</v>
      </c>
      <c r="C316" s="358"/>
      <c r="D316" s="358">
        <v>0.80640000000000001</v>
      </c>
      <c r="E316" s="361">
        <v>16</v>
      </c>
      <c r="F316" s="356">
        <f t="shared" si="18"/>
        <v>16</v>
      </c>
      <c r="G316" s="355">
        <f t="shared" si="21"/>
        <v>137.43895347200001</v>
      </c>
      <c r="H316" s="361">
        <v>128</v>
      </c>
      <c r="I316" s="362">
        <v>1E-10</v>
      </c>
      <c r="J316" s="357" t="s">
        <v>234</v>
      </c>
      <c r="K316" s="357" t="s">
        <v>250</v>
      </c>
      <c r="L316" s="356" t="b">
        <f t="shared" si="22"/>
        <v>0</v>
      </c>
      <c r="M316" s="333">
        <f t="shared" si="23"/>
        <v>7.6149850449332909E+89</v>
      </c>
      <c r="N316" s="334">
        <f t="shared" si="24"/>
        <v>3252.1205886083699</v>
      </c>
      <c r="O316" s="335">
        <f t="shared" si="25"/>
        <v>0</v>
      </c>
      <c r="P316" s="335">
        <f t="shared" si="26"/>
        <v>2.6713299225537269E-2</v>
      </c>
      <c r="Q316" s="336">
        <f t="shared" si="27"/>
        <v>3.1714157878943755E+96</v>
      </c>
      <c r="R316" s="333"/>
      <c r="S316" s="334"/>
      <c r="T316" s="335"/>
      <c r="U316" s="337"/>
      <c r="V316" s="338">
        <f t="shared" si="28"/>
        <v>9.9999999999999997E+89</v>
      </c>
      <c r="W316" s="337"/>
      <c r="X316" s="338">
        <f t="shared" si="29"/>
        <v>9.9999999999999997E+89</v>
      </c>
    </row>
    <row r="317" spans="1:24" ht="14">
      <c r="A317" s="360" t="s">
        <v>519</v>
      </c>
      <c r="B317" s="358">
        <v>0.29330000000000001</v>
      </c>
      <c r="C317" s="358"/>
      <c r="D317" s="358">
        <v>0.80640000000000001</v>
      </c>
      <c r="E317" s="361">
        <v>16</v>
      </c>
      <c r="F317" s="356">
        <f t="shared" si="18"/>
        <v>16</v>
      </c>
      <c r="G317" s="355">
        <f t="shared" si="21"/>
        <v>34.359738368000002</v>
      </c>
      <c r="H317" s="361">
        <v>32</v>
      </c>
      <c r="I317" s="361">
        <f>1 * 950</f>
        <v>950</v>
      </c>
      <c r="J317" s="357" t="s">
        <v>520</v>
      </c>
      <c r="K317" s="357" t="s">
        <v>254</v>
      </c>
      <c r="L317" s="356" t="b">
        <f t="shared" si="22"/>
        <v>0</v>
      </c>
      <c r="M317" s="333">
        <f t="shared" si="23"/>
        <v>3.0452057172440271E+90</v>
      </c>
      <c r="N317" s="334">
        <f t="shared" si="24"/>
        <v>13005.115769973221</v>
      </c>
      <c r="O317" s="335">
        <f t="shared" si="25"/>
        <v>0</v>
      </c>
      <c r="P317" s="335">
        <f t="shared" si="26"/>
        <v>7.7523192574374151E+88</v>
      </c>
      <c r="Q317" s="336">
        <f t="shared" si="27"/>
        <v>3.1714157878943755E+96</v>
      </c>
      <c r="R317" s="333"/>
      <c r="S317" s="334"/>
      <c r="T317" s="335"/>
      <c r="U317" s="337"/>
      <c r="V317" s="338">
        <f t="shared" si="28"/>
        <v>9.9999999999999997E+89</v>
      </c>
      <c r="W317" s="337"/>
      <c r="X317" s="338">
        <f t="shared" si="29"/>
        <v>9.9999999999999997E+89</v>
      </c>
    </row>
    <row r="318" spans="1:24" ht="14">
      <c r="A318" s="360" t="s">
        <v>521</v>
      </c>
      <c r="B318" s="358">
        <v>0.30980000000000002</v>
      </c>
      <c r="C318" s="358"/>
      <c r="D318" s="358">
        <v>0.82399999999999995</v>
      </c>
      <c r="E318" s="361">
        <v>16</v>
      </c>
      <c r="F318" s="356">
        <f t="shared" si="18"/>
        <v>16</v>
      </c>
      <c r="G318" s="355">
        <f t="shared" si="21"/>
        <v>68.719476736000004</v>
      </c>
      <c r="H318" s="361">
        <v>64</v>
      </c>
      <c r="I318" s="361">
        <f>2 * 300</f>
        <v>600</v>
      </c>
      <c r="J318" s="357" t="s">
        <v>497</v>
      </c>
      <c r="K318" s="357" t="s">
        <v>250</v>
      </c>
      <c r="L318" s="356" t="b">
        <f t="shared" si="22"/>
        <v>0</v>
      </c>
      <c r="M318" s="333">
        <f t="shared" si="23"/>
        <v>1.522734242076895E+90</v>
      </c>
      <c r="N318" s="334">
        <f t="shared" si="24"/>
        <v>6503.1189823966533</v>
      </c>
      <c r="O318" s="335">
        <f t="shared" si="25"/>
        <v>0</v>
      </c>
      <c r="P318" s="335">
        <f t="shared" si="26"/>
        <v>8.1884367744770231E-2</v>
      </c>
      <c r="Q318" s="336">
        <f t="shared" si="27"/>
        <v>3.1714157878943755E+96</v>
      </c>
      <c r="R318" s="333"/>
      <c r="S318" s="334"/>
      <c r="T318" s="335"/>
      <c r="U318" s="337"/>
      <c r="V318" s="338">
        <f t="shared" si="28"/>
        <v>9.9999999999999997E+89</v>
      </c>
      <c r="W318" s="337"/>
      <c r="X318" s="338">
        <f t="shared" si="29"/>
        <v>9.9999999999999997E+89</v>
      </c>
    </row>
    <row r="319" spans="1:24" ht="14">
      <c r="A319" s="360" t="s">
        <v>522</v>
      </c>
      <c r="B319" s="358">
        <v>0.23269999999999999</v>
      </c>
      <c r="C319" s="358"/>
      <c r="D319" s="358">
        <v>0.83362999999999998</v>
      </c>
      <c r="E319" s="361">
        <v>4</v>
      </c>
      <c r="F319" s="356">
        <f t="shared" si="18"/>
        <v>4</v>
      </c>
      <c r="G319" s="355">
        <f t="shared" si="21"/>
        <v>137.43895347200001</v>
      </c>
      <c r="H319" s="361">
        <v>128</v>
      </c>
      <c r="I319" s="361">
        <f>1 * 118</f>
        <v>118</v>
      </c>
      <c r="J319" s="357" t="s">
        <v>275</v>
      </c>
      <c r="K319" s="357" t="s">
        <v>262</v>
      </c>
      <c r="L319" s="356" t="b">
        <f t="shared" si="22"/>
        <v>0</v>
      </c>
      <c r="M319" s="333">
        <f t="shared" si="23"/>
        <v>7.6149850449332909E+89</v>
      </c>
      <c r="N319" s="334">
        <f t="shared" si="24"/>
        <v>813.03014715209247</v>
      </c>
      <c r="O319" s="335">
        <f t="shared" si="25"/>
        <v>0</v>
      </c>
      <c r="P319" s="335">
        <f t="shared" si="26"/>
        <v>6.1505785584919412E-2</v>
      </c>
      <c r="Q319" s="336">
        <f t="shared" si="27"/>
        <v>3.1714157878943755E+96</v>
      </c>
      <c r="R319" s="333"/>
      <c r="S319" s="334"/>
      <c r="T319" s="335"/>
      <c r="U319" s="337"/>
      <c r="V319" s="338">
        <f t="shared" si="28"/>
        <v>9.9999999999999997E+89</v>
      </c>
      <c r="W319" s="337"/>
      <c r="X319" s="338">
        <f t="shared" si="29"/>
        <v>9.9999999999999997E+89</v>
      </c>
    </row>
    <row r="320" spans="1:24" ht="14">
      <c r="A320" s="360" t="s">
        <v>523</v>
      </c>
      <c r="B320" s="358">
        <v>0.23330000000000001</v>
      </c>
      <c r="C320" s="358"/>
      <c r="D320" s="358">
        <v>0.83399999999999996</v>
      </c>
      <c r="E320" s="361">
        <v>4</v>
      </c>
      <c r="F320" s="356">
        <f t="shared" si="18"/>
        <v>4</v>
      </c>
      <c r="G320" s="355">
        <f t="shared" si="21"/>
        <v>130.99650252800001</v>
      </c>
      <c r="H320" s="361">
        <v>122</v>
      </c>
      <c r="I320" s="361">
        <f>1 * 120</f>
        <v>120</v>
      </c>
      <c r="J320" s="357" t="s">
        <v>524</v>
      </c>
      <c r="K320" s="357" t="s">
        <v>250</v>
      </c>
      <c r="L320" s="356" t="b">
        <f t="shared" si="22"/>
        <v>0</v>
      </c>
      <c r="M320" s="333">
        <f t="shared" si="23"/>
        <v>7.9881140567968263E+89</v>
      </c>
      <c r="N320" s="334">
        <f t="shared" si="24"/>
        <v>852.86806326513477</v>
      </c>
      <c r="O320" s="335">
        <f t="shared" si="25"/>
        <v>0</v>
      </c>
      <c r="P320" s="335">
        <f t="shared" si="26"/>
        <v>6.1664373772933823E-2</v>
      </c>
      <c r="Q320" s="336">
        <f t="shared" si="27"/>
        <v>3.1714157878943755E+96</v>
      </c>
      <c r="R320" s="333"/>
      <c r="S320" s="334"/>
      <c r="T320" s="335"/>
      <c r="U320" s="337"/>
      <c r="V320" s="338">
        <f t="shared" si="28"/>
        <v>9.9999999999999997E+89</v>
      </c>
      <c r="W320" s="337"/>
      <c r="X320" s="338">
        <f t="shared" si="29"/>
        <v>9.9999999999999997E+89</v>
      </c>
    </row>
    <row r="321" spans="1:24" ht="14">
      <c r="A321" s="360" t="s">
        <v>525</v>
      </c>
      <c r="B321" s="358">
        <v>0.33829999999999999</v>
      </c>
      <c r="C321" s="358"/>
      <c r="D321" s="358">
        <v>0.85680000000000001</v>
      </c>
      <c r="E321" s="361">
        <v>16</v>
      </c>
      <c r="F321" s="356">
        <f t="shared" si="18"/>
        <v>16</v>
      </c>
      <c r="G321" s="355">
        <f t="shared" si="21"/>
        <v>137.43895347200001</v>
      </c>
      <c r="H321" s="361">
        <v>128</v>
      </c>
      <c r="I321" s="362">
        <v>1E-10</v>
      </c>
      <c r="J321" s="357" t="s">
        <v>234</v>
      </c>
      <c r="K321" s="357" t="s">
        <v>396</v>
      </c>
      <c r="L321" s="356" t="b">
        <f t="shared" si="22"/>
        <v>0</v>
      </c>
      <c r="M321" s="333">
        <f t="shared" si="23"/>
        <v>7.6149850449332909E+89</v>
      </c>
      <c r="N321" s="334">
        <f t="shared" si="24"/>
        <v>3252.1205886083699</v>
      </c>
      <c r="O321" s="335">
        <f t="shared" si="25"/>
        <v>0</v>
      </c>
      <c r="P321" s="335">
        <f t="shared" si="26"/>
        <v>2.9805768891818133E-2</v>
      </c>
      <c r="Q321" s="336">
        <f t="shared" si="27"/>
        <v>3.1714157878943755E+96</v>
      </c>
      <c r="R321" s="333"/>
      <c r="S321" s="334"/>
      <c r="T321" s="335"/>
      <c r="U321" s="337"/>
      <c r="V321" s="338">
        <f t="shared" si="28"/>
        <v>9.9999999999999997E+89</v>
      </c>
      <c r="W321" s="337"/>
      <c r="X321" s="338">
        <f t="shared" si="29"/>
        <v>9.9999999999999997E+89</v>
      </c>
    </row>
    <row r="322" spans="1:24" ht="14">
      <c r="A322" s="360" t="s">
        <v>526</v>
      </c>
      <c r="B322" s="358">
        <v>0.27310000000000001</v>
      </c>
      <c r="C322" s="358"/>
      <c r="D322" s="358">
        <v>0.86399999999999999</v>
      </c>
      <c r="E322" s="361">
        <v>16</v>
      </c>
      <c r="F322" s="356">
        <f t="shared" si="18"/>
        <v>16</v>
      </c>
      <c r="G322" s="355">
        <f t="shared" si="21"/>
        <v>45.097156607999999</v>
      </c>
      <c r="H322" s="361">
        <v>42</v>
      </c>
      <c r="I322" s="362">
        <v>1E-10</v>
      </c>
      <c r="J322" s="357" t="s">
        <v>234</v>
      </c>
      <c r="K322" s="357" t="s">
        <v>262</v>
      </c>
      <c r="L322" s="356" t="b">
        <f t="shared" si="22"/>
        <v>0</v>
      </c>
      <c r="M322" s="333">
        <f t="shared" si="23"/>
        <v>2.3202318132077628E+90</v>
      </c>
      <c r="N322" s="334">
        <f t="shared" si="24"/>
        <v>9908.9802613567645</v>
      </c>
      <c r="O322" s="335">
        <f t="shared" si="25"/>
        <v>0</v>
      </c>
      <c r="P322" s="335">
        <f t="shared" si="26"/>
        <v>7.2184056911222566E-2</v>
      </c>
      <c r="Q322" s="336">
        <f t="shared" si="27"/>
        <v>3.1714157878943755E+96</v>
      </c>
      <c r="R322" s="333"/>
      <c r="S322" s="334"/>
      <c r="T322" s="335"/>
      <c r="U322" s="337"/>
      <c r="V322" s="338">
        <f t="shared" si="28"/>
        <v>9.9999999999999997E+89</v>
      </c>
      <c r="W322" s="337"/>
      <c r="X322" s="338">
        <f t="shared" si="29"/>
        <v>9.9999999999999997E+89</v>
      </c>
    </row>
    <row r="323" spans="1:24" ht="14">
      <c r="A323" s="360" t="s">
        <v>527</v>
      </c>
      <c r="B323" s="358">
        <v>0.3805</v>
      </c>
      <c r="C323" s="358"/>
      <c r="D323" s="358">
        <v>0.86699999999999999</v>
      </c>
      <c r="E323" s="361">
        <v>16</v>
      </c>
      <c r="F323" s="356">
        <f t="shared" si="18"/>
        <v>16</v>
      </c>
      <c r="G323" s="355">
        <f t="shared" si="21"/>
        <v>68.719476736000004</v>
      </c>
      <c r="H323" s="361">
        <v>64</v>
      </c>
      <c r="I323" s="361">
        <v>600</v>
      </c>
      <c r="J323" s="357" t="s">
        <v>528</v>
      </c>
      <c r="K323" s="357" t="s">
        <v>250</v>
      </c>
      <c r="L323" s="356" t="b">
        <f t="shared" si="22"/>
        <v>0</v>
      </c>
      <c r="M323" s="333">
        <f t="shared" si="23"/>
        <v>1.522734242076895E+90</v>
      </c>
      <c r="N323" s="334">
        <f t="shared" si="24"/>
        <v>6503.1189823966533</v>
      </c>
      <c r="O323" s="335">
        <f t="shared" si="25"/>
        <v>0</v>
      </c>
      <c r="P323" s="335">
        <f t="shared" si="26"/>
        <v>0.10057134256580075</v>
      </c>
      <c r="Q323" s="336">
        <f t="shared" si="27"/>
        <v>3.1714157878943755E+96</v>
      </c>
      <c r="R323" s="333"/>
      <c r="S323" s="334"/>
      <c r="T323" s="335"/>
      <c r="U323" s="337"/>
      <c r="V323" s="338">
        <f t="shared" si="28"/>
        <v>9.9999999999999997E+89</v>
      </c>
      <c r="W323" s="337"/>
      <c r="X323" s="338">
        <f t="shared" si="29"/>
        <v>9.9999999999999997E+89</v>
      </c>
    </row>
    <row r="324" spans="1:24" ht="14">
      <c r="A324" s="360" t="s">
        <v>529</v>
      </c>
      <c r="B324" s="358">
        <v>0.39950000000000002</v>
      </c>
      <c r="C324" s="358"/>
      <c r="D324" s="358">
        <v>0.9</v>
      </c>
      <c r="E324" s="361">
        <v>4</v>
      </c>
      <c r="F324" s="356">
        <f t="shared" si="18"/>
        <v>4</v>
      </c>
      <c r="G324" s="355">
        <f t="shared" si="21"/>
        <v>65.498251264000004</v>
      </c>
      <c r="H324" s="361">
        <v>61</v>
      </c>
      <c r="I324" s="362">
        <v>1E-10</v>
      </c>
      <c r="J324" s="357" t="s">
        <v>234</v>
      </c>
      <c r="K324" s="357" t="s">
        <v>364</v>
      </c>
      <c r="L324" s="356" t="b">
        <f t="shared" si="22"/>
        <v>0</v>
      </c>
      <c r="M324" s="333">
        <f t="shared" si="23"/>
        <v>1.5976228113593653E+90</v>
      </c>
      <c r="N324" s="334">
        <f t="shared" si="24"/>
        <v>1705.7361265302695</v>
      </c>
      <c r="O324" s="335">
        <f t="shared" si="25"/>
        <v>0</v>
      </c>
      <c r="P324" s="335">
        <f t="shared" si="26"/>
        <v>0.10559330185292352</v>
      </c>
      <c r="Q324" s="336">
        <f t="shared" si="27"/>
        <v>3.1714157878943755E+96</v>
      </c>
      <c r="R324" s="333"/>
      <c r="S324" s="334"/>
      <c r="T324" s="335"/>
      <c r="U324" s="337"/>
      <c r="V324" s="338">
        <f t="shared" si="28"/>
        <v>9.9999999999999997E+89</v>
      </c>
      <c r="W324" s="337"/>
      <c r="X324" s="338">
        <f t="shared" si="29"/>
        <v>9.9999999999999997E+89</v>
      </c>
    </row>
    <row r="325" spans="1:24" ht="14">
      <c r="A325" s="360" t="s">
        <v>530</v>
      </c>
      <c r="B325" s="358">
        <v>0.33989999999999998</v>
      </c>
      <c r="C325" s="358"/>
      <c r="D325" s="358">
        <v>0.90400000000000003</v>
      </c>
      <c r="E325" s="361">
        <v>16</v>
      </c>
      <c r="F325" s="356">
        <f t="shared" si="18"/>
        <v>16</v>
      </c>
      <c r="G325" s="355">
        <f t="shared" si="21"/>
        <v>137.43895347200001</v>
      </c>
      <c r="H325" s="361">
        <v>128</v>
      </c>
      <c r="I325" s="362">
        <v>1E-10</v>
      </c>
      <c r="J325" s="357" t="s">
        <v>234</v>
      </c>
      <c r="K325" s="357" t="s">
        <v>250</v>
      </c>
      <c r="L325" s="356" t="b">
        <f t="shared" si="22"/>
        <v>0</v>
      </c>
      <c r="M325" s="333">
        <f t="shared" si="23"/>
        <v>7.6149850449332909E+89</v>
      </c>
      <c r="N325" s="334">
        <f t="shared" si="24"/>
        <v>3252.1205886083699</v>
      </c>
      <c r="O325" s="335">
        <f t="shared" si="25"/>
        <v>0</v>
      </c>
      <c r="P325" s="335">
        <f t="shared" si="26"/>
        <v>2.9946736170053157E-2</v>
      </c>
      <c r="Q325" s="336">
        <f t="shared" si="27"/>
        <v>3.1714157878943755E+96</v>
      </c>
      <c r="R325" s="333"/>
      <c r="S325" s="334"/>
      <c r="T325" s="335"/>
      <c r="U325" s="337"/>
      <c r="V325" s="338">
        <f t="shared" si="28"/>
        <v>9.9999999999999997E+89</v>
      </c>
      <c r="W325" s="337"/>
      <c r="X325" s="338">
        <f t="shared" si="29"/>
        <v>9.9999999999999997E+89</v>
      </c>
    </row>
    <row r="326" spans="1:24" ht="14">
      <c r="A326" s="360" t="s">
        <v>531</v>
      </c>
      <c r="B326" s="358">
        <v>0.34239999999999998</v>
      </c>
      <c r="C326" s="358"/>
      <c r="D326" s="358">
        <v>0.90400000000000003</v>
      </c>
      <c r="E326" s="361">
        <v>8</v>
      </c>
      <c r="F326" s="356">
        <f t="shared" si="18"/>
        <v>8</v>
      </c>
      <c r="G326" s="355">
        <f t="shared" si="21"/>
        <v>68.719476736000004</v>
      </c>
      <c r="H326" s="361">
        <v>64</v>
      </c>
      <c r="I326" s="361">
        <f>2 * 2500</f>
        <v>5000</v>
      </c>
      <c r="J326" s="357" t="s">
        <v>532</v>
      </c>
      <c r="K326" s="357" t="s">
        <v>262</v>
      </c>
      <c r="L326" s="356" t="b">
        <f t="shared" si="22"/>
        <v>0</v>
      </c>
      <c r="M326" s="333">
        <f t="shared" si="23"/>
        <v>1.522734242076895E+90</v>
      </c>
      <c r="N326" s="334">
        <f t="shared" si="24"/>
        <v>3251.5594911983267</v>
      </c>
      <c r="O326" s="335">
        <f t="shared" si="25"/>
        <v>0</v>
      </c>
      <c r="P326" s="335">
        <f t="shared" si="26"/>
        <v>9.0500992626886143E-2</v>
      </c>
      <c r="Q326" s="336">
        <f t="shared" si="27"/>
        <v>3.1714157878943755E+96</v>
      </c>
      <c r="R326" s="333"/>
      <c r="S326" s="334"/>
      <c r="T326" s="335"/>
      <c r="U326" s="337"/>
      <c r="V326" s="338">
        <f t="shared" si="28"/>
        <v>9.9999999999999997E+89</v>
      </c>
      <c r="W326" s="337"/>
      <c r="X326" s="338">
        <f t="shared" si="29"/>
        <v>9.9999999999999997E+89</v>
      </c>
    </row>
    <row r="327" spans="1:24" ht="14">
      <c r="A327" s="360" t="s">
        <v>533</v>
      </c>
      <c r="B327" s="358">
        <v>0.33989999999999998</v>
      </c>
      <c r="C327" s="358"/>
      <c r="D327" s="358">
        <v>0.90400000000000003</v>
      </c>
      <c r="E327" s="361">
        <v>16</v>
      </c>
      <c r="F327" s="356">
        <f t="shared" si="18"/>
        <v>16</v>
      </c>
      <c r="G327" s="355">
        <f t="shared" si="21"/>
        <v>68.719476736000004</v>
      </c>
      <c r="H327" s="361">
        <v>64</v>
      </c>
      <c r="I327" s="361">
        <f>2 * 300</f>
        <v>600</v>
      </c>
      <c r="J327" s="357" t="s">
        <v>497</v>
      </c>
      <c r="K327" s="357" t="s">
        <v>250</v>
      </c>
      <c r="L327" s="356" t="b">
        <f t="shared" si="22"/>
        <v>0</v>
      </c>
      <c r="M327" s="333">
        <f t="shared" si="23"/>
        <v>1.522734242076895E+90</v>
      </c>
      <c r="N327" s="334">
        <f t="shared" si="24"/>
        <v>6503.1189823966533</v>
      </c>
      <c r="O327" s="335">
        <f t="shared" si="25"/>
        <v>0</v>
      </c>
      <c r="P327" s="335">
        <f t="shared" si="26"/>
        <v>8.9840208510159461E-2</v>
      </c>
      <c r="Q327" s="336">
        <f t="shared" si="27"/>
        <v>3.1714157878943755E+96</v>
      </c>
      <c r="R327" s="333"/>
      <c r="S327" s="334"/>
      <c r="T327" s="335"/>
      <c r="U327" s="337"/>
      <c r="V327" s="338">
        <f t="shared" si="28"/>
        <v>9.9999999999999997E+89</v>
      </c>
      <c r="W327" s="337"/>
      <c r="X327" s="338">
        <f t="shared" si="29"/>
        <v>9.9999999999999997E+89</v>
      </c>
    </row>
    <row r="328" spans="1:24" ht="14">
      <c r="A328" s="360" t="s">
        <v>534</v>
      </c>
      <c r="B328" s="358">
        <v>0.35820000000000002</v>
      </c>
      <c r="C328" s="358"/>
      <c r="D328" s="358">
        <v>0.90720000000000001</v>
      </c>
      <c r="E328" s="361">
        <v>16</v>
      </c>
      <c r="F328" s="356">
        <f t="shared" si="18"/>
        <v>16</v>
      </c>
      <c r="G328" s="355">
        <f t="shared" si="21"/>
        <v>137.43895347200001</v>
      </c>
      <c r="H328" s="361">
        <v>128</v>
      </c>
      <c r="I328" s="362">
        <v>1E-10</v>
      </c>
      <c r="J328" s="357" t="s">
        <v>234</v>
      </c>
      <c r="K328" s="357" t="s">
        <v>254</v>
      </c>
      <c r="L328" s="356" t="b">
        <f t="shared" si="22"/>
        <v>0</v>
      </c>
      <c r="M328" s="333">
        <f t="shared" si="23"/>
        <v>7.6149850449332909E+89</v>
      </c>
      <c r="N328" s="334">
        <f t="shared" si="24"/>
        <v>3252.1205886083699</v>
      </c>
      <c r="O328" s="335">
        <f t="shared" si="25"/>
        <v>0</v>
      </c>
      <c r="P328" s="335">
        <f t="shared" si="26"/>
        <v>3.1559049414866258E-2</v>
      </c>
      <c r="Q328" s="336">
        <f t="shared" si="27"/>
        <v>3.1714157878943755E+96</v>
      </c>
      <c r="R328" s="333"/>
      <c r="S328" s="334"/>
      <c r="T328" s="335"/>
      <c r="U328" s="337"/>
      <c r="V328" s="338">
        <f t="shared" si="28"/>
        <v>9.9999999999999997E+89</v>
      </c>
      <c r="W328" s="337"/>
      <c r="X328" s="338">
        <f t="shared" si="29"/>
        <v>9.9999999999999997E+89</v>
      </c>
    </row>
    <row r="329" spans="1:24" ht="14">
      <c r="A329" s="360" t="s">
        <v>535</v>
      </c>
      <c r="B329" s="358">
        <v>0.28670000000000001</v>
      </c>
      <c r="C329" s="358"/>
      <c r="D329" s="358">
        <v>0.90720000000000001</v>
      </c>
      <c r="E329" s="361">
        <v>16</v>
      </c>
      <c r="F329" s="356">
        <f t="shared" si="18"/>
        <v>16</v>
      </c>
      <c r="G329" s="355">
        <f t="shared" si="21"/>
        <v>34.359738368000002</v>
      </c>
      <c r="H329" s="361">
        <v>32</v>
      </c>
      <c r="I329" s="362">
        <v>1E-10</v>
      </c>
      <c r="J329" s="357" t="s">
        <v>234</v>
      </c>
      <c r="K329" s="357" t="s">
        <v>536</v>
      </c>
      <c r="L329" s="356" t="b">
        <f t="shared" si="22"/>
        <v>0</v>
      </c>
      <c r="M329" s="333">
        <f t="shared" si="23"/>
        <v>3.0452057172440271E+90</v>
      </c>
      <c r="N329" s="334">
        <f t="shared" si="24"/>
        <v>13005.115769973221</v>
      </c>
      <c r="O329" s="335">
        <f t="shared" si="25"/>
        <v>0</v>
      </c>
      <c r="P329" s="335">
        <f t="shared" si="26"/>
        <v>7.5778722506215714E+88</v>
      </c>
      <c r="Q329" s="336">
        <f t="shared" si="27"/>
        <v>3.1714157878943755E+96</v>
      </c>
      <c r="R329" s="333"/>
      <c r="S329" s="334"/>
      <c r="T329" s="335"/>
      <c r="U329" s="337"/>
      <c r="V329" s="338">
        <f t="shared" si="28"/>
        <v>9.9999999999999997E+89</v>
      </c>
      <c r="W329" s="337"/>
      <c r="X329" s="338">
        <f t="shared" si="29"/>
        <v>9.9999999999999997E+89</v>
      </c>
    </row>
    <row r="330" spans="1:24" ht="14">
      <c r="A330" s="357" t="s">
        <v>537</v>
      </c>
      <c r="B330" s="358">
        <v>0.34649999999999997</v>
      </c>
      <c r="C330" s="358"/>
      <c r="D330" s="358">
        <v>0.92159999999999997</v>
      </c>
      <c r="E330" s="361">
        <v>16</v>
      </c>
      <c r="F330" s="356">
        <f t="shared" si="18"/>
        <v>16</v>
      </c>
      <c r="G330" s="355">
        <f t="shared" si="21"/>
        <v>137.43895347200001</v>
      </c>
      <c r="H330" s="361">
        <v>128</v>
      </c>
      <c r="I330" s="361">
        <f>1 * 950</f>
        <v>950</v>
      </c>
      <c r="J330" s="357" t="s">
        <v>407</v>
      </c>
      <c r="K330" s="357" t="s">
        <v>250</v>
      </c>
      <c r="L330" s="356" t="b">
        <f t="shared" si="22"/>
        <v>0</v>
      </c>
      <c r="M330" s="333">
        <f t="shared" si="23"/>
        <v>7.6149850449332909E+89</v>
      </c>
      <c r="N330" s="334">
        <f t="shared" si="24"/>
        <v>3252.1205886083699</v>
      </c>
      <c r="O330" s="335">
        <f t="shared" si="25"/>
        <v>0</v>
      </c>
      <c r="P330" s="335">
        <f t="shared" si="26"/>
        <v>3.0528226192772637E-2</v>
      </c>
      <c r="Q330" s="336">
        <f t="shared" si="27"/>
        <v>3.1714157878943755E+96</v>
      </c>
      <c r="R330" s="333"/>
      <c r="S330" s="334"/>
      <c r="T330" s="335"/>
      <c r="U330" s="337"/>
      <c r="V330" s="338">
        <f t="shared" si="28"/>
        <v>9.9999999999999997E+89</v>
      </c>
      <c r="W330" s="337"/>
      <c r="X330" s="338">
        <f t="shared" si="29"/>
        <v>9.9999999999999997E+89</v>
      </c>
    </row>
    <row r="331" spans="1:24" ht="14">
      <c r="A331" s="360" t="s">
        <v>538</v>
      </c>
      <c r="B331" s="358">
        <v>0.39350000000000002</v>
      </c>
      <c r="C331" s="358"/>
      <c r="D331" s="358">
        <v>0.93600000000000005</v>
      </c>
      <c r="E331" s="361">
        <v>16</v>
      </c>
      <c r="F331" s="356">
        <f t="shared" si="18"/>
        <v>16</v>
      </c>
      <c r="G331" s="355">
        <f t="shared" si="21"/>
        <v>68.719476736000004</v>
      </c>
      <c r="H331" s="361">
        <v>64</v>
      </c>
      <c r="I331" s="362">
        <v>9.9999999999999995E-21</v>
      </c>
      <c r="J331" s="357" t="s">
        <v>539</v>
      </c>
      <c r="K331" s="357" t="s">
        <v>250</v>
      </c>
      <c r="L331" s="356" t="b">
        <f t="shared" si="22"/>
        <v>0</v>
      </c>
      <c r="M331" s="333">
        <f t="shared" si="23"/>
        <v>1.522734242076895E+90</v>
      </c>
      <c r="N331" s="334">
        <f t="shared" si="24"/>
        <v>6503.1189823966533</v>
      </c>
      <c r="O331" s="335">
        <f t="shared" si="25"/>
        <v>0</v>
      </c>
      <c r="P331" s="335">
        <f t="shared" si="26"/>
        <v>0.10400741997277951</v>
      </c>
      <c r="Q331" s="336">
        <f t="shared" si="27"/>
        <v>3.1714157878943755E+96</v>
      </c>
      <c r="R331" s="333"/>
      <c r="S331" s="334"/>
      <c r="T331" s="335"/>
      <c r="U331" s="337"/>
      <c r="V331" s="338">
        <f t="shared" si="28"/>
        <v>9.9999999999999997E+89</v>
      </c>
      <c r="W331" s="337"/>
      <c r="X331" s="338">
        <f t="shared" si="29"/>
        <v>9.9999999999999997E+89</v>
      </c>
    </row>
    <row r="332" spans="1:24" ht="14">
      <c r="A332" s="360" t="s">
        <v>540</v>
      </c>
      <c r="B332" s="358">
        <v>0.3569</v>
      </c>
      <c r="C332" s="358"/>
      <c r="D332" s="358">
        <v>0.94920000000000004</v>
      </c>
      <c r="E332" s="361">
        <v>16</v>
      </c>
      <c r="F332" s="356">
        <f t="shared" si="18"/>
        <v>16</v>
      </c>
      <c r="G332" s="355">
        <f t="shared" si="21"/>
        <v>68.719476736000004</v>
      </c>
      <c r="H332" s="361">
        <v>64</v>
      </c>
      <c r="I332" s="361">
        <f>1 * 950</f>
        <v>950</v>
      </c>
      <c r="J332" s="357" t="s">
        <v>520</v>
      </c>
      <c r="K332" s="357" t="s">
        <v>254</v>
      </c>
      <c r="L332" s="356" t="b">
        <f t="shared" si="22"/>
        <v>0</v>
      </c>
      <c r="M332" s="333">
        <f t="shared" si="23"/>
        <v>1.522734242076895E+90</v>
      </c>
      <c r="N332" s="334">
        <f t="shared" si="24"/>
        <v>6503.1189823966533</v>
      </c>
      <c r="O332" s="335">
        <f t="shared" si="25"/>
        <v>0</v>
      </c>
      <c r="P332" s="335">
        <f t="shared" si="26"/>
        <v>9.4333540503900887E-2</v>
      </c>
      <c r="Q332" s="336">
        <f t="shared" si="27"/>
        <v>3.1714157878943755E+96</v>
      </c>
      <c r="R332" s="333"/>
      <c r="S332" s="334"/>
      <c r="T332" s="335"/>
      <c r="U332" s="337"/>
      <c r="V332" s="338">
        <f t="shared" si="28"/>
        <v>9.9999999999999997E+89</v>
      </c>
      <c r="W332" s="337"/>
      <c r="X332" s="338">
        <f t="shared" si="29"/>
        <v>9.9999999999999997E+89</v>
      </c>
    </row>
    <row r="333" spans="1:24" ht="14">
      <c r="A333" s="360" t="s">
        <v>541</v>
      </c>
      <c r="B333" s="358">
        <v>0.31950000000000001</v>
      </c>
      <c r="C333" s="358"/>
      <c r="D333" s="358">
        <v>0.95199999999999996</v>
      </c>
      <c r="E333" s="361">
        <v>16</v>
      </c>
      <c r="F333" s="356">
        <f t="shared" si="18"/>
        <v>16</v>
      </c>
      <c r="G333" s="355">
        <f t="shared" si="21"/>
        <v>68.719476736000004</v>
      </c>
      <c r="H333" s="361">
        <v>64</v>
      </c>
      <c r="I333" s="362">
        <v>1E-10</v>
      </c>
      <c r="J333" s="357" t="s">
        <v>234</v>
      </c>
      <c r="K333" s="357" t="s">
        <v>262</v>
      </c>
      <c r="L333" s="356" t="b">
        <f t="shared" si="22"/>
        <v>0</v>
      </c>
      <c r="M333" s="333">
        <f t="shared" si="23"/>
        <v>1.522734242076895E+90</v>
      </c>
      <c r="N333" s="334">
        <f t="shared" si="24"/>
        <v>6503.1189823966533</v>
      </c>
      <c r="O333" s="335">
        <f t="shared" si="25"/>
        <v>0</v>
      </c>
      <c r="P333" s="335">
        <f t="shared" si="26"/>
        <v>8.4448210117669759E-2</v>
      </c>
      <c r="Q333" s="336">
        <f t="shared" si="27"/>
        <v>3.1714157878943755E+96</v>
      </c>
      <c r="R333" s="333"/>
      <c r="S333" s="334"/>
      <c r="T333" s="335"/>
      <c r="U333" s="337"/>
      <c r="V333" s="338">
        <f t="shared" si="28"/>
        <v>9.9999999999999997E+89</v>
      </c>
      <c r="W333" s="337"/>
      <c r="X333" s="338">
        <f t="shared" si="29"/>
        <v>9.9999999999999997E+89</v>
      </c>
    </row>
    <row r="334" spans="1:24" ht="14">
      <c r="A334" s="360" t="s">
        <v>542</v>
      </c>
      <c r="B334" s="358">
        <v>0.37259999999999999</v>
      </c>
      <c r="C334" s="358"/>
      <c r="D334" s="358">
        <v>0.99099999999999999</v>
      </c>
      <c r="E334" s="361">
        <v>12</v>
      </c>
      <c r="F334" s="356">
        <f t="shared" si="18"/>
        <v>12</v>
      </c>
      <c r="G334" s="355">
        <f t="shared" si="21"/>
        <v>51.539607552</v>
      </c>
      <c r="H334" s="361">
        <v>48</v>
      </c>
      <c r="I334" s="362">
        <v>1E-10</v>
      </c>
      <c r="J334" s="357" t="s">
        <v>234</v>
      </c>
      <c r="K334" s="357" t="s">
        <v>262</v>
      </c>
      <c r="L334" s="356" t="b">
        <f t="shared" si="22"/>
        <v>0</v>
      </c>
      <c r="M334" s="333">
        <f t="shared" si="23"/>
        <v>2.0301371448293514E+90</v>
      </c>
      <c r="N334" s="334">
        <f t="shared" si="24"/>
        <v>6502.5578849866106</v>
      </c>
      <c r="O334" s="335">
        <f t="shared" si="25"/>
        <v>0</v>
      </c>
      <c r="P334" s="335">
        <f t="shared" si="26"/>
        <v>9.8483264756944439E-2</v>
      </c>
      <c r="Q334" s="336">
        <f t="shared" si="27"/>
        <v>3.1714157878943755E+96</v>
      </c>
      <c r="R334" s="333"/>
      <c r="S334" s="334"/>
      <c r="T334" s="335"/>
      <c r="U334" s="337"/>
      <c r="V334" s="338">
        <f t="shared" si="28"/>
        <v>9.9999999999999997E+89</v>
      </c>
      <c r="W334" s="337"/>
      <c r="X334" s="338">
        <f t="shared" si="29"/>
        <v>9.9999999999999997E+89</v>
      </c>
    </row>
    <row r="335" spans="1:24" ht="14">
      <c r="A335" s="360" t="s">
        <v>543</v>
      </c>
      <c r="B335" s="358">
        <v>0.37559999999999999</v>
      </c>
      <c r="C335" s="358"/>
      <c r="D335" s="358">
        <v>0.999</v>
      </c>
      <c r="E335" s="361">
        <v>8</v>
      </c>
      <c r="F335" s="356">
        <f t="shared" ref="F335:F589" si="30">E335</f>
        <v>8</v>
      </c>
      <c r="G335" s="355">
        <f t="shared" si="21"/>
        <v>68.719476736000004</v>
      </c>
      <c r="H335" s="361">
        <v>64</v>
      </c>
      <c r="I335" s="362">
        <v>9.9999999999999995E-21</v>
      </c>
      <c r="J335" s="357" t="s">
        <v>544</v>
      </c>
      <c r="K335" s="357" t="s">
        <v>396</v>
      </c>
      <c r="L335" s="356" t="b">
        <f t="shared" si="22"/>
        <v>0</v>
      </c>
      <c r="M335" s="333">
        <f t="shared" si="23"/>
        <v>1.522734242076895E+90</v>
      </c>
      <c r="N335" s="334">
        <f t="shared" si="24"/>
        <v>3251.5594911983267</v>
      </c>
      <c r="O335" s="335">
        <f t="shared" si="25"/>
        <v>0</v>
      </c>
      <c r="P335" s="335">
        <f t="shared" si="26"/>
        <v>9.9276205697016479E-2</v>
      </c>
      <c r="Q335" s="336">
        <f t="shared" si="27"/>
        <v>3.1714157878943755E+96</v>
      </c>
      <c r="R335" s="333"/>
      <c r="S335" s="334"/>
      <c r="T335" s="335"/>
      <c r="U335" s="337"/>
      <c r="V335" s="338">
        <f t="shared" si="28"/>
        <v>9.9999999999999997E+89</v>
      </c>
      <c r="W335" s="337"/>
      <c r="X335" s="338">
        <f t="shared" si="29"/>
        <v>9.9999999999999997E+89</v>
      </c>
    </row>
    <row r="336" spans="1:24" ht="14">
      <c r="A336" s="360" t="s">
        <v>545</v>
      </c>
      <c r="B336" s="358">
        <v>0.39789999999999998</v>
      </c>
      <c r="C336" s="358"/>
      <c r="D336" s="358">
        <v>1.008</v>
      </c>
      <c r="E336" s="361">
        <v>16</v>
      </c>
      <c r="F336" s="356">
        <f t="shared" si="30"/>
        <v>16</v>
      </c>
      <c r="G336" s="355">
        <f t="shared" si="21"/>
        <v>137.43895347200001</v>
      </c>
      <c r="H336" s="361">
        <v>128</v>
      </c>
      <c r="I336" s="362">
        <v>1E-10</v>
      </c>
      <c r="J336" s="357" t="s">
        <v>234</v>
      </c>
      <c r="K336" s="357" t="s">
        <v>254</v>
      </c>
      <c r="L336" s="356" t="b">
        <f t="shared" si="22"/>
        <v>0</v>
      </c>
      <c r="M336" s="333">
        <f t="shared" si="23"/>
        <v>7.6149850449332909E+89</v>
      </c>
      <c r="N336" s="334">
        <f t="shared" si="24"/>
        <v>3252.1205886083699</v>
      </c>
      <c r="O336" s="335">
        <f t="shared" si="25"/>
        <v>0</v>
      </c>
      <c r="P336" s="335">
        <f t="shared" si="26"/>
        <v>3.5056800006072815E-2</v>
      </c>
      <c r="Q336" s="336">
        <f t="shared" si="27"/>
        <v>3.1714157878943755E+96</v>
      </c>
      <c r="R336" s="333"/>
      <c r="S336" s="334"/>
      <c r="T336" s="335"/>
      <c r="U336" s="337"/>
      <c r="V336" s="338">
        <f t="shared" si="28"/>
        <v>9.9999999999999997E+89</v>
      </c>
      <c r="W336" s="337"/>
      <c r="X336" s="338">
        <f t="shared" si="29"/>
        <v>9.9999999999999997E+89</v>
      </c>
    </row>
    <row r="337" spans="1:24" ht="14">
      <c r="A337" s="360" t="s">
        <v>546</v>
      </c>
      <c r="B337" s="358">
        <v>0.379</v>
      </c>
      <c r="C337" s="358"/>
      <c r="D337" s="358">
        <v>1.008</v>
      </c>
      <c r="E337" s="361">
        <v>16</v>
      </c>
      <c r="F337" s="356">
        <f t="shared" si="30"/>
        <v>16</v>
      </c>
      <c r="G337" s="355">
        <f t="shared" si="21"/>
        <v>137.43895347200001</v>
      </c>
      <c r="H337" s="361">
        <v>128</v>
      </c>
      <c r="I337" s="362">
        <v>1E-10</v>
      </c>
      <c r="J337" s="357" t="s">
        <v>234</v>
      </c>
      <c r="K337" s="357" t="s">
        <v>250</v>
      </c>
      <c r="L337" s="356" t="b">
        <f t="shared" si="22"/>
        <v>0</v>
      </c>
      <c r="M337" s="333">
        <f t="shared" si="23"/>
        <v>7.6149850449332909E+89</v>
      </c>
      <c r="N337" s="334">
        <f t="shared" si="24"/>
        <v>3252.1205886083699</v>
      </c>
      <c r="O337" s="335">
        <f t="shared" si="25"/>
        <v>0</v>
      </c>
      <c r="P337" s="335">
        <f t="shared" si="26"/>
        <v>3.3391624031921585E-2</v>
      </c>
      <c r="Q337" s="336">
        <f t="shared" si="27"/>
        <v>3.1714157878943755E+96</v>
      </c>
      <c r="R337" s="333"/>
      <c r="S337" s="334"/>
      <c r="T337" s="335"/>
      <c r="U337" s="337"/>
      <c r="V337" s="338">
        <f t="shared" si="28"/>
        <v>9.9999999999999997E+89</v>
      </c>
      <c r="W337" s="337"/>
      <c r="X337" s="338">
        <f t="shared" si="29"/>
        <v>9.9999999999999997E+89</v>
      </c>
    </row>
    <row r="338" spans="1:24" ht="14">
      <c r="A338" s="360" t="s">
        <v>547</v>
      </c>
      <c r="B338" s="358">
        <v>0.39410000000000001</v>
      </c>
      <c r="C338" s="358"/>
      <c r="D338" s="358">
        <v>1.048</v>
      </c>
      <c r="E338" s="361">
        <v>16</v>
      </c>
      <c r="F338" s="356">
        <f t="shared" si="30"/>
        <v>16</v>
      </c>
      <c r="G338" s="355">
        <f t="shared" si="21"/>
        <v>137.43895347200001</v>
      </c>
      <c r="H338" s="361">
        <v>128</v>
      </c>
      <c r="I338" s="361">
        <f>2 * 300</f>
        <v>600</v>
      </c>
      <c r="J338" s="357" t="s">
        <v>497</v>
      </c>
      <c r="K338" s="357" t="s">
        <v>250</v>
      </c>
      <c r="L338" s="356" t="b">
        <f t="shared" si="22"/>
        <v>0</v>
      </c>
      <c r="M338" s="333">
        <f t="shared" si="23"/>
        <v>7.6149850449332909E+89</v>
      </c>
      <c r="N338" s="334">
        <f t="shared" si="24"/>
        <v>3252.1205886083699</v>
      </c>
      <c r="O338" s="335">
        <f t="shared" si="25"/>
        <v>0</v>
      </c>
      <c r="P338" s="335">
        <f t="shared" si="26"/>
        <v>3.4722002720264634E-2</v>
      </c>
      <c r="Q338" s="336">
        <f t="shared" si="27"/>
        <v>3.1714157878943755E+96</v>
      </c>
      <c r="R338" s="333"/>
      <c r="S338" s="334"/>
      <c r="T338" s="335"/>
      <c r="U338" s="337"/>
      <c r="V338" s="338">
        <f t="shared" si="28"/>
        <v>9.9999999999999997E+89</v>
      </c>
      <c r="W338" s="337"/>
      <c r="X338" s="338">
        <f t="shared" si="29"/>
        <v>9.9999999999999997E+89</v>
      </c>
    </row>
    <row r="339" spans="1:24" ht="14">
      <c r="A339" s="360" t="s">
        <v>548</v>
      </c>
      <c r="B339" s="358">
        <v>0.40010000000000001</v>
      </c>
      <c r="C339" s="358"/>
      <c r="D339" s="358">
        <v>1.0640000000000001</v>
      </c>
      <c r="E339" s="361">
        <v>16</v>
      </c>
      <c r="F339" s="356">
        <f t="shared" si="30"/>
        <v>16</v>
      </c>
      <c r="G339" s="355">
        <f t="shared" si="21"/>
        <v>130.99650252800001</v>
      </c>
      <c r="H339" s="361">
        <v>122</v>
      </c>
      <c r="I339" s="362">
        <v>1E-10</v>
      </c>
      <c r="J339" s="357" t="s">
        <v>234</v>
      </c>
      <c r="K339" s="357" t="s">
        <v>250</v>
      </c>
      <c r="L339" s="356" t="b">
        <f t="shared" si="22"/>
        <v>0</v>
      </c>
      <c r="M339" s="333">
        <f t="shared" si="23"/>
        <v>7.9881140567968263E+89</v>
      </c>
      <c r="N339" s="334">
        <f t="shared" si="24"/>
        <v>3411.4722530605391</v>
      </c>
      <c r="O339" s="335">
        <f t="shared" si="25"/>
        <v>0</v>
      </c>
      <c r="P339" s="335">
        <f t="shared" si="26"/>
        <v>3.5250630013645978E-2</v>
      </c>
      <c r="Q339" s="336">
        <f t="shared" si="27"/>
        <v>3.1714157878943755E+96</v>
      </c>
      <c r="R339" s="333"/>
      <c r="S339" s="334"/>
      <c r="T339" s="335"/>
      <c r="U339" s="337"/>
      <c r="V339" s="338">
        <f t="shared" si="28"/>
        <v>9.9999999999999997E+89</v>
      </c>
      <c r="W339" s="337"/>
      <c r="X339" s="338">
        <f t="shared" si="29"/>
        <v>9.9999999999999997E+89</v>
      </c>
    </row>
    <row r="340" spans="1:24" ht="14">
      <c r="A340" s="360" t="s">
        <v>549</v>
      </c>
      <c r="B340" s="358">
        <v>0.40910000000000002</v>
      </c>
      <c r="C340" s="358"/>
      <c r="D340" s="358">
        <v>1.0880000000000001</v>
      </c>
      <c r="E340" s="361">
        <v>32</v>
      </c>
      <c r="F340" s="356">
        <f t="shared" si="30"/>
        <v>32</v>
      </c>
      <c r="G340" s="355">
        <f t="shared" si="21"/>
        <v>68.719476736000004</v>
      </c>
      <c r="H340" s="361">
        <v>64</v>
      </c>
      <c r="I340" s="362">
        <v>1E-10</v>
      </c>
      <c r="J340" s="357" t="s">
        <v>234</v>
      </c>
      <c r="K340" s="357" t="s">
        <v>550</v>
      </c>
      <c r="L340" s="356" t="b">
        <f t="shared" si="22"/>
        <v>0</v>
      </c>
      <c r="M340" s="333">
        <f t="shared" si="23"/>
        <v>1.522734242076895E+90</v>
      </c>
      <c r="N340" s="334">
        <f t="shared" si="24"/>
        <v>13006.237964793307</v>
      </c>
      <c r="O340" s="335">
        <f t="shared" si="25"/>
        <v>0</v>
      </c>
      <c r="P340" s="335">
        <f t="shared" si="26"/>
        <v>0.10813071286115399</v>
      </c>
      <c r="Q340" s="336">
        <f t="shared" si="27"/>
        <v>3.1714157878943755E+96</v>
      </c>
      <c r="R340" s="333"/>
      <c r="S340" s="334"/>
      <c r="T340" s="335"/>
      <c r="U340" s="337"/>
      <c r="V340" s="338">
        <f t="shared" si="28"/>
        <v>9.9999999999999997E+89</v>
      </c>
      <c r="W340" s="337"/>
      <c r="X340" s="338">
        <f t="shared" si="29"/>
        <v>9.9999999999999997E+89</v>
      </c>
    </row>
    <row r="341" spans="1:24" ht="14">
      <c r="A341" s="360" t="s">
        <v>551</v>
      </c>
      <c r="B341" s="358">
        <v>0.36820000000000003</v>
      </c>
      <c r="C341" s="358"/>
      <c r="D341" s="358">
        <v>1.0880000000000001</v>
      </c>
      <c r="E341" s="361">
        <v>16</v>
      </c>
      <c r="F341" s="356">
        <f t="shared" si="30"/>
        <v>16</v>
      </c>
      <c r="G341" s="355">
        <f t="shared" si="21"/>
        <v>68.719476736000004</v>
      </c>
      <c r="H341" s="361">
        <v>64</v>
      </c>
      <c r="I341" s="361">
        <f>2 * 300</f>
        <v>600</v>
      </c>
      <c r="J341" s="357" t="s">
        <v>497</v>
      </c>
      <c r="K341" s="357" t="s">
        <v>262</v>
      </c>
      <c r="L341" s="356" t="b">
        <f t="shared" si="22"/>
        <v>0</v>
      </c>
      <c r="M341" s="333">
        <f t="shared" si="23"/>
        <v>1.522734242076895E+90</v>
      </c>
      <c r="N341" s="334">
        <f t="shared" si="24"/>
        <v>6503.1189823966533</v>
      </c>
      <c r="O341" s="335">
        <f t="shared" si="25"/>
        <v>0</v>
      </c>
      <c r="P341" s="335">
        <f t="shared" si="26"/>
        <v>9.73202847115055E-2</v>
      </c>
      <c r="Q341" s="336">
        <f t="shared" si="27"/>
        <v>3.1714157878943755E+96</v>
      </c>
      <c r="R341" s="333"/>
      <c r="S341" s="334"/>
      <c r="T341" s="335"/>
      <c r="U341" s="337"/>
      <c r="V341" s="338">
        <f t="shared" si="28"/>
        <v>9.9999999999999997E+89</v>
      </c>
      <c r="W341" s="337"/>
      <c r="X341" s="338">
        <f t="shared" si="29"/>
        <v>9.9999999999999997E+89</v>
      </c>
    </row>
    <row r="342" spans="1:24" ht="14">
      <c r="A342" s="360" t="s">
        <v>552</v>
      </c>
      <c r="B342" s="358">
        <v>0.37369999999999998</v>
      </c>
      <c r="C342" s="358"/>
      <c r="D342" s="358">
        <v>1.1138399999999999</v>
      </c>
      <c r="E342" s="361">
        <v>16</v>
      </c>
      <c r="F342" s="356">
        <f t="shared" si="30"/>
        <v>16</v>
      </c>
      <c r="G342" s="355">
        <f t="shared" si="21"/>
        <v>68.719476736000004</v>
      </c>
      <c r="H342" s="361">
        <v>64</v>
      </c>
      <c r="I342" s="362">
        <v>1E-10</v>
      </c>
      <c r="J342" s="357" t="s">
        <v>234</v>
      </c>
      <c r="K342" s="357" t="s">
        <v>536</v>
      </c>
      <c r="L342" s="356" t="b">
        <f t="shared" si="22"/>
        <v>0</v>
      </c>
      <c r="M342" s="333">
        <f t="shared" si="23"/>
        <v>1.522734242076895E+90</v>
      </c>
      <c r="N342" s="334">
        <f t="shared" si="24"/>
        <v>6503.1189823966533</v>
      </c>
      <c r="O342" s="335">
        <f t="shared" si="25"/>
        <v>0</v>
      </c>
      <c r="P342" s="335">
        <f t="shared" si="26"/>
        <v>9.8774009768304194E-2</v>
      </c>
      <c r="Q342" s="336">
        <f t="shared" si="27"/>
        <v>3.1714157878943755E+96</v>
      </c>
      <c r="R342" s="333"/>
      <c r="S342" s="334"/>
      <c r="T342" s="335"/>
      <c r="U342" s="337"/>
      <c r="V342" s="338">
        <f t="shared" si="28"/>
        <v>9.9999999999999997E+89</v>
      </c>
      <c r="W342" s="337"/>
      <c r="X342" s="338">
        <f t="shared" si="29"/>
        <v>9.9999999999999997E+89</v>
      </c>
    </row>
    <row r="343" spans="1:24" ht="14">
      <c r="A343" s="360" t="s">
        <v>553</v>
      </c>
      <c r="B343" s="358">
        <v>0.40060000000000001</v>
      </c>
      <c r="C343" s="358"/>
      <c r="D343" s="358">
        <v>1.1160000000000001</v>
      </c>
      <c r="E343" s="361">
        <v>12</v>
      </c>
      <c r="F343" s="356">
        <f t="shared" si="30"/>
        <v>12</v>
      </c>
      <c r="G343" s="355">
        <f t="shared" si="21"/>
        <v>103.079215104</v>
      </c>
      <c r="H343" s="361">
        <v>96</v>
      </c>
      <c r="I343" s="361">
        <f>1 * 450</f>
        <v>450</v>
      </c>
      <c r="J343" s="357" t="s">
        <v>554</v>
      </c>
      <c r="K343" s="357" t="s">
        <v>250</v>
      </c>
      <c r="L343" s="356" t="b">
        <f t="shared" si="22"/>
        <v>0</v>
      </c>
      <c r="M343" s="333">
        <f t="shared" si="23"/>
        <v>1.0150685724146757E+90</v>
      </c>
      <c r="N343" s="334">
        <f t="shared" si="24"/>
        <v>3251.2789424933053</v>
      </c>
      <c r="O343" s="335">
        <f t="shared" si="25"/>
        <v>0</v>
      </c>
      <c r="P343" s="335">
        <f t="shared" si="26"/>
        <v>5.2942023432141633E-2</v>
      </c>
      <c r="Q343" s="336">
        <f t="shared" si="27"/>
        <v>3.1714157878943755E+96</v>
      </c>
      <c r="R343" s="333"/>
      <c r="S343" s="334"/>
      <c r="T343" s="335"/>
      <c r="U343" s="337"/>
      <c r="V343" s="338">
        <f t="shared" si="28"/>
        <v>9.9999999999999997E+89</v>
      </c>
      <c r="W343" s="337"/>
      <c r="X343" s="338">
        <f t="shared" si="29"/>
        <v>9.9999999999999997E+89</v>
      </c>
    </row>
    <row r="344" spans="1:24" ht="14">
      <c r="A344" s="360" t="s">
        <v>555</v>
      </c>
      <c r="B344" s="358">
        <v>0.50570000000000004</v>
      </c>
      <c r="C344" s="358"/>
      <c r="D344" s="358">
        <v>1.1399999999999999</v>
      </c>
      <c r="E344" s="361">
        <v>16</v>
      </c>
      <c r="F344" s="356">
        <f t="shared" si="30"/>
        <v>16</v>
      </c>
      <c r="G344" s="355">
        <f t="shared" si="21"/>
        <v>130.99650252800001</v>
      </c>
      <c r="H344" s="361">
        <v>122</v>
      </c>
      <c r="I344" s="362">
        <v>1E-10</v>
      </c>
      <c r="J344" s="357" t="s">
        <v>234</v>
      </c>
      <c r="K344" s="357" t="s">
        <v>250</v>
      </c>
      <c r="L344" s="356" t="b">
        <f t="shared" si="22"/>
        <v>0</v>
      </c>
      <c r="M344" s="333">
        <f t="shared" si="23"/>
        <v>7.9881140567968263E+89</v>
      </c>
      <c r="N344" s="334">
        <f t="shared" si="24"/>
        <v>3411.4722530605391</v>
      </c>
      <c r="O344" s="335">
        <f t="shared" si="25"/>
        <v>0</v>
      </c>
      <c r="P344" s="335">
        <f t="shared" si="26"/>
        <v>4.4554470377157644E-2</v>
      </c>
      <c r="Q344" s="336">
        <f t="shared" si="27"/>
        <v>3.1714157878943755E+96</v>
      </c>
      <c r="R344" s="333"/>
      <c r="S344" s="334"/>
      <c r="T344" s="335"/>
      <c r="U344" s="337"/>
      <c r="V344" s="338">
        <f t="shared" si="28"/>
        <v>9.9999999999999997E+89</v>
      </c>
      <c r="W344" s="337"/>
      <c r="X344" s="338">
        <f t="shared" si="29"/>
        <v>9.9999999999999997E+89</v>
      </c>
    </row>
    <row r="345" spans="1:24" ht="14">
      <c r="A345" s="360" t="s">
        <v>556</v>
      </c>
      <c r="B345" s="358">
        <v>0.43309999999999998</v>
      </c>
      <c r="C345" s="358"/>
      <c r="D345" s="358">
        <v>1.1519999999999999</v>
      </c>
      <c r="E345" s="361">
        <v>16</v>
      </c>
      <c r="F345" s="356">
        <f t="shared" si="30"/>
        <v>16</v>
      </c>
      <c r="G345" s="355">
        <f t="shared" si="21"/>
        <v>137.43895347200001</v>
      </c>
      <c r="H345" s="361">
        <v>128</v>
      </c>
      <c r="I345" s="361">
        <f>2 * 300</f>
        <v>600</v>
      </c>
      <c r="J345" s="357" t="s">
        <v>497</v>
      </c>
      <c r="K345" s="357" t="s">
        <v>250</v>
      </c>
      <c r="L345" s="356" t="b">
        <f t="shared" si="22"/>
        <v>0</v>
      </c>
      <c r="M345" s="333">
        <f t="shared" si="23"/>
        <v>7.6149850449332909E+89</v>
      </c>
      <c r="N345" s="334">
        <f t="shared" si="24"/>
        <v>3252.1205886083699</v>
      </c>
      <c r="O345" s="335">
        <f t="shared" si="25"/>
        <v>0</v>
      </c>
      <c r="P345" s="335">
        <f t="shared" si="26"/>
        <v>3.8158080127243366E-2</v>
      </c>
      <c r="Q345" s="336">
        <f t="shared" si="27"/>
        <v>3.1714157878943755E+96</v>
      </c>
      <c r="R345" s="333"/>
      <c r="S345" s="334"/>
      <c r="T345" s="335"/>
      <c r="U345" s="337"/>
      <c r="V345" s="338">
        <f t="shared" si="28"/>
        <v>9.9999999999999997E+89</v>
      </c>
      <c r="W345" s="337"/>
      <c r="X345" s="338">
        <f t="shared" si="29"/>
        <v>9.9999999999999997E+89</v>
      </c>
    </row>
    <row r="346" spans="1:24" ht="14">
      <c r="A346" s="360" t="s">
        <v>557</v>
      </c>
      <c r="B346" s="358">
        <v>0.43630000000000002</v>
      </c>
      <c r="C346" s="358"/>
      <c r="D346" s="358">
        <v>1.1526000000000001</v>
      </c>
      <c r="E346" s="361">
        <v>8</v>
      </c>
      <c r="F346" s="356">
        <f t="shared" si="30"/>
        <v>8</v>
      </c>
      <c r="G346" s="355">
        <f t="shared" si="21"/>
        <v>51.539607552</v>
      </c>
      <c r="H346" s="361">
        <v>48</v>
      </c>
      <c r="I346" s="361">
        <f>1 * 7500</f>
        <v>7500</v>
      </c>
      <c r="J346" s="357" t="s">
        <v>558</v>
      </c>
      <c r="K346" s="357" t="s">
        <v>262</v>
      </c>
      <c r="L346" s="356" t="b">
        <f t="shared" si="22"/>
        <v>0</v>
      </c>
      <c r="M346" s="333">
        <f t="shared" si="23"/>
        <v>2.0301371448293514E+90</v>
      </c>
      <c r="N346" s="334">
        <f t="shared" si="24"/>
        <v>4335.0385899910734</v>
      </c>
      <c r="O346" s="335">
        <f t="shared" si="25"/>
        <v>0</v>
      </c>
      <c r="P346" s="335">
        <f t="shared" si="26"/>
        <v>0.11532004405114027</v>
      </c>
      <c r="Q346" s="336">
        <f t="shared" si="27"/>
        <v>3.1714157878943755E+96</v>
      </c>
      <c r="R346" s="333"/>
      <c r="S346" s="334"/>
      <c r="T346" s="335"/>
      <c r="U346" s="337"/>
      <c r="V346" s="338">
        <f t="shared" si="28"/>
        <v>9.9999999999999997E+89</v>
      </c>
      <c r="W346" s="337"/>
      <c r="X346" s="338">
        <f t="shared" si="29"/>
        <v>9.9999999999999997E+89</v>
      </c>
    </row>
    <row r="347" spans="1:24" ht="14">
      <c r="A347" s="360" t="s">
        <v>559</v>
      </c>
      <c r="B347" s="358">
        <v>0.443</v>
      </c>
      <c r="C347" s="358"/>
      <c r="D347" s="358">
        <v>1.1561999999999999</v>
      </c>
      <c r="E347" s="361">
        <v>32</v>
      </c>
      <c r="F347" s="356">
        <f t="shared" si="30"/>
        <v>32</v>
      </c>
      <c r="G347" s="355">
        <f t="shared" si="21"/>
        <v>68.719476736000004</v>
      </c>
      <c r="H347" s="361">
        <v>64</v>
      </c>
      <c r="I347" s="362">
        <v>1E-10</v>
      </c>
      <c r="J347" s="357" t="s">
        <v>234</v>
      </c>
      <c r="K347" s="357" t="s">
        <v>560</v>
      </c>
      <c r="L347" s="356" t="b">
        <f t="shared" si="22"/>
        <v>0</v>
      </c>
      <c r="M347" s="333">
        <f t="shared" si="23"/>
        <v>1.522734242076895E+90</v>
      </c>
      <c r="N347" s="334">
        <f t="shared" si="24"/>
        <v>13006.237964793307</v>
      </c>
      <c r="O347" s="335">
        <f t="shared" si="25"/>
        <v>0</v>
      </c>
      <c r="P347" s="335">
        <f t="shared" si="26"/>
        <v>0.11709094548396777</v>
      </c>
      <c r="Q347" s="336">
        <f t="shared" si="27"/>
        <v>3.1714157878943755E+96</v>
      </c>
      <c r="R347" s="333"/>
      <c r="S347" s="334"/>
      <c r="T347" s="335"/>
      <c r="U347" s="337"/>
      <c r="V347" s="338">
        <f t="shared" si="28"/>
        <v>9.9999999999999997E+89</v>
      </c>
      <c r="W347" s="337"/>
      <c r="X347" s="338">
        <f t="shared" si="29"/>
        <v>9.9999999999999997E+89</v>
      </c>
    </row>
    <row r="348" spans="1:24" ht="14">
      <c r="A348" s="360" t="s">
        <v>561</v>
      </c>
      <c r="B348" s="358">
        <v>0.49370000000000003</v>
      </c>
      <c r="C348" s="358"/>
      <c r="D348" s="358">
        <v>1.18</v>
      </c>
      <c r="E348" s="361">
        <v>24</v>
      </c>
      <c r="F348" s="356">
        <f t="shared" si="30"/>
        <v>24</v>
      </c>
      <c r="G348" s="355">
        <f t="shared" si="21"/>
        <v>51.539607552</v>
      </c>
      <c r="H348" s="361">
        <v>48</v>
      </c>
      <c r="I348" s="362">
        <v>1E-10</v>
      </c>
      <c r="J348" s="357" t="s">
        <v>234</v>
      </c>
      <c r="K348" s="357" t="s">
        <v>500</v>
      </c>
      <c r="L348" s="356" t="b">
        <f t="shared" si="22"/>
        <v>0</v>
      </c>
      <c r="M348" s="333">
        <f t="shared" si="23"/>
        <v>2.0301371448293514E+90</v>
      </c>
      <c r="N348" s="334">
        <f t="shared" si="24"/>
        <v>13005.115769973221</v>
      </c>
      <c r="O348" s="335">
        <f t="shared" si="25"/>
        <v>0</v>
      </c>
      <c r="P348" s="335">
        <f t="shared" si="26"/>
        <v>0.13049164737118488</v>
      </c>
      <c r="Q348" s="336">
        <f t="shared" si="27"/>
        <v>3.1714157878943755E+96</v>
      </c>
      <c r="R348" s="333"/>
      <c r="S348" s="334"/>
      <c r="T348" s="335"/>
      <c r="U348" s="337"/>
      <c r="V348" s="338">
        <f t="shared" si="28"/>
        <v>9.9999999999999997E+89</v>
      </c>
      <c r="W348" s="337"/>
      <c r="X348" s="338">
        <f t="shared" si="29"/>
        <v>9.9999999999999997E+89</v>
      </c>
    </row>
    <row r="349" spans="1:24" ht="14">
      <c r="A349" s="360" t="s">
        <v>562</v>
      </c>
      <c r="B349" s="358">
        <v>0.42020000000000002</v>
      </c>
      <c r="C349" s="358"/>
      <c r="D349" s="358">
        <v>1.1919999999999999</v>
      </c>
      <c r="E349" s="361">
        <v>16</v>
      </c>
      <c r="F349" s="356">
        <f t="shared" si="30"/>
        <v>16</v>
      </c>
      <c r="G349" s="355">
        <f t="shared" si="21"/>
        <v>137.43895347200001</v>
      </c>
      <c r="H349" s="361">
        <v>128</v>
      </c>
      <c r="I349" s="362">
        <v>1E-10</v>
      </c>
      <c r="J349" s="357" t="s">
        <v>234</v>
      </c>
      <c r="K349" s="357" t="s">
        <v>262</v>
      </c>
      <c r="L349" s="356" t="b">
        <f t="shared" si="22"/>
        <v>0</v>
      </c>
      <c r="M349" s="333">
        <f t="shared" si="23"/>
        <v>7.6149850449332909E+89</v>
      </c>
      <c r="N349" s="334">
        <f t="shared" si="24"/>
        <v>3252.1205886083699</v>
      </c>
      <c r="O349" s="335">
        <f t="shared" si="25"/>
        <v>0</v>
      </c>
      <c r="P349" s="335">
        <f t="shared" si="26"/>
        <v>3.7021531446473487E-2</v>
      </c>
      <c r="Q349" s="336">
        <f t="shared" si="27"/>
        <v>3.1714157878943755E+96</v>
      </c>
      <c r="R349" s="333"/>
      <c r="S349" s="334"/>
      <c r="T349" s="335"/>
      <c r="U349" s="337"/>
      <c r="V349" s="338">
        <f t="shared" si="28"/>
        <v>9.9999999999999997E+89</v>
      </c>
      <c r="W349" s="337"/>
      <c r="X349" s="338">
        <f t="shared" si="29"/>
        <v>9.9999999999999997E+89</v>
      </c>
    </row>
    <row r="350" spans="1:24" ht="14">
      <c r="A350" s="360" t="s">
        <v>563</v>
      </c>
      <c r="B350" s="358">
        <v>0.42020000000000002</v>
      </c>
      <c r="C350" s="358"/>
      <c r="D350" s="358">
        <v>1.1919999999999999</v>
      </c>
      <c r="E350" s="361">
        <v>16</v>
      </c>
      <c r="F350" s="356">
        <f t="shared" si="30"/>
        <v>16</v>
      </c>
      <c r="G350" s="355">
        <f t="shared" si="21"/>
        <v>137.43895347200001</v>
      </c>
      <c r="H350" s="361">
        <v>128</v>
      </c>
      <c r="I350" s="362">
        <v>1E-10</v>
      </c>
      <c r="J350" s="357" t="s">
        <v>234</v>
      </c>
      <c r="K350" s="357" t="s">
        <v>250</v>
      </c>
      <c r="L350" s="356" t="b">
        <f t="shared" si="22"/>
        <v>0</v>
      </c>
      <c r="M350" s="333">
        <f t="shared" si="23"/>
        <v>7.6149850449332909E+89</v>
      </c>
      <c r="N350" s="334">
        <f t="shared" si="24"/>
        <v>3252.1205886083699</v>
      </c>
      <c r="O350" s="335">
        <f t="shared" si="25"/>
        <v>0</v>
      </c>
      <c r="P350" s="335">
        <f t="shared" si="26"/>
        <v>3.7021531446473487E-2</v>
      </c>
      <c r="Q350" s="336">
        <f t="shared" si="27"/>
        <v>3.1714157878943755E+96</v>
      </c>
      <c r="R350" s="333"/>
      <c r="S350" s="334"/>
      <c r="T350" s="335"/>
      <c r="U350" s="337"/>
      <c r="V350" s="338">
        <f t="shared" si="28"/>
        <v>9.9999999999999997E+89</v>
      </c>
      <c r="W350" s="337"/>
      <c r="X350" s="338">
        <f t="shared" si="29"/>
        <v>9.9999999999999997E+89</v>
      </c>
    </row>
    <row r="351" spans="1:24" ht="14">
      <c r="A351" s="360" t="s">
        <v>564</v>
      </c>
      <c r="B351" s="358">
        <v>0.45269999999999999</v>
      </c>
      <c r="C351" s="358"/>
      <c r="D351" s="358">
        <v>1.204</v>
      </c>
      <c r="E351" s="361">
        <v>16</v>
      </c>
      <c r="F351" s="356">
        <f t="shared" si="30"/>
        <v>16</v>
      </c>
      <c r="G351" s="355">
        <f t="shared" si="21"/>
        <v>68.719476736000004</v>
      </c>
      <c r="H351" s="361">
        <v>64</v>
      </c>
      <c r="I351" s="361">
        <v>225</v>
      </c>
      <c r="J351" s="357" t="s">
        <v>509</v>
      </c>
      <c r="K351" s="357" t="s">
        <v>262</v>
      </c>
      <c r="L351" s="356" t="b">
        <f t="shared" si="22"/>
        <v>0</v>
      </c>
      <c r="M351" s="333">
        <f t="shared" si="23"/>
        <v>1.522734242076895E+90</v>
      </c>
      <c r="N351" s="334">
        <f t="shared" si="24"/>
        <v>6503.1189823966533</v>
      </c>
      <c r="O351" s="335">
        <f t="shared" si="25"/>
        <v>0</v>
      </c>
      <c r="P351" s="335">
        <f t="shared" si="26"/>
        <v>0.11965478785686728</v>
      </c>
      <c r="Q351" s="336">
        <f t="shared" si="27"/>
        <v>3.1714157878943755E+96</v>
      </c>
      <c r="R351" s="333"/>
      <c r="S351" s="334"/>
      <c r="T351" s="335"/>
      <c r="U351" s="337"/>
      <c r="V351" s="338">
        <f t="shared" si="28"/>
        <v>9.9999999999999997E+89</v>
      </c>
      <c r="W351" s="337"/>
      <c r="X351" s="338">
        <f t="shared" si="29"/>
        <v>9.9999999999999997E+89</v>
      </c>
    </row>
    <row r="352" spans="1:24" ht="14">
      <c r="A352" s="360" t="s">
        <v>565</v>
      </c>
      <c r="B352" s="358">
        <v>0.45490000000000003</v>
      </c>
      <c r="C352" s="358"/>
      <c r="D352" s="358">
        <v>1.2096</v>
      </c>
      <c r="E352" s="361">
        <v>16</v>
      </c>
      <c r="F352" s="356">
        <f t="shared" si="30"/>
        <v>16</v>
      </c>
      <c r="G352" s="355">
        <f t="shared" si="21"/>
        <v>137.43895347200001</v>
      </c>
      <c r="H352" s="361">
        <v>128</v>
      </c>
      <c r="I352" s="361">
        <f>1 * 950</f>
        <v>950</v>
      </c>
      <c r="J352" s="357" t="s">
        <v>520</v>
      </c>
      <c r="K352" s="357" t="s">
        <v>254</v>
      </c>
      <c r="L352" s="356" t="b">
        <f t="shared" si="22"/>
        <v>0</v>
      </c>
      <c r="M352" s="333">
        <f t="shared" si="23"/>
        <v>7.6149850449332909E+89</v>
      </c>
      <c r="N352" s="334">
        <f t="shared" si="24"/>
        <v>3252.1205886083699</v>
      </c>
      <c r="O352" s="335">
        <f t="shared" si="25"/>
        <v>0</v>
      </c>
      <c r="P352" s="335">
        <f t="shared" si="26"/>
        <v>4.0078759293195591E-2</v>
      </c>
      <c r="Q352" s="336">
        <f t="shared" si="27"/>
        <v>3.1714157878943755E+96</v>
      </c>
      <c r="R352" s="333"/>
      <c r="S352" s="334"/>
      <c r="T352" s="335"/>
      <c r="U352" s="337"/>
      <c r="V352" s="338">
        <f t="shared" si="28"/>
        <v>9.9999999999999997E+89</v>
      </c>
      <c r="W352" s="337"/>
      <c r="X352" s="338">
        <f t="shared" si="29"/>
        <v>9.9999999999999997E+89</v>
      </c>
    </row>
    <row r="353" spans="1:24" ht="14">
      <c r="A353" s="360" t="s">
        <v>566</v>
      </c>
      <c r="B353" s="358">
        <v>0.46899999999999997</v>
      </c>
      <c r="C353" s="358"/>
      <c r="D353" s="358">
        <v>1.224</v>
      </c>
      <c r="E353" s="361">
        <v>32</v>
      </c>
      <c r="F353" s="356">
        <f t="shared" si="30"/>
        <v>32</v>
      </c>
      <c r="G353" s="355">
        <f t="shared" si="21"/>
        <v>68.719476736000004</v>
      </c>
      <c r="H353" s="361">
        <v>64</v>
      </c>
      <c r="I353" s="362">
        <v>1E-10</v>
      </c>
      <c r="J353" s="357" t="s">
        <v>234</v>
      </c>
      <c r="K353" s="357" t="s">
        <v>567</v>
      </c>
      <c r="L353" s="356" t="b">
        <f t="shared" si="22"/>
        <v>0</v>
      </c>
      <c r="M353" s="333">
        <f t="shared" si="23"/>
        <v>1.522734242076895E+90</v>
      </c>
      <c r="N353" s="334">
        <f t="shared" si="24"/>
        <v>13006.237964793307</v>
      </c>
      <c r="O353" s="335">
        <f t="shared" si="25"/>
        <v>0</v>
      </c>
      <c r="P353" s="335">
        <f t="shared" si="26"/>
        <v>0.12396310029792525</v>
      </c>
      <c r="Q353" s="336">
        <f t="shared" si="27"/>
        <v>3.1714157878943755E+96</v>
      </c>
      <c r="R353" s="333"/>
      <c r="S353" s="334"/>
      <c r="T353" s="335"/>
      <c r="U353" s="337"/>
      <c r="V353" s="338">
        <f t="shared" si="28"/>
        <v>9.9999999999999997E+89</v>
      </c>
      <c r="W353" s="337"/>
      <c r="X353" s="338">
        <f t="shared" si="29"/>
        <v>9.9999999999999997E+89</v>
      </c>
    </row>
    <row r="354" spans="1:24" ht="14">
      <c r="A354" s="360" t="s">
        <v>568</v>
      </c>
      <c r="B354" s="358">
        <v>0.46200000000000002</v>
      </c>
      <c r="C354" s="358"/>
      <c r="D354" s="358">
        <v>1.2287999999999999</v>
      </c>
      <c r="E354" s="361">
        <v>32</v>
      </c>
      <c r="F354" s="356">
        <f t="shared" si="30"/>
        <v>32</v>
      </c>
      <c r="G354" s="355">
        <f t="shared" si="21"/>
        <v>68.719476736000004</v>
      </c>
      <c r="H354" s="361">
        <v>64</v>
      </c>
      <c r="I354" s="361">
        <f>1 * 1900</f>
        <v>1900</v>
      </c>
      <c r="J354" s="357" t="s">
        <v>485</v>
      </c>
      <c r="K354" s="357" t="s">
        <v>550</v>
      </c>
      <c r="L354" s="356" t="b">
        <f t="shared" si="22"/>
        <v>0</v>
      </c>
      <c r="M354" s="333">
        <f t="shared" si="23"/>
        <v>1.522734242076895E+90</v>
      </c>
      <c r="N354" s="334">
        <f t="shared" si="24"/>
        <v>13006.237964793307</v>
      </c>
      <c r="O354" s="335">
        <f t="shared" si="25"/>
        <v>0</v>
      </c>
      <c r="P354" s="335">
        <f t="shared" si="26"/>
        <v>0.12211290477109055</v>
      </c>
      <c r="Q354" s="336">
        <f t="shared" si="27"/>
        <v>3.1714157878943755E+96</v>
      </c>
      <c r="R354" s="333"/>
      <c r="S354" s="334"/>
      <c r="T354" s="335"/>
      <c r="U354" s="337"/>
      <c r="V354" s="338">
        <f t="shared" si="28"/>
        <v>9.9999999999999997E+89</v>
      </c>
      <c r="W354" s="337"/>
      <c r="X354" s="338">
        <f t="shared" si="29"/>
        <v>9.9999999999999997E+89</v>
      </c>
    </row>
    <row r="355" spans="1:24" ht="14">
      <c r="A355" s="360" t="s">
        <v>569</v>
      </c>
      <c r="B355" s="358">
        <v>0.4632</v>
      </c>
      <c r="C355" s="358"/>
      <c r="D355" s="358">
        <v>1.232</v>
      </c>
      <c r="E355" s="361">
        <v>32</v>
      </c>
      <c r="F355" s="356">
        <f t="shared" si="30"/>
        <v>32</v>
      </c>
      <c r="G355" s="355">
        <f t="shared" si="21"/>
        <v>68.719476736000004</v>
      </c>
      <c r="H355" s="361">
        <v>64</v>
      </c>
      <c r="I355" s="362">
        <v>1E-10</v>
      </c>
      <c r="J355" s="357" t="s">
        <v>234</v>
      </c>
      <c r="K355" s="357" t="s">
        <v>507</v>
      </c>
      <c r="L355" s="356" t="b">
        <f t="shared" si="22"/>
        <v>0</v>
      </c>
      <c r="M355" s="333">
        <f t="shared" si="23"/>
        <v>1.522734242076895E+90</v>
      </c>
      <c r="N355" s="334">
        <f t="shared" si="24"/>
        <v>13006.237964793307</v>
      </c>
      <c r="O355" s="335">
        <f t="shared" si="25"/>
        <v>0</v>
      </c>
      <c r="P355" s="335">
        <f t="shared" si="26"/>
        <v>0.12243008114711934</v>
      </c>
      <c r="Q355" s="336">
        <f t="shared" si="27"/>
        <v>3.1714157878943755E+96</v>
      </c>
      <c r="R355" s="333"/>
      <c r="S355" s="334"/>
      <c r="T355" s="335"/>
      <c r="U355" s="337"/>
      <c r="V355" s="338">
        <f t="shared" si="28"/>
        <v>9.9999999999999997E+89</v>
      </c>
      <c r="W355" s="337"/>
      <c r="X355" s="338">
        <f t="shared" si="29"/>
        <v>9.9999999999999997E+89</v>
      </c>
    </row>
    <row r="356" spans="1:24" ht="14">
      <c r="A356" s="360" t="s">
        <v>570</v>
      </c>
      <c r="B356" s="358">
        <v>0.46610000000000001</v>
      </c>
      <c r="C356" s="358"/>
      <c r="D356" s="358">
        <v>1.232</v>
      </c>
      <c r="E356" s="361">
        <v>32</v>
      </c>
      <c r="F356" s="356">
        <f t="shared" si="30"/>
        <v>32</v>
      </c>
      <c r="G356" s="355">
        <f t="shared" si="21"/>
        <v>137.43895347200001</v>
      </c>
      <c r="H356" s="361">
        <v>128</v>
      </c>
      <c r="I356" s="362">
        <v>1E-10</v>
      </c>
      <c r="J356" s="357" t="s">
        <v>234</v>
      </c>
      <c r="K356" s="357" t="s">
        <v>550</v>
      </c>
      <c r="L356" s="356" t="b">
        <f t="shared" si="22"/>
        <v>0</v>
      </c>
      <c r="M356" s="333">
        <f t="shared" si="23"/>
        <v>7.6149850449332909E+89</v>
      </c>
      <c r="N356" s="334">
        <f t="shared" si="24"/>
        <v>6504.2411772167397</v>
      </c>
      <c r="O356" s="335">
        <f t="shared" si="25"/>
        <v>0</v>
      </c>
      <c r="P356" s="335">
        <f t="shared" si="26"/>
        <v>4.1065530240840767E-2</v>
      </c>
      <c r="Q356" s="336">
        <f t="shared" si="27"/>
        <v>3.1714157878943755E+96</v>
      </c>
      <c r="R356" s="333"/>
      <c r="S356" s="334"/>
      <c r="T356" s="335"/>
      <c r="U356" s="337"/>
      <c r="V356" s="338">
        <f t="shared" si="28"/>
        <v>9.9999999999999997E+89</v>
      </c>
      <c r="W356" s="337"/>
      <c r="X356" s="338">
        <f t="shared" si="29"/>
        <v>9.9999999999999997E+89</v>
      </c>
    </row>
    <row r="357" spans="1:24" ht="14">
      <c r="A357" s="360" t="s">
        <v>571</v>
      </c>
      <c r="B357" s="358">
        <v>0.4975</v>
      </c>
      <c r="C357" s="358"/>
      <c r="D357" s="358">
        <v>1.23552</v>
      </c>
      <c r="E357" s="361">
        <v>16</v>
      </c>
      <c r="F357" s="356">
        <f t="shared" si="30"/>
        <v>16</v>
      </c>
      <c r="G357" s="355">
        <f t="shared" si="21"/>
        <v>137.43895347200001</v>
      </c>
      <c r="H357" s="361">
        <v>128</v>
      </c>
      <c r="I357" s="361">
        <f>1 * 3750</f>
        <v>3750</v>
      </c>
      <c r="J357" s="357" t="s">
        <v>473</v>
      </c>
      <c r="K357" s="357" t="s">
        <v>262</v>
      </c>
      <c r="L357" s="356" t="b">
        <f t="shared" si="22"/>
        <v>0</v>
      </c>
      <c r="M357" s="333">
        <f t="shared" si="23"/>
        <v>7.6149850449332909E+89</v>
      </c>
      <c r="N357" s="334">
        <f t="shared" si="24"/>
        <v>3252.1205886083699</v>
      </c>
      <c r="O357" s="335">
        <f t="shared" si="25"/>
        <v>0</v>
      </c>
      <c r="P357" s="335">
        <f t="shared" si="26"/>
        <v>4.383201307620313E-2</v>
      </c>
      <c r="Q357" s="336">
        <f t="shared" si="27"/>
        <v>3.1714157878943755E+96</v>
      </c>
      <c r="R357" s="333"/>
      <c r="S357" s="334"/>
      <c r="T357" s="335"/>
      <c r="U357" s="337"/>
      <c r="V357" s="338">
        <f t="shared" si="28"/>
        <v>9.9999999999999997E+89</v>
      </c>
      <c r="W357" s="337"/>
      <c r="X357" s="338">
        <f t="shared" si="29"/>
        <v>9.9999999999999997E+89</v>
      </c>
    </row>
    <row r="358" spans="1:24" ht="14">
      <c r="A358" s="360" t="s">
        <v>572</v>
      </c>
      <c r="B358" s="358">
        <v>0.52790000000000004</v>
      </c>
      <c r="C358" s="358"/>
      <c r="D358" s="358">
        <v>1.248</v>
      </c>
      <c r="E358" s="361">
        <v>16</v>
      </c>
      <c r="F358" s="356">
        <f t="shared" si="30"/>
        <v>16</v>
      </c>
      <c r="G358" s="355">
        <f t="shared" si="21"/>
        <v>130.99650252800001</v>
      </c>
      <c r="H358" s="361">
        <v>122</v>
      </c>
      <c r="I358" s="361">
        <f>2 * 1900</f>
        <v>3800</v>
      </c>
      <c r="J358" s="357" t="s">
        <v>573</v>
      </c>
      <c r="K358" s="357" t="s">
        <v>250</v>
      </c>
      <c r="L358" s="356" t="b">
        <f t="shared" si="22"/>
        <v>0</v>
      </c>
      <c r="M358" s="333">
        <f t="shared" si="23"/>
        <v>7.9881140567968263E+89</v>
      </c>
      <c r="N358" s="334">
        <f t="shared" si="24"/>
        <v>3411.4722530605391</v>
      </c>
      <c r="O358" s="335">
        <f t="shared" si="25"/>
        <v>0</v>
      </c>
      <c r="P358" s="335">
        <f t="shared" si="26"/>
        <v>4.6510391362668609E-2</v>
      </c>
      <c r="Q358" s="336">
        <f t="shared" si="27"/>
        <v>3.1714157878943755E+96</v>
      </c>
      <c r="R358" s="333"/>
      <c r="S358" s="334"/>
      <c r="T358" s="335"/>
      <c r="U358" s="337"/>
      <c r="V358" s="338">
        <f t="shared" si="28"/>
        <v>9.9999999999999997E+89</v>
      </c>
      <c r="W358" s="337"/>
      <c r="X358" s="338">
        <f t="shared" si="29"/>
        <v>9.9999999999999997E+89</v>
      </c>
    </row>
    <row r="359" spans="1:24" ht="14">
      <c r="A359" s="360" t="s">
        <v>574</v>
      </c>
      <c r="B359" s="358">
        <v>0.43080000000000002</v>
      </c>
      <c r="C359" s="358"/>
      <c r="D359" s="358">
        <v>1.2729600000000001</v>
      </c>
      <c r="E359" s="361">
        <v>16</v>
      </c>
      <c r="F359" s="356">
        <f t="shared" si="30"/>
        <v>16</v>
      </c>
      <c r="G359" s="355">
        <f t="shared" si="21"/>
        <v>68.719476736000004</v>
      </c>
      <c r="H359" s="361">
        <v>64</v>
      </c>
      <c r="I359" s="361">
        <f>1 * 950</f>
        <v>950</v>
      </c>
      <c r="J359" s="357" t="s">
        <v>520</v>
      </c>
      <c r="K359" s="357" t="s">
        <v>536</v>
      </c>
      <c r="L359" s="356" t="b">
        <f t="shared" si="22"/>
        <v>0</v>
      </c>
      <c r="M359" s="333">
        <f t="shared" si="23"/>
        <v>1.522734242076895E+90</v>
      </c>
      <c r="N359" s="334">
        <f t="shared" si="24"/>
        <v>6503.1189823966533</v>
      </c>
      <c r="O359" s="335">
        <f t="shared" si="25"/>
        <v>0</v>
      </c>
      <c r="P359" s="335">
        <f t="shared" si="26"/>
        <v>0.11386631899434156</v>
      </c>
      <c r="Q359" s="336">
        <f t="shared" si="27"/>
        <v>3.1714157878943755E+96</v>
      </c>
      <c r="R359" s="333"/>
      <c r="S359" s="334"/>
      <c r="T359" s="335"/>
      <c r="U359" s="337"/>
      <c r="V359" s="338">
        <f t="shared" si="28"/>
        <v>9.9999999999999997E+89</v>
      </c>
      <c r="W359" s="337"/>
      <c r="X359" s="338">
        <f t="shared" si="29"/>
        <v>9.9999999999999997E+89</v>
      </c>
    </row>
    <row r="360" spans="1:24" ht="14">
      <c r="A360" s="360" t="s">
        <v>575</v>
      </c>
      <c r="B360" s="358">
        <v>0.51539999999999997</v>
      </c>
      <c r="C360" s="358"/>
      <c r="D360" s="358">
        <v>1.3056000000000001</v>
      </c>
      <c r="E360" s="361">
        <v>32</v>
      </c>
      <c r="F360" s="356">
        <f t="shared" si="30"/>
        <v>32</v>
      </c>
      <c r="G360" s="355">
        <f t="shared" si="21"/>
        <v>137.43895347200001</v>
      </c>
      <c r="H360" s="361">
        <v>128</v>
      </c>
      <c r="I360" s="362">
        <v>1E-10</v>
      </c>
      <c r="J360" s="357" t="s">
        <v>234</v>
      </c>
      <c r="K360" s="357" t="s">
        <v>560</v>
      </c>
      <c r="L360" s="356" t="b">
        <f t="shared" si="22"/>
        <v>0</v>
      </c>
      <c r="M360" s="333">
        <f t="shared" si="23"/>
        <v>7.6149850449332909E+89</v>
      </c>
      <c r="N360" s="334">
        <f t="shared" si="24"/>
        <v>6504.2411772167397</v>
      </c>
      <c r="O360" s="335">
        <f t="shared" si="25"/>
        <v>0</v>
      </c>
      <c r="P360" s="335">
        <f t="shared" si="26"/>
        <v>4.5409084501457475E-2</v>
      </c>
      <c r="Q360" s="336">
        <f t="shared" si="27"/>
        <v>3.1714157878943755E+96</v>
      </c>
      <c r="R360" s="333"/>
      <c r="S360" s="334"/>
      <c r="T360" s="335"/>
      <c r="U360" s="337"/>
      <c r="V360" s="338">
        <f t="shared" si="28"/>
        <v>9.9999999999999997E+89</v>
      </c>
      <c r="W360" s="337"/>
      <c r="X360" s="338">
        <f t="shared" si="29"/>
        <v>9.9999999999999997E+89</v>
      </c>
    </row>
    <row r="361" spans="1:24" ht="14">
      <c r="A361" s="360" t="s">
        <v>576</v>
      </c>
      <c r="B361" s="358">
        <v>0.47339999999999999</v>
      </c>
      <c r="C361" s="358"/>
      <c r="D361" s="358">
        <v>1.3360000000000001</v>
      </c>
      <c r="E361" s="361">
        <v>16</v>
      </c>
      <c r="F361" s="356">
        <f t="shared" si="30"/>
        <v>16</v>
      </c>
      <c r="G361" s="355">
        <f t="shared" si="21"/>
        <v>137.43895347200001</v>
      </c>
      <c r="H361" s="361">
        <v>128</v>
      </c>
      <c r="I361" s="361">
        <f>2 * 300</f>
        <v>600</v>
      </c>
      <c r="J361" s="357" t="s">
        <v>497</v>
      </c>
      <c r="K361" s="357" t="s">
        <v>262</v>
      </c>
      <c r="L361" s="356" t="b">
        <f t="shared" si="22"/>
        <v>0</v>
      </c>
      <c r="M361" s="333">
        <f t="shared" si="23"/>
        <v>7.6149850449332909E+89</v>
      </c>
      <c r="N361" s="334">
        <f t="shared" si="24"/>
        <v>3252.1205886083699</v>
      </c>
      <c r="O361" s="335">
        <f t="shared" si="25"/>
        <v>0</v>
      </c>
      <c r="P361" s="335">
        <f t="shared" si="26"/>
        <v>4.1708693447788069E-2</v>
      </c>
      <c r="Q361" s="336">
        <f t="shared" si="27"/>
        <v>3.1714157878943755E+96</v>
      </c>
      <c r="R361" s="333"/>
      <c r="S361" s="334"/>
      <c r="T361" s="335"/>
      <c r="U361" s="337"/>
      <c r="V361" s="338">
        <f t="shared" si="28"/>
        <v>9.9999999999999997E+89</v>
      </c>
      <c r="W361" s="337"/>
      <c r="X361" s="338">
        <f t="shared" si="29"/>
        <v>9.9999999999999997E+89</v>
      </c>
    </row>
    <row r="362" spans="1:24" ht="14">
      <c r="A362" s="360" t="s">
        <v>577</v>
      </c>
      <c r="B362" s="358">
        <v>0.3972</v>
      </c>
      <c r="C362" s="358"/>
      <c r="D362" s="358">
        <v>1.3360000000000001</v>
      </c>
      <c r="E362" s="361">
        <v>16</v>
      </c>
      <c r="F362" s="356">
        <f t="shared" si="30"/>
        <v>16</v>
      </c>
      <c r="G362" s="355">
        <f t="shared" si="21"/>
        <v>274.87790694400002</v>
      </c>
      <c r="H362" s="361">
        <v>256</v>
      </c>
      <c r="I362" s="361">
        <f>1 * 950</f>
        <v>950</v>
      </c>
      <c r="J362" s="357" t="s">
        <v>520</v>
      </c>
      <c r="K362" s="357" t="s">
        <v>250</v>
      </c>
      <c r="L362" s="356" t="b">
        <f t="shared" si="22"/>
        <v>0</v>
      </c>
      <c r="M362" s="333">
        <f t="shared" si="23"/>
        <v>3.8074925224666455E+89</v>
      </c>
      <c r="N362" s="334">
        <f t="shared" si="24"/>
        <v>1626.0602943041849</v>
      </c>
      <c r="O362" s="335">
        <f t="shared" si="25"/>
        <v>0</v>
      </c>
      <c r="P362" s="335">
        <f t="shared" si="26"/>
        <v>2.6246345116383747E-2</v>
      </c>
      <c r="Q362" s="336">
        <f t="shared" si="27"/>
        <v>3.1714157878943755E+96</v>
      </c>
      <c r="R362" s="333"/>
      <c r="S362" s="334"/>
      <c r="T362" s="335"/>
      <c r="U362" s="337"/>
      <c r="V362" s="338">
        <f t="shared" si="28"/>
        <v>9.9999999999999997E+89</v>
      </c>
      <c r="W362" s="337"/>
      <c r="X362" s="338">
        <f t="shared" si="29"/>
        <v>9.9999999999999997E+89</v>
      </c>
    </row>
    <row r="363" spans="1:24" ht="14">
      <c r="A363" s="360" t="s">
        <v>578</v>
      </c>
      <c r="B363" s="358">
        <v>0.51349999999999996</v>
      </c>
      <c r="C363" s="358"/>
      <c r="D363" s="358">
        <v>1.3560000000000001</v>
      </c>
      <c r="E363" s="361">
        <v>12</v>
      </c>
      <c r="F363" s="356">
        <f t="shared" si="30"/>
        <v>12</v>
      </c>
      <c r="G363" s="355">
        <f t="shared" si="21"/>
        <v>103.079215104</v>
      </c>
      <c r="H363" s="361">
        <v>96</v>
      </c>
      <c r="I363" s="361">
        <f>1 * 7500</f>
        <v>7500</v>
      </c>
      <c r="J363" s="357" t="s">
        <v>579</v>
      </c>
      <c r="K363" s="357" t="s">
        <v>262</v>
      </c>
      <c r="L363" s="356" t="b">
        <f t="shared" si="22"/>
        <v>0</v>
      </c>
      <c r="M363" s="333">
        <f t="shared" si="23"/>
        <v>1.0150685724146757E+90</v>
      </c>
      <c r="N363" s="334">
        <f t="shared" si="24"/>
        <v>3251.2789424933053</v>
      </c>
      <c r="O363" s="335">
        <f t="shared" si="25"/>
        <v>0</v>
      </c>
      <c r="P363" s="335">
        <f t="shared" si="26"/>
        <v>6.786252878783007E-2</v>
      </c>
      <c r="Q363" s="336">
        <f t="shared" si="27"/>
        <v>3.1714157878943755E+96</v>
      </c>
      <c r="R363" s="333"/>
      <c r="S363" s="334"/>
      <c r="T363" s="335"/>
      <c r="U363" s="337"/>
      <c r="V363" s="338">
        <f t="shared" si="28"/>
        <v>9.9999999999999997E+89</v>
      </c>
      <c r="W363" s="337"/>
      <c r="X363" s="338">
        <f t="shared" si="29"/>
        <v>9.9999999999999997E+89</v>
      </c>
    </row>
    <row r="364" spans="1:24" ht="14">
      <c r="A364" s="360" t="s">
        <v>580</v>
      </c>
      <c r="B364" s="358">
        <v>0.52110000000000001</v>
      </c>
      <c r="C364" s="358"/>
      <c r="D364" s="358">
        <v>1.36</v>
      </c>
      <c r="E364" s="361">
        <v>32</v>
      </c>
      <c r="F364" s="356">
        <f t="shared" si="30"/>
        <v>32</v>
      </c>
      <c r="G364" s="355">
        <f t="shared" si="21"/>
        <v>68.719476736000004</v>
      </c>
      <c r="H364" s="361">
        <v>64</v>
      </c>
      <c r="I364" s="362">
        <v>1E-10</v>
      </c>
      <c r="J364" s="357" t="s">
        <v>234</v>
      </c>
      <c r="K364" s="357" t="s">
        <v>567</v>
      </c>
      <c r="L364" s="356" t="b">
        <f t="shared" si="22"/>
        <v>0</v>
      </c>
      <c r="M364" s="333">
        <f t="shared" si="23"/>
        <v>1.522734242076895E+90</v>
      </c>
      <c r="N364" s="334">
        <f t="shared" si="24"/>
        <v>13006.237964793307</v>
      </c>
      <c r="O364" s="335">
        <f t="shared" si="25"/>
        <v>0</v>
      </c>
      <c r="P364" s="335">
        <f t="shared" si="26"/>
        <v>0.13773384129050925</v>
      </c>
      <c r="Q364" s="336">
        <f t="shared" si="27"/>
        <v>3.1714157878943755E+96</v>
      </c>
      <c r="R364" s="333"/>
      <c r="S364" s="334"/>
      <c r="T364" s="335"/>
      <c r="U364" s="337"/>
      <c r="V364" s="338">
        <f t="shared" si="28"/>
        <v>9.9999999999999997E+89</v>
      </c>
      <c r="W364" s="337"/>
      <c r="X364" s="338">
        <f t="shared" si="29"/>
        <v>9.9999999999999997E+89</v>
      </c>
    </row>
    <row r="365" spans="1:24" ht="14">
      <c r="A365" s="360" t="s">
        <v>581</v>
      </c>
      <c r="B365" s="358">
        <v>0.55269999999999997</v>
      </c>
      <c r="C365" s="358"/>
      <c r="D365" s="358">
        <v>1.373</v>
      </c>
      <c r="E365" s="361">
        <v>16</v>
      </c>
      <c r="F365" s="356">
        <f t="shared" si="30"/>
        <v>16</v>
      </c>
      <c r="G365" s="355">
        <f t="shared" si="21"/>
        <v>137.43895347200001</v>
      </c>
      <c r="H365" s="361">
        <v>128</v>
      </c>
      <c r="I365" s="361">
        <f>1 * 3750</f>
        <v>3750</v>
      </c>
      <c r="J365" s="357" t="s">
        <v>582</v>
      </c>
      <c r="K365" s="357" t="s">
        <v>262</v>
      </c>
      <c r="L365" s="356" t="b">
        <f t="shared" si="22"/>
        <v>0</v>
      </c>
      <c r="M365" s="333">
        <f t="shared" si="23"/>
        <v>7.6149850449332909E+89</v>
      </c>
      <c r="N365" s="334">
        <f t="shared" si="24"/>
        <v>3252.1205886083699</v>
      </c>
      <c r="O365" s="335">
        <f t="shared" si="25"/>
        <v>0</v>
      </c>
      <c r="P365" s="335">
        <f t="shared" si="26"/>
        <v>4.8695384175311503E-2</v>
      </c>
      <c r="Q365" s="336">
        <f t="shared" si="27"/>
        <v>3.1714157878943755E+96</v>
      </c>
      <c r="R365" s="333"/>
      <c r="S365" s="334"/>
      <c r="T365" s="335"/>
      <c r="U365" s="337"/>
      <c r="V365" s="338">
        <f t="shared" si="28"/>
        <v>9.9999999999999997E+89</v>
      </c>
      <c r="W365" s="337"/>
      <c r="X365" s="338">
        <f t="shared" si="29"/>
        <v>9.9999999999999997E+89</v>
      </c>
    </row>
    <row r="366" spans="1:24" ht="14">
      <c r="A366" s="360" t="s">
        <v>583</v>
      </c>
      <c r="B366" s="358">
        <v>0.51739999999999997</v>
      </c>
      <c r="C366" s="358"/>
      <c r="D366" s="358">
        <v>1.3759999999999999</v>
      </c>
      <c r="E366" s="361">
        <v>32</v>
      </c>
      <c r="F366" s="356">
        <f t="shared" si="30"/>
        <v>32</v>
      </c>
      <c r="G366" s="355">
        <f t="shared" si="21"/>
        <v>68.719476736000004</v>
      </c>
      <c r="H366" s="361">
        <v>64</v>
      </c>
      <c r="I366" s="361">
        <f>2 * 600</f>
        <v>1200</v>
      </c>
      <c r="J366" s="357" t="s">
        <v>584</v>
      </c>
      <c r="K366" s="357" t="s">
        <v>507</v>
      </c>
      <c r="L366" s="356" t="b">
        <f t="shared" si="22"/>
        <v>0</v>
      </c>
      <c r="M366" s="333">
        <f t="shared" si="23"/>
        <v>1.522734242076895E+90</v>
      </c>
      <c r="N366" s="334">
        <f t="shared" si="24"/>
        <v>13006.237964793307</v>
      </c>
      <c r="O366" s="335">
        <f t="shared" si="25"/>
        <v>0</v>
      </c>
      <c r="P366" s="335">
        <f t="shared" si="26"/>
        <v>0.13675588079775375</v>
      </c>
      <c r="Q366" s="336">
        <f t="shared" si="27"/>
        <v>3.1714157878943755E+96</v>
      </c>
      <c r="R366" s="333"/>
      <c r="S366" s="334"/>
      <c r="T366" s="335"/>
      <c r="U366" s="337"/>
      <c r="V366" s="338">
        <f t="shared" si="28"/>
        <v>9.9999999999999997E+89</v>
      </c>
      <c r="W366" s="337"/>
      <c r="X366" s="338">
        <f t="shared" si="29"/>
        <v>9.9999999999999997E+89</v>
      </c>
    </row>
    <row r="367" spans="1:24" ht="14">
      <c r="A367" s="360" t="s">
        <v>585</v>
      </c>
      <c r="B367" s="358">
        <v>0.51739999999999997</v>
      </c>
      <c r="C367" s="358"/>
      <c r="D367" s="358">
        <v>1.3759999999999999</v>
      </c>
      <c r="E367" s="361">
        <v>32</v>
      </c>
      <c r="F367" s="356">
        <f t="shared" si="30"/>
        <v>32</v>
      </c>
      <c r="G367" s="355">
        <f t="shared" si="21"/>
        <v>137.43895347200001</v>
      </c>
      <c r="H367" s="361">
        <v>128</v>
      </c>
      <c r="I367" s="362">
        <v>1E-10</v>
      </c>
      <c r="J367" s="357" t="s">
        <v>234</v>
      </c>
      <c r="K367" s="357" t="s">
        <v>250</v>
      </c>
      <c r="L367" s="356" t="b">
        <f t="shared" si="22"/>
        <v>0</v>
      </c>
      <c r="M367" s="333">
        <f t="shared" si="23"/>
        <v>7.6149850449332909E+89</v>
      </c>
      <c r="N367" s="334">
        <f t="shared" si="24"/>
        <v>6504.2411772167397</v>
      </c>
      <c r="O367" s="335">
        <f t="shared" si="25"/>
        <v>0</v>
      </c>
      <c r="P367" s="335">
        <f t="shared" si="26"/>
        <v>4.5585293599251252E-2</v>
      </c>
      <c r="Q367" s="336">
        <f t="shared" si="27"/>
        <v>3.1714157878943755E+96</v>
      </c>
      <c r="R367" s="333"/>
      <c r="S367" s="334"/>
      <c r="T367" s="335"/>
      <c r="U367" s="337"/>
      <c r="V367" s="338">
        <f t="shared" si="28"/>
        <v>9.9999999999999997E+89</v>
      </c>
      <c r="W367" s="337"/>
      <c r="X367" s="338">
        <f t="shared" si="29"/>
        <v>9.9999999999999997E+89</v>
      </c>
    </row>
    <row r="368" spans="1:24" ht="14">
      <c r="A368" s="360" t="s">
        <v>586</v>
      </c>
      <c r="B368" s="358">
        <v>0.39539999999999997</v>
      </c>
      <c r="C368" s="358"/>
      <c r="D368" s="358">
        <v>1.38</v>
      </c>
      <c r="E368" s="361">
        <v>8</v>
      </c>
      <c r="F368" s="356">
        <f t="shared" si="30"/>
        <v>8</v>
      </c>
      <c r="G368" s="355">
        <f t="shared" si="21"/>
        <v>65.498251264000004</v>
      </c>
      <c r="H368" s="361">
        <v>61</v>
      </c>
      <c r="I368" s="362">
        <v>9.9999999999999995E-21</v>
      </c>
      <c r="J368" s="357" t="s">
        <v>544</v>
      </c>
      <c r="K368" s="357" t="s">
        <v>364</v>
      </c>
      <c r="L368" s="356" t="b">
        <f t="shared" si="22"/>
        <v>0</v>
      </c>
      <c r="M368" s="333">
        <f t="shared" si="23"/>
        <v>1.5976228113593653E+90</v>
      </c>
      <c r="N368" s="334">
        <f t="shared" si="24"/>
        <v>3411.4722530605391</v>
      </c>
      <c r="O368" s="335">
        <f t="shared" si="25"/>
        <v>0</v>
      </c>
      <c r="P368" s="335">
        <f t="shared" si="26"/>
        <v>0.10450961590149177</v>
      </c>
      <c r="Q368" s="336">
        <f t="shared" si="27"/>
        <v>3.1714157878943755E+96</v>
      </c>
      <c r="R368" s="333"/>
      <c r="S368" s="334"/>
      <c r="T368" s="335"/>
      <c r="U368" s="337"/>
      <c r="V368" s="338">
        <f t="shared" si="28"/>
        <v>9.9999999999999997E+89</v>
      </c>
      <c r="W368" s="337"/>
      <c r="X368" s="338">
        <f t="shared" si="29"/>
        <v>9.9999999999999997E+89</v>
      </c>
    </row>
    <row r="369" spans="1:24" ht="14">
      <c r="A369" s="360" t="s">
        <v>587</v>
      </c>
      <c r="B369" s="358">
        <v>0.54579999999999995</v>
      </c>
      <c r="C369" s="358"/>
      <c r="D369" s="358">
        <v>1.3824000000000001</v>
      </c>
      <c r="E369" s="361">
        <v>32</v>
      </c>
      <c r="F369" s="356">
        <f t="shared" si="30"/>
        <v>32</v>
      </c>
      <c r="G369" s="355">
        <f t="shared" si="21"/>
        <v>137.43895347200001</v>
      </c>
      <c r="H369" s="361">
        <v>128</v>
      </c>
      <c r="I369" s="362">
        <v>1E-10</v>
      </c>
      <c r="J369" s="357" t="s">
        <v>234</v>
      </c>
      <c r="K369" s="357" t="s">
        <v>567</v>
      </c>
      <c r="L369" s="356" t="b">
        <f t="shared" si="22"/>
        <v>0</v>
      </c>
      <c r="M369" s="333">
        <f t="shared" si="23"/>
        <v>7.6149850449332909E+89</v>
      </c>
      <c r="N369" s="334">
        <f t="shared" si="24"/>
        <v>6504.2411772167397</v>
      </c>
      <c r="O369" s="335">
        <f t="shared" si="25"/>
        <v>0</v>
      </c>
      <c r="P369" s="335">
        <f t="shared" si="26"/>
        <v>4.8087462787922954E-2</v>
      </c>
      <c r="Q369" s="336">
        <f t="shared" si="27"/>
        <v>3.1714157878943755E+96</v>
      </c>
      <c r="R369" s="333"/>
      <c r="S369" s="334"/>
      <c r="T369" s="335"/>
      <c r="U369" s="337"/>
      <c r="V369" s="338">
        <f t="shared" si="28"/>
        <v>9.9999999999999997E+89</v>
      </c>
      <c r="W369" s="337"/>
      <c r="X369" s="338">
        <f t="shared" si="29"/>
        <v>9.9999999999999997E+89</v>
      </c>
    </row>
    <row r="370" spans="1:24" ht="14">
      <c r="A370" s="360" t="s">
        <v>588</v>
      </c>
      <c r="B370" s="358">
        <v>0.51659999999999995</v>
      </c>
      <c r="C370" s="358"/>
      <c r="D370" s="358">
        <v>1.3824000000000001</v>
      </c>
      <c r="E370" s="361">
        <v>32</v>
      </c>
      <c r="F370" s="356">
        <f t="shared" si="30"/>
        <v>32</v>
      </c>
      <c r="G370" s="355">
        <f t="shared" si="21"/>
        <v>68.719476736000004</v>
      </c>
      <c r="H370" s="361">
        <v>64</v>
      </c>
      <c r="I370" s="362">
        <v>1E-10</v>
      </c>
      <c r="J370" s="357" t="s">
        <v>234</v>
      </c>
      <c r="K370" s="357" t="s">
        <v>589</v>
      </c>
      <c r="L370" s="356" t="b">
        <f t="shared" si="22"/>
        <v>0</v>
      </c>
      <c r="M370" s="333">
        <f t="shared" si="23"/>
        <v>1.522734242076895E+90</v>
      </c>
      <c r="N370" s="334">
        <f t="shared" si="24"/>
        <v>13006.237964793307</v>
      </c>
      <c r="O370" s="335">
        <f t="shared" si="25"/>
        <v>0</v>
      </c>
      <c r="P370" s="335">
        <f t="shared" si="26"/>
        <v>0.13654442988040122</v>
      </c>
      <c r="Q370" s="336">
        <f t="shared" si="27"/>
        <v>3.1714157878943755E+96</v>
      </c>
      <c r="R370" s="333"/>
      <c r="S370" s="334"/>
      <c r="T370" s="335"/>
      <c r="U370" s="337"/>
      <c r="V370" s="338">
        <f t="shared" si="28"/>
        <v>9.9999999999999997E+89</v>
      </c>
      <c r="W370" s="337"/>
      <c r="X370" s="338">
        <f t="shared" si="29"/>
        <v>9.9999999999999997E+89</v>
      </c>
    </row>
    <row r="371" spans="1:24" ht="14">
      <c r="A371" s="360" t="s">
        <v>590</v>
      </c>
      <c r="B371" s="358">
        <v>0.49149999999999999</v>
      </c>
      <c r="C371" s="358"/>
      <c r="D371" s="358">
        <v>1.3946400000000001</v>
      </c>
      <c r="E371" s="361">
        <v>16</v>
      </c>
      <c r="F371" s="356">
        <f t="shared" si="30"/>
        <v>16</v>
      </c>
      <c r="G371" s="355">
        <f t="shared" si="21"/>
        <v>137.43895347200001</v>
      </c>
      <c r="H371" s="361">
        <v>128</v>
      </c>
      <c r="I371" s="362">
        <v>1E-10</v>
      </c>
      <c r="J371" s="357" t="s">
        <v>234</v>
      </c>
      <c r="K371" s="357" t="s">
        <v>536</v>
      </c>
      <c r="L371" s="356" t="b">
        <f t="shared" si="22"/>
        <v>0</v>
      </c>
      <c r="M371" s="333">
        <f t="shared" si="23"/>
        <v>7.6149850449332909E+89</v>
      </c>
      <c r="N371" s="334">
        <f t="shared" si="24"/>
        <v>3252.1205886083699</v>
      </c>
      <c r="O371" s="335">
        <f t="shared" si="25"/>
        <v>0</v>
      </c>
      <c r="P371" s="335">
        <f t="shared" si="26"/>
        <v>4.3303385782821786E-2</v>
      </c>
      <c r="Q371" s="336">
        <f t="shared" si="27"/>
        <v>3.1714157878943755E+96</v>
      </c>
      <c r="R371" s="333"/>
      <c r="S371" s="334"/>
      <c r="T371" s="335"/>
      <c r="U371" s="337"/>
      <c r="V371" s="338">
        <f t="shared" si="28"/>
        <v>9.9999999999999997E+89</v>
      </c>
      <c r="W371" s="337"/>
      <c r="X371" s="338">
        <f t="shared" si="29"/>
        <v>9.9999999999999997E+89</v>
      </c>
    </row>
    <row r="372" spans="1:24" ht="14">
      <c r="A372" s="360" t="s">
        <v>591</v>
      </c>
      <c r="B372" s="358">
        <v>0.54379999999999995</v>
      </c>
      <c r="C372" s="358"/>
      <c r="D372" s="358">
        <v>1.4463999999999999</v>
      </c>
      <c r="E372" s="361">
        <v>32</v>
      </c>
      <c r="F372" s="356">
        <f t="shared" si="30"/>
        <v>32</v>
      </c>
      <c r="G372" s="355">
        <f t="shared" si="21"/>
        <v>137.43895347200001</v>
      </c>
      <c r="H372" s="361">
        <v>128</v>
      </c>
      <c r="I372" s="361">
        <f>1 * 1900</f>
        <v>1900</v>
      </c>
      <c r="J372" s="357" t="s">
        <v>485</v>
      </c>
      <c r="K372" s="357" t="s">
        <v>550</v>
      </c>
      <c r="L372" s="356" t="b">
        <f t="shared" si="22"/>
        <v>0</v>
      </c>
      <c r="M372" s="333">
        <f t="shared" si="23"/>
        <v>7.6149850449332909E+89</v>
      </c>
      <c r="N372" s="334">
        <f t="shared" si="24"/>
        <v>6504.2411772167397</v>
      </c>
      <c r="O372" s="335">
        <f t="shared" si="25"/>
        <v>0</v>
      </c>
      <c r="P372" s="335">
        <f t="shared" si="26"/>
        <v>4.791125369012917E-2</v>
      </c>
      <c r="Q372" s="336">
        <f t="shared" si="27"/>
        <v>3.1714157878943755E+96</v>
      </c>
      <c r="R372" s="333"/>
      <c r="S372" s="334"/>
      <c r="T372" s="335"/>
      <c r="U372" s="337"/>
      <c r="V372" s="338">
        <f t="shared" si="28"/>
        <v>9.9999999999999997E+89</v>
      </c>
      <c r="W372" s="337"/>
      <c r="X372" s="338">
        <f t="shared" si="29"/>
        <v>9.9999999999999997E+89</v>
      </c>
    </row>
    <row r="373" spans="1:24" ht="14">
      <c r="A373" s="360" t="s">
        <v>592</v>
      </c>
      <c r="B373" s="358">
        <v>0.57899999999999996</v>
      </c>
      <c r="C373" s="358"/>
      <c r="D373" s="358">
        <v>1.4551700000000001</v>
      </c>
      <c r="E373" s="361">
        <v>16</v>
      </c>
      <c r="F373" s="356">
        <f t="shared" si="30"/>
        <v>16</v>
      </c>
      <c r="G373" s="355">
        <f t="shared" si="21"/>
        <v>68.719476736000004</v>
      </c>
      <c r="H373" s="361">
        <v>64</v>
      </c>
      <c r="I373" s="361">
        <f>1 * 7500</f>
        <v>7500</v>
      </c>
      <c r="J373" s="357" t="s">
        <v>558</v>
      </c>
      <c r="K373" s="357" t="s">
        <v>500</v>
      </c>
      <c r="L373" s="356" t="b">
        <f t="shared" si="22"/>
        <v>0</v>
      </c>
      <c r="M373" s="333">
        <f t="shared" si="23"/>
        <v>1.522734242076895E+90</v>
      </c>
      <c r="N373" s="334">
        <f t="shared" si="24"/>
        <v>6503.1189823966533</v>
      </c>
      <c r="O373" s="335">
        <f t="shared" si="25"/>
        <v>0</v>
      </c>
      <c r="P373" s="335">
        <f t="shared" si="26"/>
        <v>0.15303760143389919</v>
      </c>
      <c r="Q373" s="336">
        <f t="shared" si="27"/>
        <v>3.1714157878943755E+96</v>
      </c>
      <c r="R373" s="333"/>
      <c r="S373" s="334"/>
      <c r="T373" s="335"/>
      <c r="U373" s="337"/>
      <c r="V373" s="338">
        <f t="shared" si="28"/>
        <v>9.9999999999999997E+89</v>
      </c>
      <c r="W373" s="337"/>
      <c r="X373" s="338">
        <f t="shared" si="29"/>
        <v>9.9999999999999997E+89</v>
      </c>
    </row>
    <row r="374" spans="1:24" ht="14">
      <c r="A374" s="360" t="s">
        <v>593</v>
      </c>
      <c r="B374" s="358">
        <v>0.55200000000000005</v>
      </c>
      <c r="C374" s="358"/>
      <c r="D374" s="358">
        <v>1.53</v>
      </c>
      <c r="E374" s="361">
        <v>36</v>
      </c>
      <c r="F374" s="356">
        <f t="shared" si="30"/>
        <v>36</v>
      </c>
      <c r="G374" s="355">
        <f t="shared" si="21"/>
        <v>77.309411327999996</v>
      </c>
      <c r="H374" s="361">
        <v>72</v>
      </c>
      <c r="I374" s="362">
        <v>1E-10</v>
      </c>
      <c r="J374" s="357" t="s">
        <v>234</v>
      </c>
      <c r="K374" s="357" t="s">
        <v>507</v>
      </c>
      <c r="L374" s="356" t="b">
        <f t="shared" si="22"/>
        <v>0</v>
      </c>
      <c r="M374" s="333">
        <f t="shared" si="23"/>
        <v>1.3535123521894887E+90</v>
      </c>
      <c r="N374" s="334">
        <f t="shared" si="24"/>
        <v>13005.957416088286</v>
      </c>
      <c r="O374" s="335">
        <f t="shared" si="25"/>
        <v>0</v>
      </c>
      <c r="P374" s="335">
        <f t="shared" si="26"/>
        <v>0.14590113297325105</v>
      </c>
      <c r="Q374" s="336">
        <f t="shared" si="27"/>
        <v>1.7506215149176955E-3</v>
      </c>
      <c r="R374" s="333"/>
      <c r="S374" s="334"/>
      <c r="T374" s="335"/>
      <c r="U374" s="337"/>
      <c r="V374" s="338">
        <f t="shared" si="28"/>
        <v>9.9999999999999997E+89</v>
      </c>
      <c r="W374" s="337"/>
      <c r="X374" s="338">
        <f t="shared" si="29"/>
        <v>9.9999999999999997E+89</v>
      </c>
    </row>
    <row r="375" spans="1:24" ht="14">
      <c r="A375" s="360" t="s">
        <v>594</v>
      </c>
      <c r="B375" s="358">
        <v>0.60640000000000005</v>
      </c>
      <c r="C375" s="358"/>
      <c r="D375" s="358">
        <v>1.536</v>
      </c>
      <c r="E375" s="361">
        <v>32</v>
      </c>
      <c r="F375" s="356">
        <f t="shared" si="30"/>
        <v>32</v>
      </c>
      <c r="G375" s="355">
        <f t="shared" si="21"/>
        <v>137.43895347200001</v>
      </c>
      <c r="H375" s="361">
        <v>128</v>
      </c>
      <c r="I375" s="362">
        <v>1E-10</v>
      </c>
      <c r="J375" s="357" t="s">
        <v>234</v>
      </c>
      <c r="K375" s="357" t="s">
        <v>567</v>
      </c>
      <c r="L375" s="356" t="b">
        <f t="shared" si="22"/>
        <v>0</v>
      </c>
      <c r="M375" s="333">
        <f t="shared" si="23"/>
        <v>7.6149850449332909E+89</v>
      </c>
      <c r="N375" s="334">
        <f t="shared" si="24"/>
        <v>6504.2411772167397</v>
      </c>
      <c r="O375" s="335">
        <f t="shared" si="25"/>
        <v>0</v>
      </c>
      <c r="P375" s="335">
        <f t="shared" si="26"/>
        <v>5.3426598451074538E-2</v>
      </c>
      <c r="Q375" s="336">
        <f t="shared" si="27"/>
        <v>3.1714157878943755E+96</v>
      </c>
      <c r="R375" s="333"/>
      <c r="S375" s="334"/>
      <c r="T375" s="335"/>
      <c r="U375" s="337"/>
      <c r="V375" s="338">
        <f t="shared" si="28"/>
        <v>9.9999999999999997E+89</v>
      </c>
      <c r="W375" s="337"/>
      <c r="X375" s="338">
        <f t="shared" si="29"/>
        <v>9.9999999999999997E+89</v>
      </c>
    </row>
    <row r="376" spans="1:24" ht="14">
      <c r="A376" s="360" t="s">
        <v>595</v>
      </c>
      <c r="B376" s="358">
        <v>0.57750000000000001</v>
      </c>
      <c r="C376" s="358"/>
      <c r="D376" s="358">
        <v>1.536</v>
      </c>
      <c r="E376" s="361">
        <v>32</v>
      </c>
      <c r="F376" s="356">
        <f t="shared" si="30"/>
        <v>32</v>
      </c>
      <c r="G376" s="355">
        <f t="shared" si="21"/>
        <v>137.43895347200001</v>
      </c>
      <c r="H376" s="361">
        <v>128</v>
      </c>
      <c r="I376" s="362">
        <v>1E-10</v>
      </c>
      <c r="J376" s="357" t="s">
        <v>234</v>
      </c>
      <c r="K376" s="357" t="s">
        <v>507</v>
      </c>
      <c r="L376" s="356" t="b">
        <f t="shared" si="22"/>
        <v>0</v>
      </c>
      <c r="M376" s="333">
        <f t="shared" si="23"/>
        <v>7.6149850449332909E+89</v>
      </c>
      <c r="N376" s="334">
        <f t="shared" si="24"/>
        <v>6504.2411772167397</v>
      </c>
      <c r="O376" s="335">
        <f t="shared" si="25"/>
        <v>0</v>
      </c>
      <c r="P376" s="335">
        <f t="shared" si="26"/>
        <v>5.0880376987954397E-2</v>
      </c>
      <c r="Q376" s="336">
        <f t="shared" si="27"/>
        <v>3.1714157878943755E+96</v>
      </c>
      <c r="R376" s="333"/>
      <c r="S376" s="334"/>
      <c r="T376" s="335"/>
      <c r="U376" s="337"/>
      <c r="V376" s="338">
        <f t="shared" si="28"/>
        <v>9.9999999999999997E+89</v>
      </c>
      <c r="W376" s="337"/>
      <c r="X376" s="338">
        <f t="shared" si="29"/>
        <v>9.9999999999999997E+89</v>
      </c>
    </row>
    <row r="377" spans="1:24" ht="14">
      <c r="A377" s="360" t="s">
        <v>596</v>
      </c>
      <c r="B377" s="358">
        <v>0.55400000000000005</v>
      </c>
      <c r="C377" s="358"/>
      <c r="D377" s="358">
        <v>1.5631200000000001</v>
      </c>
      <c r="E377" s="361">
        <v>16</v>
      </c>
      <c r="F377" s="356">
        <f t="shared" si="30"/>
        <v>16</v>
      </c>
      <c r="G377" s="355">
        <f t="shared" si="21"/>
        <v>137.43895347200001</v>
      </c>
      <c r="H377" s="361">
        <v>128</v>
      </c>
      <c r="I377" s="361">
        <f>1 * 950</f>
        <v>950</v>
      </c>
      <c r="J377" s="357" t="s">
        <v>520</v>
      </c>
      <c r="K377" s="357" t="s">
        <v>536</v>
      </c>
      <c r="L377" s="356" t="b">
        <f t="shared" si="22"/>
        <v>0</v>
      </c>
      <c r="M377" s="333">
        <f t="shared" si="23"/>
        <v>7.6149850449332909E+89</v>
      </c>
      <c r="N377" s="334">
        <f t="shared" si="24"/>
        <v>3252.1205886083699</v>
      </c>
      <c r="O377" s="335">
        <f t="shared" si="25"/>
        <v>0</v>
      </c>
      <c r="P377" s="335">
        <f t="shared" si="26"/>
        <v>4.8809920088877468E-2</v>
      </c>
      <c r="Q377" s="336">
        <f t="shared" si="27"/>
        <v>3.1714157878943755E+96</v>
      </c>
      <c r="R377" s="333"/>
      <c r="S377" s="334"/>
      <c r="T377" s="335"/>
      <c r="U377" s="337"/>
      <c r="V377" s="338">
        <f t="shared" si="28"/>
        <v>9.9999999999999997E+89</v>
      </c>
      <c r="W377" s="337"/>
      <c r="X377" s="338">
        <f t="shared" si="29"/>
        <v>9.9999999999999997E+89</v>
      </c>
    </row>
    <row r="378" spans="1:24" ht="14">
      <c r="A378" s="360" t="s">
        <v>597</v>
      </c>
      <c r="B378" s="358">
        <v>0.62129999999999996</v>
      </c>
      <c r="C378" s="358"/>
      <c r="D378" s="358">
        <v>1.591</v>
      </c>
      <c r="E378" s="361">
        <v>36</v>
      </c>
      <c r="F378" s="356">
        <f t="shared" si="30"/>
        <v>36</v>
      </c>
      <c r="G378" s="355">
        <f t="shared" si="21"/>
        <v>64.424509439999994</v>
      </c>
      <c r="H378" s="361">
        <v>60</v>
      </c>
      <c r="I378" s="362">
        <v>1E-10</v>
      </c>
      <c r="J378" s="357" t="s">
        <v>234</v>
      </c>
      <c r="K378" s="357" t="s">
        <v>507</v>
      </c>
      <c r="L378" s="356" t="b">
        <f t="shared" si="22"/>
        <v>0</v>
      </c>
      <c r="M378" s="333">
        <f t="shared" si="23"/>
        <v>1.6241622692454338E+90</v>
      </c>
      <c r="N378" s="334">
        <f t="shared" si="24"/>
        <v>15606.643911636902</v>
      </c>
      <c r="O378" s="335">
        <f t="shared" si="25"/>
        <v>0</v>
      </c>
      <c r="P378" s="335">
        <f t="shared" si="26"/>
        <v>0.16421806868891461</v>
      </c>
      <c r="Q378" s="336">
        <f t="shared" si="27"/>
        <v>3.1714157878943755E+96</v>
      </c>
      <c r="R378" s="333"/>
      <c r="S378" s="334"/>
      <c r="T378" s="335"/>
      <c r="U378" s="337"/>
      <c r="V378" s="338">
        <f t="shared" si="28"/>
        <v>9.9999999999999997E+89</v>
      </c>
      <c r="W378" s="337"/>
      <c r="X378" s="338">
        <f t="shared" si="29"/>
        <v>9.9999999999999997E+89</v>
      </c>
    </row>
    <row r="379" spans="1:24" ht="14">
      <c r="A379" s="360" t="s">
        <v>598</v>
      </c>
      <c r="B379" s="358">
        <v>0.58660000000000001</v>
      </c>
      <c r="C379" s="358"/>
      <c r="D379" s="358">
        <v>1.6128</v>
      </c>
      <c r="E379" s="361">
        <v>32</v>
      </c>
      <c r="F379" s="356">
        <f t="shared" si="30"/>
        <v>32</v>
      </c>
      <c r="G379" s="355">
        <f t="shared" si="21"/>
        <v>68.719476736000004</v>
      </c>
      <c r="H379" s="361">
        <v>64</v>
      </c>
      <c r="I379" s="361">
        <f>1 * 1900</f>
        <v>1900</v>
      </c>
      <c r="J379" s="357" t="s">
        <v>599</v>
      </c>
      <c r="K379" s="357" t="s">
        <v>567</v>
      </c>
      <c r="L379" s="356" t="b">
        <f t="shared" si="22"/>
        <v>0</v>
      </c>
      <c r="M379" s="333">
        <f t="shared" si="23"/>
        <v>1.522734242076895E+90</v>
      </c>
      <c r="N379" s="334">
        <f t="shared" si="24"/>
        <v>13006.237964793307</v>
      </c>
      <c r="O379" s="335">
        <f t="shared" si="25"/>
        <v>0</v>
      </c>
      <c r="P379" s="335">
        <f t="shared" si="26"/>
        <v>0.1550463851487483</v>
      </c>
      <c r="Q379" s="336">
        <f t="shared" si="27"/>
        <v>3.1714157878943755E+96</v>
      </c>
      <c r="R379" s="333"/>
      <c r="S379" s="334"/>
      <c r="T379" s="335"/>
      <c r="U379" s="337"/>
      <c r="V379" s="338">
        <f t="shared" si="28"/>
        <v>9.9999999999999997E+89</v>
      </c>
      <c r="W379" s="337"/>
      <c r="X379" s="338">
        <f t="shared" si="29"/>
        <v>9.9999999999999997E+89</v>
      </c>
    </row>
    <row r="380" spans="1:24" ht="14">
      <c r="A380" s="357" t="s">
        <v>600</v>
      </c>
      <c r="B380" s="358">
        <v>0.60640000000000005</v>
      </c>
      <c r="C380" s="358"/>
      <c r="D380" s="358">
        <v>1.6128</v>
      </c>
      <c r="E380" s="361">
        <v>32</v>
      </c>
      <c r="F380" s="356">
        <f t="shared" si="30"/>
        <v>32</v>
      </c>
      <c r="G380" s="355">
        <f t="shared" si="21"/>
        <v>274.87790694400002</v>
      </c>
      <c r="H380" s="361">
        <v>256</v>
      </c>
      <c r="I380" s="362">
        <v>1E-10</v>
      </c>
      <c r="J380" s="357" t="s">
        <v>234</v>
      </c>
      <c r="K380" s="357" t="s">
        <v>550</v>
      </c>
      <c r="L380" s="356" t="b">
        <f t="shared" si="22"/>
        <v>0</v>
      </c>
      <c r="M380" s="333">
        <f t="shared" si="23"/>
        <v>3.8074925224666455E+89</v>
      </c>
      <c r="N380" s="334">
        <f t="shared" si="24"/>
        <v>3252.1205886083699</v>
      </c>
      <c r="O380" s="335">
        <f t="shared" si="25"/>
        <v>0</v>
      </c>
      <c r="P380" s="335">
        <f t="shared" si="26"/>
        <v>2.6713299225537269E-2</v>
      </c>
      <c r="Q380" s="336">
        <f t="shared" si="27"/>
        <v>3.1714157878943755E+96</v>
      </c>
      <c r="R380" s="333"/>
      <c r="S380" s="334"/>
      <c r="T380" s="335"/>
      <c r="U380" s="337"/>
      <c r="V380" s="338">
        <f t="shared" si="28"/>
        <v>9.9999999999999997E+89</v>
      </c>
      <c r="W380" s="337"/>
      <c r="X380" s="338">
        <f t="shared" si="29"/>
        <v>9.9999999999999997E+89</v>
      </c>
    </row>
    <row r="381" spans="1:24" ht="14">
      <c r="A381" s="360" t="s">
        <v>601</v>
      </c>
      <c r="B381" s="358">
        <v>0.61360000000000003</v>
      </c>
      <c r="C381" s="358"/>
      <c r="D381" s="358">
        <v>1.6319999999999999</v>
      </c>
      <c r="E381" s="361">
        <v>48</v>
      </c>
      <c r="F381" s="356">
        <f t="shared" si="30"/>
        <v>48</v>
      </c>
      <c r="G381" s="355">
        <f t="shared" si="21"/>
        <v>103.079215104</v>
      </c>
      <c r="H381" s="361">
        <v>96</v>
      </c>
      <c r="I381" s="362">
        <v>1E-10</v>
      </c>
      <c r="J381" s="357" t="s">
        <v>234</v>
      </c>
      <c r="K381" s="357" t="s">
        <v>602</v>
      </c>
      <c r="L381" s="356" t="b">
        <f t="shared" si="22"/>
        <v>0</v>
      </c>
      <c r="M381" s="333">
        <f t="shared" si="23"/>
        <v>1.0150685724146757E+90</v>
      </c>
      <c r="N381" s="334">
        <f t="shared" si="24"/>
        <v>13005.115769973221</v>
      </c>
      <c r="O381" s="335">
        <f t="shared" si="25"/>
        <v>0</v>
      </c>
      <c r="P381" s="335">
        <f t="shared" si="26"/>
        <v>8.1091426804698233E-2</v>
      </c>
      <c r="Q381" s="336">
        <f t="shared" si="27"/>
        <v>1.945980727451989E-3</v>
      </c>
      <c r="R381" s="333"/>
      <c r="S381" s="334"/>
      <c r="T381" s="335"/>
      <c r="U381" s="337"/>
      <c r="V381" s="338">
        <f t="shared" si="28"/>
        <v>9.9999999999999997E+89</v>
      </c>
      <c r="W381" s="337"/>
      <c r="X381" s="338">
        <f t="shared" si="29"/>
        <v>9.9999999999999997E+89</v>
      </c>
    </row>
    <row r="382" spans="1:24" ht="14">
      <c r="A382" s="360" t="s">
        <v>603</v>
      </c>
      <c r="B382" s="358">
        <v>0.61960000000000004</v>
      </c>
      <c r="C382" s="358"/>
      <c r="D382" s="358">
        <v>1.6479999999999999</v>
      </c>
      <c r="E382" s="361">
        <v>32</v>
      </c>
      <c r="F382" s="356">
        <f t="shared" si="30"/>
        <v>32</v>
      </c>
      <c r="G382" s="355">
        <f t="shared" si="21"/>
        <v>137.43895347200001</v>
      </c>
      <c r="H382" s="361">
        <v>128</v>
      </c>
      <c r="I382" s="361">
        <f>2 * 600</f>
        <v>1200</v>
      </c>
      <c r="J382" s="357" t="s">
        <v>584</v>
      </c>
      <c r="K382" s="357" t="s">
        <v>250</v>
      </c>
      <c r="L382" s="356" t="b">
        <f t="shared" si="22"/>
        <v>0</v>
      </c>
      <c r="M382" s="333">
        <f t="shared" si="23"/>
        <v>7.6149850449332909E+89</v>
      </c>
      <c r="N382" s="334">
        <f t="shared" si="24"/>
        <v>6504.2411772167397</v>
      </c>
      <c r="O382" s="335">
        <f t="shared" si="25"/>
        <v>0</v>
      </c>
      <c r="P382" s="335">
        <f t="shared" si="26"/>
        <v>5.4589578496513497E-2</v>
      </c>
      <c r="Q382" s="336">
        <f t="shared" si="27"/>
        <v>3.1714157878943755E+96</v>
      </c>
      <c r="R382" s="333"/>
      <c r="S382" s="334"/>
      <c r="T382" s="335"/>
      <c r="U382" s="337"/>
      <c r="V382" s="338">
        <f t="shared" si="28"/>
        <v>9.9999999999999997E+89</v>
      </c>
      <c r="W382" s="337"/>
      <c r="X382" s="338">
        <f t="shared" si="29"/>
        <v>9.9999999999999997E+89</v>
      </c>
    </row>
    <row r="383" spans="1:24" ht="14">
      <c r="A383" s="360" t="s">
        <v>604</v>
      </c>
      <c r="B383" s="358">
        <v>0.46539999999999998</v>
      </c>
      <c r="C383" s="358"/>
      <c r="D383" s="358">
        <v>1.6672499999999999</v>
      </c>
      <c r="E383" s="361">
        <v>8</v>
      </c>
      <c r="F383" s="356">
        <f t="shared" si="30"/>
        <v>8</v>
      </c>
      <c r="G383" s="355">
        <f t="shared" si="21"/>
        <v>274.87790694400002</v>
      </c>
      <c r="H383" s="361">
        <v>256</v>
      </c>
      <c r="I383" s="361">
        <f>1 * 237</f>
        <v>237</v>
      </c>
      <c r="J383" s="357" t="s">
        <v>331</v>
      </c>
      <c r="K383" s="357" t="s">
        <v>262</v>
      </c>
      <c r="L383" s="356" t="b">
        <f t="shared" si="22"/>
        <v>0</v>
      </c>
      <c r="M383" s="333">
        <f t="shared" si="23"/>
        <v>3.8074925224666455E+89</v>
      </c>
      <c r="N383" s="334">
        <f t="shared" si="24"/>
        <v>813.03014715209247</v>
      </c>
      <c r="O383" s="335">
        <f t="shared" si="25"/>
        <v>0</v>
      </c>
      <c r="P383" s="335">
        <f t="shared" si="26"/>
        <v>6.1505785584919412E-2</v>
      </c>
      <c r="Q383" s="336">
        <f t="shared" si="27"/>
        <v>3.1714157878943755E+96</v>
      </c>
      <c r="R383" s="333"/>
      <c r="S383" s="334"/>
      <c r="T383" s="335"/>
      <c r="U383" s="337"/>
      <c r="V383" s="338">
        <f t="shared" si="28"/>
        <v>9.9999999999999997E+89</v>
      </c>
      <c r="W383" s="337"/>
      <c r="X383" s="338">
        <f t="shared" si="29"/>
        <v>9.9999999999999997E+89</v>
      </c>
    </row>
    <row r="384" spans="1:24" ht="14">
      <c r="A384" s="360" t="s">
        <v>605</v>
      </c>
      <c r="B384" s="358">
        <v>0.4667</v>
      </c>
      <c r="C384" s="358"/>
      <c r="D384" s="358">
        <v>1.6679999999999999</v>
      </c>
      <c r="E384" s="361">
        <v>8</v>
      </c>
      <c r="F384" s="356">
        <f t="shared" si="30"/>
        <v>8</v>
      </c>
      <c r="G384" s="355">
        <f t="shared" si="21"/>
        <v>261.99300505600002</v>
      </c>
      <c r="H384" s="361">
        <v>244</v>
      </c>
      <c r="I384" s="361">
        <f>1 * 240</f>
        <v>240</v>
      </c>
      <c r="J384" s="357" t="s">
        <v>606</v>
      </c>
      <c r="K384" s="357" t="s">
        <v>250</v>
      </c>
      <c r="L384" s="356" t="b">
        <f t="shared" si="22"/>
        <v>0</v>
      </c>
      <c r="M384" s="333">
        <f t="shared" si="23"/>
        <v>3.9940570283984132E+89</v>
      </c>
      <c r="N384" s="334">
        <f t="shared" si="24"/>
        <v>852.86806326513477</v>
      </c>
      <c r="O384" s="335">
        <f t="shared" si="25"/>
        <v>0</v>
      </c>
      <c r="P384" s="335">
        <f t="shared" si="26"/>
        <v>6.1677589455268356E-2</v>
      </c>
      <c r="Q384" s="336">
        <f t="shared" si="27"/>
        <v>3.1714157878943755E+96</v>
      </c>
      <c r="R384" s="333"/>
      <c r="S384" s="334"/>
      <c r="T384" s="335"/>
      <c r="U384" s="337"/>
      <c r="V384" s="338">
        <f t="shared" si="28"/>
        <v>9.9999999999999997E+89</v>
      </c>
      <c r="W384" s="337"/>
      <c r="X384" s="338">
        <f t="shared" si="29"/>
        <v>9.9999999999999997E+89</v>
      </c>
    </row>
    <row r="385" spans="1:24" ht="14">
      <c r="A385" s="360" t="s">
        <v>607</v>
      </c>
      <c r="B385" s="358">
        <v>0.67649999999999999</v>
      </c>
      <c r="C385" s="358"/>
      <c r="D385" s="358">
        <v>1.7136</v>
      </c>
      <c r="E385" s="361">
        <v>32</v>
      </c>
      <c r="F385" s="356">
        <f t="shared" si="30"/>
        <v>32</v>
      </c>
      <c r="G385" s="355">
        <f t="shared" si="21"/>
        <v>274.87790694400002</v>
      </c>
      <c r="H385" s="361">
        <v>256</v>
      </c>
      <c r="I385" s="362">
        <v>1E-10</v>
      </c>
      <c r="J385" s="357" t="s">
        <v>234</v>
      </c>
      <c r="K385" s="357" t="s">
        <v>560</v>
      </c>
      <c r="L385" s="356" t="b">
        <f t="shared" si="22"/>
        <v>0</v>
      </c>
      <c r="M385" s="333">
        <f t="shared" si="23"/>
        <v>3.8074925224666455E+89</v>
      </c>
      <c r="N385" s="334">
        <f t="shared" si="24"/>
        <v>3252.1205886083699</v>
      </c>
      <c r="O385" s="335">
        <f t="shared" si="25"/>
        <v>0</v>
      </c>
      <c r="P385" s="335">
        <f t="shared" si="26"/>
        <v>2.9801363664373286E-2</v>
      </c>
      <c r="Q385" s="336">
        <f t="shared" si="27"/>
        <v>3.1714157878943755E+96</v>
      </c>
      <c r="R385" s="333"/>
      <c r="S385" s="334"/>
      <c r="T385" s="335"/>
      <c r="U385" s="337"/>
      <c r="V385" s="338">
        <f t="shared" si="28"/>
        <v>9.9999999999999997E+89</v>
      </c>
      <c r="W385" s="337"/>
      <c r="X385" s="338">
        <f t="shared" si="29"/>
        <v>9.9999999999999997E+89</v>
      </c>
    </row>
    <row r="386" spans="1:24" ht="14">
      <c r="A386" s="360" t="s">
        <v>608</v>
      </c>
      <c r="B386" s="358">
        <v>0.62429999999999997</v>
      </c>
      <c r="C386" s="358"/>
      <c r="D386" s="358">
        <v>1.728</v>
      </c>
      <c r="E386" s="361">
        <v>36</v>
      </c>
      <c r="F386" s="356">
        <f t="shared" si="30"/>
        <v>36</v>
      </c>
      <c r="G386" s="355">
        <f t="shared" si="21"/>
        <v>77.309411327999996</v>
      </c>
      <c r="H386" s="361">
        <v>72</v>
      </c>
      <c r="I386" s="361">
        <f>1 * 900</f>
        <v>900</v>
      </c>
      <c r="J386" s="357" t="s">
        <v>609</v>
      </c>
      <c r="K386" s="357" t="s">
        <v>507</v>
      </c>
      <c r="L386" s="356" t="b">
        <f t="shared" si="22"/>
        <v>0</v>
      </c>
      <c r="M386" s="333">
        <f t="shared" si="23"/>
        <v>1.3535123521894887E+90</v>
      </c>
      <c r="N386" s="334">
        <f t="shared" si="24"/>
        <v>13005.957416088286</v>
      </c>
      <c r="O386" s="335">
        <f t="shared" si="25"/>
        <v>0</v>
      </c>
      <c r="P386" s="335">
        <f t="shared" si="26"/>
        <v>0.16501100962898663</v>
      </c>
      <c r="Q386" s="336">
        <f t="shared" si="27"/>
        <v>1.9799148763824585E-3</v>
      </c>
      <c r="R386" s="333"/>
      <c r="S386" s="334"/>
      <c r="T386" s="335"/>
      <c r="U386" s="337"/>
      <c r="V386" s="338">
        <f t="shared" si="28"/>
        <v>9.9999999999999997E+89</v>
      </c>
      <c r="W386" s="337"/>
      <c r="X386" s="338">
        <f t="shared" si="29"/>
        <v>9.9999999999999997E+89</v>
      </c>
    </row>
    <row r="387" spans="1:24" ht="14">
      <c r="A387" s="360" t="s">
        <v>610</v>
      </c>
      <c r="B387" s="358">
        <v>0.76100000000000001</v>
      </c>
      <c r="C387" s="358"/>
      <c r="D387" s="358">
        <v>1.734</v>
      </c>
      <c r="E387" s="361">
        <v>32</v>
      </c>
      <c r="F387" s="356">
        <f t="shared" si="30"/>
        <v>32</v>
      </c>
      <c r="G387" s="355">
        <f t="shared" si="21"/>
        <v>137.43895347200001</v>
      </c>
      <c r="H387" s="361">
        <v>128</v>
      </c>
      <c r="I387" s="361">
        <v>1200</v>
      </c>
      <c r="J387" s="357" t="s">
        <v>611</v>
      </c>
      <c r="K387" s="357" t="s">
        <v>560</v>
      </c>
      <c r="L387" s="356" t="b">
        <f t="shared" si="22"/>
        <v>0</v>
      </c>
      <c r="M387" s="333">
        <f t="shared" si="23"/>
        <v>7.6149850449332909E+89</v>
      </c>
      <c r="N387" s="334">
        <f t="shared" si="24"/>
        <v>6504.2411772167397</v>
      </c>
      <c r="O387" s="335">
        <f t="shared" si="25"/>
        <v>0</v>
      </c>
      <c r="P387" s="335">
        <f t="shared" si="26"/>
        <v>6.7047561710533832E-2</v>
      </c>
      <c r="Q387" s="336">
        <f t="shared" si="27"/>
        <v>3.1714157878943755E+96</v>
      </c>
      <c r="R387" s="333"/>
      <c r="S387" s="334"/>
      <c r="T387" s="335"/>
      <c r="U387" s="337"/>
      <c r="V387" s="338">
        <f t="shared" si="28"/>
        <v>9.9999999999999997E+89</v>
      </c>
      <c r="W387" s="337"/>
      <c r="X387" s="338">
        <f t="shared" si="29"/>
        <v>9.9999999999999997E+89</v>
      </c>
    </row>
    <row r="388" spans="1:24" ht="14">
      <c r="A388" s="360" t="s">
        <v>612</v>
      </c>
      <c r="B388" s="358">
        <v>0.66449999999999998</v>
      </c>
      <c r="C388" s="358"/>
      <c r="D388" s="358">
        <v>1.7342</v>
      </c>
      <c r="E388" s="361">
        <v>48</v>
      </c>
      <c r="F388" s="356">
        <f t="shared" si="30"/>
        <v>48</v>
      </c>
      <c r="G388" s="355">
        <f t="shared" si="21"/>
        <v>103.079215104</v>
      </c>
      <c r="H388" s="361">
        <v>96</v>
      </c>
      <c r="I388" s="362">
        <v>1E-10</v>
      </c>
      <c r="J388" s="357" t="s">
        <v>234</v>
      </c>
      <c r="K388" s="357" t="s">
        <v>613</v>
      </c>
      <c r="L388" s="356" t="b">
        <f t="shared" si="22"/>
        <v>0</v>
      </c>
      <c r="M388" s="333">
        <f t="shared" si="23"/>
        <v>1.0150685724146757E+90</v>
      </c>
      <c r="N388" s="334">
        <f t="shared" si="24"/>
        <v>13005.115769973221</v>
      </c>
      <c r="O388" s="335">
        <f t="shared" si="25"/>
        <v>0</v>
      </c>
      <c r="P388" s="335">
        <f t="shared" si="26"/>
        <v>8.7818209112975831E-2</v>
      </c>
      <c r="Q388" s="336">
        <f t="shared" si="27"/>
        <v>2.1074057910558126E-3</v>
      </c>
      <c r="R388" s="333"/>
      <c r="S388" s="334"/>
      <c r="T388" s="335"/>
      <c r="U388" s="337"/>
      <c r="V388" s="338">
        <f t="shared" si="28"/>
        <v>9.9999999999999997E+89</v>
      </c>
      <c r="W388" s="337"/>
      <c r="X388" s="338">
        <f t="shared" si="29"/>
        <v>9.9999999999999997E+89</v>
      </c>
    </row>
    <row r="389" spans="1:24" ht="14">
      <c r="A389" s="360" t="s">
        <v>614</v>
      </c>
      <c r="B389" s="358">
        <v>0.67979999999999996</v>
      </c>
      <c r="C389" s="358"/>
      <c r="D389" s="358">
        <v>1.8080000000000001</v>
      </c>
      <c r="E389" s="361">
        <v>32</v>
      </c>
      <c r="F389" s="356">
        <f t="shared" si="30"/>
        <v>32</v>
      </c>
      <c r="G389" s="355">
        <f t="shared" si="21"/>
        <v>137.43895347200001</v>
      </c>
      <c r="H389" s="361">
        <v>128</v>
      </c>
      <c r="I389" s="361">
        <f>2 * 600</f>
        <v>1200</v>
      </c>
      <c r="J389" s="357" t="s">
        <v>584</v>
      </c>
      <c r="K389" s="357" t="s">
        <v>507</v>
      </c>
      <c r="L389" s="356" t="b">
        <f t="shared" si="22"/>
        <v>0</v>
      </c>
      <c r="M389" s="333">
        <f t="shared" si="23"/>
        <v>7.6149850449332909E+89</v>
      </c>
      <c r="N389" s="334">
        <f t="shared" si="24"/>
        <v>6504.2411772167397</v>
      </c>
      <c r="O389" s="335">
        <f t="shared" si="25"/>
        <v>0</v>
      </c>
      <c r="P389" s="335">
        <f t="shared" si="26"/>
        <v>5.9893472340106314E-2</v>
      </c>
      <c r="Q389" s="336">
        <f t="shared" si="27"/>
        <v>3.1714157878943755E+96</v>
      </c>
      <c r="R389" s="333"/>
      <c r="S389" s="334"/>
      <c r="T389" s="335"/>
      <c r="U389" s="337"/>
      <c r="V389" s="338">
        <f t="shared" si="28"/>
        <v>9.9999999999999997E+89</v>
      </c>
      <c r="W389" s="337"/>
      <c r="X389" s="338">
        <f t="shared" si="29"/>
        <v>9.9999999999999997E+89</v>
      </c>
    </row>
    <row r="390" spans="1:24" ht="14">
      <c r="A390" s="360" t="s">
        <v>615</v>
      </c>
      <c r="B390" s="358">
        <v>0.67979999999999996</v>
      </c>
      <c r="C390" s="358"/>
      <c r="D390" s="358">
        <v>1.8080000000000001</v>
      </c>
      <c r="E390" s="361">
        <v>32</v>
      </c>
      <c r="F390" s="356">
        <f t="shared" si="30"/>
        <v>32</v>
      </c>
      <c r="G390" s="355">
        <f t="shared" si="21"/>
        <v>274.87790694400002</v>
      </c>
      <c r="H390" s="361">
        <v>256</v>
      </c>
      <c r="I390" s="362">
        <v>1E-10</v>
      </c>
      <c r="J390" s="357" t="s">
        <v>234</v>
      </c>
      <c r="K390" s="357" t="s">
        <v>250</v>
      </c>
      <c r="L390" s="356" t="b">
        <f t="shared" si="22"/>
        <v>0</v>
      </c>
      <c r="M390" s="333">
        <f t="shared" si="23"/>
        <v>3.8074925224666455E+89</v>
      </c>
      <c r="N390" s="334">
        <f t="shared" si="24"/>
        <v>3252.1205886083699</v>
      </c>
      <c r="O390" s="335">
        <f t="shared" si="25"/>
        <v>0</v>
      </c>
      <c r="P390" s="335">
        <f t="shared" si="26"/>
        <v>2.9946736170053157E-2</v>
      </c>
      <c r="Q390" s="336">
        <f t="shared" si="27"/>
        <v>3.1714157878943755E+96</v>
      </c>
      <c r="R390" s="333"/>
      <c r="S390" s="334"/>
      <c r="T390" s="335"/>
      <c r="U390" s="337"/>
      <c r="V390" s="338">
        <f t="shared" si="28"/>
        <v>9.9999999999999997E+89</v>
      </c>
      <c r="W390" s="337"/>
      <c r="X390" s="338">
        <f t="shared" si="29"/>
        <v>9.9999999999999997E+89</v>
      </c>
    </row>
    <row r="391" spans="1:24" ht="14">
      <c r="A391" s="360" t="s">
        <v>616</v>
      </c>
      <c r="B391" s="358">
        <v>0.57340000000000002</v>
      </c>
      <c r="C391" s="358"/>
      <c r="D391" s="358">
        <v>1.8144</v>
      </c>
      <c r="E391" s="361">
        <v>32</v>
      </c>
      <c r="F391" s="356">
        <f t="shared" si="30"/>
        <v>32</v>
      </c>
      <c r="G391" s="355">
        <f t="shared" si="21"/>
        <v>68.719476736000004</v>
      </c>
      <c r="H391" s="361">
        <v>64</v>
      </c>
      <c r="I391" s="362">
        <v>1E-10</v>
      </c>
      <c r="J391" s="357" t="s">
        <v>234</v>
      </c>
      <c r="K391" s="357" t="s">
        <v>617</v>
      </c>
      <c r="L391" s="356" t="b">
        <f t="shared" si="22"/>
        <v>0</v>
      </c>
      <c r="M391" s="333">
        <f t="shared" si="23"/>
        <v>1.522734242076895E+90</v>
      </c>
      <c r="N391" s="334">
        <f t="shared" si="24"/>
        <v>13006.237964793307</v>
      </c>
      <c r="O391" s="335">
        <f t="shared" si="25"/>
        <v>0</v>
      </c>
      <c r="P391" s="335">
        <f t="shared" si="26"/>
        <v>0.15155744501243143</v>
      </c>
      <c r="Q391" s="336">
        <f t="shared" si="27"/>
        <v>3.1714157878943755E+96</v>
      </c>
      <c r="R391" s="333"/>
      <c r="S391" s="334"/>
      <c r="T391" s="335"/>
      <c r="U391" s="337"/>
      <c r="V391" s="338">
        <f t="shared" si="28"/>
        <v>9.9999999999999997E+89</v>
      </c>
      <c r="W391" s="337"/>
      <c r="X391" s="338">
        <f t="shared" si="29"/>
        <v>9.9999999999999997E+89</v>
      </c>
    </row>
    <row r="392" spans="1:24" ht="14">
      <c r="A392" s="360" t="s">
        <v>618</v>
      </c>
      <c r="B392" s="358">
        <v>0.71630000000000005</v>
      </c>
      <c r="C392" s="358"/>
      <c r="D392" s="358">
        <v>1.8144</v>
      </c>
      <c r="E392" s="361">
        <v>32</v>
      </c>
      <c r="F392" s="356">
        <f t="shared" si="30"/>
        <v>32</v>
      </c>
      <c r="G392" s="355">
        <f t="shared" si="21"/>
        <v>274.87790694400002</v>
      </c>
      <c r="H392" s="361">
        <v>256</v>
      </c>
      <c r="I392" s="362">
        <v>1E-10</v>
      </c>
      <c r="J392" s="357" t="s">
        <v>234</v>
      </c>
      <c r="K392" s="357" t="s">
        <v>567</v>
      </c>
      <c r="L392" s="356" t="b">
        <f t="shared" si="22"/>
        <v>0</v>
      </c>
      <c r="M392" s="333">
        <f t="shared" si="23"/>
        <v>3.8074925224666455E+89</v>
      </c>
      <c r="N392" s="334">
        <f t="shared" si="24"/>
        <v>3252.1205886083699</v>
      </c>
      <c r="O392" s="335">
        <f t="shared" si="25"/>
        <v>0</v>
      </c>
      <c r="P392" s="335">
        <f t="shared" si="26"/>
        <v>3.1554644187421418E-2</v>
      </c>
      <c r="Q392" s="336">
        <f t="shared" si="27"/>
        <v>3.1714157878943755E+96</v>
      </c>
      <c r="R392" s="333"/>
      <c r="S392" s="334"/>
      <c r="T392" s="335"/>
      <c r="U392" s="337"/>
      <c r="V392" s="338">
        <f t="shared" si="28"/>
        <v>9.9999999999999997E+89</v>
      </c>
      <c r="W392" s="337"/>
      <c r="X392" s="338">
        <f t="shared" si="29"/>
        <v>9.9999999999999997E+89</v>
      </c>
    </row>
    <row r="393" spans="1:24" ht="14">
      <c r="A393" s="360" t="s">
        <v>619</v>
      </c>
      <c r="B393" s="358">
        <v>0.70350000000000001</v>
      </c>
      <c r="C393" s="358"/>
      <c r="D393" s="358">
        <v>1.8360000000000001</v>
      </c>
      <c r="E393" s="361">
        <v>48</v>
      </c>
      <c r="F393" s="356">
        <f t="shared" si="30"/>
        <v>48</v>
      </c>
      <c r="G393" s="355">
        <f t="shared" si="21"/>
        <v>103.079215104</v>
      </c>
      <c r="H393" s="361">
        <v>96</v>
      </c>
      <c r="I393" s="362">
        <v>1E-10</v>
      </c>
      <c r="J393" s="357" t="s">
        <v>234</v>
      </c>
      <c r="K393" s="357" t="s">
        <v>620</v>
      </c>
      <c r="L393" s="356" t="b">
        <f t="shared" si="22"/>
        <v>0</v>
      </c>
      <c r="M393" s="333">
        <f t="shared" si="23"/>
        <v>1.0150685724146757E+90</v>
      </c>
      <c r="N393" s="334">
        <f t="shared" si="24"/>
        <v>13005.115769973221</v>
      </c>
      <c r="O393" s="335">
        <f t="shared" si="25"/>
        <v>0</v>
      </c>
      <c r="P393" s="335">
        <f t="shared" si="26"/>
        <v>9.2972325223443938E-2</v>
      </c>
      <c r="Q393" s="336">
        <f t="shared" si="27"/>
        <v>2.2310910067836935E-3</v>
      </c>
      <c r="R393" s="333"/>
      <c r="S393" s="334"/>
      <c r="T393" s="335"/>
      <c r="U393" s="337"/>
      <c r="V393" s="338">
        <f t="shared" si="28"/>
        <v>9.9999999999999997E+89</v>
      </c>
      <c r="W393" s="337"/>
      <c r="X393" s="338">
        <f t="shared" si="29"/>
        <v>9.9999999999999997E+89</v>
      </c>
    </row>
    <row r="394" spans="1:24" ht="14">
      <c r="A394" s="360" t="s">
        <v>621</v>
      </c>
      <c r="B394" s="358">
        <v>0.69299999999999995</v>
      </c>
      <c r="C394" s="358"/>
      <c r="D394" s="358">
        <v>1.8431999999999999</v>
      </c>
      <c r="E394" s="361">
        <v>32</v>
      </c>
      <c r="F394" s="356">
        <f t="shared" si="30"/>
        <v>32</v>
      </c>
      <c r="G394" s="355">
        <f t="shared" si="21"/>
        <v>274.87790694400002</v>
      </c>
      <c r="H394" s="361">
        <v>256</v>
      </c>
      <c r="I394" s="361">
        <f>1 * 1900</f>
        <v>1900</v>
      </c>
      <c r="J394" s="357" t="s">
        <v>485</v>
      </c>
      <c r="K394" s="357" t="s">
        <v>550</v>
      </c>
      <c r="L394" s="356" t="b">
        <f t="shared" si="22"/>
        <v>0</v>
      </c>
      <c r="M394" s="333">
        <f t="shared" si="23"/>
        <v>3.8074925224666455E+89</v>
      </c>
      <c r="N394" s="334">
        <f t="shared" si="24"/>
        <v>3252.1205886083699</v>
      </c>
      <c r="O394" s="335">
        <f t="shared" si="25"/>
        <v>0</v>
      </c>
      <c r="P394" s="335">
        <f t="shared" si="26"/>
        <v>3.0528226192772637E-2</v>
      </c>
      <c r="Q394" s="336">
        <f t="shared" si="27"/>
        <v>3.1714157878943755E+96</v>
      </c>
      <c r="R394" s="333"/>
      <c r="S394" s="334"/>
      <c r="T394" s="335"/>
      <c r="U394" s="337"/>
      <c r="V394" s="338">
        <f t="shared" si="28"/>
        <v>9.9999999999999997E+89</v>
      </c>
      <c r="W394" s="337"/>
      <c r="X394" s="338">
        <f t="shared" si="29"/>
        <v>9.9999999999999997E+89</v>
      </c>
    </row>
    <row r="395" spans="1:24" ht="14">
      <c r="A395" s="360" t="s">
        <v>622</v>
      </c>
      <c r="B395" s="358">
        <v>0.69299999999999995</v>
      </c>
      <c r="C395" s="358"/>
      <c r="D395" s="358">
        <v>1.8431999999999999</v>
      </c>
      <c r="E395" s="361">
        <v>48</v>
      </c>
      <c r="F395" s="356">
        <f t="shared" si="30"/>
        <v>48</v>
      </c>
      <c r="G395" s="355">
        <f t="shared" si="21"/>
        <v>103.079215104</v>
      </c>
      <c r="H395" s="361">
        <v>96</v>
      </c>
      <c r="I395" s="361">
        <f>2 * 1425</f>
        <v>2850</v>
      </c>
      <c r="J395" s="357" t="s">
        <v>623</v>
      </c>
      <c r="K395" s="357" t="s">
        <v>602</v>
      </c>
      <c r="L395" s="356" t="b">
        <f t="shared" si="22"/>
        <v>0</v>
      </c>
      <c r="M395" s="333">
        <f t="shared" si="23"/>
        <v>1.0150685724146757E+90</v>
      </c>
      <c r="N395" s="334">
        <f t="shared" si="24"/>
        <v>13005.115769973221</v>
      </c>
      <c r="O395" s="335">
        <f t="shared" si="25"/>
        <v>0</v>
      </c>
      <c r="P395" s="335">
        <f t="shared" si="26"/>
        <v>9.158467857831791E-2</v>
      </c>
      <c r="Q395" s="336">
        <f t="shared" si="27"/>
        <v>2.1977911410108021E-3</v>
      </c>
      <c r="R395" s="333"/>
      <c r="S395" s="334"/>
      <c r="T395" s="335"/>
      <c r="U395" s="337"/>
      <c r="V395" s="338">
        <f t="shared" si="28"/>
        <v>9.9999999999999997E+89</v>
      </c>
      <c r="W395" s="337"/>
      <c r="X395" s="338">
        <f t="shared" si="29"/>
        <v>9.9999999999999997E+89</v>
      </c>
    </row>
    <row r="396" spans="1:24" ht="14">
      <c r="A396" s="360" t="s">
        <v>624</v>
      </c>
      <c r="B396" s="358">
        <v>0.69920000000000004</v>
      </c>
      <c r="C396" s="358"/>
      <c r="D396" s="358">
        <v>1.8480000000000001</v>
      </c>
      <c r="E396" s="361">
        <v>48</v>
      </c>
      <c r="F396" s="356">
        <f t="shared" si="30"/>
        <v>48</v>
      </c>
      <c r="G396" s="355">
        <f t="shared" si="21"/>
        <v>206.158430208</v>
      </c>
      <c r="H396" s="361">
        <v>192</v>
      </c>
      <c r="I396" s="362">
        <v>1E-10</v>
      </c>
      <c r="J396" s="357" t="s">
        <v>234</v>
      </c>
      <c r="K396" s="357" t="s">
        <v>602</v>
      </c>
      <c r="L396" s="356" t="b">
        <f t="shared" si="22"/>
        <v>0</v>
      </c>
      <c r="M396" s="333">
        <f t="shared" si="23"/>
        <v>5.0766566966221943E+89</v>
      </c>
      <c r="N396" s="334">
        <f t="shared" si="24"/>
        <v>6504.2411772167397</v>
      </c>
      <c r="O396" s="335">
        <f t="shared" si="25"/>
        <v>0</v>
      </c>
      <c r="P396" s="335">
        <f t="shared" si="26"/>
        <v>3.6961620353223597E-2</v>
      </c>
      <c r="Q396" s="336">
        <f t="shared" si="27"/>
        <v>2.217453918895748E-3</v>
      </c>
      <c r="R396" s="333"/>
      <c r="S396" s="334"/>
      <c r="T396" s="335"/>
      <c r="U396" s="337"/>
      <c r="V396" s="338">
        <f t="shared" si="28"/>
        <v>9.9999999999999997E+89</v>
      </c>
      <c r="W396" s="337"/>
      <c r="X396" s="338">
        <f t="shared" si="29"/>
        <v>9.9999999999999997E+89</v>
      </c>
    </row>
    <row r="397" spans="1:24" ht="14">
      <c r="A397" s="360" t="s">
        <v>625</v>
      </c>
      <c r="B397" s="358">
        <v>0.69489999999999996</v>
      </c>
      <c r="C397" s="358"/>
      <c r="D397" s="358">
        <v>1.8480000000000001</v>
      </c>
      <c r="E397" s="361">
        <v>48</v>
      </c>
      <c r="F397" s="356">
        <f t="shared" si="30"/>
        <v>48</v>
      </c>
      <c r="G397" s="355">
        <f t="shared" si="21"/>
        <v>103.079215104</v>
      </c>
      <c r="H397" s="361">
        <v>96</v>
      </c>
      <c r="I397" s="362">
        <v>1E-10</v>
      </c>
      <c r="J397" s="357" t="s">
        <v>234</v>
      </c>
      <c r="K397" s="357" t="s">
        <v>550</v>
      </c>
      <c r="L397" s="356" t="b">
        <f t="shared" si="22"/>
        <v>0</v>
      </c>
      <c r="M397" s="333">
        <f t="shared" si="23"/>
        <v>1.0150685724146757E+90</v>
      </c>
      <c r="N397" s="334">
        <f t="shared" si="24"/>
        <v>13005.115769973221</v>
      </c>
      <c r="O397" s="335">
        <f t="shared" si="25"/>
        <v>0</v>
      </c>
      <c r="P397" s="335">
        <f t="shared" si="26"/>
        <v>9.1835776542674039E-2</v>
      </c>
      <c r="Q397" s="336">
        <f t="shared" si="27"/>
        <v>2.2038168310078016E-3</v>
      </c>
      <c r="R397" s="333"/>
      <c r="S397" s="334"/>
      <c r="T397" s="335"/>
      <c r="U397" s="337"/>
      <c r="V397" s="338">
        <f t="shared" si="28"/>
        <v>9.9999999999999997E+89</v>
      </c>
      <c r="W397" s="337"/>
      <c r="X397" s="338">
        <f t="shared" si="29"/>
        <v>9.9999999999999997E+89</v>
      </c>
    </row>
    <row r="398" spans="1:24" ht="14">
      <c r="A398" s="360" t="s">
        <v>626</v>
      </c>
      <c r="B398" s="358">
        <v>0.78710000000000002</v>
      </c>
      <c r="C398" s="358"/>
      <c r="D398" s="358">
        <v>1.8720000000000001</v>
      </c>
      <c r="E398" s="361">
        <v>32</v>
      </c>
      <c r="F398" s="356">
        <f t="shared" si="30"/>
        <v>32</v>
      </c>
      <c r="G398" s="355">
        <f t="shared" si="21"/>
        <v>137.43895347200001</v>
      </c>
      <c r="H398" s="361">
        <v>128</v>
      </c>
      <c r="I398" s="362">
        <v>9.9999999999999995E-21</v>
      </c>
      <c r="J398" s="357" t="s">
        <v>627</v>
      </c>
      <c r="K398" s="357" t="s">
        <v>507</v>
      </c>
      <c r="L398" s="356" t="b">
        <f t="shared" si="22"/>
        <v>0</v>
      </c>
      <c r="M398" s="333">
        <f t="shared" si="23"/>
        <v>7.6149850449332909E+89</v>
      </c>
      <c r="N398" s="334">
        <f t="shared" si="24"/>
        <v>6504.2411772167397</v>
      </c>
      <c r="O398" s="335">
        <f t="shared" si="25"/>
        <v>0</v>
      </c>
      <c r="P398" s="335">
        <f t="shared" si="26"/>
        <v>6.9347090436742698E-2</v>
      </c>
      <c r="Q398" s="336">
        <f t="shared" si="27"/>
        <v>3.1714157878943755E+96</v>
      </c>
      <c r="R398" s="333"/>
      <c r="S398" s="334"/>
      <c r="T398" s="335"/>
      <c r="U398" s="337"/>
      <c r="V398" s="338">
        <f t="shared" si="28"/>
        <v>9.9999999999999997E+89</v>
      </c>
      <c r="W398" s="337"/>
      <c r="X398" s="338">
        <f t="shared" si="29"/>
        <v>9.9999999999999997E+89</v>
      </c>
    </row>
    <row r="399" spans="1:24" ht="14">
      <c r="A399" s="360" t="s">
        <v>628</v>
      </c>
      <c r="B399" s="358">
        <v>0.71379999999999999</v>
      </c>
      <c r="C399" s="358"/>
      <c r="D399" s="358">
        <v>1.8984000000000001</v>
      </c>
      <c r="E399" s="361">
        <v>32</v>
      </c>
      <c r="F399" s="356">
        <f t="shared" si="30"/>
        <v>32</v>
      </c>
      <c r="G399" s="355">
        <f t="shared" si="21"/>
        <v>137.43895347200001</v>
      </c>
      <c r="H399" s="361">
        <v>128</v>
      </c>
      <c r="I399" s="361">
        <f>1 * 1900</f>
        <v>1900</v>
      </c>
      <c r="J399" s="357" t="s">
        <v>599</v>
      </c>
      <c r="K399" s="357" t="s">
        <v>567</v>
      </c>
      <c r="L399" s="356" t="b">
        <f t="shared" si="22"/>
        <v>0</v>
      </c>
      <c r="M399" s="333">
        <f t="shared" si="23"/>
        <v>7.6149850449332909E+89</v>
      </c>
      <c r="N399" s="334">
        <f t="shared" si="24"/>
        <v>6504.2411772167397</v>
      </c>
      <c r="O399" s="335">
        <f t="shared" si="25"/>
        <v>0</v>
      </c>
      <c r="P399" s="335">
        <f t="shared" si="26"/>
        <v>6.2889027002600587E-2</v>
      </c>
      <c r="Q399" s="336">
        <f t="shared" si="27"/>
        <v>3.1714157878943755E+96</v>
      </c>
      <c r="R399" s="333"/>
      <c r="S399" s="334"/>
      <c r="T399" s="335"/>
      <c r="U399" s="337"/>
      <c r="V399" s="338">
        <f t="shared" si="28"/>
        <v>9.9999999999999997E+89</v>
      </c>
      <c r="W399" s="337"/>
      <c r="X399" s="338">
        <f t="shared" si="29"/>
        <v>9.9999999999999997E+89</v>
      </c>
    </row>
    <row r="400" spans="1:24" ht="14">
      <c r="A400" s="360" t="s">
        <v>629</v>
      </c>
      <c r="B400" s="358">
        <v>0.63890000000000002</v>
      </c>
      <c r="C400" s="358"/>
      <c r="D400" s="358">
        <v>1.9039999999999999</v>
      </c>
      <c r="E400" s="361">
        <v>32</v>
      </c>
      <c r="F400" s="356">
        <f t="shared" si="30"/>
        <v>32</v>
      </c>
      <c r="G400" s="355">
        <f t="shared" si="21"/>
        <v>137.43895347200001</v>
      </c>
      <c r="H400" s="361">
        <v>128</v>
      </c>
      <c r="I400" s="362">
        <v>1E-10</v>
      </c>
      <c r="J400" s="357" t="s">
        <v>234</v>
      </c>
      <c r="K400" s="357" t="s">
        <v>500</v>
      </c>
      <c r="L400" s="356" t="b">
        <f t="shared" si="22"/>
        <v>0</v>
      </c>
      <c r="M400" s="333">
        <f t="shared" si="23"/>
        <v>7.6149850449332909E+89</v>
      </c>
      <c r="N400" s="334">
        <f t="shared" si="24"/>
        <v>6504.2411772167397</v>
      </c>
      <c r="O400" s="335">
        <f t="shared" si="25"/>
        <v>0</v>
      </c>
      <c r="P400" s="335">
        <f t="shared" si="26"/>
        <v>5.6289996290223486E-2</v>
      </c>
      <c r="Q400" s="336">
        <f t="shared" si="27"/>
        <v>3.1714157878943755E+96</v>
      </c>
      <c r="R400" s="333"/>
      <c r="S400" s="334"/>
      <c r="T400" s="335"/>
      <c r="U400" s="337"/>
      <c r="V400" s="338">
        <f t="shared" si="28"/>
        <v>9.9999999999999997E+89</v>
      </c>
      <c r="W400" s="337"/>
      <c r="X400" s="338">
        <f t="shared" si="29"/>
        <v>9.9999999999999997E+89</v>
      </c>
    </row>
    <row r="401" spans="1:24" ht="14">
      <c r="A401" s="360" t="s">
        <v>630</v>
      </c>
      <c r="B401" s="358">
        <v>0.61429999999999996</v>
      </c>
      <c r="C401" s="358"/>
      <c r="D401" s="358">
        <v>1.944</v>
      </c>
      <c r="E401" s="361">
        <v>36</v>
      </c>
      <c r="F401" s="356">
        <f t="shared" si="30"/>
        <v>36</v>
      </c>
      <c r="G401" s="355">
        <f t="shared" si="21"/>
        <v>103.079215104</v>
      </c>
      <c r="H401" s="361">
        <v>96</v>
      </c>
      <c r="I401" s="362">
        <v>1E-10</v>
      </c>
      <c r="J401" s="357" t="s">
        <v>234</v>
      </c>
      <c r="K401" s="357" t="s">
        <v>589</v>
      </c>
      <c r="L401" s="356" t="b">
        <f t="shared" si="22"/>
        <v>0</v>
      </c>
      <c r="M401" s="333">
        <f t="shared" si="23"/>
        <v>1.0150685724146757E+90</v>
      </c>
      <c r="N401" s="334">
        <f t="shared" si="24"/>
        <v>9753.8368274799159</v>
      </c>
      <c r="O401" s="335">
        <f t="shared" si="25"/>
        <v>0</v>
      </c>
      <c r="P401" s="335">
        <f t="shared" si="26"/>
        <v>8.118393658103995E-2</v>
      </c>
      <c r="Q401" s="336">
        <f t="shared" si="27"/>
        <v>1.9482007185035149E-3</v>
      </c>
      <c r="R401" s="333"/>
      <c r="S401" s="334"/>
      <c r="T401" s="335"/>
      <c r="U401" s="337"/>
      <c r="V401" s="338">
        <f t="shared" si="28"/>
        <v>9.9999999999999997E+89</v>
      </c>
      <c r="W401" s="337"/>
      <c r="X401" s="338">
        <f t="shared" si="29"/>
        <v>9.9999999999999997E+89</v>
      </c>
    </row>
    <row r="402" spans="1:24" ht="14">
      <c r="A402" s="360" t="s">
        <v>631</v>
      </c>
      <c r="B402" s="358">
        <v>0.7732</v>
      </c>
      <c r="C402" s="358"/>
      <c r="D402" s="358">
        <v>1.9583999999999999</v>
      </c>
      <c r="E402" s="361">
        <v>48</v>
      </c>
      <c r="F402" s="356">
        <f t="shared" si="30"/>
        <v>48</v>
      </c>
      <c r="G402" s="355">
        <f t="shared" si="21"/>
        <v>206.158430208</v>
      </c>
      <c r="H402" s="361">
        <v>192</v>
      </c>
      <c r="I402" s="362">
        <v>1E-10</v>
      </c>
      <c r="J402" s="357" t="s">
        <v>234</v>
      </c>
      <c r="K402" s="357" t="s">
        <v>613</v>
      </c>
      <c r="L402" s="356" t="b">
        <f t="shared" si="22"/>
        <v>0</v>
      </c>
      <c r="M402" s="333">
        <f t="shared" si="23"/>
        <v>5.0766566966221943E+89</v>
      </c>
      <c r="N402" s="334">
        <f t="shared" si="24"/>
        <v>6504.2411772167397</v>
      </c>
      <c r="O402" s="335">
        <f t="shared" si="25"/>
        <v>0</v>
      </c>
      <c r="P402" s="335">
        <f t="shared" si="26"/>
        <v>4.0873462324245539E-2</v>
      </c>
      <c r="Q402" s="336">
        <f t="shared" si="27"/>
        <v>2.452138687199931E-3</v>
      </c>
      <c r="R402" s="333"/>
      <c r="S402" s="334"/>
      <c r="T402" s="335"/>
      <c r="U402" s="337"/>
      <c r="V402" s="338">
        <f t="shared" si="28"/>
        <v>9.9999999999999997E+89</v>
      </c>
      <c r="W402" s="337"/>
      <c r="X402" s="338">
        <f t="shared" si="29"/>
        <v>9.9999999999999997E+89</v>
      </c>
    </row>
    <row r="403" spans="1:24" ht="14">
      <c r="A403" s="360" t="s">
        <v>632</v>
      </c>
      <c r="B403" s="358">
        <v>0.7399</v>
      </c>
      <c r="C403" s="358"/>
      <c r="D403" s="358">
        <v>1.9678599999999999</v>
      </c>
      <c r="E403" s="361">
        <v>32</v>
      </c>
      <c r="F403" s="356">
        <f t="shared" si="30"/>
        <v>32</v>
      </c>
      <c r="G403" s="355">
        <f t="shared" si="21"/>
        <v>137.43895347200001</v>
      </c>
      <c r="H403" s="361">
        <v>128</v>
      </c>
      <c r="I403" s="362">
        <v>1E-10</v>
      </c>
      <c r="J403" s="357" t="s">
        <v>234</v>
      </c>
      <c r="K403" s="357" t="s">
        <v>262</v>
      </c>
      <c r="L403" s="356" t="b">
        <f t="shared" si="22"/>
        <v>0</v>
      </c>
      <c r="M403" s="333">
        <f t="shared" si="23"/>
        <v>7.6149850449332909E+89</v>
      </c>
      <c r="N403" s="334">
        <f t="shared" si="24"/>
        <v>6504.2411772167397</v>
      </c>
      <c r="O403" s="335">
        <f t="shared" si="25"/>
        <v>0</v>
      </c>
      <c r="P403" s="335">
        <f t="shared" si="26"/>
        <v>6.5188555728809452E-2</v>
      </c>
      <c r="Q403" s="336">
        <f t="shared" si="27"/>
        <v>3.1714157878943755E+96</v>
      </c>
      <c r="R403" s="333"/>
      <c r="S403" s="334"/>
      <c r="T403" s="335"/>
      <c r="U403" s="337"/>
      <c r="V403" s="338">
        <f t="shared" si="28"/>
        <v>9.9999999999999997E+89</v>
      </c>
      <c r="W403" s="337"/>
      <c r="X403" s="338">
        <f t="shared" si="29"/>
        <v>9.9999999999999997E+89</v>
      </c>
    </row>
    <row r="404" spans="1:24" ht="14">
      <c r="A404" s="360" t="s">
        <v>633</v>
      </c>
      <c r="B404" s="358">
        <v>0.74519999999999997</v>
      </c>
      <c r="C404" s="358"/>
      <c r="D404" s="358">
        <v>1.982</v>
      </c>
      <c r="E404" s="361">
        <v>24</v>
      </c>
      <c r="F404" s="356">
        <f t="shared" si="30"/>
        <v>24</v>
      </c>
      <c r="G404" s="355">
        <f t="shared" si="21"/>
        <v>103.079215104</v>
      </c>
      <c r="H404" s="361">
        <v>96</v>
      </c>
      <c r="I404" s="362">
        <v>1E-10</v>
      </c>
      <c r="J404" s="357" t="s">
        <v>234</v>
      </c>
      <c r="K404" s="357" t="s">
        <v>589</v>
      </c>
      <c r="L404" s="356" t="b">
        <f t="shared" si="22"/>
        <v>0</v>
      </c>
      <c r="M404" s="333">
        <f t="shared" si="23"/>
        <v>1.0150685724146757E+90</v>
      </c>
      <c r="N404" s="334">
        <f t="shared" si="24"/>
        <v>6502.5578849866106</v>
      </c>
      <c r="O404" s="335">
        <f t="shared" si="25"/>
        <v>0</v>
      </c>
      <c r="P404" s="335">
        <f t="shared" si="26"/>
        <v>9.8483264756944439E-2</v>
      </c>
      <c r="Q404" s="336">
        <f t="shared" si="27"/>
        <v>3.1714157878943755E+96</v>
      </c>
      <c r="R404" s="333"/>
      <c r="S404" s="334"/>
      <c r="T404" s="335"/>
      <c r="U404" s="337"/>
      <c r="V404" s="338">
        <f t="shared" si="28"/>
        <v>9.9999999999999997E+89</v>
      </c>
      <c r="W404" s="337"/>
      <c r="X404" s="338">
        <f t="shared" si="29"/>
        <v>9.9999999999999997E+89</v>
      </c>
    </row>
    <row r="405" spans="1:24" ht="14">
      <c r="A405" s="360" t="s">
        <v>634</v>
      </c>
      <c r="B405" s="358">
        <v>0.75109999999999999</v>
      </c>
      <c r="C405" s="358"/>
      <c r="D405" s="358">
        <v>1.998</v>
      </c>
      <c r="E405" s="361">
        <v>16</v>
      </c>
      <c r="F405" s="356">
        <f t="shared" si="30"/>
        <v>16</v>
      </c>
      <c r="G405" s="355">
        <f t="shared" si="21"/>
        <v>137.43895347200001</v>
      </c>
      <c r="H405" s="361">
        <v>128</v>
      </c>
      <c r="I405" s="362">
        <v>9.9999999999999995E-21</v>
      </c>
      <c r="J405" s="357" t="s">
        <v>635</v>
      </c>
      <c r="K405" s="357" t="s">
        <v>396</v>
      </c>
      <c r="L405" s="356" t="b">
        <f t="shared" si="22"/>
        <v>0</v>
      </c>
      <c r="M405" s="333">
        <f t="shared" si="23"/>
        <v>7.6149850449332909E+89</v>
      </c>
      <c r="N405" s="334">
        <f t="shared" si="24"/>
        <v>3252.1205886083699</v>
      </c>
      <c r="O405" s="335">
        <f t="shared" si="25"/>
        <v>0</v>
      </c>
      <c r="P405" s="335">
        <f t="shared" si="26"/>
        <v>6.6175326676454607E-2</v>
      </c>
      <c r="Q405" s="336">
        <f t="shared" si="27"/>
        <v>3.1714157878943755E+96</v>
      </c>
      <c r="R405" s="333"/>
      <c r="S405" s="334"/>
      <c r="T405" s="335"/>
      <c r="U405" s="337"/>
      <c r="V405" s="338">
        <f t="shared" si="28"/>
        <v>9.9999999999999997E+89</v>
      </c>
      <c r="W405" s="337"/>
      <c r="X405" s="338">
        <f t="shared" si="29"/>
        <v>9.9999999999999997E+89</v>
      </c>
    </row>
    <row r="406" spans="1:24" ht="14">
      <c r="A406" s="360" t="s">
        <v>636</v>
      </c>
      <c r="B406" s="358">
        <v>0.752</v>
      </c>
      <c r="C406" s="358"/>
      <c r="D406" s="358">
        <v>2</v>
      </c>
      <c r="E406" s="361">
        <v>40</v>
      </c>
      <c r="F406" s="356">
        <f t="shared" si="30"/>
        <v>40</v>
      </c>
      <c r="G406" s="355">
        <f t="shared" si="21"/>
        <v>171.79869184</v>
      </c>
      <c r="H406" s="361">
        <v>160</v>
      </c>
      <c r="I406" s="362">
        <v>1E-10</v>
      </c>
      <c r="J406" s="357" t="s">
        <v>234</v>
      </c>
      <c r="K406" s="357" t="s">
        <v>507</v>
      </c>
      <c r="L406" s="356" t="b">
        <f t="shared" si="22"/>
        <v>0</v>
      </c>
      <c r="M406" s="333">
        <f t="shared" si="23"/>
        <v>6.0909369683075805E+89</v>
      </c>
      <c r="N406" s="334">
        <f t="shared" si="24"/>
        <v>6503.1189823966533</v>
      </c>
      <c r="O406" s="335">
        <f t="shared" si="25"/>
        <v>0</v>
      </c>
      <c r="P406" s="335">
        <f t="shared" si="26"/>
        <v>4.9690965577846365E-2</v>
      </c>
      <c r="Q406" s="336">
        <f t="shared" si="27"/>
        <v>2.3849046724965703E-3</v>
      </c>
      <c r="R406" s="333"/>
      <c r="S406" s="334"/>
      <c r="T406" s="335"/>
      <c r="U406" s="337"/>
      <c r="V406" s="338">
        <f t="shared" si="28"/>
        <v>9.9999999999999997E+89</v>
      </c>
      <c r="W406" s="337"/>
      <c r="X406" s="338">
        <f t="shared" si="29"/>
        <v>9.9999999999999997E+89</v>
      </c>
    </row>
    <row r="407" spans="1:24" ht="14">
      <c r="A407" s="360" t="s">
        <v>637</v>
      </c>
      <c r="B407" s="358">
        <v>0.75800000000000001</v>
      </c>
      <c r="C407" s="358"/>
      <c r="D407" s="358">
        <v>2.016</v>
      </c>
      <c r="E407" s="361">
        <v>32</v>
      </c>
      <c r="F407" s="356">
        <f t="shared" si="30"/>
        <v>32</v>
      </c>
      <c r="G407" s="355">
        <f t="shared" si="21"/>
        <v>274.87790694400002</v>
      </c>
      <c r="H407" s="361">
        <v>256</v>
      </c>
      <c r="I407" s="362">
        <v>1E-10</v>
      </c>
      <c r="J407" s="357" t="s">
        <v>234</v>
      </c>
      <c r="K407" s="357" t="s">
        <v>507</v>
      </c>
      <c r="L407" s="356" t="b">
        <f t="shared" si="22"/>
        <v>0</v>
      </c>
      <c r="M407" s="333">
        <f t="shared" si="23"/>
        <v>3.8074925224666455E+89</v>
      </c>
      <c r="N407" s="334">
        <f t="shared" si="24"/>
        <v>3252.1205886083699</v>
      </c>
      <c r="O407" s="335">
        <f t="shared" si="25"/>
        <v>0</v>
      </c>
      <c r="P407" s="335">
        <f t="shared" si="26"/>
        <v>3.3391624031921585E-2</v>
      </c>
      <c r="Q407" s="336">
        <f t="shared" si="27"/>
        <v>3.1714157878943755E+96</v>
      </c>
      <c r="R407" s="333"/>
      <c r="S407" s="334"/>
      <c r="T407" s="335"/>
      <c r="U407" s="337"/>
      <c r="V407" s="338">
        <f t="shared" si="28"/>
        <v>9.9999999999999997E+89</v>
      </c>
      <c r="W407" s="337"/>
      <c r="X407" s="338">
        <f t="shared" si="29"/>
        <v>9.9999999999999997E+89</v>
      </c>
    </row>
    <row r="408" spans="1:24" ht="14">
      <c r="A408" s="360" t="s">
        <v>638</v>
      </c>
      <c r="B408" s="358">
        <v>0.79590000000000005</v>
      </c>
      <c r="C408" s="358"/>
      <c r="D408" s="358">
        <v>2.016</v>
      </c>
      <c r="E408" s="361">
        <v>32</v>
      </c>
      <c r="F408" s="356">
        <f t="shared" si="30"/>
        <v>32</v>
      </c>
      <c r="G408" s="355">
        <f t="shared" si="21"/>
        <v>274.87790694400002</v>
      </c>
      <c r="H408" s="361">
        <v>256</v>
      </c>
      <c r="I408" s="362">
        <v>1E-10</v>
      </c>
      <c r="J408" s="357" t="s">
        <v>234</v>
      </c>
      <c r="K408" s="357" t="s">
        <v>567</v>
      </c>
      <c r="L408" s="356" t="b">
        <f t="shared" si="22"/>
        <v>0</v>
      </c>
      <c r="M408" s="333">
        <f t="shared" si="23"/>
        <v>3.8074925224666455E+89</v>
      </c>
      <c r="N408" s="334">
        <f t="shared" si="24"/>
        <v>3252.1205886083699</v>
      </c>
      <c r="O408" s="335">
        <f t="shared" si="25"/>
        <v>0</v>
      </c>
      <c r="P408" s="335">
        <f t="shared" si="26"/>
        <v>3.5061205233517669E-2</v>
      </c>
      <c r="Q408" s="336">
        <f t="shared" si="27"/>
        <v>3.1714157878943755E+96</v>
      </c>
      <c r="R408" s="333"/>
      <c r="S408" s="334"/>
      <c r="T408" s="335"/>
      <c r="U408" s="337"/>
      <c r="V408" s="338">
        <f t="shared" si="28"/>
        <v>9.9999999999999997E+89</v>
      </c>
      <c r="W408" s="337"/>
      <c r="X408" s="338">
        <f t="shared" si="29"/>
        <v>9.9999999999999997E+89</v>
      </c>
    </row>
    <row r="409" spans="1:24" ht="14">
      <c r="A409" s="360" t="s">
        <v>639</v>
      </c>
      <c r="B409" s="358">
        <v>0.74399999999999999</v>
      </c>
      <c r="C409" s="358"/>
      <c r="D409" s="358">
        <v>2.04</v>
      </c>
      <c r="E409" s="361">
        <v>48</v>
      </c>
      <c r="F409" s="356">
        <f t="shared" si="30"/>
        <v>48</v>
      </c>
      <c r="G409" s="355">
        <f t="shared" si="21"/>
        <v>103.079215104</v>
      </c>
      <c r="H409" s="361">
        <v>96</v>
      </c>
      <c r="I409" s="362">
        <v>1E-10</v>
      </c>
      <c r="J409" s="357" t="s">
        <v>234</v>
      </c>
      <c r="K409" s="357" t="s">
        <v>550</v>
      </c>
      <c r="L409" s="356" t="b">
        <f t="shared" si="22"/>
        <v>0</v>
      </c>
      <c r="M409" s="333">
        <f t="shared" si="23"/>
        <v>1.0150685724146757E+90</v>
      </c>
      <c r="N409" s="334">
        <f t="shared" si="24"/>
        <v>13005.115769973221</v>
      </c>
      <c r="O409" s="335">
        <f t="shared" si="25"/>
        <v>0</v>
      </c>
      <c r="P409" s="335">
        <f t="shared" si="26"/>
        <v>9.8324676568930042E-2</v>
      </c>
      <c r="Q409" s="336">
        <f t="shared" si="27"/>
        <v>2.3595333461934155E-3</v>
      </c>
      <c r="R409" s="333"/>
      <c r="S409" s="334"/>
      <c r="T409" s="335"/>
      <c r="U409" s="337"/>
      <c r="V409" s="338">
        <f t="shared" si="28"/>
        <v>9.9999999999999997E+89</v>
      </c>
      <c r="W409" s="337"/>
      <c r="X409" s="338">
        <f t="shared" si="29"/>
        <v>9.9999999999999997E+89</v>
      </c>
    </row>
    <row r="410" spans="1:24" ht="14">
      <c r="A410" s="360" t="s">
        <v>640</v>
      </c>
      <c r="B410" s="358">
        <v>0.78169999999999995</v>
      </c>
      <c r="C410" s="358"/>
      <c r="D410" s="358">
        <v>2.04</v>
      </c>
      <c r="E410" s="361">
        <v>48</v>
      </c>
      <c r="F410" s="356">
        <f t="shared" si="30"/>
        <v>48</v>
      </c>
      <c r="G410" s="355">
        <f t="shared" si="21"/>
        <v>103.079215104</v>
      </c>
      <c r="H410" s="361">
        <v>96</v>
      </c>
      <c r="I410" s="362">
        <v>1E-10</v>
      </c>
      <c r="J410" s="357" t="s">
        <v>234</v>
      </c>
      <c r="K410" s="357" t="s">
        <v>620</v>
      </c>
      <c r="L410" s="356" t="b">
        <f t="shared" si="22"/>
        <v>0</v>
      </c>
      <c r="M410" s="333">
        <f t="shared" si="23"/>
        <v>1.0150685724146757E+90</v>
      </c>
      <c r="N410" s="334">
        <f t="shared" si="24"/>
        <v>13005.115769973221</v>
      </c>
      <c r="O410" s="335">
        <f t="shared" si="25"/>
        <v>0</v>
      </c>
      <c r="P410" s="335">
        <f t="shared" si="26"/>
        <v>0.10330698880904921</v>
      </c>
      <c r="Q410" s="336">
        <f t="shared" si="27"/>
        <v>2.4790957213970334E-3</v>
      </c>
      <c r="R410" s="333"/>
      <c r="S410" s="334"/>
      <c r="T410" s="335"/>
      <c r="U410" s="337"/>
      <c r="V410" s="338">
        <f t="shared" si="28"/>
        <v>9.9999999999999997E+89</v>
      </c>
      <c r="W410" s="337"/>
      <c r="X410" s="338">
        <f t="shared" si="29"/>
        <v>9.9999999999999997E+89</v>
      </c>
    </row>
    <row r="411" spans="1:24" ht="14">
      <c r="A411" s="360" t="s">
        <v>641</v>
      </c>
      <c r="B411" s="358">
        <v>0.77610000000000001</v>
      </c>
      <c r="C411" s="358"/>
      <c r="D411" s="358">
        <v>2.0640000000000001</v>
      </c>
      <c r="E411" s="361">
        <v>48</v>
      </c>
      <c r="F411" s="356">
        <f t="shared" si="30"/>
        <v>48</v>
      </c>
      <c r="G411" s="355">
        <f t="shared" si="21"/>
        <v>103.079215104</v>
      </c>
      <c r="H411" s="361">
        <v>96</v>
      </c>
      <c r="I411" s="361">
        <f>2 * 900</f>
        <v>1800</v>
      </c>
      <c r="J411" s="357" t="s">
        <v>642</v>
      </c>
      <c r="K411" s="357" t="s">
        <v>550</v>
      </c>
      <c r="L411" s="356" t="b">
        <f t="shared" si="22"/>
        <v>0</v>
      </c>
      <c r="M411" s="333">
        <f t="shared" si="23"/>
        <v>1.0150685724146757E+90</v>
      </c>
      <c r="N411" s="334">
        <f t="shared" si="24"/>
        <v>13005.115769973221</v>
      </c>
      <c r="O411" s="335">
        <f t="shared" si="25"/>
        <v>0</v>
      </c>
      <c r="P411" s="335">
        <f t="shared" si="26"/>
        <v>0.10256691059831534</v>
      </c>
      <c r="Q411" s="336">
        <f t="shared" si="27"/>
        <v>2.4613357929848248E-3</v>
      </c>
      <c r="R411" s="333"/>
      <c r="S411" s="334"/>
      <c r="T411" s="335"/>
      <c r="U411" s="337"/>
      <c r="V411" s="338">
        <f t="shared" si="28"/>
        <v>9.9999999999999997E+89</v>
      </c>
      <c r="W411" s="337"/>
      <c r="X411" s="338">
        <f t="shared" si="29"/>
        <v>9.9999999999999997E+89</v>
      </c>
    </row>
    <row r="412" spans="1:24" ht="14">
      <c r="A412" s="360" t="s">
        <v>643</v>
      </c>
      <c r="B412" s="358">
        <v>0.77610000000000001</v>
      </c>
      <c r="C412" s="358"/>
      <c r="D412" s="358">
        <v>2.0640000000000001</v>
      </c>
      <c r="E412" s="361">
        <v>48</v>
      </c>
      <c r="F412" s="356">
        <f t="shared" si="30"/>
        <v>48</v>
      </c>
      <c r="G412" s="355">
        <f t="shared" si="21"/>
        <v>206.158430208</v>
      </c>
      <c r="H412" s="361">
        <v>192</v>
      </c>
      <c r="I412" s="362">
        <v>1E-10</v>
      </c>
      <c r="J412" s="357" t="s">
        <v>234</v>
      </c>
      <c r="K412" s="357" t="s">
        <v>507</v>
      </c>
      <c r="L412" s="356" t="b">
        <f t="shared" si="22"/>
        <v>0</v>
      </c>
      <c r="M412" s="333">
        <f t="shared" si="23"/>
        <v>5.0766566966221943E+89</v>
      </c>
      <c r="N412" s="334">
        <f t="shared" si="24"/>
        <v>6504.2411772167397</v>
      </c>
      <c r="O412" s="335">
        <f t="shared" si="25"/>
        <v>0</v>
      </c>
      <c r="P412" s="335">
        <f t="shared" si="26"/>
        <v>4.1026764239326136E-2</v>
      </c>
      <c r="Q412" s="336">
        <f t="shared" si="27"/>
        <v>2.4613357929848248E-3</v>
      </c>
      <c r="R412" s="333"/>
      <c r="S412" s="334"/>
      <c r="T412" s="335"/>
      <c r="U412" s="337"/>
      <c r="V412" s="338">
        <f t="shared" si="28"/>
        <v>9.9999999999999997E+89</v>
      </c>
      <c r="W412" s="337"/>
      <c r="X412" s="338">
        <f t="shared" si="29"/>
        <v>9.9999999999999997E+89</v>
      </c>
    </row>
    <row r="413" spans="1:24" ht="14">
      <c r="A413" s="360" t="s">
        <v>644</v>
      </c>
      <c r="B413" s="358">
        <v>0.81859999999999999</v>
      </c>
      <c r="C413" s="358"/>
      <c r="D413" s="358">
        <v>2.0735999999999999</v>
      </c>
      <c r="E413" s="361">
        <v>48</v>
      </c>
      <c r="F413" s="356">
        <f t="shared" si="30"/>
        <v>48</v>
      </c>
      <c r="G413" s="355">
        <f t="shared" si="21"/>
        <v>206.158430208</v>
      </c>
      <c r="H413" s="361">
        <v>192</v>
      </c>
      <c r="I413" s="362">
        <v>1E-10</v>
      </c>
      <c r="J413" s="357" t="s">
        <v>234</v>
      </c>
      <c r="K413" s="357" t="s">
        <v>620</v>
      </c>
      <c r="L413" s="356" t="b">
        <f t="shared" si="22"/>
        <v>0</v>
      </c>
      <c r="M413" s="333">
        <f t="shared" si="23"/>
        <v>5.0766566966221943E+89</v>
      </c>
      <c r="N413" s="334">
        <f t="shared" si="24"/>
        <v>6504.2411772167397</v>
      </c>
      <c r="O413" s="335">
        <f t="shared" si="25"/>
        <v>0</v>
      </c>
      <c r="P413" s="335">
        <f t="shared" si="26"/>
        <v>4.3273430236196841E-2</v>
      </c>
      <c r="Q413" s="336">
        <f t="shared" si="27"/>
        <v>2.5961209639703362E-3</v>
      </c>
      <c r="R413" s="333"/>
      <c r="S413" s="334"/>
      <c r="T413" s="335"/>
      <c r="U413" s="337"/>
      <c r="V413" s="338">
        <f t="shared" si="28"/>
        <v>9.9999999999999997E+89</v>
      </c>
      <c r="W413" s="337"/>
      <c r="X413" s="338">
        <f t="shared" si="29"/>
        <v>9.9999999999999997E+89</v>
      </c>
    </row>
    <row r="414" spans="1:24" ht="14">
      <c r="A414" s="360" t="s">
        <v>645</v>
      </c>
      <c r="B414" s="358">
        <v>0.77480000000000004</v>
      </c>
      <c r="C414" s="358"/>
      <c r="D414" s="358">
        <v>2.0735999999999999</v>
      </c>
      <c r="E414" s="361">
        <v>48</v>
      </c>
      <c r="F414" s="356">
        <f t="shared" si="30"/>
        <v>48</v>
      </c>
      <c r="G414" s="355">
        <f t="shared" si="21"/>
        <v>103.079215104</v>
      </c>
      <c r="H414" s="361">
        <v>96</v>
      </c>
      <c r="I414" s="362">
        <v>1E-10</v>
      </c>
      <c r="J414" s="357" t="s">
        <v>234</v>
      </c>
      <c r="K414" s="357" t="s">
        <v>646</v>
      </c>
      <c r="L414" s="356" t="b">
        <f t="shared" si="22"/>
        <v>0</v>
      </c>
      <c r="M414" s="333">
        <f t="shared" si="23"/>
        <v>1.0150685724146757E+90</v>
      </c>
      <c r="N414" s="334">
        <f t="shared" si="24"/>
        <v>13005.115769973221</v>
      </c>
      <c r="O414" s="335">
        <f t="shared" si="25"/>
        <v>0</v>
      </c>
      <c r="P414" s="335">
        <f t="shared" si="26"/>
        <v>0.10239510672796641</v>
      </c>
      <c r="Q414" s="336">
        <f t="shared" si="27"/>
        <v>2.4572129524605625E-3</v>
      </c>
      <c r="R414" s="333"/>
      <c r="S414" s="334"/>
      <c r="T414" s="335"/>
      <c r="U414" s="337"/>
      <c r="V414" s="338">
        <f t="shared" si="28"/>
        <v>9.9999999999999997E+89</v>
      </c>
      <c r="W414" s="337"/>
      <c r="X414" s="338">
        <f t="shared" si="29"/>
        <v>9.9999999999999997E+89</v>
      </c>
    </row>
    <row r="415" spans="1:24" ht="14">
      <c r="A415" s="360" t="s">
        <v>647</v>
      </c>
      <c r="B415" s="358">
        <v>0.78810000000000002</v>
      </c>
      <c r="C415" s="358"/>
      <c r="D415" s="358">
        <v>2.0960000000000001</v>
      </c>
      <c r="E415" s="361">
        <v>32</v>
      </c>
      <c r="F415" s="356">
        <f t="shared" si="30"/>
        <v>32</v>
      </c>
      <c r="G415" s="355">
        <f t="shared" si="21"/>
        <v>274.87790694400002</v>
      </c>
      <c r="H415" s="361">
        <v>256</v>
      </c>
      <c r="I415" s="361">
        <f>2 * 600</f>
        <v>1200</v>
      </c>
      <c r="J415" s="357" t="s">
        <v>584</v>
      </c>
      <c r="K415" s="357" t="s">
        <v>250</v>
      </c>
      <c r="L415" s="356" t="b">
        <f t="shared" si="22"/>
        <v>0</v>
      </c>
      <c r="M415" s="333">
        <f t="shared" si="23"/>
        <v>3.8074925224666455E+89</v>
      </c>
      <c r="N415" s="334">
        <f t="shared" si="24"/>
        <v>3252.1205886083699</v>
      </c>
      <c r="O415" s="335">
        <f t="shared" si="25"/>
        <v>0</v>
      </c>
      <c r="P415" s="335">
        <f t="shared" si="26"/>
        <v>3.4717597492819788E-2</v>
      </c>
      <c r="Q415" s="336">
        <f t="shared" si="27"/>
        <v>3.1714157878943755E+96</v>
      </c>
      <c r="R415" s="333"/>
      <c r="S415" s="334"/>
      <c r="T415" s="335"/>
      <c r="U415" s="337"/>
      <c r="V415" s="338">
        <f t="shared" si="28"/>
        <v>9.9999999999999997E+89</v>
      </c>
      <c r="W415" s="337"/>
      <c r="X415" s="338">
        <f t="shared" si="29"/>
        <v>9.9999999999999997E+89</v>
      </c>
    </row>
    <row r="416" spans="1:24" ht="14">
      <c r="A416" s="360" t="s">
        <v>648</v>
      </c>
      <c r="B416" s="358">
        <v>0.80010000000000003</v>
      </c>
      <c r="C416" s="358"/>
      <c r="D416" s="358">
        <v>2.1280000000000001</v>
      </c>
      <c r="E416" s="361">
        <v>32</v>
      </c>
      <c r="F416" s="356">
        <f t="shared" si="30"/>
        <v>32</v>
      </c>
      <c r="G416" s="355">
        <f t="shared" si="21"/>
        <v>261.99300505600002</v>
      </c>
      <c r="H416" s="361">
        <v>244</v>
      </c>
      <c r="I416" s="362">
        <v>1E-10</v>
      </c>
      <c r="J416" s="357" t="s">
        <v>234</v>
      </c>
      <c r="K416" s="357" t="s">
        <v>507</v>
      </c>
      <c r="L416" s="356" t="b">
        <f t="shared" si="22"/>
        <v>0</v>
      </c>
      <c r="M416" s="333">
        <f t="shared" si="23"/>
        <v>3.9940570283984132E+89</v>
      </c>
      <c r="N416" s="334">
        <f t="shared" si="24"/>
        <v>3411.4722530605391</v>
      </c>
      <c r="O416" s="335">
        <f t="shared" si="25"/>
        <v>0</v>
      </c>
      <c r="P416" s="335">
        <f t="shared" si="26"/>
        <v>3.5246224786201139E-2</v>
      </c>
      <c r="Q416" s="336">
        <f t="shared" si="27"/>
        <v>3.1714157878943755E+96</v>
      </c>
      <c r="R416" s="333"/>
      <c r="S416" s="334"/>
      <c r="T416" s="335"/>
      <c r="U416" s="337"/>
      <c r="V416" s="338">
        <f t="shared" si="28"/>
        <v>9.9999999999999997E+89</v>
      </c>
      <c r="W416" s="337"/>
      <c r="X416" s="338">
        <f t="shared" si="29"/>
        <v>9.9999999999999997E+89</v>
      </c>
    </row>
    <row r="417" spans="1:24" ht="14">
      <c r="A417" s="360" t="s">
        <v>649</v>
      </c>
      <c r="B417" s="358">
        <v>0.81579999999999997</v>
      </c>
      <c r="C417" s="358"/>
      <c r="D417" s="358">
        <v>2.1696</v>
      </c>
      <c r="E417" s="361">
        <v>48</v>
      </c>
      <c r="F417" s="356">
        <f t="shared" si="30"/>
        <v>48</v>
      </c>
      <c r="G417" s="355">
        <f t="shared" si="21"/>
        <v>206.158430208</v>
      </c>
      <c r="H417" s="361">
        <v>192</v>
      </c>
      <c r="I417" s="361">
        <f>2 * 1425</f>
        <v>2850</v>
      </c>
      <c r="J417" s="357" t="s">
        <v>623</v>
      </c>
      <c r="K417" s="357" t="s">
        <v>602</v>
      </c>
      <c r="L417" s="356" t="b">
        <f t="shared" si="22"/>
        <v>0</v>
      </c>
      <c r="M417" s="333">
        <f t="shared" si="23"/>
        <v>5.0766566966221943E+89</v>
      </c>
      <c r="N417" s="334">
        <f t="shared" si="24"/>
        <v>6504.2411772167397</v>
      </c>
      <c r="O417" s="335">
        <f t="shared" si="25"/>
        <v>0</v>
      </c>
      <c r="P417" s="335">
        <f t="shared" si="26"/>
        <v>4.3125414594050067E-2</v>
      </c>
      <c r="Q417" s="336">
        <f t="shared" si="27"/>
        <v>2.5872409997642317E-3</v>
      </c>
      <c r="R417" s="333"/>
      <c r="S417" s="334"/>
      <c r="T417" s="335"/>
      <c r="U417" s="337"/>
      <c r="V417" s="338">
        <f t="shared" si="28"/>
        <v>9.9999999999999997E+89</v>
      </c>
      <c r="W417" s="337"/>
      <c r="X417" s="338">
        <f t="shared" si="29"/>
        <v>9.9999999999999997E+89</v>
      </c>
    </row>
    <row r="418" spans="1:24" ht="14">
      <c r="A418" s="360" t="s">
        <v>650</v>
      </c>
      <c r="B418" s="358">
        <v>0.81820000000000004</v>
      </c>
      <c r="C418" s="358"/>
      <c r="D418" s="358">
        <v>2.1760000000000002</v>
      </c>
      <c r="E418" s="361">
        <v>64</v>
      </c>
      <c r="F418" s="356">
        <f t="shared" si="30"/>
        <v>64</v>
      </c>
      <c r="G418" s="355">
        <f t="shared" si="21"/>
        <v>137.43895347200001</v>
      </c>
      <c r="H418" s="361">
        <v>128</v>
      </c>
      <c r="I418" s="362">
        <v>1E-10</v>
      </c>
      <c r="J418" s="357" t="s">
        <v>234</v>
      </c>
      <c r="K418" s="357" t="s">
        <v>500</v>
      </c>
      <c r="L418" s="356" t="b">
        <f t="shared" si="22"/>
        <v>0</v>
      </c>
      <c r="M418" s="333">
        <f t="shared" si="23"/>
        <v>7.6149850449332909E+89</v>
      </c>
      <c r="N418" s="334">
        <f t="shared" si="24"/>
        <v>13008.482354433479</v>
      </c>
      <c r="O418" s="335">
        <f t="shared" si="25"/>
        <v>0</v>
      </c>
      <c r="P418" s="335">
        <f t="shared" si="26"/>
        <v>7.2087141907435995E-2</v>
      </c>
      <c r="Q418" s="336">
        <f t="shared" si="27"/>
        <v>2.5948523976551782E-3</v>
      </c>
      <c r="R418" s="333"/>
      <c r="S418" s="334"/>
      <c r="T418" s="335"/>
      <c r="U418" s="337"/>
      <c r="V418" s="338">
        <f t="shared" si="28"/>
        <v>9.9999999999999997E+89</v>
      </c>
      <c r="W418" s="337"/>
      <c r="X418" s="338">
        <f t="shared" si="29"/>
        <v>9.9999999999999997E+89</v>
      </c>
    </row>
    <row r="419" spans="1:24" ht="14">
      <c r="A419" s="360" t="s">
        <v>651</v>
      </c>
      <c r="B419" s="358">
        <v>0.81820000000000004</v>
      </c>
      <c r="C419" s="358"/>
      <c r="D419" s="358">
        <v>2.1760000000000002</v>
      </c>
      <c r="E419" s="361">
        <v>64</v>
      </c>
      <c r="F419" s="356">
        <f t="shared" si="30"/>
        <v>64</v>
      </c>
      <c r="G419" s="355">
        <f t="shared" si="21"/>
        <v>137.43895347200001</v>
      </c>
      <c r="H419" s="361">
        <v>128</v>
      </c>
      <c r="I419" s="362">
        <v>1E-10</v>
      </c>
      <c r="J419" s="357" t="s">
        <v>234</v>
      </c>
      <c r="K419" s="357" t="s">
        <v>500</v>
      </c>
      <c r="L419" s="356" t="b">
        <f t="shared" si="22"/>
        <v>0</v>
      </c>
      <c r="M419" s="333">
        <f t="shared" si="23"/>
        <v>7.6149850449332909E+89</v>
      </c>
      <c r="N419" s="334">
        <f t="shared" si="24"/>
        <v>13008.482354433479</v>
      </c>
      <c r="O419" s="335">
        <f t="shared" si="25"/>
        <v>0</v>
      </c>
      <c r="P419" s="335">
        <f t="shared" si="26"/>
        <v>7.2087141907435995E-2</v>
      </c>
      <c r="Q419" s="336">
        <f t="shared" si="27"/>
        <v>2.5948523976551782E-3</v>
      </c>
      <c r="R419" s="333"/>
      <c r="S419" s="334"/>
      <c r="T419" s="335"/>
      <c r="U419" s="337"/>
      <c r="V419" s="338">
        <f t="shared" si="28"/>
        <v>9.9999999999999997E+89</v>
      </c>
      <c r="W419" s="337"/>
      <c r="X419" s="338">
        <f t="shared" si="29"/>
        <v>9.9999999999999997E+89</v>
      </c>
    </row>
    <row r="420" spans="1:24" ht="14">
      <c r="A420" s="360" t="s">
        <v>652</v>
      </c>
      <c r="B420" s="358">
        <v>0.81820000000000004</v>
      </c>
      <c r="C420" s="358"/>
      <c r="D420" s="358">
        <v>2.1760000000000002</v>
      </c>
      <c r="E420" s="361">
        <v>32</v>
      </c>
      <c r="F420" s="356">
        <f t="shared" si="30"/>
        <v>32</v>
      </c>
      <c r="G420" s="355">
        <f t="shared" si="21"/>
        <v>137.43895347200001</v>
      </c>
      <c r="H420" s="361">
        <v>128</v>
      </c>
      <c r="I420" s="361">
        <v>900</v>
      </c>
      <c r="J420" s="357" t="s">
        <v>653</v>
      </c>
      <c r="K420" s="357" t="s">
        <v>589</v>
      </c>
      <c r="L420" s="356" t="b">
        <f t="shared" si="22"/>
        <v>0</v>
      </c>
      <c r="M420" s="333">
        <f t="shared" si="23"/>
        <v>7.6149850449332909E+89</v>
      </c>
      <c r="N420" s="334">
        <f t="shared" si="24"/>
        <v>6504.2411772167397</v>
      </c>
      <c r="O420" s="335">
        <f t="shared" si="25"/>
        <v>0</v>
      </c>
      <c r="P420" s="335">
        <f t="shared" si="26"/>
        <v>7.2087141907435995E-2</v>
      </c>
      <c r="Q420" s="336">
        <f t="shared" si="27"/>
        <v>3.1714157878943755E+96</v>
      </c>
      <c r="R420" s="333"/>
      <c r="S420" s="334"/>
      <c r="T420" s="335"/>
      <c r="U420" s="337"/>
      <c r="V420" s="338">
        <f t="shared" si="28"/>
        <v>9.9999999999999997E+89</v>
      </c>
      <c r="W420" s="337"/>
      <c r="X420" s="338">
        <f t="shared" si="29"/>
        <v>9.9999999999999997E+89</v>
      </c>
    </row>
    <row r="421" spans="1:24" ht="14">
      <c r="A421" s="360" t="s">
        <v>654</v>
      </c>
      <c r="B421" s="358">
        <v>0.73629999999999995</v>
      </c>
      <c r="C421" s="358"/>
      <c r="D421" s="358">
        <v>2.1760000000000002</v>
      </c>
      <c r="E421" s="361">
        <v>32</v>
      </c>
      <c r="F421" s="356">
        <f t="shared" si="30"/>
        <v>32</v>
      </c>
      <c r="G421" s="355">
        <f t="shared" si="21"/>
        <v>137.43895347200001</v>
      </c>
      <c r="H421" s="361">
        <v>128</v>
      </c>
      <c r="I421" s="361">
        <f>2 * 600</f>
        <v>1200</v>
      </c>
      <c r="J421" s="357" t="s">
        <v>584</v>
      </c>
      <c r="K421" s="357" t="s">
        <v>500</v>
      </c>
      <c r="L421" s="356" t="b">
        <f t="shared" si="22"/>
        <v>0</v>
      </c>
      <c r="M421" s="333">
        <f t="shared" si="23"/>
        <v>7.6149850449332909E+89</v>
      </c>
      <c r="N421" s="334">
        <f t="shared" si="24"/>
        <v>6504.2411772167397</v>
      </c>
      <c r="O421" s="335">
        <f t="shared" si="25"/>
        <v>0</v>
      </c>
      <c r="P421" s="335">
        <f t="shared" si="26"/>
        <v>6.4871379352780631E-2</v>
      </c>
      <c r="Q421" s="336">
        <f t="shared" si="27"/>
        <v>3.1714157878943755E+96</v>
      </c>
      <c r="R421" s="333"/>
      <c r="S421" s="334"/>
      <c r="T421" s="335"/>
      <c r="U421" s="337"/>
      <c r="V421" s="338">
        <f t="shared" si="28"/>
        <v>9.9999999999999997E+89</v>
      </c>
      <c r="W421" s="337"/>
      <c r="X421" s="338">
        <f t="shared" si="29"/>
        <v>9.9999999999999997E+89</v>
      </c>
    </row>
    <row r="422" spans="1:24" ht="14">
      <c r="A422" s="360" t="s">
        <v>655</v>
      </c>
      <c r="B422" s="358">
        <v>0.74739999999999995</v>
      </c>
      <c r="C422" s="358"/>
      <c r="D422" s="358">
        <v>2.2276799999999999</v>
      </c>
      <c r="E422" s="361">
        <v>32</v>
      </c>
      <c r="F422" s="356">
        <f t="shared" si="30"/>
        <v>32</v>
      </c>
      <c r="G422" s="355">
        <f t="shared" si="21"/>
        <v>137.43895347200001</v>
      </c>
      <c r="H422" s="361">
        <v>128</v>
      </c>
      <c r="I422" s="362">
        <v>1E-10</v>
      </c>
      <c r="J422" s="357" t="s">
        <v>234</v>
      </c>
      <c r="K422" s="357" t="s">
        <v>617</v>
      </c>
      <c r="L422" s="356" t="b">
        <f t="shared" si="22"/>
        <v>0</v>
      </c>
      <c r="M422" s="333">
        <f t="shared" si="23"/>
        <v>7.6149850449332909E+89</v>
      </c>
      <c r="N422" s="334">
        <f t="shared" si="24"/>
        <v>6504.2411772167397</v>
      </c>
      <c r="O422" s="335">
        <f t="shared" si="25"/>
        <v>0</v>
      </c>
      <c r="P422" s="335">
        <f t="shared" si="26"/>
        <v>6.5849339845536134E-2</v>
      </c>
      <c r="Q422" s="336">
        <f t="shared" si="27"/>
        <v>3.1714157878943755E+96</v>
      </c>
      <c r="R422" s="333"/>
      <c r="S422" s="334"/>
      <c r="T422" s="335"/>
      <c r="U422" s="337"/>
      <c r="V422" s="338">
        <f t="shared" si="28"/>
        <v>9.9999999999999997E+89</v>
      </c>
      <c r="W422" s="337"/>
      <c r="X422" s="338">
        <f t="shared" si="29"/>
        <v>9.9999999999999997E+89</v>
      </c>
    </row>
    <row r="423" spans="1:24" ht="14">
      <c r="A423" s="360" t="s">
        <v>656</v>
      </c>
      <c r="B423" s="358">
        <v>0.80110000000000003</v>
      </c>
      <c r="C423" s="358"/>
      <c r="D423" s="358">
        <v>2.2320000000000002</v>
      </c>
      <c r="E423" s="361">
        <v>24</v>
      </c>
      <c r="F423" s="356">
        <f t="shared" si="30"/>
        <v>24</v>
      </c>
      <c r="G423" s="355">
        <f t="shared" si="21"/>
        <v>206.158430208</v>
      </c>
      <c r="H423" s="361">
        <v>192</v>
      </c>
      <c r="I423" s="361">
        <f>1 * 900</f>
        <v>900</v>
      </c>
      <c r="J423" s="357" t="s">
        <v>609</v>
      </c>
      <c r="K423" s="357" t="s">
        <v>507</v>
      </c>
      <c r="L423" s="356" t="b">
        <f t="shared" si="22"/>
        <v>0</v>
      </c>
      <c r="M423" s="333">
        <f t="shared" si="23"/>
        <v>5.0766566966221943E+89</v>
      </c>
      <c r="N423" s="334">
        <f t="shared" si="24"/>
        <v>3252.1205886083699</v>
      </c>
      <c r="O423" s="335">
        <f t="shared" si="25"/>
        <v>0</v>
      </c>
      <c r="P423" s="335">
        <f t="shared" si="26"/>
        <v>4.2348332472779492E-2</v>
      </c>
      <c r="Q423" s="336">
        <f t="shared" si="27"/>
        <v>3.1714157878943755E+96</v>
      </c>
      <c r="R423" s="333"/>
      <c r="S423" s="334"/>
      <c r="T423" s="335"/>
      <c r="U423" s="337"/>
      <c r="V423" s="338">
        <f t="shared" si="28"/>
        <v>9.9999999999999997E+89</v>
      </c>
      <c r="W423" s="337"/>
      <c r="X423" s="338">
        <f t="shared" si="29"/>
        <v>9.9999999999999997E+89</v>
      </c>
    </row>
    <row r="424" spans="1:24" ht="14">
      <c r="A424" s="360" t="s">
        <v>657</v>
      </c>
      <c r="B424" s="358">
        <v>1.0114000000000001</v>
      </c>
      <c r="C424" s="358"/>
      <c r="D424" s="358">
        <v>2.2799999999999998</v>
      </c>
      <c r="E424" s="361">
        <v>32</v>
      </c>
      <c r="F424" s="356">
        <f t="shared" si="30"/>
        <v>32</v>
      </c>
      <c r="G424" s="355">
        <f t="shared" si="21"/>
        <v>261.99300505600002</v>
      </c>
      <c r="H424" s="361">
        <v>244</v>
      </c>
      <c r="I424" s="362">
        <v>1E-10</v>
      </c>
      <c r="J424" s="357" t="s">
        <v>234</v>
      </c>
      <c r="K424" s="357" t="s">
        <v>507</v>
      </c>
      <c r="L424" s="356" t="b">
        <f t="shared" si="22"/>
        <v>0</v>
      </c>
      <c r="M424" s="333">
        <f t="shared" si="23"/>
        <v>3.9940570283984132E+89</v>
      </c>
      <c r="N424" s="334">
        <f t="shared" si="24"/>
        <v>3411.4722530605391</v>
      </c>
      <c r="O424" s="335">
        <f t="shared" si="25"/>
        <v>0</v>
      </c>
      <c r="P424" s="335">
        <f t="shared" si="26"/>
        <v>4.4554470377157644E-2</v>
      </c>
      <c r="Q424" s="336">
        <f t="shared" si="27"/>
        <v>3.1714157878943755E+96</v>
      </c>
      <c r="R424" s="333"/>
      <c r="S424" s="334"/>
      <c r="T424" s="335"/>
      <c r="U424" s="337"/>
      <c r="V424" s="338">
        <f t="shared" si="28"/>
        <v>9.9999999999999997E+89</v>
      </c>
      <c r="W424" s="337"/>
      <c r="X424" s="338">
        <f t="shared" si="29"/>
        <v>9.9999999999999997E+89</v>
      </c>
    </row>
    <row r="425" spans="1:24" ht="14">
      <c r="A425" s="360" t="s">
        <v>658</v>
      </c>
      <c r="B425" s="358">
        <v>0.86629999999999996</v>
      </c>
      <c r="C425" s="358"/>
      <c r="D425" s="358">
        <v>2.3039999999999998</v>
      </c>
      <c r="E425" s="361">
        <v>48</v>
      </c>
      <c r="F425" s="356">
        <f t="shared" si="30"/>
        <v>48</v>
      </c>
      <c r="G425" s="355">
        <f t="shared" si="21"/>
        <v>206.158430208</v>
      </c>
      <c r="H425" s="361">
        <v>192</v>
      </c>
      <c r="I425" s="362">
        <v>1E-10</v>
      </c>
      <c r="J425" s="357" t="s">
        <v>234</v>
      </c>
      <c r="K425" s="357" t="s">
        <v>507</v>
      </c>
      <c r="L425" s="356" t="b">
        <f t="shared" si="22"/>
        <v>0</v>
      </c>
      <c r="M425" s="333">
        <f t="shared" si="23"/>
        <v>5.0766566966221943E+89</v>
      </c>
      <c r="N425" s="334">
        <f t="shared" si="24"/>
        <v>6504.2411772167397</v>
      </c>
      <c r="O425" s="335">
        <f t="shared" si="25"/>
        <v>0</v>
      </c>
      <c r="P425" s="335">
        <f t="shared" si="26"/>
        <v>4.5794982425625852E-2</v>
      </c>
      <c r="Q425" s="336">
        <f t="shared" si="27"/>
        <v>2.7473974970528975E-3</v>
      </c>
      <c r="R425" s="333"/>
      <c r="S425" s="334"/>
      <c r="T425" s="335"/>
      <c r="U425" s="337"/>
      <c r="V425" s="338">
        <f t="shared" si="28"/>
        <v>9.9999999999999997E+89</v>
      </c>
      <c r="W425" s="337"/>
      <c r="X425" s="338">
        <f t="shared" si="29"/>
        <v>9.9999999999999997E+89</v>
      </c>
    </row>
    <row r="426" spans="1:24" ht="14">
      <c r="A426" s="360" t="s">
        <v>659</v>
      </c>
      <c r="B426" s="358">
        <v>0.90959999999999996</v>
      </c>
      <c r="C426" s="358"/>
      <c r="D426" s="358">
        <v>2.3039999999999998</v>
      </c>
      <c r="E426" s="361">
        <v>48</v>
      </c>
      <c r="F426" s="356">
        <f t="shared" si="30"/>
        <v>48</v>
      </c>
      <c r="G426" s="355">
        <f t="shared" si="21"/>
        <v>206.158430208</v>
      </c>
      <c r="H426" s="361">
        <v>192</v>
      </c>
      <c r="I426" s="362">
        <v>1E-10</v>
      </c>
      <c r="J426" s="357" t="s">
        <v>234</v>
      </c>
      <c r="K426" s="357" t="s">
        <v>620</v>
      </c>
      <c r="L426" s="356" t="b">
        <f t="shared" si="22"/>
        <v>0</v>
      </c>
      <c r="M426" s="333">
        <f t="shared" si="23"/>
        <v>5.0766566966221943E+89</v>
      </c>
      <c r="N426" s="334">
        <f t="shared" si="24"/>
        <v>6504.2411772167397</v>
      </c>
      <c r="O426" s="335">
        <f t="shared" si="25"/>
        <v>0</v>
      </c>
      <c r="P426" s="335">
        <f t="shared" si="26"/>
        <v>4.8083938605967082E-2</v>
      </c>
      <c r="Q426" s="336">
        <f t="shared" si="27"/>
        <v>2.884719800668724E-3</v>
      </c>
      <c r="R426" s="333"/>
      <c r="S426" s="334"/>
      <c r="T426" s="335"/>
      <c r="U426" s="337"/>
      <c r="V426" s="338">
        <f t="shared" si="28"/>
        <v>9.9999999999999997E+89</v>
      </c>
      <c r="W426" s="337"/>
      <c r="X426" s="338">
        <f t="shared" si="29"/>
        <v>9.9999999999999997E+89</v>
      </c>
    </row>
    <row r="427" spans="1:24" ht="14">
      <c r="A427" s="360" t="s">
        <v>660</v>
      </c>
      <c r="B427" s="358">
        <v>0.86629999999999996</v>
      </c>
      <c r="C427" s="358"/>
      <c r="D427" s="358">
        <v>2.3039999999999998</v>
      </c>
      <c r="E427" s="361">
        <v>32</v>
      </c>
      <c r="F427" s="356">
        <f t="shared" si="30"/>
        <v>32</v>
      </c>
      <c r="G427" s="355">
        <f t="shared" si="21"/>
        <v>274.87790694400002</v>
      </c>
      <c r="H427" s="361">
        <v>256</v>
      </c>
      <c r="I427" s="361">
        <f>2 * 600</f>
        <v>1200</v>
      </c>
      <c r="J427" s="357" t="s">
        <v>584</v>
      </c>
      <c r="K427" s="357" t="s">
        <v>507</v>
      </c>
      <c r="L427" s="356" t="b">
        <f t="shared" si="22"/>
        <v>0</v>
      </c>
      <c r="M427" s="333">
        <f t="shared" si="23"/>
        <v>3.8074925224666455E+89</v>
      </c>
      <c r="N427" s="334">
        <f t="shared" si="24"/>
        <v>3252.1205886083699</v>
      </c>
      <c r="O427" s="335">
        <f t="shared" si="25"/>
        <v>0</v>
      </c>
      <c r="P427" s="335">
        <f t="shared" si="26"/>
        <v>3.8162485354688212E-2</v>
      </c>
      <c r="Q427" s="336">
        <f t="shared" si="27"/>
        <v>3.1714157878943755E+96</v>
      </c>
      <c r="R427" s="333"/>
      <c r="S427" s="334"/>
      <c r="T427" s="335"/>
      <c r="U427" s="337"/>
      <c r="V427" s="338">
        <f t="shared" si="28"/>
        <v>9.9999999999999997E+89</v>
      </c>
      <c r="W427" s="337"/>
      <c r="X427" s="338">
        <f t="shared" si="29"/>
        <v>9.9999999999999997E+89</v>
      </c>
    </row>
    <row r="428" spans="1:24" ht="14">
      <c r="A428" s="360" t="s">
        <v>661</v>
      </c>
      <c r="B428" s="358">
        <v>0.84209999999999996</v>
      </c>
      <c r="C428" s="358"/>
      <c r="D428" s="358">
        <v>2.3039999999999998</v>
      </c>
      <c r="E428" s="361">
        <v>48</v>
      </c>
      <c r="F428" s="356">
        <f t="shared" si="30"/>
        <v>48</v>
      </c>
      <c r="G428" s="355">
        <f t="shared" si="21"/>
        <v>103.079215104</v>
      </c>
      <c r="H428" s="361">
        <v>96</v>
      </c>
      <c r="I428" s="361">
        <f>2 * 900</f>
        <v>1800</v>
      </c>
      <c r="J428" s="357" t="s">
        <v>642</v>
      </c>
      <c r="K428" s="357" t="s">
        <v>550</v>
      </c>
      <c r="L428" s="356" t="b">
        <f t="shared" si="22"/>
        <v>0</v>
      </c>
      <c r="M428" s="333">
        <f t="shared" si="23"/>
        <v>1.0150685724146757E+90</v>
      </c>
      <c r="N428" s="334">
        <f t="shared" si="24"/>
        <v>13005.115769973221</v>
      </c>
      <c r="O428" s="335">
        <f t="shared" si="25"/>
        <v>0</v>
      </c>
      <c r="P428" s="335">
        <f t="shared" si="26"/>
        <v>0.11128926093910751</v>
      </c>
      <c r="Q428" s="336">
        <f t="shared" si="27"/>
        <v>2.6706492349858539E-3</v>
      </c>
      <c r="R428" s="333"/>
      <c r="S428" s="334"/>
      <c r="T428" s="335"/>
      <c r="U428" s="337"/>
      <c r="V428" s="338">
        <f t="shared" si="28"/>
        <v>9.9999999999999997E+89</v>
      </c>
      <c r="W428" s="337"/>
      <c r="X428" s="338">
        <f t="shared" si="29"/>
        <v>9.9999999999999997E+89</v>
      </c>
    </row>
    <row r="429" spans="1:24" ht="14">
      <c r="A429" s="360" t="s">
        <v>662</v>
      </c>
      <c r="B429" s="358">
        <v>0.87250000000000005</v>
      </c>
      <c r="C429" s="358"/>
      <c r="D429" s="358">
        <v>2.3052000000000001</v>
      </c>
      <c r="E429" s="361">
        <v>16</v>
      </c>
      <c r="F429" s="356">
        <f t="shared" si="30"/>
        <v>16</v>
      </c>
      <c r="G429" s="355">
        <f t="shared" si="21"/>
        <v>103.079215104</v>
      </c>
      <c r="H429" s="361">
        <v>96</v>
      </c>
      <c r="I429" s="361">
        <f>2 * 7500</f>
        <v>15000</v>
      </c>
      <c r="J429" s="357" t="s">
        <v>663</v>
      </c>
      <c r="K429" s="357" t="s">
        <v>500</v>
      </c>
      <c r="L429" s="356" t="b">
        <f t="shared" si="22"/>
        <v>0</v>
      </c>
      <c r="M429" s="333">
        <f t="shared" si="23"/>
        <v>1.0150685724146757E+90</v>
      </c>
      <c r="N429" s="334">
        <f t="shared" si="24"/>
        <v>4335.0385899910734</v>
      </c>
      <c r="O429" s="335">
        <f t="shared" si="25"/>
        <v>0</v>
      </c>
      <c r="P429" s="335">
        <f t="shared" si="26"/>
        <v>0.11530682836880574</v>
      </c>
      <c r="Q429" s="336">
        <f t="shared" si="27"/>
        <v>3.1714157878943755E+96</v>
      </c>
      <c r="R429" s="333"/>
      <c r="S429" s="334"/>
      <c r="T429" s="335"/>
      <c r="U429" s="337"/>
      <c r="V429" s="338">
        <f t="shared" si="28"/>
        <v>9.9999999999999997E+89</v>
      </c>
      <c r="W429" s="337"/>
      <c r="X429" s="338">
        <f t="shared" si="29"/>
        <v>9.9999999999999997E+89</v>
      </c>
    </row>
    <row r="430" spans="1:24" ht="14">
      <c r="A430" s="357" t="s">
        <v>664</v>
      </c>
      <c r="B430" s="358">
        <v>0.88600000000000001</v>
      </c>
      <c r="C430" s="358"/>
      <c r="D430" s="358">
        <v>2.3123</v>
      </c>
      <c r="E430" s="361">
        <v>64</v>
      </c>
      <c r="F430" s="356">
        <f t="shared" si="30"/>
        <v>64</v>
      </c>
      <c r="G430" s="355">
        <f t="shared" si="21"/>
        <v>137.43895347200001</v>
      </c>
      <c r="H430" s="361">
        <v>128</v>
      </c>
      <c r="I430" s="362">
        <v>1E-10</v>
      </c>
      <c r="J430" s="357" t="s">
        <v>234</v>
      </c>
      <c r="K430" s="357" t="s">
        <v>665</v>
      </c>
      <c r="L430" s="356" t="b">
        <f t="shared" si="22"/>
        <v>0</v>
      </c>
      <c r="M430" s="333">
        <f t="shared" si="23"/>
        <v>7.6149850449332909E+89</v>
      </c>
      <c r="N430" s="334">
        <f t="shared" si="24"/>
        <v>13008.482354433479</v>
      </c>
      <c r="O430" s="335">
        <f t="shared" si="25"/>
        <v>0</v>
      </c>
      <c r="P430" s="335">
        <f t="shared" si="26"/>
        <v>7.806063032264518E-2</v>
      </c>
      <c r="Q430" s="336">
        <f t="shared" si="27"/>
        <v>2.8098743880744168E-3</v>
      </c>
      <c r="R430" s="333"/>
      <c r="S430" s="334"/>
      <c r="T430" s="335"/>
      <c r="U430" s="337"/>
      <c r="V430" s="338">
        <f t="shared" si="28"/>
        <v>9.9999999999999997E+89</v>
      </c>
      <c r="W430" s="337"/>
      <c r="X430" s="338">
        <f t="shared" si="29"/>
        <v>9.9999999999999997E+89</v>
      </c>
    </row>
    <row r="431" spans="1:24" ht="14">
      <c r="A431" s="360" t="s">
        <v>666</v>
      </c>
      <c r="B431" s="358">
        <v>0.88600000000000001</v>
      </c>
      <c r="C431" s="358"/>
      <c r="D431" s="358">
        <v>2.3123</v>
      </c>
      <c r="E431" s="361">
        <v>64</v>
      </c>
      <c r="F431" s="356">
        <f t="shared" si="30"/>
        <v>64</v>
      </c>
      <c r="G431" s="355">
        <f t="shared" si="21"/>
        <v>137.43895347200001</v>
      </c>
      <c r="H431" s="361">
        <v>128</v>
      </c>
      <c r="I431" s="362">
        <v>1E-10</v>
      </c>
      <c r="J431" s="357" t="s">
        <v>234</v>
      </c>
      <c r="K431" s="357" t="s">
        <v>665</v>
      </c>
      <c r="L431" s="356" t="b">
        <f t="shared" si="22"/>
        <v>0</v>
      </c>
      <c r="M431" s="333">
        <f t="shared" si="23"/>
        <v>7.6149850449332909E+89</v>
      </c>
      <c r="N431" s="334">
        <f t="shared" si="24"/>
        <v>13008.482354433479</v>
      </c>
      <c r="O431" s="335">
        <f t="shared" si="25"/>
        <v>0</v>
      </c>
      <c r="P431" s="335">
        <f t="shared" si="26"/>
        <v>7.806063032264518E-2</v>
      </c>
      <c r="Q431" s="336">
        <f t="shared" si="27"/>
        <v>2.8098743880744168E-3</v>
      </c>
      <c r="R431" s="333"/>
      <c r="S431" s="334"/>
      <c r="T431" s="335"/>
      <c r="U431" s="337"/>
      <c r="V431" s="338">
        <f t="shared" si="28"/>
        <v>9.9999999999999997E+89</v>
      </c>
      <c r="W431" s="337"/>
      <c r="X431" s="338">
        <f t="shared" si="29"/>
        <v>9.9999999999999997E+89</v>
      </c>
    </row>
    <row r="432" spans="1:24" ht="14">
      <c r="A432" s="360" t="s">
        <v>667</v>
      </c>
      <c r="B432" s="358">
        <v>0.84040000000000004</v>
      </c>
      <c r="C432" s="358"/>
      <c r="D432" s="358">
        <v>2.3839999999999999</v>
      </c>
      <c r="E432" s="361">
        <v>32</v>
      </c>
      <c r="F432" s="356">
        <f t="shared" si="30"/>
        <v>32</v>
      </c>
      <c r="G432" s="355">
        <f t="shared" si="21"/>
        <v>274.87790694400002</v>
      </c>
      <c r="H432" s="361">
        <v>256</v>
      </c>
      <c r="I432" s="362">
        <v>1E-10</v>
      </c>
      <c r="J432" s="357" t="s">
        <v>234</v>
      </c>
      <c r="K432" s="357" t="s">
        <v>507</v>
      </c>
      <c r="L432" s="356" t="b">
        <f t="shared" si="22"/>
        <v>0</v>
      </c>
      <c r="M432" s="333">
        <f t="shared" si="23"/>
        <v>3.8074925224666455E+89</v>
      </c>
      <c r="N432" s="334">
        <f t="shared" si="24"/>
        <v>3252.1205886083699</v>
      </c>
      <c r="O432" s="335">
        <f t="shared" si="25"/>
        <v>0</v>
      </c>
      <c r="P432" s="335">
        <f t="shared" si="26"/>
        <v>3.7021531446473487E-2</v>
      </c>
      <c r="Q432" s="336">
        <f t="shared" si="27"/>
        <v>3.1714157878943755E+96</v>
      </c>
      <c r="R432" s="333"/>
      <c r="S432" s="334"/>
      <c r="T432" s="335"/>
      <c r="U432" s="337"/>
      <c r="V432" s="338">
        <f t="shared" si="28"/>
        <v>9.9999999999999997E+89</v>
      </c>
      <c r="W432" s="337"/>
      <c r="X432" s="338">
        <f t="shared" si="29"/>
        <v>9.9999999999999997E+89</v>
      </c>
    </row>
    <row r="433" spans="1:24" ht="14">
      <c r="A433" s="360" t="s">
        <v>668</v>
      </c>
      <c r="B433" s="358">
        <v>0.84040000000000004</v>
      </c>
      <c r="C433" s="358"/>
      <c r="D433" s="358">
        <v>2.3839999999999999</v>
      </c>
      <c r="E433" s="361">
        <v>32</v>
      </c>
      <c r="F433" s="356">
        <f t="shared" si="30"/>
        <v>32</v>
      </c>
      <c r="G433" s="355">
        <f t="shared" si="21"/>
        <v>274.87790694400002</v>
      </c>
      <c r="H433" s="361">
        <v>256</v>
      </c>
      <c r="I433" s="362">
        <v>1E-10</v>
      </c>
      <c r="J433" s="357" t="s">
        <v>234</v>
      </c>
      <c r="K433" s="357" t="s">
        <v>500</v>
      </c>
      <c r="L433" s="356" t="b">
        <f t="shared" si="22"/>
        <v>0</v>
      </c>
      <c r="M433" s="333">
        <f t="shared" si="23"/>
        <v>3.8074925224666455E+89</v>
      </c>
      <c r="N433" s="334">
        <f t="shared" si="24"/>
        <v>3252.1205886083699</v>
      </c>
      <c r="O433" s="335">
        <f t="shared" si="25"/>
        <v>0</v>
      </c>
      <c r="P433" s="335">
        <f t="shared" si="26"/>
        <v>3.7021531446473487E-2</v>
      </c>
      <c r="Q433" s="336">
        <f t="shared" si="27"/>
        <v>3.1714157878943755E+96</v>
      </c>
      <c r="R433" s="333"/>
      <c r="S433" s="334"/>
      <c r="T433" s="335"/>
      <c r="U433" s="337"/>
      <c r="V433" s="338">
        <f t="shared" si="28"/>
        <v>9.9999999999999997E+89</v>
      </c>
      <c r="W433" s="337"/>
      <c r="X433" s="338">
        <f t="shared" si="29"/>
        <v>9.9999999999999997E+89</v>
      </c>
    </row>
    <row r="434" spans="1:24" ht="14">
      <c r="A434" s="360" t="s">
        <v>669</v>
      </c>
      <c r="B434" s="358">
        <v>0.87980000000000003</v>
      </c>
      <c r="C434" s="358"/>
      <c r="D434" s="358">
        <v>2.4192</v>
      </c>
      <c r="E434" s="361">
        <v>48</v>
      </c>
      <c r="F434" s="356">
        <f t="shared" si="30"/>
        <v>48</v>
      </c>
      <c r="G434" s="355">
        <f t="shared" si="21"/>
        <v>103.079215104</v>
      </c>
      <c r="H434" s="361">
        <v>96</v>
      </c>
      <c r="I434" s="361">
        <f>2 * 1425</f>
        <v>2850</v>
      </c>
      <c r="J434" s="357" t="s">
        <v>670</v>
      </c>
      <c r="K434" s="357" t="s">
        <v>620</v>
      </c>
      <c r="L434" s="356" t="b">
        <f t="shared" si="22"/>
        <v>0</v>
      </c>
      <c r="M434" s="333">
        <f t="shared" si="23"/>
        <v>1.0150685724146757E+90</v>
      </c>
      <c r="N434" s="334">
        <f t="shared" si="24"/>
        <v>13005.115769973221</v>
      </c>
      <c r="O434" s="335">
        <f t="shared" si="25"/>
        <v>0</v>
      </c>
      <c r="P434" s="335">
        <f t="shared" si="26"/>
        <v>0.11627157317922669</v>
      </c>
      <c r="Q434" s="336">
        <f t="shared" si="27"/>
        <v>2.7902116101894718E-3</v>
      </c>
      <c r="R434" s="333"/>
      <c r="S434" s="334"/>
      <c r="T434" s="335"/>
      <c r="U434" s="337"/>
      <c r="V434" s="338">
        <f t="shared" si="28"/>
        <v>9.9999999999999997E+89</v>
      </c>
      <c r="W434" s="337"/>
      <c r="X434" s="338">
        <f t="shared" si="29"/>
        <v>9.9999999999999997E+89</v>
      </c>
    </row>
    <row r="435" spans="1:24" ht="14">
      <c r="A435" s="360" t="s">
        <v>671</v>
      </c>
      <c r="B435" s="358">
        <v>0.90990000000000004</v>
      </c>
      <c r="C435" s="358"/>
      <c r="D435" s="358">
        <v>2.4192</v>
      </c>
      <c r="E435" s="361">
        <v>32</v>
      </c>
      <c r="F435" s="356">
        <f t="shared" si="30"/>
        <v>32</v>
      </c>
      <c r="G435" s="355">
        <f t="shared" si="21"/>
        <v>274.87790694400002</v>
      </c>
      <c r="H435" s="361">
        <v>256</v>
      </c>
      <c r="I435" s="361">
        <f>1 * 1900</f>
        <v>1900</v>
      </c>
      <c r="J435" s="357" t="s">
        <v>599</v>
      </c>
      <c r="K435" s="357" t="s">
        <v>567</v>
      </c>
      <c r="L435" s="356" t="b">
        <f t="shared" si="22"/>
        <v>0</v>
      </c>
      <c r="M435" s="333">
        <f t="shared" si="23"/>
        <v>3.8074925224666455E+89</v>
      </c>
      <c r="N435" s="334">
        <f t="shared" si="24"/>
        <v>3252.1205886083699</v>
      </c>
      <c r="O435" s="335">
        <f t="shared" si="25"/>
        <v>0</v>
      </c>
      <c r="P435" s="335">
        <f t="shared" si="26"/>
        <v>4.0083164520640438E-2</v>
      </c>
      <c r="Q435" s="336">
        <f t="shared" si="27"/>
        <v>3.1714157878943755E+96</v>
      </c>
      <c r="R435" s="333"/>
      <c r="S435" s="334"/>
      <c r="T435" s="335"/>
      <c r="U435" s="337"/>
      <c r="V435" s="338">
        <f t="shared" si="28"/>
        <v>9.9999999999999997E+89</v>
      </c>
      <c r="W435" s="337"/>
      <c r="X435" s="338">
        <f t="shared" si="29"/>
        <v>9.9999999999999997E+89</v>
      </c>
    </row>
    <row r="436" spans="1:24" ht="14">
      <c r="A436" s="360" t="s">
        <v>672</v>
      </c>
      <c r="B436" s="358">
        <v>0.90959999999999996</v>
      </c>
      <c r="C436" s="358"/>
      <c r="D436" s="358">
        <v>2.4192</v>
      </c>
      <c r="E436" s="361">
        <v>48</v>
      </c>
      <c r="F436" s="356">
        <f t="shared" si="30"/>
        <v>48</v>
      </c>
      <c r="G436" s="355">
        <f t="shared" si="21"/>
        <v>412.316860416</v>
      </c>
      <c r="H436" s="361">
        <v>384</v>
      </c>
      <c r="I436" s="362">
        <v>1E-10</v>
      </c>
      <c r="J436" s="357" t="s">
        <v>234</v>
      </c>
      <c r="K436" s="357" t="s">
        <v>602</v>
      </c>
      <c r="L436" s="356" t="b">
        <f t="shared" si="22"/>
        <v>1</v>
      </c>
      <c r="M436" s="333">
        <f t="shared" si="23"/>
        <v>0.23088634656237736</v>
      </c>
      <c r="N436" s="334">
        <f t="shared" si="24"/>
        <v>3252.1205886083699</v>
      </c>
      <c r="O436" s="335">
        <f t="shared" si="25"/>
        <v>0</v>
      </c>
      <c r="P436" s="335">
        <f t="shared" si="26"/>
        <v>2.4041969302983541E-2</v>
      </c>
      <c r="Q436" s="336">
        <f t="shared" si="27"/>
        <v>2.884719800668724E-3</v>
      </c>
      <c r="R436" s="333"/>
      <c r="S436" s="334"/>
      <c r="T436" s="335"/>
      <c r="U436" s="337"/>
      <c r="V436" s="338">
        <f t="shared" si="28"/>
        <v>0.71859180381746368</v>
      </c>
      <c r="W436" s="337"/>
      <c r="X436" s="338">
        <f t="shared" si="29"/>
        <v>0.22746868886895993</v>
      </c>
    </row>
    <row r="437" spans="1:24" ht="14">
      <c r="A437" s="360" t="s">
        <v>673</v>
      </c>
      <c r="B437" s="358">
        <v>0.93810000000000004</v>
      </c>
      <c r="C437" s="358"/>
      <c r="D437" s="358">
        <v>2.448</v>
      </c>
      <c r="E437" s="361">
        <v>64</v>
      </c>
      <c r="F437" s="356">
        <f t="shared" si="30"/>
        <v>64</v>
      </c>
      <c r="G437" s="355">
        <f t="shared" si="21"/>
        <v>137.43895347200001</v>
      </c>
      <c r="H437" s="361">
        <v>128</v>
      </c>
      <c r="I437" s="362">
        <v>1E-10</v>
      </c>
      <c r="J437" s="357" t="s">
        <v>234</v>
      </c>
      <c r="K437" s="357" t="s">
        <v>674</v>
      </c>
      <c r="L437" s="356" t="b">
        <f t="shared" si="22"/>
        <v>0</v>
      </c>
      <c r="M437" s="333">
        <f t="shared" si="23"/>
        <v>7.6149850449332909E+89</v>
      </c>
      <c r="N437" s="334">
        <f t="shared" si="24"/>
        <v>13008.482354433479</v>
      </c>
      <c r="O437" s="335">
        <f t="shared" si="25"/>
        <v>0</v>
      </c>
      <c r="P437" s="335">
        <f t="shared" si="26"/>
        <v>8.2650877320173191E-2</v>
      </c>
      <c r="Q437" s="336">
        <f t="shared" si="27"/>
        <v>2.975105150623714E-3</v>
      </c>
      <c r="R437" s="333"/>
      <c r="S437" s="334"/>
      <c r="T437" s="335"/>
      <c r="U437" s="337"/>
      <c r="V437" s="338">
        <f t="shared" si="28"/>
        <v>9.9999999999999997E+89</v>
      </c>
      <c r="W437" s="337"/>
      <c r="X437" s="338">
        <f t="shared" si="29"/>
        <v>9.9999999999999997E+89</v>
      </c>
    </row>
    <row r="438" spans="1:24" ht="14">
      <c r="A438" s="360" t="s">
        <v>675</v>
      </c>
      <c r="B438" s="358">
        <v>0.92400000000000004</v>
      </c>
      <c r="C438" s="358"/>
      <c r="D438" s="358">
        <v>2.4575999999999998</v>
      </c>
      <c r="E438" s="361">
        <v>64</v>
      </c>
      <c r="F438" s="356">
        <f t="shared" si="30"/>
        <v>64</v>
      </c>
      <c r="G438" s="355">
        <f t="shared" si="21"/>
        <v>137.43895347200001</v>
      </c>
      <c r="H438" s="361">
        <v>128</v>
      </c>
      <c r="I438" s="361">
        <f t="shared" ref="I438:I439" si="31">2 * 1900</f>
        <v>3800</v>
      </c>
      <c r="J438" s="357" t="s">
        <v>573</v>
      </c>
      <c r="K438" s="357" t="s">
        <v>500</v>
      </c>
      <c r="L438" s="356" t="b">
        <f t="shared" si="22"/>
        <v>0</v>
      </c>
      <c r="M438" s="333">
        <f t="shared" si="23"/>
        <v>7.6149850449332909E+89</v>
      </c>
      <c r="N438" s="334">
        <f t="shared" si="24"/>
        <v>13008.482354433479</v>
      </c>
      <c r="O438" s="335">
        <f t="shared" si="25"/>
        <v>0</v>
      </c>
      <c r="P438" s="335">
        <f t="shared" si="26"/>
        <v>8.1408603180727027E-2</v>
      </c>
      <c r="Q438" s="336">
        <f t="shared" si="27"/>
        <v>2.9303881880144034E-3</v>
      </c>
      <c r="R438" s="333"/>
      <c r="S438" s="334"/>
      <c r="T438" s="335"/>
      <c r="U438" s="337"/>
      <c r="V438" s="338">
        <f t="shared" si="28"/>
        <v>9.9999999999999997E+89</v>
      </c>
      <c r="W438" s="337"/>
      <c r="X438" s="338">
        <f t="shared" si="29"/>
        <v>9.9999999999999997E+89</v>
      </c>
    </row>
    <row r="439" spans="1:24" ht="14">
      <c r="A439" s="360" t="s">
        <v>676</v>
      </c>
      <c r="B439" s="358">
        <v>0.92400000000000004</v>
      </c>
      <c r="C439" s="358"/>
      <c r="D439" s="358">
        <v>2.4575999999999998</v>
      </c>
      <c r="E439" s="361">
        <v>64</v>
      </c>
      <c r="F439" s="356">
        <f t="shared" si="30"/>
        <v>64</v>
      </c>
      <c r="G439" s="355">
        <f t="shared" si="21"/>
        <v>137.43895347200001</v>
      </c>
      <c r="H439" s="361">
        <v>128</v>
      </c>
      <c r="I439" s="361">
        <f t="shared" si="31"/>
        <v>3800</v>
      </c>
      <c r="J439" s="357" t="s">
        <v>573</v>
      </c>
      <c r="K439" s="357" t="s">
        <v>500</v>
      </c>
      <c r="L439" s="356" t="b">
        <f t="shared" si="22"/>
        <v>0</v>
      </c>
      <c r="M439" s="333">
        <f t="shared" si="23"/>
        <v>7.6149850449332909E+89</v>
      </c>
      <c r="N439" s="334">
        <f t="shared" si="24"/>
        <v>13008.482354433479</v>
      </c>
      <c r="O439" s="335">
        <f t="shared" si="25"/>
        <v>0</v>
      </c>
      <c r="P439" s="335">
        <f t="shared" si="26"/>
        <v>8.1408603180727027E-2</v>
      </c>
      <c r="Q439" s="336">
        <f t="shared" si="27"/>
        <v>2.9303881880144034E-3</v>
      </c>
      <c r="R439" s="333"/>
      <c r="S439" s="334"/>
      <c r="T439" s="335"/>
      <c r="U439" s="337"/>
      <c r="V439" s="338">
        <f t="shared" si="28"/>
        <v>9.9999999999999997E+89</v>
      </c>
      <c r="W439" s="337"/>
      <c r="X439" s="338">
        <f t="shared" si="29"/>
        <v>9.9999999999999997E+89</v>
      </c>
    </row>
    <row r="440" spans="1:24" ht="14">
      <c r="A440" s="360" t="s">
        <v>677</v>
      </c>
      <c r="B440" s="358">
        <v>0.93230000000000002</v>
      </c>
      <c r="C440" s="358"/>
      <c r="D440" s="358">
        <v>2.464</v>
      </c>
      <c r="E440" s="361">
        <v>64</v>
      </c>
      <c r="F440" s="356">
        <f t="shared" si="30"/>
        <v>64</v>
      </c>
      <c r="G440" s="355">
        <f t="shared" si="21"/>
        <v>274.87790694400002</v>
      </c>
      <c r="H440" s="361">
        <v>256</v>
      </c>
      <c r="I440" s="362">
        <v>1E-10</v>
      </c>
      <c r="J440" s="357" t="s">
        <v>234</v>
      </c>
      <c r="K440" s="357" t="s">
        <v>500</v>
      </c>
      <c r="L440" s="356" t="b">
        <f t="shared" si="22"/>
        <v>0</v>
      </c>
      <c r="M440" s="333">
        <f t="shared" si="23"/>
        <v>3.8074925224666455E+89</v>
      </c>
      <c r="N440" s="334">
        <f t="shared" si="24"/>
        <v>6504.2411772167397</v>
      </c>
      <c r="O440" s="335">
        <f t="shared" si="25"/>
        <v>0</v>
      </c>
      <c r="P440" s="335">
        <f t="shared" si="26"/>
        <v>4.1069935468285614E-2</v>
      </c>
      <c r="Q440" s="336">
        <f t="shared" si="27"/>
        <v>2.9567109390539266E-3</v>
      </c>
      <c r="R440" s="333"/>
      <c r="S440" s="334"/>
      <c r="T440" s="335"/>
      <c r="U440" s="337"/>
      <c r="V440" s="338">
        <f t="shared" si="28"/>
        <v>9.9999999999999997E+89</v>
      </c>
      <c r="W440" s="337"/>
      <c r="X440" s="338">
        <f t="shared" si="29"/>
        <v>9.9999999999999997E+89</v>
      </c>
    </row>
    <row r="441" spans="1:24" ht="14">
      <c r="A441" s="360" t="s">
        <v>678</v>
      </c>
      <c r="B441" s="358">
        <v>0.9264</v>
      </c>
      <c r="C441" s="358"/>
      <c r="D441" s="358">
        <v>2.464</v>
      </c>
      <c r="E441" s="361">
        <v>64</v>
      </c>
      <c r="F441" s="356">
        <f t="shared" si="30"/>
        <v>64</v>
      </c>
      <c r="G441" s="355">
        <f t="shared" si="21"/>
        <v>137.43895347200001</v>
      </c>
      <c r="H441" s="361">
        <v>128</v>
      </c>
      <c r="I441" s="362">
        <v>1E-10</v>
      </c>
      <c r="J441" s="357" t="s">
        <v>234</v>
      </c>
      <c r="K441" s="357" t="s">
        <v>602</v>
      </c>
      <c r="L441" s="356" t="b">
        <f t="shared" si="22"/>
        <v>0</v>
      </c>
      <c r="M441" s="333">
        <f t="shared" si="23"/>
        <v>7.6149850449332909E+89</v>
      </c>
      <c r="N441" s="334">
        <f t="shared" si="24"/>
        <v>13008.482354433479</v>
      </c>
      <c r="O441" s="335">
        <f t="shared" si="25"/>
        <v>0</v>
      </c>
      <c r="P441" s="335">
        <f t="shared" si="26"/>
        <v>8.162005409807957E-2</v>
      </c>
      <c r="Q441" s="336">
        <f t="shared" si="27"/>
        <v>2.9379995859053496E-3</v>
      </c>
      <c r="R441" s="333"/>
      <c r="S441" s="334"/>
      <c r="T441" s="335"/>
      <c r="U441" s="337"/>
      <c r="V441" s="338">
        <f t="shared" si="28"/>
        <v>9.9999999999999997E+89</v>
      </c>
      <c r="W441" s="337"/>
      <c r="X441" s="338">
        <f t="shared" si="29"/>
        <v>9.9999999999999997E+89</v>
      </c>
    </row>
    <row r="442" spans="1:24" ht="14">
      <c r="A442" s="360" t="s">
        <v>679</v>
      </c>
      <c r="B442" s="358">
        <v>0.93230000000000002</v>
      </c>
      <c r="C442" s="358"/>
      <c r="D442" s="358">
        <v>2.464</v>
      </c>
      <c r="E442" s="361">
        <v>64</v>
      </c>
      <c r="F442" s="356">
        <f t="shared" si="30"/>
        <v>64</v>
      </c>
      <c r="G442" s="355">
        <f t="shared" si="21"/>
        <v>274.87790694400002</v>
      </c>
      <c r="H442" s="361">
        <v>256</v>
      </c>
      <c r="I442" s="362">
        <v>1E-10</v>
      </c>
      <c r="J442" s="357" t="s">
        <v>234</v>
      </c>
      <c r="K442" s="357" t="s">
        <v>500</v>
      </c>
      <c r="L442" s="356" t="b">
        <f t="shared" si="22"/>
        <v>0</v>
      </c>
      <c r="M442" s="333">
        <f t="shared" si="23"/>
        <v>3.8074925224666455E+89</v>
      </c>
      <c r="N442" s="334">
        <f t="shared" si="24"/>
        <v>6504.2411772167397</v>
      </c>
      <c r="O442" s="335">
        <f t="shared" si="25"/>
        <v>0</v>
      </c>
      <c r="P442" s="335">
        <f t="shared" si="26"/>
        <v>4.1069935468285614E-2</v>
      </c>
      <c r="Q442" s="336">
        <f t="shared" si="27"/>
        <v>2.9567109390539266E-3</v>
      </c>
      <c r="R442" s="333"/>
      <c r="S442" s="334"/>
      <c r="T442" s="335"/>
      <c r="U442" s="337"/>
      <c r="V442" s="338">
        <f t="shared" si="28"/>
        <v>9.9999999999999997E+89</v>
      </c>
      <c r="W442" s="337"/>
      <c r="X442" s="338">
        <f t="shared" si="29"/>
        <v>9.9999999999999997E+89</v>
      </c>
    </row>
    <row r="443" spans="1:24" ht="14">
      <c r="A443" s="360" t="s">
        <v>680</v>
      </c>
      <c r="B443" s="358">
        <v>0.99490000000000001</v>
      </c>
      <c r="C443" s="358"/>
      <c r="D443" s="358">
        <v>2.4710399999999999</v>
      </c>
      <c r="E443" s="361">
        <v>32</v>
      </c>
      <c r="F443" s="356">
        <f t="shared" si="30"/>
        <v>32</v>
      </c>
      <c r="G443" s="355">
        <f t="shared" si="21"/>
        <v>274.87790694400002</v>
      </c>
      <c r="H443" s="361">
        <v>256</v>
      </c>
      <c r="I443" s="361">
        <f>2 * 3750</f>
        <v>7500</v>
      </c>
      <c r="J443" s="357" t="s">
        <v>681</v>
      </c>
      <c r="K443" s="357" t="s">
        <v>620</v>
      </c>
      <c r="L443" s="356" t="b">
        <f t="shared" si="22"/>
        <v>0</v>
      </c>
      <c r="M443" s="333">
        <f t="shared" si="23"/>
        <v>3.8074925224666455E+89</v>
      </c>
      <c r="N443" s="334">
        <f t="shared" si="24"/>
        <v>3252.1205886083699</v>
      </c>
      <c r="O443" s="335">
        <f t="shared" si="25"/>
        <v>0</v>
      </c>
      <c r="P443" s="335">
        <f t="shared" si="26"/>
        <v>4.382760784875829E-2</v>
      </c>
      <c r="Q443" s="336">
        <f t="shared" si="27"/>
        <v>3.1714157878943755E+96</v>
      </c>
      <c r="R443" s="333"/>
      <c r="S443" s="334"/>
      <c r="T443" s="335"/>
      <c r="U443" s="337"/>
      <c r="V443" s="338">
        <f t="shared" si="28"/>
        <v>9.9999999999999997E+89</v>
      </c>
      <c r="W443" s="337"/>
      <c r="X443" s="338">
        <f t="shared" si="29"/>
        <v>9.9999999999999997E+89</v>
      </c>
    </row>
    <row r="444" spans="1:24" ht="14">
      <c r="A444" s="360" t="s">
        <v>682</v>
      </c>
      <c r="B444" s="358">
        <v>0.92949999999999999</v>
      </c>
      <c r="C444" s="358"/>
      <c r="D444" s="358">
        <v>2.472</v>
      </c>
      <c r="E444" s="361">
        <v>48</v>
      </c>
      <c r="F444" s="356">
        <f t="shared" si="30"/>
        <v>48</v>
      </c>
      <c r="G444" s="355">
        <f t="shared" si="21"/>
        <v>206.158430208</v>
      </c>
      <c r="H444" s="361">
        <v>192</v>
      </c>
      <c r="I444" s="361">
        <f>2 * 900</f>
        <v>1800</v>
      </c>
      <c r="J444" s="357" t="s">
        <v>642</v>
      </c>
      <c r="K444" s="357" t="s">
        <v>507</v>
      </c>
      <c r="L444" s="356" t="b">
        <f t="shared" si="22"/>
        <v>0</v>
      </c>
      <c r="M444" s="333">
        <f t="shared" si="23"/>
        <v>5.0766566966221943E+89</v>
      </c>
      <c r="N444" s="334">
        <f t="shared" si="24"/>
        <v>6504.2411772167397</v>
      </c>
      <c r="O444" s="335">
        <f t="shared" si="25"/>
        <v>0</v>
      </c>
      <c r="P444" s="335">
        <f t="shared" si="26"/>
        <v>4.9135906919795955E-2</v>
      </c>
      <c r="Q444" s="336">
        <f t="shared" si="27"/>
        <v>2.9478309748478221E-3</v>
      </c>
      <c r="R444" s="333"/>
      <c r="S444" s="334"/>
      <c r="T444" s="335"/>
      <c r="U444" s="337"/>
      <c r="V444" s="338">
        <f t="shared" si="28"/>
        <v>9.9999999999999997E+89</v>
      </c>
      <c r="W444" s="337"/>
      <c r="X444" s="338">
        <f t="shared" si="29"/>
        <v>9.9999999999999997E+89</v>
      </c>
    </row>
    <row r="445" spans="1:24" ht="14">
      <c r="A445" s="360" t="s">
        <v>683</v>
      </c>
      <c r="B445" s="358">
        <v>1.0558000000000001</v>
      </c>
      <c r="C445" s="358"/>
      <c r="D445" s="358">
        <v>2.496</v>
      </c>
      <c r="E445" s="361">
        <v>32</v>
      </c>
      <c r="F445" s="356">
        <f t="shared" si="30"/>
        <v>32</v>
      </c>
      <c r="G445" s="355">
        <f t="shared" si="21"/>
        <v>261.99300505600002</v>
      </c>
      <c r="H445" s="361">
        <v>244</v>
      </c>
      <c r="I445" s="361">
        <f>4 * 1900</f>
        <v>7600</v>
      </c>
      <c r="J445" s="357" t="s">
        <v>684</v>
      </c>
      <c r="K445" s="357" t="s">
        <v>507</v>
      </c>
      <c r="L445" s="356" t="b">
        <f t="shared" si="22"/>
        <v>0</v>
      </c>
      <c r="M445" s="333">
        <f t="shared" si="23"/>
        <v>3.9940570283984132E+89</v>
      </c>
      <c r="N445" s="334">
        <f t="shared" si="24"/>
        <v>3411.4722530605391</v>
      </c>
      <c r="O445" s="335">
        <f t="shared" si="25"/>
        <v>0</v>
      </c>
      <c r="P445" s="335">
        <f t="shared" si="26"/>
        <v>4.6510391362668609E-2</v>
      </c>
      <c r="Q445" s="336">
        <f t="shared" si="27"/>
        <v>3.1714157878943755E+96</v>
      </c>
      <c r="R445" s="333"/>
      <c r="S445" s="334"/>
      <c r="T445" s="335"/>
      <c r="U445" s="337"/>
      <c r="V445" s="338">
        <f t="shared" si="28"/>
        <v>9.9999999999999997E+89</v>
      </c>
      <c r="W445" s="337"/>
      <c r="X445" s="338">
        <f t="shared" si="29"/>
        <v>9.9999999999999997E+89</v>
      </c>
    </row>
    <row r="446" spans="1:24" ht="14">
      <c r="A446" s="360" t="s">
        <v>685</v>
      </c>
      <c r="B446" s="358">
        <v>0.86150000000000004</v>
      </c>
      <c r="C446" s="358"/>
      <c r="D446" s="358">
        <v>2.5459200000000002</v>
      </c>
      <c r="E446" s="361">
        <v>32</v>
      </c>
      <c r="F446" s="356">
        <f t="shared" si="30"/>
        <v>32</v>
      </c>
      <c r="G446" s="355">
        <f t="shared" si="21"/>
        <v>137.43895347200001</v>
      </c>
      <c r="H446" s="361">
        <v>128</v>
      </c>
      <c r="I446" s="361">
        <f>1 * 1900</f>
        <v>1900</v>
      </c>
      <c r="J446" s="357" t="s">
        <v>599</v>
      </c>
      <c r="K446" s="357" t="s">
        <v>617</v>
      </c>
      <c r="L446" s="356" t="b">
        <f t="shared" si="22"/>
        <v>0</v>
      </c>
      <c r="M446" s="333">
        <f t="shared" si="23"/>
        <v>7.6149850449332909E+89</v>
      </c>
      <c r="N446" s="334">
        <f t="shared" si="24"/>
        <v>6504.2411772167397</v>
      </c>
      <c r="O446" s="335">
        <f t="shared" si="25"/>
        <v>0</v>
      </c>
      <c r="P446" s="335">
        <f t="shared" si="26"/>
        <v>7.5902068874671352E-2</v>
      </c>
      <c r="Q446" s="336">
        <f t="shared" si="27"/>
        <v>3.1714157878943755E+96</v>
      </c>
      <c r="R446" s="333"/>
      <c r="S446" s="334"/>
      <c r="T446" s="335"/>
      <c r="U446" s="337"/>
      <c r="V446" s="338">
        <f t="shared" si="28"/>
        <v>9.9999999999999997E+89</v>
      </c>
      <c r="W446" s="337"/>
      <c r="X446" s="338">
        <f t="shared" si="29"/>
        <v>9.9999999999999997E+89</v>
      </c>
    </row>
    <row r="447" spans="1:24" ht="14">
      <c r="A447" s="360" t="s">
        <v>686</v>
      </c>
      <c r="B447" s="358">
        <v>1.0147999999999999</v>
      </c>
      <c r="C447" s="358"/>
      <c r="D447" s="358">
        <v>2.5703999999999998</v>
      </c>
      <c r="E447" s="361">
        <v>48</v>
      </c>
      <c r="F447" s="356">
        <f t="shared" si="30"/>
        <v>48</v>
      </c>
      <c r="G447" s="355">
        <f t="shared" si="21"/>
        <v>412.316860416</v>
      </c>
      <c r="H447" s="361">
        <v>384</v>
      </c>
      <c r="I447" s="362">
        <v>1E-10</v>
      </c>
      <c r="J447" s="357" t="s">
        <v>234</v>
      </c>
      <c r="K447" s="357" t="s">
        <v>613</v>
      </c>
      <c r="L447" s="356" t="b">
        <f t="shared" si="22"/>
        <v>1</v>
      </c>
      <c r="M447" s="333">
        <f t="shared" si="23"/>
        <v>0.25758956078661011</v>
      </c>
      <c r="N447" s="334">
        <f t="shared" si="24"/>
        <v>3252.1205886083699</v>
      </c>
      <c r="O447" s="335">
        <f t="shared" si="25"/>
        <v>0</v>
      </c>
      <c r="P447" s="335">
        <f t="shared" si="26"/>
        <v>2.6822548866169405E-2</v>
      </c>
      <c r="Q447" s="336">
        <f t="shared" si="27"/>
        <v>3.218352741555212E-3</v>
      </c>
      <c r="R447" s="333"/>
      <c r="S447" s="334"/>
      <c r="T447" s="335"/>
      <c r="U447" s="337"/>
      <c r="V447" s="338">
        <f t="shared" si="28"/>
        <v>0.76350379155605508</v>
      </c>
      <c r="W447" s="337"/>
      <c r="X447" s="338">
        <f t="shared" si="29"/>
        <v>0.24168548192326988</v>
      </c>
    </row>
    <row r="448" spans="1:24" ht="14">
      <c r="A448" s="360" t="s">
        <v>687</v>
      </c>
      <c r="B448" s="358">
        <v>1.0308999999999999</v>
      </c>
      <c r="C448" s="358"/>
      <c r="D448" s="358">
        <v>2.6112000000000002</v>
      </c>
      <c r="E448" s="361">
        <v>64</v>
      </c>
      <c r="F448" s="356">
        <f t="shared" si="30"/>
        <v>64</v>
      </c>
      <c r="G448" s="355">
        <f t="shared" si="21"/>
        <v>274.87790694400002</v>
      </c>
      <c r="H448" s="361">
        <v>256</v>
      </c>
      <c r="I448" s="362">
        <v>1E-10</v>
      </c>
      <c r="J448" s="357" t="s">
        <v>234</v>
      </c>
      <c r="K448" s="357" t="s">
        <v>665</v>
      </c>
      <c r="L448" s="356" t="b">
        <f t="shared" si="22"/>
        <v>0</v>
      </c>
      <c r="M448" s="333">
        <f t="shared" si="23"/>
        <v>3.8074925224666455E+89</v>
      </c>
      <c r="N448" s="334">
        <f t="shared" si="24"/>
        <v>6504.2411772167397</v>
      </c>
      <c r="O448" s="335">
        <f t="shared" si="25"/>
        <v>0</v>
      </c>
      <c r="P448" s="335">
        <f t="shared" si="26"/>
        <v>4.5413489728902315E-2</v>
      </c>
      <c r="Q448" s="336">
        <f t="shared" si="27"/>
        <v>3.2694125357403117E-3</v>
      </c>
      <c r="R448" s="333"/>
      <c r="S448" s="334"/>
      <c r="T448" s="335"/>
      <c r="U448" s="337"/>
      <c r="V448" s="338">
        <f t="shared" si="28"/>
        <v>9.9999999999999997E+89</v>
      </c>
      <c r="W448" s="337"/>
      <c r="X448" s="338">
        <f t="shared" si="29"/>
        <v>9.9999999999999997E+89</v>
      </c>
    </row>
    <row r="449" spans="1:24" ht="14">
      <c r="A449" s="360" t="s">
        <v>688</v>
      </c>
      <c r="B449" s="358">
        <v>1.0308999999999999</v>
      </c>
      <c r="C449" s="358"/>
      <c r="D449" s="358">
        <v>2.6112000000000002</v>
      </c>
      <c r="E449" s="361">
        <v>64</v>
      </c>
      <c r="F449" s="356">
        <f t="shared" si="30"/>
        <v>64</v>
      </c>
      <c r="G449" s="355">
        <f t="shared" si="21"/>
        <v>274.87790694400002</v>
      </c>
      <c r="H449" s="361">
        <v>256</v>
      </c>
      <c r="I449" s="362">
        <v>1E-10</v>
      </c>
      <c r="J449" s="357" t="s">
        <v>234</v>
      </c>
      <c r="K449" s="357" t="s">
        <v>665</v>
      </c>
      <c r="L449" s="356" t="b">
        <f t="shared" si="22"/>
        <v>0</v>
      </c>
      <c r="M449" s="333">
        <f t="shared" si="23"/>
        <v>3.8074925224666455E+89</v>
      </c>
      <c r="N449" s="334">
        <f t="shared" si="24"/>
        <v>6504.2411772167397</v>
      </c>
      <c r="O449" s="335">
        <f t="shared" si="25"/>
        <v>0</v>
      </c>
      <c r="P449" s="335">
        <f t="shared" si="26"/>
        <v>4.5413489728902315E-2</v>
      </c>
      <c r="Q449" s="336">
        <f t="shared" si="27"/>
        <v>3.2694125357403117E-3</v>
      </c>
      <c r="R449" s="333"/>
      <c r="S449" s="334"/>
      <c r="T449" s="335"/>
      <c r="U449" s="337"/>
      <c r="V449" s="338">
        <f t="shared" si="28"/>
        <v>9.9999999999999997E+89</v>
      </c>
      <c r="W449" s="337"/>
      <c r="X449" s="338">
        <f t="shared" si="29"/>
        <v>9.9999999999999997E+89</v>
      </c>
    </row>
    <row r="450" spans="1:24" ht="14">
      <c r="A450" s="360" t="s">
        <v>689</v>
      </c>
      <c r="B450" s="358">
        <v>0.7944</v>
      </c>
      <c r="C450" s="358"/>
      <c r="D450" s="358">
        <v>2.6720000000000002</v>
      </c>
      <c r="E450" s="361">
        <v>32</v>
      </c>
      <c r="F450" s="356">
        <f t="shared" si="30"/>
        <v>32</v>
      </c>
      <c r="G450" s="355">
        <f t="shared" si="21"/>
        <v>549.75581388800003</v>
      </c>
      <c r="H450" s="361">
        <v>512</v>
      </c>
      <c r="I450" s="361">
        <f>1 * 1900</f>
        <v>1900</v>
      </c>
      <c r="J450" s="357" t="s">
        <v>599</v>
      </c>
      <c r="K450" s="357" t="s">
        <v>550</v>
      </c>
      <c r="L450" s="356" t="b">
        <f t="shared" si="22"/>
        <v>1</v>
      </c>
      <c r="M450" s="333">
        <f t="shared" si="23"/>
        <v>0.15133797400893303</v>
      </c>
      <c r="N450" s="334">
        <f t="shared" si="24"/>
        <v>1627.1824891242704</v>
      </c>
      <c r="O450" s="335">
        <f t="shared" si="25"/>
        <v>0</v>
      </c>
      <c r="P450" s="335">
        <f t="shared" si="26"/>
        <v>2.6246345116383747E-2</v>
      </c>
      <c r="Q450" s="336">
        <f t="shared" si="27"/>
        <v>3.1714157878943755E+96</v>
      </c>
      <c r="R450" s="333"/>
      <c r="S450" s="334"/>
      <c r="T450" s="335"/>
      <c r="U450" s="337"/>
      <c r="V450" s="338">
        <f t="shared" si="28"/>
        <v>1.190524119419806</v>
      </c>
      <c r="W450" s="337"/>
      <c r="X450" s="338">
        <f t="shared" si="29"/>
        <v>0.37685784763012214</v>
      </c>
    </row>
    <row r="451" spans="1:24" ht="14">
      <c r="A451" s="360" t="s">
        <v>690</v>
      </c>
      <c r="B451" s="358">
        <v>0.94689999999999996</v>
      </c>
      <c r="C451" s="358"/>
      <c r="D451" s="358">
        <v>2.6720000000000002</v>
      </c>
      <c r="E451" s="361">
        <v>32</v>
      </c>
      <c r="F451" s="356">
        <f t="shared" si="30"/>
        <v>32</v>
      </c>
      <c r="G451" s="355">
        <f t="shared" si="21"/>
        <v>274.87790694400002</v>
      </c>
      <c r="H451" s="361">
        <v>256</v>
      </c>
      <c r="I451" s="361">
        <f>2 * 600</f>
        <v>1200</v>
      </c>
      <c r="J451" s="357" t="s">
        <v>584</v>
      </c>
      <c r="K451" s="357" t="s">
        <v>500</v>
      </c>
      <c r="L451" s="356" t="b">
        <f t="shared" si="22"/>
        <v>0</v>
      </c>
      <c r="M451" s="333">
        <f t="shared" si="23"/>
        <v>3.8074925224666455E+89</v>
      </c>
      <c r="N451" s="334">
        <f t="shared" si="24"/>
        <v>3252.1205886083699</v>
      </c>
      <c r="O451" s="335">
        <f t="shared" si="25"/>
        <v>0</v>
      </c>
      <c r="P451" s="335">
        <f t="shared" si="26"/>
        <v>4.1713098675232915E-2</v>
      </c>
      <c r="Q451" s="336">
        <f t="shared" si="27"/>
        <v>3.1714157878943755E+96</v>
      </c>
      <c r="R451" s="333"/>
      <c r="S451" s="334"/>
      <c r="T451" s="335"/>
      <c r="U451" s="337"/>
      <c r="V451" s="338">
        <f t="shared" si="28"/>
        <v>9.9999999999999997E+89</v>
      </c>
      <c r="W451" s="337"/>
      <c r="X451" s="338">
        <f t="shared" si="29"/>
        <v>9.9999999999999997E+89</v>
      </c>
    </row>
    <row r="452" spans="1:24" ht="14">
      <c r="A452" s="360" t="s">
        <v>691</v>
      </c>
      <c r="B452" s="358">
        <v>1.0270999999999999</v>
      </c>
      <c r="C452" s="358"/>
      <c r="D452" s="358">
        <v>2.7120000000000002</v>
      </c>
      <c r="E452" s="361">
        <v>24</v>
      </c>
      <c r="F452" s="356">
        <f t="shared" si="30"/>
        <v>24</v>
      </c>
      <c r="G452" s="355">
        <f t="shared" si="21"/>
        <v>206.158430208</v>
      </c>
      <c r="H452" s="361">
        <v>192</v>
      </c>
      <c r="I452" s="361">
        <f>2 * 7500</f>
        <v>15000</v>
      </c>
      <c r="J452" s="357" t="s">
        <v>692</v>
      </c>
      <c r="K452" s="357" t="s">
        <v>500</v>
      </c>
      <c r="L452" s="356" t="b">
        <f t="shared" si="22"/>
        <v>0</v>
      </c>
      <c r="M452" s="333">
        <f t="shared" si="23"/>
        <v>5.0766566966221943E+89</v>
      </c>
      <c r="N452" s="334">
        <f t="shared" si="24"/>
        <v>3252.1205886083699</v>
      </c>
      <c r="O452" s="335">
        <f t="shared" si="25"/>
        <v>0</v>
      </c>
      <c r="P452" s="335">
        <f t="shared" si="26"/>
        <v>5.429530930319787E-2</v>
      </c>
      <c r="Q452" s="336">
        <f t="shared" si="27"/>
        <v>3.1714157878943755E+96</v>
      </c>
      <c r="R452" s="333"/>
      <c r="S452" s="334"/>
      <c r="T452" s="335"/>
      <c r="U452" s="337"/>
      <c r="V452" s="338">
        <f t="shared" si="28"/>
        <v>9.9999999999999997E+89</v>
      </c>
      <c r="W452" s="337"/>
      <c r="X452" s="338">
        <f t="shared" si="29"/>
        <v>9.9999999999999997E+89</v>
      </c>
    </row>
    <row r="453" spans="1:24" ht="14">
      <c r="A453" s="360" t="s">
        <v>693</v>
      </c>
      <c r="B453" s="358">
        <v>1.0197000000000001</v>
      </c>
      <c r="C453" s="358"/>
      <c r="D453" s="358">
        <v>2.7120000000000002</v>
      </c>
      <c r="E453" s="361">
        <v>48</v>
      </c>
      <c r="F453" s="356">
        <f t="shared" si="30"/>
        <v>48</v>
      </c>
      <c r="G453" s="355">
        <f t="shared" si="21"/>
        <v>412.316860416</v>
      </c>
      <c r="H453" s="361">
        <v>384</v>
      </c>
      <c r="I453" s="362">
        <v>1E-10</v>
      </c>
      <c r="J453" s="357" t="s">
        <v>234</v>
      </c>
      <c r="K453" s="357" t="s">
        <v>507</v>
      </c>
      <c r="L453" s="356" t="b">
        <f t="shared" si="22"/>
        <v>1</v>
      </c>
      <c r="M453" s="333">
        <f t="shared" si="23"/>
        <v>0.25883334167728256</v>
      </c>
      <c r="N453" s="334">
        <f t="shared" si="24"/>
        <v>3252.1205886083699</v>
      </c>
      <c r="O453" s="335">
        <f t="shared" si="25"/>
        <v>0</v>
      </c>
      <c r="P453" s="335">
        <f t="shared" si="26"/>
        <v>2.6952062553047842E-2</v>
      </c>
      <c r="Q453" s="336">
        <f t="shared" si="27"/>
        <v>3.2338926789158948E-3</v>
      </c>
      <c r="R453" s="333"/>
      <c r="S453" s="334"/>
      <c r="T453" s="335"/>
      <c r="U453" s="337"/>
      <c r="V453" s="338">
        <f t="shared" si="28"/>
        <v>0.80556422451759335</v>
      </c>
      <c r="W453" s="337"/>
      <c r="X453" s="338">
        <f t="shared" si="29"/>
        <v>0.25499962145032218</v>
      </c>
    </row>
    <row r="454" spans="1:24" ht="14">
      <c r="A454" s="360" t="s">
        <v>694</v>
      </c>
      <c r="B454" s="358">
        <v>1.0197000000000001</v>
      </c>
      <c r="C454" s="358"/>
      <c r="D454" s="358">
        <v>2.7120000000000002</v>
      </c>
      <c r="E454" s="361">
        <v>48</v>
      </c>
      <c r="F454" s="356">
        <f t="shared" si="30"/>
        <v>48</v>
      </c>
      <c r="G454" s="355">
        <f t="shared" si="21"/>
        <v>206.158430208</v>
      </c>
      <c r="H454" s="361">
        <v>192</v>
      </c>
      <c r="I454" s="361">
        <f>2 * 900</f>
        <v>1800</v>
      </c>
      <c r="J454" s="357" t="s">
        <v>642</v>
      </c>
      <c r="K454" s="357" t="s">
        <v>507</v>
      </c>
      <c r="L454" s="356" t="b">
        <f t="shared" si="22"/>
        <v>0</v>
      </c>
      <c r="M454" s="333">
        <f t="shared" si="23"/>
        <v>5.0766566966221943E+89</v>
      </c>
      <c r="N454" s="334">
        <f t="shared" si="24"/>
        <v>6504.2411772167397</v>
      </c>
      <c r="O454" s="335">
        <f t="shared" si="25"/>
        <v>0</v>
      </c>
      <c r="P454" s="335">
        <f t="shared" si="26"/>
        <v>5.3904125106095685E-2</v>
      </c>
      <c r="Q454" s="336">
        <f t="shared" si="27"/>
        <v>3.2338926789158948E-3</v>
      </c>
      <c r="R454" s="333"/>
      <c r="S454" s="334"/>
      <c r="T454" s="335"/>
      <c r="U454" s="337"/>
      <c r="V454" s="338">
        <f t="shared" si="28"/>
        <v>9.9999999999999997E+89</v>
      </c>
      <c r="W454" s="337"/>
      <c r="X454" s="338">
        <f t="shared" si="29"/>
        <v>9.9999999999999997E+89</v>
      </c>
    </row>
    <row r="455" spans="1:24" ht="14">
      <c r="A455" s="360" t="s">
        <v>695</v>
      </c>
      <c r="B455" s="358">
        <v>1.0423</v>
      </c>
      <c r="C455" s="358"/>
      <c r="D455" s="358">
        <v>2.72</v>
      </c>
      <c r="E455" s="361">
        <v>64</v>
      </c>
      <c r="F455" s="356">
        <f t="shared" si="30"/>
        <v>64</v>
      </c>
      <c r="G455" s="355">
        <f t="shared" si="21"/>
        <v>137.43895347200001</v>
      </c>
      <c r="H455" s="361">
        <v>128</v>
      </c>
      <c r="I455" s="362">
        <v>1E-10</v>
      </c>
      <c r="J455" s="357" t="s">
        <v>234</v>
      </c>
      <c r="K455" s="357" t="s">
        <v>674</v>
      </c>
      <c r="L455" s="356" t="b">
        <f t="shared" si="22"/>
        <v>0</v>
      </c>
      <c r="M455" s="333">
        <f t="shared" si="23"/>
        <v>7.6149850449332909E+89</v>
      </c>
      <c r="N455" s="334">
        <f t="shared" si="24"/>
        <v>13008.482354433479</v>
      </c>
      <c r="O455" s="335">
        <f t="shared" si="25"/>
        <v>0</v>
      </c>
      <c r="P455" s="335">
        <f t="shared" si="26"/>
        <v>9.1831371315229199E-2</v>
      </c>
      <c r="Q455" s="336">
        <f t="shared" si="27"/>
        <v>3.3055666757223078E-3</v>
      </c>
      <c r="R455" s="333"/>
      <c r="S455" s="334"/>
      <c r="T455" s="335"/>
      <c r="U455" s="337"/>
      <c r="V455" s="338">
        <f t="shared" si="28"/>
        <v>9.9999999999999997E+89</v>
      </c>
      <c r="W455" s="337"/>
      <c r="X455" s="338">
        <f t="shared" si="29"/>
        <v>9.9999999999999997E+89</v>
      </c>
    </row>
    <row r="456" spans="1:24" ht="14">
      <c r="A456" s="360" t="s">
        <v>696</v>
      </c>
      <c r="B456" s="358">
        <v>1.0745</v>
      </c>
      <c r="C456" s="358"/>
      <c r="D456" s="358">
        <v>2.7216</v>
      </c>
      <c r="E456" s="361">
        <v>48</v>
      </c>
      <c r="F456" s="356">
        <f t="shared" si="30"/>
        <v>48</v>
      </c>
      <c r="G456" s="355">
        <f t="shared" si="21"/>
        <v>412.316860416</v>
      </c>
      <c r="H456" s="361">
        <v>384</v>
      </c>
      <c r="I456" s="362">
        <v>1E-10</v>
      </c>
      <c r="J456" s="357" t="s">
        <v>234</v>
      </c>
      <c r="K456" s="357" t="s">
        <v>620</v>
      </c>
      <c r="L456" s="356" t="b">
        <f t="shared" si="22"/>
        <v>1</v>
      </c>
      <c r="M456" s="333">
        <f t="shared" si="23"/>
        <v>0.27274338102602741</v>
      </c>
      <c r="N456" s="334">
        <f t="shared" si="24"/>
        <v>3252.1205886083699</v>
      </c>
      <c r="O456" s="335">
        <f t="shared" si="25"/>
        <v>0</v>
      </c>
      <c r="P456" s="335">
        <f t="shared" si="26"/>
        <v>2.8400501336912728E-2</v>
      </c>
      <c r="Q456" s="336">
        <f t="shared" si="27"/>
        <v>3.4076862640925066E-3</v>
      </c>
      <c r="R456" s="333"/>
      <c r="S456" s="334"/>
      <c r="T456" s="335"/>
      <c r="U456" s="337"/>
      <c r="V456" s="338">
        <f t="shared" si="28"/>
        <v>0.8084157792946467</v>
      </c>
      <c r="W456" s="337"/>
      <c r="X456" s="338">
        <f t="shared" si="29"/>
        <v>0.25590227497758</v>
      </c>
    </row>
    <row r="457" spans="1:24" ht="14">
      <c r="A457" s="360" t="s">
        <v>697</v>
      </c>
      <c r="B457" s="358">
        <v>0.86009999999999998</v>
      </c>
      <c r="C457" s="358"/>
      <c r="D457" s="358">
        <v>2.7216</v>
      </c>
      <c r="E457" s="361">
        <v>48</v>
      </c>
      <c r="F457" s="356">
        <f t="shared" si="30"/>
        <v>48</v>
      </c>
      <c r="G457" s="355">
        <f t="shared" si="21"/>
        <v>103.079215104</v>
      </c>
      <c r="H457" s="361">
        <v>96</v>
      </c>
      <c r="I457" s="362">
        <v>1E-10</v>
      </c>
      <c r="J457" s="357" t="s">
        <v>234</v>
      </c>
      <c r="K457" s="357" t="s">
        <v>698</v>
      </c>
      <c r="L457" s="356" t="b">
        <f t="shared" si="22"/>
        <v>0</v>
      </c>
      <c r="M457" s="333">
        <f t="shared" si="23"/>
        <v>1.0150685724146757E+90</v>
      </c>
      <c r="N457" s="334">
        <f t="shared" si="24"/>
        <v>13005.115769973221</v>
      </c>
      <c r="O457" s="335">
        <f t="shared" si="25"/>
        <v>0</v>
      </c>
      <c r="P457" s="335">
        <f t="shared" si="26"/>
        <v>0.11366808375932355</v>
      </c>
      <c r="Q457" s="336">
        <f t="shared" si="27"/>
        <v>2.7277347191679525E-3</v>
      </c>
      <c r="R457" s="333"/>
      <c r="S457" s="334"/>
      <c r="T457" s="335"/>
      <c r="U457" s="337"/>
      <c r="V457" s="338">
        <f t="shared" si="28"/>
        <v>9.9999999999999997E+89</v>
      </c>
      <c r="W457" s="337"/>
      <c r="X457" s="338">
        <f t="shared" si="29"/>
        <v>9.9999999999999997E+89</v>
      </c>
    </row>
    <row r="458" spans="1:24" ht="14">
      <c r="A458" s="360" t="s">
        <v>699</v>
      </c>
      <c r="B458" s="358">
        <v>1.1053999999999999</v>
      </c>
      <c r="C458" s="358"/>
      <c r="D458" s="358">
        <v>2.746</v>
      </c>
      <c r="E458" s="361">
        <v>32</v>
      </c>
      <c r="F458" s="356">
        <f t="shared" si="30"/>
        <v>32</v>
      </c>
      <c r="G458" s="355">
        <f t="shared" si="21"/>
        <v>274.87790694400002</v>
      </c>
      <c r="H458" s="361">
        <v>256</v>
      </c>
      <c r="I458" s="361">
        <f>2 * 3750</f>
        <v>7500</v>
      </c>
      <c r="J458" s="357" t="s">
        <v>700</v>
      </c>
      <c r="K458" s="357" t="s">
        <v>620</v>
      </c>
      <c r="L458" s="356" t="b">
        <f t="shared" si="22"/>
        <v>0</v>
      </c>
      <c r="M458" s="333">
        <f t="shared" si="23"/>
        <v>3.8074925224666455E+89</v>
      </c>
      <c r="N458" s="334">
        <f t="shared" si="24"/>
        <v>3252.1205886083699</v>
      </c>
      <c r="O458" s="335">
        <f t="shared" si="25"/>
        <v>0</v>
      </c>
      <c r="P458" s="335">
        <f t="shared" si="26"/>
        <v>4.8695384175311503E-2</v>
      </c>
      <c r="Q458" s="336">
        <f t="shared" si="27"/>
        <v>3.1714157878943755E+96</v>
      </c>
      <c r="R458" s="333"/>
      <c r="S458" s="334"/>
      <c r="T458" s="335"/>
      <c r="U458" s="337"/>
      <c r="V458" s="338">
        <f t="shared" si="28"/>
        <v>9.9999999999999997E+89</v>
      </c>
      <c r="W458" s="337"/>
      <c r="X458" s="338">
        <f t="shared" si="29"/>
        <v>9.9999999999999997E+89</v>
      </c>
    </row>
    <row r="459" spans="1:24" ht="14">
      <c r="A459" s="360" t="s">
        <v>701</v>
      </c>
      <c r="B459" s="358">
        <v>1.0347</v>
      </c>
      <c r="C459" s="358"/>
      <c r="D459" s="358">
        <v>2.7519999999999998</v>
      </c>
      <c r="E459" s="361">
        <v>64</v>
      </c>
      <c r="F459" s="356">
        <f t="shared" si="30"/>
        <v>64</v>
      </c>
      <c r="G459" s="355">
        <f t="shared" si="21"/>
        <v>137.43895347200001</v>
      </c>
      <c r="H459" s="361">
        <v>128</v>
      </c>
      <c r="I459" s="361">
        <f>2 * 1200</f>
        <v>2400</v>
      </c>
      <c r="J459" s="357" t="s">
        <v>702</v>
      </c>
      <c r="K459" s="357" t="s">
        <v>602</v>
      </c>
      <c r="L459" s="356" t="b">
        <f t="shared" si="22"/>
        <v>0</v>
      </c>
      <c r="M459" s="333">
        <f t="shared" si="23"/>
        <v>7.6149850449332909E+89</v>
      </c>
      <c r="N459" s="334">
        <f t="shared" si="24"/>
        <v>13008.482354433479</v>
      </c>
      <c r="O459" s="335">
        <f t="shared" si="25"/>
        <v>0</v>
      </c>
      <c r="P459" s="335">
        <f t="shared" si="26"/>
        <v>9.1161776743612824E-2</v>
      </c>
      <c r="Q459" s="336">
        <f t="shared" si="27"/>
        <v>3.2814639157343101E-3</v>
      </c>
      <c r="R459" s="333"/>
      <c r="S459" s="334"/>
      <c r="T459" s="335"/>
      <c r="U459" s="337"/>
      <c r="V459" s="338">
        <f t="shared" si="28"/>
        <v>9.9999999999999997E+89</v>
      </c>
      <c r="W459" s="337"/>
      <c r="X459" s="338">
        <f t="shared" si="29"/>
        <v>9.9999999999999997E+89</v>
      </c>
    </row>
    <row r="460" spans="1:24" ht="14">
      <c r="A460" s="360" t="s">
        <v>703</v>
      </c>
      <c r="B460" s="358">
        <v>1.0347</v>
      </c>
      <c r="C460" s="358"/>
      <c r="D460" s="358">
        <v>2.7519999999999998</v>
      </c>
      <c r="E460" s="361">
        <v>64</v>
      </c>
      <c r="F460" s="356">
        <f t="shared" si="30"/>
        <v>64</v>
      </c>
      <c r="G460" s="355">
        <f t="shared" si="21"/>
        <v>274.87790694400002</v>
      </c>
      <c r="H460" s="361">
        <v>256</v>
      </c>
      <c r="I460" s="362">
        <v>1E-10</v>
      </c>
      <c r="J460" s="357" t="s">
        <v>234</v>
      </c>
      <c r="K460" s="357" t="s">
        <v>550</v>
      </c>
      <c r="L460" s="356" t="b">
        <f t="shared" si="22"/>
        <v>0</v>
      </c>
      <c r="M460" s="333">
        <f t="shared" si="23"/>
        <v>3.8074925224666455E+89</v>
      </c>
      <c r="N460" s="334">
        <f t="shared" si="24"/>
        <v>6504.2411772167397</v>
      </c>
      <c r="O460" s="335">
        <f t="shared" si="25"/>
        <v>0</v>
      </c>
      <c r="P460" s="335">
        <f t="shared" si="26"/>
        <v>4.5580888371806412E-2</v>
      </c>
      <c r="Q460" s="336">
        <f t="shared" si="27"/>
        <v>3.2814639157343101E-3</v>
      </c>
      <c r="R460" s="333"/>
      <c r="S460" s="334"/>
      <c r="T460" s="335"/>
      <c r="U460" s="337"/>
      <c r="V460" s="338">
        <f t="shared" si="28"/>
        <v>9.9999999999999997E+89</v>
      </c>
      <c r="W460" s="337"/>
      <c r="X460" s="338">
        <f t="shared" si="29"/>
        <v>9.9999999999999997E+89</v>
      </c>
    </row>
    <row r="461" spans="1:24" ht="14">
      <c r="A461" s="360" t="s">
        <v>704</v>
      </c>
      <c r="B461" s="358">
        <v>0.79069999999999996</v>
      </c>
      <c r="C461" s="358"/>
      <c r="D461" s="358">
        <v>2.76</v>
      </c>
      <c r="E461" s="361">
        <v>16</v>
      </c>
      <c r="F461" s="356">
        <f t="shared" si="30"/>
        <v>16</v>
      </c>
      <c r="G461" s="355">
        <f t="shared" si="21"/>
        <v>130.99650252800001</v>
      </c>
      <c r="H461" s="361">
        <v>122</v>
      </c>
      <c r="I461" s="362">
        <v>9.9999999999999995E-21</v>
      </c>
      <c r="J461" s="357" t="s">
        <v>635</v>
      </c>
      <c r="K461" s="357" t="s">
        <v>364</v>
      </c>
      <c r="L461" s="356" t="b">
        <f t="shared" si="22"/>
        <v>0</v>
      </c>
      <c r="M461" s="333">
        <f t="shared" si="23"/>
        <v>7.9881140567968263E+89</v>
      </c>
      <c r="N461" s="334">
        <f t="shared" si="24"/>
        <v>3411.4722530605391</v>
      </c>
      <c r="O461" s="335">
        <f t="shared" si="25"/>
        <v>0</v>
      </c>
      <c r="P461" s="335">
        <f t="shared" si="26"/>
        <v>6.9664266812771491E-2</v>
      </c>
      <c r="Q461" s="336">
        <f t="shared" si="27"/>
        <v>3.1714157878943755E+96</v>
      </c>
      <c r="R461" s="333"/>
      <c r="S461" s="334"/>
      <c r="T461" s="335"/>
      <c r="U461" s="337"/>
      <c r="V461" s="338">
        <f t="shared" si="28"/>
        <v>9.9999999999999997E+89</v>
      </c>
      <c r="W461" s="337"/>
      <c r="X461" s="338">
        <f t="shared" si="29"/>
        <v>9.9999999999999997E+89</v>
      </c>
    </row>
    <row r="462" spans="1:24" ht="14">
      <c r="A462" s="360" t="s">
        <v>705</v>
      </c>
      <c r="B462" s="358">
        <v>1.0396000000000001</v>
      </c>
      <c r="C462" s="358"/>
      <c r="D462" s="358">
        <v>2.7648000000000001</v>
      </c>
      <c r="E462" s="361">
        <v>48</v>
      </c>
      <c r="F462" s="356">
        <f t="shared" si="30"/>
        <v>48</v>
      </c>
      <c r="G462" s="355">
        <f t="shared" si="21"/>
        <v>412.316860416</v>
      </c>
      <c r="H462" s="361">
        <v>384</v>
      </c>
      <c r="I462" s="361">
        <f>2 * 1425</f>
        <v>2850</v>
      </c>
      <c r="J462" s="357" t="s">
        <v>623</v>
      </c>
      <c r="K462" s="357" t="s">
        <v>602</v>
      </c>
      <c r="L462" s="356" t="b">
        <f t="shared" si="22"/>
        <v>1</v>
      </c>
      <c r="M462" s="333">
        <f t="shared" si="23"/>
        <v>0.26388461509042166</v>
      </c>
      <c r="N462" s="334">
        <f t="shared" si="24"/>
        <v>3252.1205886083699</v>
      </c>
      <c r="O462" s="335">
        <f t="shared" si="25"/>
        <v>0</v>
      </c>
      <c r="P462" s="335">
        <f t="shared" si="26"/>
        <v>2.7478046709962279E-2</v>
      </c>
      <c r="Q462" s="336">
        <f t="shared" si="27"/>
        <v>3.2970038530949933E-3</v>
      </c>
      <c r="R462" s="333"/>
      <c r="S462" s="334"/>
      <c r="T462" s="335"/>
      <c r="U462" s="337"/>
      <c r="V462" s="338">
        <f t="shared" si="28"/>
        <v>0.82124777579138719</v>
      </c>
      <c r="W462" s="337"/>
      <c r="X462" s="338">
        <f t="shared" si="29"/>
        <v>0.25996421585023999</v>
      </c>
    </row>
    <row r="463" spans="1:24" ht="14">
      <c r="A463" s="360" t="s">
        <v>706</v>
      </c>
      <c r="B463" s="358">
        <v>1.0915999999999999</v>
      </c>
      <c r="C463" s="358"/>
      <c r="D463" s="358">
        <v>2.7648000000000001</v>
      </c>
      <c r="E463" s="361">
        <v>64</v>
      </c>
      <c r="F463" s="356">
        <f t="shared" si="30"/>
        <v>64</v>
      </c>
      <c r="G463" s="355">
        <f t="shared" si="21"/>
        <v>274.87790694400002</v>
      </c>
      <c r="H463" s="361">
        <v>256</v>
      </c>
      <c r="I463" s="362">
        <v>1E-10</v>
      </c>
      <c r="J463" s="357" t="s">
        <v>234</v>
      </c>
      <c r="K463" s="357" t="s">
        <v>674</v>
      </c>
      <c r="L463" s="356" t="b">
        <f t="shared" si="22"/>
        <v>0</v>
      </c>
      <c r="M463" s="333">
        <f t="shared" si="23"/>
        <v>3.8074925224666455E+89</v>
      </c>
      <c r="N463" s="334">
        <f t="shared" si="24"/>
        <v>6504.2411772167397</v>
      </c>
      <c r="O463" s="335">
        <f t="shared" si="25"/>
        <v>0</v>
      </c>
      <c r="P463" s="335">
        <f t="shared" si="26"/>
        <v>4.8087462787922954E-2</v>
      </c>
      <c r="Q463" s="336">
        <f t="shared" si="27"/>
        <v>3.4619174740655005E-3</v>
      </c>
      <c r="R463" s="333"/>
      <c r="S463" s="334"/>
      <c r="T463" s="335"/>
      <c r="U463" s="337"/>
      <c r="V463" s="338">
        <f t="shared" si="28"/>
        <v>9.9999999999999997E+89</v>
      </c>
      <c r="W463" s="337"/>
      <c r="X463" s="338">
        <f t="shared" si="29"/>
        <v>9.9999999999999997E+89</v>
      </c>
    </row>
    <row r="464" spans="1:24" ht="14">
      <c r="A464" s="360" t="s">
        <v>707</v>
      </c>
      <c r="B464" s="358">
        <v>1.0330999999999999</v>
      </c>
      <c r="C464" s="358"/>
      <c r="D464" s="358">
        <v>2.7648000000000001</v>
      </c>
      <c r="E464" s="361">
        <v>64</v>
      </c>
      <c r="F464" s="356">
        <f t="shared" si="30"/>
        <v>64</v>
      </c>
      <c r="G464" s="355">
        <f t="shared" si="21"/>
        <v>137.43895347200001</v>
      </c>
      <c r="H464" s="361">
        <v>128</v>
      </c>
      <c r="I464" s="362">
        <v>1E-10</v>
      </c>
      <c r="J464" s="357" t="s">
        <v>234</v>
      </c>
      <c r="K464" s="357" t="s">
        <v>708</v>
      </c>
      <c r="L464" s="356" t="b">
        <f t="shared" si="22"/>
        <v>0</v>
      </c>
      <c r="M464" s="333">
        <f t="shared" si="23"/>
        <v>7.6149850449332909E+89</v>
      </c>
      <c r="N464" s="334">
        <f t="shared" si="24"/>
        <v>13008.482354433479</v>
      </c>
      <c r="O464" s="335">
        <f t="shared" si="25"/>
        <v>0</v>
      </c>
      <c r="P464" s="335">
        <f t="shared" si="26"/>
        <v>9.10208094653778E-2</v>
      </c>
      <c r="Q464" s="336">
        <f t="shared" si="27"/>
        <v>3.2763896504736795E-3</v>
      </c>
      <c r="R464" s="333"/>
      <c r="S464" s="334"/>
      <c r="T464" s="335"/>
      <c r="U464" s="337"/>
      <c r="V464" s="338">
        <f t="shared" si="28"/>
        <v>9.9999999999999997E+89</v>
      </c>
      <c r="W464" s="337"/>
      <c r="X464" s="338">
        <f t="shared" si="29"/>
        <v>9.9999999999999997E+89</v>
      </c>
    </row>
    <row r="465" spans="1:24" ht="14">
      <c r="A465" s="360" t="s">
        <v>709</v>
      </c>
      <c r="B465" s="358">
        <v>0.98299999999999998</v>
      </c>
      <c r="C465" s="358"/>
      <c r="D465" s="358">
        <v>2.7892800000000002</v>
      </c>
      <c r="E465" s="361">
        <v>32</v>
      </c>
      <c r="F465" s="356">
        <f t="shared" si="30"/>
        <v>32</v>
      </c>
      <c r="G465" s="355">
        <f t="shared" si="21"/>
        <v>274.87790694400002</v>
      </c>
      <c r="H465" s="361">
        <v>256</v>
      </c>
      <c r="I465" s="362">
        <v>1E-10</v>
      </c>
      <c r="J465" s="357" t="s">
        <v>234</v>
      </c>
      <c r="K465" s="357" t="s">
        <v>617</v>
      </c>
      <c r="L465" s="356" t="b">
        <f t="shared" si="22"/>
        <v>0</v>
      </c>
      <c r="M465" s="333">
        <f t="shared" si="23"/>
        <v>3.8074925224666455E+89</v>
      </c>
      <c r="N465" s="334">
        <f t="shared" si="24"/>
        <v>3252.1205886083699</v>
      </c>
      <c r="O465" s="335">
        <f t="shared" si="25"/>
        <v>0</v>
      </c>
      <c r="P465" s="335">
        <f t="shared" si="26"/>
        <v>4.3303385782821786E-2</v>
      </c>
      <c r="Q465" s="336">
        <f t="shared" si="27"/>
        <v>3.1714157878943755E+96</v>
      </c>
      <c r="R465" s="333"/>
      <c r="S465" s="334"/>
      <c r="T465" s="335"/>
      <c r="U465" s="337"/>
      <c r="V465" s="338">
        <f t="shared" si="28"/>
        <v>9.9999999999999997E+89</v>
      </c>
      <c r="W465" s="337"/>
      <c r="X465" s="338">
        <f t="shared" si="29"/>
        <v>9.9999999999999997E+89</v>
      </c>
    </row>
    <row r="466" spans="1:24" ht="14">
      <c r="A466" s="360" t="s">
        <v>710</v>
      </c>
      <c r="B466" s="358">
        <v>1.0707</v>
      </c>
      <c r="C466" s="358"/>
      <c r="D466" s="358">
        <v>2.8475999999999999</v>
      </c>
      <c r="E466" s="361">
        <v>48</v>
      </c>
      <c r="F466" s="356">
        <f t="shared" si="30"/>
        <v>48</v>
      </c>
      <c r="G466" s="355">
        <f t="shared" si="21"/>
        <v>206.158430208</v>
      </c>
      <c r="H466" s="361">
        <v>192</v>
      </c>
      <c r="I466" s="361">
        <f>2 * 1425</f>
        <v>2850</v>
      </c>
      <c r="J466" s="357" t="s">
        <v>670</v>
      </c>
      <c r="K466" s="357" t="s">
        <v>620</v>
      </c>
      <c r="L466" s="356" t="b">
        <f t="shared" si="22"/>
        <v>0</v>
      </c>
      <c r="M466" s="333">
        <f t="shared" si="23"/>
        <v>5.0766566966221943E+89</v>
      </c>
      <c r="N466" s="334">
        <f t="shared" si="24"/>
        <v>6504.2411772167397</v>
      </c>
      <c r="O466" s="335">
        <f t="shared" si="25"/>
        <v>0</v>
      </c>
      <c r="P466" s="335">
        <f t="shared" si="26"/>
        <v>5.6600124302340536E-2</v>
      </c>
      <c r="Q466" s="336">
        <f t="shared" si="27"/>
        <v>3.3956348840985082E-3</v>
      </c>
      <c r="R466" s="333"/>
      <c r="S466" s="334"/>
      <c r="T466" s="335"/>
      <c r="U466" s="337"/>
      <c r="V466" s="338">
        <f t="shared" si="28"/>
        <v>9.9999999999999997E+89</v>
      </c>
      <c r="W466" s="337"/>
      <c r="X466" s="338">
        <f t="shared" si="29"/>
        <v>9.9999999999999997E+89</v>
      </c>
    </row>
    <row r="467" spans="1:24" ht="14">
      <c r="A467" s="360" t="s">
        <v>711</v>
      </c>
      <c r="B467" s="358">
        <v>0.95840000000000003</v>
      </c>
      <c r="C467" s="358"/>
      <c r="D467" s="358">
        <v>2.8559999999999999</v>
      </c>
      <c r="E467" s="361">
        <v>48</v>
      </c>
      <c r="F467" s="356">
        <f t="shared" si="30"/>
        <v>48</v>
      </c>
      <c r="G467" s="355">
        <f t="shared" si="21"/>
        <v>206.158430208</v>
      </c>
      <c r="H467" s="361">
        <v>192</v>
      </c>
      <c r="I467" s="362">
        <v>1E-10</v>
      </c>
      <c r="J467" s="357" t="s">
        <v>234</v>
      </c>
      <c r="K467" s="357" t="s">
        <v>589</v>
      </c>
      <c r="L467" s="356" t="b">
        <f t="shared" si="22"/>
        <v>0</v>
      </c>
      <c r="M467" s="333">
        <f t="shared" si="23"/>
        <v>5.0766566966221943E+89</v>
      </c>
      <c r="N467" s="334">
        <f t="shared" si="24"/>
        <v>6504.2411772167397</v>
      </c>
      <c r="O467" s="335">
        <f t="shared" si="25"/>
        <v>0</v>
      </c>
      <c r="P467" s="335">
        <f t="shared" si="26"/>
        <v>5.0663639797668039E-2</v>
      </c>
      <c r="Q467" s="336">
        <f t="shared" si="27"/>
        <v>3.0394848911179701E-3</v>
      </c>
      <c r="R467" s="333"/>
      <c r="S467" s="334"/>
      <c r="T467" s="335"/>
      <c r="U467" s="337"/>
      <c r="V467" s="338">
        <f t="shared" si="28"/>
        <v>9.9999999999999997E+89</v>
      </c>
      <c r="W467" s="337"/>
      <c r="X467" s="338">
        <f t="shared" si="29"/>
        <v>9.9999999999999997E+89</v>
      </c>
    </row>
    <row r="468" spans="1:24" ht="14">
      <c r="A468" s="360" t="s">
        <v>712</v>
      </c>
      <c r="B468" s="358">
        <v>1.3535999999999999</v>
      </c>
      <c r="C468" s="358"/>
      <c r="D468" s="358">
        <v>2.88</v>
      </c>
      <c r="E468" s="361">
        <v>96</v>
      </c>
      <c r="F468" s="356">
        <f t="shared" si="30"/>
        <v>96</v>
      </c>
      <c r="G468" s="355">
        <f t="shared" si="21"/>
        <v>412.316860416</v>
      </c>
      <c r="H468" s="361">
        <v>384</v>
      </c>
      <c r="I468" s="362">
        <v>1E-10</v>
      </c>
      <c r="J468" s="357" t="s">
        <v>234</v>
      </c>
      <c r="K468" s="357" t="s">
        <v>708</v>
      </c>
      <c r="L468" s="356" t="b">
        <f t="shared" si="22"/>
        <v>1</v>
      </c>
      <c r="M468" s="333">
        <f t="shared" si="23"/>
        <v>0.34358812522739007</v>
      </c>
      <c r="N468" s="334">
        <f t="shared" si="24"/>
        <v>6504.2411772167397</v>
      </c>
      <c r="O468" s="335">
        <f t="shared" si="25"/>
        <v>0</v>
      </c>
      <c r="P468" s="335">
        <f t="shared" si="26"/>
        <v>3.5777495216049386E-2</v>
      </c>
      <c r="Q468" s="336">
        <f t="shared" si="27"/>
        <v>4.2928284104938267E-3</v>
      </c>
      <c r="R468" s="333"/>
      <c r="S468" s="334"/>
      <c r="T468" s="335"/>
      <c r="U468" s="337"/>
      <c r="V468" s="338">
        <f t="shared" si="28"/>
        <v>0.42773321655801405</v>
      </c>
      <c r="W468" s="337"/>
      <c r="X468" s="338">
        <f t="shared" si="29"/>
        <v>0.1353980290886666</v>
      </c>
    </row>
    <row r="469" spans="1:24" ht="14">
      <c r="A469" s="360" t="s">
        <v>713</v>
      </c>
      <c r="B469" s="358">
        <v>1.0876999999999999</v>
      </c>
      <c r="C469" s="358"/>
      <c r="D469" s="358">
        <v>2.8927999999999998</v>
      </c>
      <c r="E469" s="361">
        <v>64</v>
      </c>
      <c r="F469" s="356">
        <f t="shared" si="30"/>
        <v>64</v>
      </c>
      <c r="G469" s="355">
        <f t="shared" si="21"/>
        <v>274.87790694400002</v>
      </c>
      <c r="H469" s="361">
        <v>256</v>
      </c>
      <c r="I469" s="361">
        <f t="shared" ref="I469:I470" si="32">2 * 1900</f>
        <v>3800</v>
      </c>
      <c r="J469" s="357" t="s">
        <v>573</v>
      </c>
      <c r="K469" s="357" t="s">
        <v>500</v>
      </c>
      <c r="L469" s="356" t="b">
        <f t="shared" si="22"/>
        <v>0</v>
      </c>
      <c r="M469" s="333">
        <f t="shared" si="23"/>
        <v>3.8074925224666455E+89</v>
      </c>
      <c r="N469" s="334">
        <f t="shared" si="24"/>
        <v>6504.2411772167397</v>
      </c>
      <c r="O469" s="335">
        <f t="shared" si="25"/>
        <v>0</v>
      </c>
      <c r="P469" s="335">
        <f t="shared" si="26"/>
        <v>4.7915658917574017E-2</v>
      </c>
      <c r="Q469" s="336">
        <f t="shared" si="27"/>
        <v>3.4495489524927121E-3</v>
      </c>
      <c r="R469" s="333"/>
      <c r="S469" s="334"/>
      <c r="T469" s="335"/>
      <c r="U469" s="337"/>
      <c r="V469" s="338">
        <f t="shared" si="28"/>
        <v>9.9999999999999997E+89</v>
      </c>
      <c r="W469" s="337"/>
      <c r="X469" s="338">
        <f t="shared" si="29"/>
        <v>9.9999999999999997E+89</v>
      </c>
    </row>
    <row r="470" spans="1:24" ht="14">
      <c r="A470" s="360" t="s">
        <v>714</v>
      </c>
      <c r="B470" s="358">
        <v>1.0876999999999999</v>
      </c>
      <c r="C470" s="358"/>
      <c r="D470" s="358">
        <v>2.8927999999999998</v>
      </c>
      <c r="E470" s="361">
        <v>64</v>
      </c>
      <c r="F470" s="356">
        <f t="shared" si="30"/>
        <v>64</v>
      </c>
      <c r="G470" s="355">
        <f t="shared" si="21"/>
        <v>274.87790694400002</v>
      </c>
      <c r="H470" s="361">
        <v>256</v>
      </c>
      <c r="I470" s="361">
        <f t="shared" si="32"/>
        <v>3800</v>
      </c>
      <c r="J470" s="357" t="s">
        <v>573</v>
      </c>
      <c r="K470" s="357" t="s">
        <v>500</v>
      </c>
      <c r="L470" s="356" t="b">
        <f t="shared" si="22"/>
        <v>0</v>
      </c>
      <c r="M470" s="333">
        <f t="shared" si="23"/>
        <v>3.8074925224666455E+89</v>
      </c>
      <c r="N470" s="334">
        <f t="shared" si="24"/>
        <v>6504.2411772167397</v>
      </c>
      <c r="O470" s="335">
        <f t="shared" si="25"/>
        <v>0</v>
      </c>
      <c r="P470" s="335">
        <f t="shared" si="26"/>
        <v>4.7915658917574017E-2</v>
      </c>
      <c r="Q470" s="336">
        <f t="shared" si="27"/>
        <v>3.4495489524927121E-3</v>
      </c>
      <c r="R470" s="333"/>
      <c r="S470" s="334"/>
      <c r="T470" s="335"/>
      <c r="U470" s="337"/>
      <c r="V470" s="338">
        <f t="shared" si="28"/>
        <v>9.9999999999999997E+89</v>
      </c>
      <c r="W470" s="337"/>
      <c r="X470" s="338">
        <f t="shared" si="29"/>
        <v>9.9999999999999997E+89</v>
      </c>
    </row>
    <row r="471" spans="1:24" ht="14">
      <c r="A471" s="360" t="s">
        <v>715</v>
      </c>
      <c r="B471" s="358">
        <v>1.1580999999999999</v>
      </c>
      <c r="C471" s="358"/>
      <c r="D471" s="358">
        <v>2.9103400000000001</v>
      </c>
      <c r="E471" s="361">
        <v>32</v>
      </c>
      <c r="F471" s="356">
        <f t="shared" si="30"/>
        <v>32</v>
      </c>
      <c r="G471" s="355">
        <f t="shared" si="21"/>
        <v>137.43895347200001</v>
      </c>
      <c r="H471" s="361">
        <v>128</v>
      </c>
      <c r="I471" s="361">
        <f>2 * 7500</f>
        <v>15000</v>
      </c>
      <c r="J471" s="357" t="s">
        <v>663</v>
      </c>
      <c r="K471" s="357" t="s">
        <v>589</v>
      </c>
      <c r="L471" s="356" t="b">
        <f t="shared" si="22"/>
        <v>0</v>
      </c>
      <c r="M471" s="333">
        <f t="shared" si="23"/>
        <v>7.6149850449332909E+89</v>
      </c>
      <c r="N471" s="334">
        <f t="shared" si="24"/>
        <v>6504.2411772167397</v>
      </c>
      <c r="O471" s="335">
        <f t="shared" si="25"/>
        <v>0</v>
      </c>
      <c r="P471" s="335">
        <f t="shared" si="26"/>
        <v>0.10203387807748913</v>
      </c>
      <c r="Q471" s="336">
        <f t="shared" si="27"/>
        <v>3.1714157878943755E+96</v>
      </c>
      <c r="R471" s="333"/>
      <c r="S471" s="334"/>
      <c r="T471" s="335"/>
      <c r="U471" s="337"/>
      <c r="V471" s="338">
        <f t="shared" si="28"/>
        <v>9.9999999999999997E+89</v>
      </c>
      <c r="W471" s="337"/>
      <c r="X471" s="338">
        <f t="shared" si="29"/>
        <v>9.9999999999999997E+89</v>
      </c>
    </row>
    <row r="472" spans="1:24" ht="14">
      <c r="A472" s="360" t="s">
        <v>716</v>
      </c>
      <c r="B472" s="358">
        <v>1.137</v>
      </c>
      <c r="C472" s="358"/>
      <c r="D472" s="358">
        <v>3.024</v>
      </c>
      <c r="E472" s="361">
        <v>48</v>
      </c>
      <c r="F472" s="356">
        <f t="shared" si="30"/>
        <v>48</v>
      </c>
      <c r="G472" s="355">
        <f t="shared" si="21"/>
        <v>412.316860416</v>
      </c>
      <c r="H472" s="361">
        <v>384</v>
      </c>
      <c r="I472" s="362">
        <v>1E-10</v>
      </c>
      <c r="J472" s="357" t="s">
        <v>234</v>
      </c>
      <c r="K472" s="357" t="s">
        <v>507</v>
      </c>
      <c r="L472" s="356" t="b">
        <f t="shared" si="22"/>
        <v>1</v>
      </c>
      <c r="M472" s="333">
        <f t="shared" si="23"/>
        <v>0.28860793320297173</v>
      </c>
      <c r="N472" s="334">
        <f t="shared" si="24"/>
        <v>3252.1205886083699</v>
      </c>
      <c r="O472" s="335">
        <f t="shared" si="25"/>
        <v>0</v>
      </c>
      <c r="P472" s="335">
        <f t="shared" si="26"/>
        <v>3.0052461628729422E-2</v>
      </c>
      <c r="Q472" s="336">
        <f t="shared" si="27"/>
        <v>3.6058997508359053E-3</v>
      </c>
      <c r="R472" s="333"/>
      <c r="S472" s="334"/>
      <c r="T472" s="335"/>
      <c r="U472" s="337"/>
      <c r="V472" s="338">
        <f t="shared" si="28"/>
        <v>0.8982397547718296</v>
      </c>
      <c r="W472" s="337"/>
      <c r="X472" s="338">
        <f t="shared" si="29"/>
        <v>0.28433586108619996</v>
      </c>
    </row>
    <row r="473" spans="1:24" ht="14">
      <c r="A473" s="360" t="s">
        <v>717</v>
      </c>
      <c r="B473" s="358">
        <v>1.1939</v>
      </c>
      <c r="C473" s="358"/>
      <c r="D473" s="358">
        <v>3.024</v>
      </c>
      <c r="E473" s="361">
        <v>48</v>
      </c>
      <c r="F473" s="356">
        <f t="shared" si="30"/>
        <v>48</v>
      </c>
      <c r="G473" s="355">
        <f t="shared" si="21"/>
        <v>412.316860416</v>
      </c>
      <c r="H473" s="361">
        <v>384</v>
      </c>
      <c r="I473" s="362">
        <v>1E-10</v>
      </c>
      <c r="J473" s="357" t="s">
        <v>234</v>
      </c>
      <c r="K473" s="357" t="s">
        <v>620</v>
      </c>
      <c r="L473" s="356" t="b">
        <f t="shared" si="22"/>
        <v>1</v>
      </c>
      <c r="M473" s="333">
        <f t="shared" si="23"/>
        <v>0.30305102150486185</v>
      </c>
      <c r="N473" s="334">
        <f t="shared" si="24"/>
        <v>3252.1205886083699</v>
      </c>
      <c r="O473" s="335">
        <f t="shared" si="25"/>
        <v>0</v>
      </c>
      <c r="P473" s="335">
        <f t="shared" si="26"/>
        <v>3.1556406278399347E-2</v>
      </c>
      <c r="Q473" s="336">
        <f t="shared" si="27"/>
        <v>3.7863533091670948E-3</v>
      </c>
      <c r="R473" s="333"/>
      <c r="S473" s="334"/>
      <c r="T473" s="335"/>
      <c r="U473" s="337"/>
      <c r="V473" s="338">
        <f t="shared" si="28"/>
        <v>0.8982397547718296</v>
      </c>
      <c r="W473" s="337"/>
      <c r="X473" s="338">
        <f t="shared" si="29"/>
        <v>0.28433586108619996</v>
      </c>
    </row>
    <row r="474" spans="1:24" ht="14">
      <c r="A474" s="360" t="s">
        <v>718</v>
      </c>
      <c r="B474" s="358">
        <v>1.1040000000000001</v>
      </c>
      <c r="C474" s="358"/>
      <c r="D474" s="358">
        <v>3.06</v>
      </c>
      <c r="E474" s="361">
        <v>72</v>
      </c>
      <c r="F474" s="356">
        <f t="shared" si="30"/>
        <v>72</v>
      </c>
      <c r="G474" s="355">
        <f t="shared" si="21"/>
        <v>154.61882265599999</v>
      </c>
      <c r="H474" s="361">
        <v>144</v>
      </c>
      <c r="I474" s="362">
        <v>1E-10</v>
      </c>
      <c r="J474" s="357" t="s">
        <v>234</v>
      </c>
      <c r="K474" s="357" t="s">
        <v>500</v>
      </c>
      <c r="L474" s="356" t="b">
        <f t="shared" si="22"/>
        <v>0</v>
      </c>
      <c r="M474" s="333">
        <f t="shared" si="23"/>
        <v>6.7688755954962591E+89</v>
      </c>
      <c r="N474" s="334">
        <f t="shared" si="24"/>
        <v>13008.482354433479</v>
      </c>
      <c r="O474" s="335">
        <f t="shared" si="25"/>
        <v>0</v>
      </c>
      <c r="P474" s="335">
        <f t="shared" si="26"/>
        <v>9.7267421982167368E-2</v>
      </c>
      <c r="Q474" s="336">
        <f t="shared" si="27"/>
        <v>3.5012430298353909E-3</v>
      </c>
      <c r="R474" s="333"/>
      <c r="S474" s="334"/>
      <c r="T474" s="335"/>
      <c r="U474" s="337"/>
      <c r="V474" s="338">
        <f t="shared" si="28"/>
        <v>9.9999999999999997E+89</v>
      </c>
      <c r="W474" s="337"/>
      <c r="X474" s="338">
        <f t="shared" si="29"/>
        <v>9.9999999999999997E+89</v>
      </c>
    </row>
    <row r="475" spans="1:24" ht="14">
      <c r="A475" s="360" t="s">
        <v>719</v>
      </c>
      <c r="B475" s="358">
        <v>0.98540000000000005</v>
      </c>
      <c r="C475" s="358"/>
      <c r="D475" s="358">
        <v>3.06</v>
      </c>
      <c r="E475" s="361">
        <v>8</v>
      </c>
      <c r="F475" s="356">
        <f t="shared" si="30"/>
        <v>8</v>
      </c>
      <c r="G475" s="355">
        <f t="shared" si="21"/>
        <v>65.498251264000004</v>
      </c>
      <c r="H475" s="361">
        <v>61</v>
      </c>
      <c r="I475" s="362">
        <v>1E-10</v>
      </c>
      <c r="J475" s="357" t="s">
        <v>234</v>
      </c>
      <c r="K475" s="357" t="s">
        <v>250</v>
      </c>
      <c r="L475" s="356" t="b">
        <f t="shared" si="22"/>
        <v>0</v>
      </c>
      <c r="M475" s="333">
        <f t="shared" si="23"/>
        <v>1.5976228113593653E+90</v>
      </c>
      <c r="N475" s="334">
        <f t="shared" si="24"/>
        <v>3411.4722530605391</v>
      </c>
      <c r="O475" s="335">
        <f t="shared" si="25"/>
        <v>0</v>
      </c>
      <c r="P475" s="335">
        <f t="shared" si="26"/>
        <v>0.26045466744898838</v>
      </c>
      <c r="Q475" s="336">
        <f t="shared" si="27"/>
        <v>3.1714157878943755E+96</v>
      </c>
      <c r="R475" s="333"/>
      <c r="S475" s="334"/>
      <c r="T475" s="335"/>
      <c r="U475" s="337"/>
      <c r="V475" s="338">
        <f t="shared" si="28"/>
        <v>9.9999999999999997E+89</v>
      </c>
      <c r="W475" s="337"/>
      <c r="X475" s="338">
        <f t="shared" si="29"/>
        <v>9.9999999999999997E+89</v>
      </c>
    </row>
    <row r="476" spans="1:24" ht="14">
      <c r="A476" s="360" t="s">
        <v>720</v>
      </c>
      <c r="B476" s="358">
        <v>1.2128000000000001</v>
      </c>
      <c r="C476" s="358"/>
      <c r="D476" s="358">
        <v>3.0720000000000001</v>
      </c>
      <c r="E476" s="361">
        <v>64</v>
      </c>
      <c r="F476" s="356">
        <f t="shared" si="30"/>
        <v>64</v>
      </c>
      <c r="G476" s="355">
        <f t="shared" si="21"/>
        <v>274.87790694400002</v>
      </c>
      <c r="H476" s="361">
        <v>256</v>
      </c>
      <c r="I476" s="362">
        <v>1E-10</v>
      </c>
      <c r="J476" s="357" t="s">
        <v>234</v>
      </c>
      <c r="K476" s="357" t="s">
        <v>674</v>
      </c>
      <c r="L476" s="356" t="b">
        <f t="shared" si="22"/>
        <v>0</v>
      </c>
      <c r="M476" s="333">
        <f t="shared" si="23"/>
        <v>3.8074925224666455E+89</v>
      </c>
      <c r="N476" s="334">
        <f t="shared" si="24"/>
        <v>6504.2411772167397</v>
      </c>
      <c r="O476" s="335">
        <f t="shared" si="25"/>
        <v>0</v>
      </c>
      <c r="P476" s="335">
        <f t="shared" si="26"/>
        <v>5.3426598451074538E-2</v>
      </c>
      <c r="Q476" s="336">
        <f t="shared" si="27"/>
        <v>3.846293067558299E-3</v>
      </c>
      <c r="R476" s="333"/>
      <c r="S476" s="334"/>
      <c r="T476" s="335"/>
      <c r="U476" s="337"/>
      <c r="V476" s="338">
        <f t="shared" si="28"/>
        <v>9.9999999999999997E+89</v>
      </c>
      <c r="W476" s="337"/>
      <c r="X476" s="338">
        <f t="shared" si="29"/>
        <v>9.9999999999999997E+89</v>
      </c>
    </row>
    <row r="477" spans="1:24" ht="14">
      <c r="A477" s="360" t="s">
        <v>721</v>
      </c>
      <c r="B477" s="358">
        <v>1.1551</v>
      </c>
      <c r="C477" s="358"/>
      <c r="D477" s="358">
        <v>3.0720000000000001</v>
      </c>
      <c r="E477" s="361">
        <v>64</v>
      </c>
      <c r="F477" s="356">
        <f t="shared" si="30"/>
        <v>64</v>
      </c>
      <c r="G477" s="355">
        <f t="shared" si="21"/>
        <v>274.87790694400002</v>
      </c>
      <c r="H477" s="361">
        <v>256</v>
      </c>
      <c r="I477" s="362">
        <v>1E-10</v>
      </c>
      <c r="J477" s="357" t="s">
        <v>234</v>
      </c>
      <c r="K477" s="357" t="s">
        <v>602</v>
      </c>
      <c r="L477" s="356" t="b">
        <f t="shared" si="22"/>
        <v>0</v>
      </c>
      <c r="M477" s="333">
        <f t="shared" si="23"/>
        <v>3.8074925224666455E+89</v>
      </c>
      <c r="N477" s="334">
        <f t="shared" si="24"/>
        <v>6504.2411772167397</v>
      </c>
      <c r="O477" s="335">
        <f t="shared" si="25"/>
        <v>0</v>
      </c>
      <c r="P477" s="335">
        <f t="shared" si="26"/>
        <v>5.0884782215399237E-2</v>
      </c>
      <c r="Q477" s="336">
        <f t="shared" si="27"/>
        <v>3.6633023765967935E-3</v>
      </c>
      <c r="R477" s="333"/>
      <c r="S477" s="334"/>
      <c r="T477" s="335"/>
      <c r="U477" s="337"/>
      <c r="V477" s="338">
        <f t="shared" si="28"/>
        <v>9.9999999999999997E+89</v>
      </c>
      <c r="W477" s="337"/>
      <c r="X477" s="338">
        <f t="shared" si="29"/>
        <v>9.9999999999999997E+89</v>
      </c>
    </row>
    <row r="478" spans="1:24" ht="14">
      <c r="A478" s="360" t="s">
        <v>722</v>
      </c>
      <c r="B478" s="358">
        <v>1.1079000000000001</v>
      </c>
      <c r="C478" s="358"/>
      <c r="D478" s="358">
        <v>3.1262400000000001</v>
      </c>
      <c r="E478" s="361">
        <v>32</v>
      </c>
      <c r="F478" s="356">
        <f t="shared" si="30"/>
        <v>32</v>
      </c>
      <c r="G478" s="355">
        <f t="shared" si="21"/>
        <v>274.87790694400002</v>
      </c>
      <c r="H478" s="361">
        <v>256</v>
      </c>
      <c r="I478" s="361">
        <f>1 * 1900</f>
        <v>1900</v>
      </c>
      <c r="J478" s="357" t="s">
        <v>599</v>
      </c>
      <c r="K478" s="357" t="s">
        <v>617</v>
      </c>
      <c r="L478" s="356" t="b">
        <f t="shared" si="22"/>
        <v>0</v>
      </c>
      <c r="M478" s="333">
        <f t="shared" si="23"/>
        <v>3.8074925224666455E+89</v>
      </c>
      <c r="N478" s="334">
        <f t="shared" si="24"/>
        <v>3252.1205886083699</v>
      </c>
      <c r="O478" s="335">
        <f t="shared" si="25"/>
        <v>0</v>
      </c>
      <c r="P478" s="335">
        <f t="shared" si="26"/>
        <v>4.8805514861432621E-2</v>
      </c>
      <c r="Q478" s="336">
        <f t="shared" si="27"/>
        <v>3.1714157878943755E+96</v>
      </c>
      <c r="R478" s="333"/>
      <c r="S478" s="334"/>
      <c r="T478" s="335"/>
      <c r="U478" s="337"/>
      <c r="V478" s="338">
        <f t="shared" si="28"/>
        <v>9.9999999999999997E+89</v>
      </c>
      <c r="W478" s="337"/>
      <c r="X478" s="338">
        <f t="shared" si="29"/>
        <v>9.9999999999999997E+89</v>
      </c>
    </row>
    <row r="479" spans="1:24" ht="14">
      <c r="A479" s="360" t="s">
        <v>723</v>
      </c>
      <c r="B479" s="358">
        <v>1.1821999999999999</v>
      </c>
      <c r="C479" s="358"/>
      <c r="D479" s="358">
        <v>3.1440000000000001</v>
      </c>
      <c r="E479" s="361">
        <v>48</v>
      </c>
      <c r="F479" s="356">
        <f t="shared" si="30"/>
        <v>48</v>
      </c>
      <c r="G479" s="355">
        <f t="shared" si="21"/>
        <v>412.316860416</v>
      </c>
      <c r="H479" s="361">
        <v>384</v>
      </c>
      <c r="I479" s="361">
        <f>2 * 900</f>
        <v>1800</v>
      </c>
      <c r="J479" s="357" t="s">
        <v>642</v>
      </c>
      <c r="K479" s="357" t="s">
        <v>507</v>
      </c>
      <c r="L479" s="356" t="b">
        <f t="shared" si="22"/>
        <v>1</v>
      </c>
      <c r="M479" s="333">
        <f t="shared" si="23"/>
        <v>0.30008117733733791</v>
      </c>
      <c r="N479" s="334">
        <f t="shared" si="24"/>
        <v>3252.1205886083699</v>
      </c>
      <c r="O479" s="335">
        <f t="shared" si="25"/>
        <v>0</v>
      </c>
      <c r="P479" s="335">
        <f t="shared" si="26"/>
        <v>3.1247159311771262E-2</v>
      </c>
      <c r="Q479" s="336">
        <f t="shared" si="27"/>
        <v>3.7492477444487303E-3</v>
      </c>
      <c r="R479" s="333"/>
      <c r="S479" s="334"/>
      <c r="T479" s="335"/>
      <c r="U479" s="337"/>
      <c r="V479" s="338">
        <f t="shared" si="28"/>
        <v>0.93388418948499752</v>
      </c>
      <c r="W479" s="337"/>
      <c r="X479" s="338">
        <f t="shared" si="29"/>
        <v>0.29561903017692215</v>
      </c>
    </row>
    <row r="480" spans="1:24" ht="14">
      <c r="A480" s="357" t="s">
        <v>724</v>
      </c>
      <c r="B480" s="358">
        <v>1.2032</v>
      </c>
      <c r="C480" s="358"/>
      <c r="D480" s="358">
        <v>3.2</v>
      </c>
      <c r="E480" s="361">
        <v>64</v>
      </c>
      <c r="F480" s="356">
        <f t="shared" si="30"/>
        <v>64</v>
      </c>
      <c r="G480" s="355">
        <f t="shared" si="21"/>
        <v>274.87790694400002</v>
      </c>
      <c r="H480" s="361">
        <v>256</v>
      </c>
      <c r="I480" s="362">
        <v>1E-10</v>
      </c>
      <c r="J480" s="357" t="s">
        <v>234</v>
      </c>
      <c r="K480" s="357" t="s">
        <v>602</v>
      </c>
      <c r="L480" s="356" t="b">
        <f t="shared" si="22"/>
        <v>0</v>
      </c>
      <c r="M480" s="333">
        <f t="shared" si="23"/>
        <v>3.8074925224666455E+89</v>
      </c>
      <c r="N480" s="334">
        <f t="shared" si="24"/>
        <v>6504.2411772167397</v>
      </c>
      <c r="O480" s="335">
        <f t="shared" si="25"/>
        <v>0</v>
      </c>
      <c r="P480" s="335">
        <f t="shared" si="26"/>
        <v>5.3003696616369451E-2</v>
      </c>
      <c r="Q480" s="336">
        <f t="shared" si="27"/>
        <v>3.8158474759945132E-3</v>
      </c>
      <c r="R480" s="333"/>
      <c r="S480" s="334"/>
      <c r="T480" s="335"/>
      <c r="U480" s="337"/>
      <c r="V480" s="338">
        <f t="shared" si="28"/>
        <v>9.9999999999999997E+89</v>
      </c>
      <c r="W480" s="337"/>
      <c r="X480" s="338">
        <f t="shared" si="29"/>
        <v>9.9999999999999997E+89</v>
      </c>
    </row>
    <row r="481" spans="1:24" ht="14">
      <c r="A481" s="360" t="s">
        <v>725</v>
      </c>
      <c r="B481" s="358">
        <v>1.2128000000000001</v>
      </c>
      <c r="C481" s="358"/>
      <c r="D481" s="358">
        <v>3.2256</v>
      </c>
      <c r="E481" s="361">
        <v>64</v>
      </c>
      <c r="F481" s="356">
        <f t="shared" si="30"/>
        <v>64</v>
      </c>
      <c r="G481" s="355">
        <f t="shared" si="21"/>
        <v>549.75581388800003</v>
      </c>
      <c r="H481" s="361">
        <v>512</v>
      </c>
      <c r="I481" s="362">
        <v>1E-10</v>
      </c>
      <c r="J481" s="357" t="s">
        <v>234</v>
      </c>
      <c r="K481" s="357" t="s">
        <v>500</v>
      </c>
      <c r="L481" s="356" t="b">
        <f t="shared" si="22"/>
        <v>1</v>
      </c>
      <c r="M481" s="333">
        <f t="shared" si="23"/>
        <v>0.23104568841645773</v>
      </c>
      <c r="N481" s="334">
        <f t="shared" si="24"/>
        <v>3254.3649782485409</v>
      </c>
      <c r="O481" s="335">
        <f t="shared" si="25"/>
        <v>0</v>
      </c>
      <c r="P481" s="335">
        <f t="shared" si="26"/>
        <v>2.4658430054342095E-2</v>
      </c>
      <c r="Q481" s="336">
        <f t="shared" si="27"/>
        <v>3.846293067558299E-3</v>
      </c>
      <c r="R481" s="333"/>
      <c r="S481" s="334"/>
      <c r="T481" s="335"/>
      <c r="U481" s="337"/>
      <c r="V481" s="338">
        <f t="shared" si="28"/>
        <v>0.71859180381746368</v>
      </c>
      <c r="W481" s="337"/>
      <c r="X481" s="338">
        <f t="shared" si="29"/>
        <v>0.22746868886895993</v>
      </c>
    </row>
    <row r="482" spans="1:24" ht="14">
      <c r="A482" s="360" t="s">
        <v>726</v>
      </c>
      <c r="B482" s="358">
        <v>1.2128000000000001</v>
      </c>
      <c r="C482" s="358"/>
      <c r="D482" s="358">
        <v>3.2256</v>
      </c>
      <c r="E482" s="361">
        <v>64</v>
      </c>
      <c r="F482" s="356">
        <f t="shared" si="30"/>
        <v>64</v>
      </c>
      <c r="G482" s="355">
        <f t="shared" si="21"/>
        <v>549.75581388800003</v>
      </c>
      <c r="H482" s="361">
        <v>512</v>
      </c>
      <c r="I482" s="362">
        <v>1E-10</v>
      </c>
      <c r="J482" s="357" t="s">
        <v>234</v>
      </c>
      <c r="K482" s="357" t="s">
        <v>500</v>
      </c>
      <c r="L482" s="356" t="b">
        <f t="shared" si="22"/>
        <v>1</v>
      </c>
      <c r="M482" s="333">
        <f t="shared" si="23"/>
        <v>0.23104568841645773</v>
      </c>
      <c r="N482" s="334">
        <f t="shared" si="24"/>
        <v>3254.3649782485409</v>
      </c>
      <c r="O482" s="335">
        <f t="shared" si="25"/>
        <v>0</v>
      </c>
      <c r="P482" s="335">
        <f t="shared" si="26"/>
        <v>2.4658430054342095E-2</v>
      </c>
      <c r="Q482" s="336">
        <f t="shared" si="27"/>
        <v>3.846293067558299E-3</v>
      </c>
      <c r="R482" s="333"/>
      <c r="S482" s="334"/>
      <c r="T482" s="335"/>
      <c r="U482" s="337"/>
      <c r="V482" s="338">
        <f t="shared" si="28"/>
        <v>0.71859180381746368</v>
      </c>
      <c r="W482" s="337"/>
      <c r="X482" s="338">
        <f t="shared" si="29"/>
        <v>0.22746868886895993</v>
      </c>
    </row>
    <row r="483" spans="1:24" ht="14">
      <c r="A483" s="360" t="s">
        <v>727</v>
      </c>
      <c r="B483" s="358">
        <v>1.1731</v>
      </c>
      <c r="C483" s="358"/>
      <c r="D483" s="358">
        <v>3.2256</v>
      </c>
      <c r="E483" s="361">
        <v>64</v>
      </c>
      <c r="F483" s="356">
        <f t="shared" si="30"/>
        <v>64</v>
      </c>
      <c r="G483" s="355">
        <f t="shared" si="21"/>
        <v>137.43895347200001</v>
      </c>
      <c r="H483" s="361">
        <v>128</v>
      </c>
      <c r="I483" s="361">
        <f>2 * 1900</f>
        <v>3800</v>
      </c>
      <c r="J483" s="357" t="s">
        <v>728</v>
      </c>
      <c r="K483" s="357" t="s">
        <v>674</v>
      </c>
      <c r="L483" s="356" t="b">
        <f t="shared" si="22"/>
        <v>0</v>
      </c>
      <c r="M483" s="333">
        <f t="shared" si="23"/>
        <v>7.6149850449332909E+89</v>
      </c>
      <c r="N483" s="334">
        <f t="shared" si="24"/>
        <v>13008.482354433479</v>
      </c>
      <c r="O483" s="335">
        <f t="shared" si="25"/>
        <v>0</v>
      </c>
      <c r="P483" s="335">
        <f t="shared" si="26"/>
        <v>0.10335544631094251</v>
      </c>
      <c r="Q483" s="336">
        <f t="shared" si="27"/>
        <v>3.7203878607788925E-3</v>
      </c>
      <c r="R483" s="333"/>
      <c r="S483" s="334"/>
      <c r="T483" s="335"/>
      <c r="U483" s="337"/>
      <c r="V483" s="338">
        <f t="shared" si="28"/>
        <v>9.9999999999999997E+89</v>
      </c>
      <c r="W483" s="337"/>
      <c r="X483" s="338">
        <f t="shared" si="29"/>
        <v>9.9999999999999997E+89</v>
      </c>
    </row>
    <row r="484" spans="1:24" ht="14">
      <c r="A484" s="360" t="s">
        <v>729</v>
      </c>
      <c r="B484" s="358">
        <v>1.1045</v>
      </c>
      <c r="C484" s="358"/>
      <c r="D484" s="358">
        <v>3.2639999999999998</v>
      </c>
      <c r="E484" s="361">
        <v>48</v>
      </c>
      <c r="F484" s="356">
        <f t="shared" si="30"/>
        <v>48</v>
      </c>
      <c r="G484" s="355">
        <f t="shared" si="21"/>
        <v>206.158430208</v>
      </c>
      <c r="H484" s="361">
        <v>192</v>
      </c>
      <c r="I484" s="361">
        <f>2 * 900</f>
        <v>1800</v>
      </c>
      <c r="J484" s="357" t="s">
        <v>730</v>
      </c>
      <c r="K484" s="357" t="s">
        <v>589</v>
      </c>
      <c r="L484" s="356" t="b">
        <f t="shared" si="22"/>
        <v>0</v>
      </c>
      <c r="M484" s="333">
        <f t="shared" si="23"/>
        <v>5.0766566966221943E+89</v>
      </c>
      <c r="N484" s="334">
        <f t="shared" si="24"/>
        <v>6504.2411772167397</v>
      </c>
      <c r="O484" s="335">
        <f t="shared" si="25"/>
        <v>0</v>
      </c>
      <c r="P484" s="335">
        <f t="shared" si="26"/>
        <v>5.8386884553969481E-2</v>
      </c>
      <c r="Q484" s="336">
        <f t="shared" si="27"/>
        <v>3.5028287377293381E-3</v>
      </c>
      <c r="R484" s="333"/>
      <c r="S484" s="334"/>
      <c r="T484" s="335"/>
      <c r="U484" s="337"/>
      <c r="V484" s="338">
        <f t="shared" si="28"/>
        <v>9.9999999999999997E+89</v>
      </c>
      <c r="W484" s="337"/>
      <c r="X484" s="338">
        <f t="shared" si="29"/>
        <v>9.9999999999999997E+89</v>
      </c>
    </row>
    <row r="485" spans="1:24" ht="14">
      <c r="A485" s="360" t="s">
        <v>731</v>
      </c>
      <c r="B485" s="358">
        <v>1.2393000000000001</v>
      </c>
      <c r="C485" s="358"/>
      <c r="D485" s="358">
        <v>3.2959999999999998</v>
      </c>
      <c r="E485" s="361">
        <v>64</v>
      </c>
      <c r="F485" s="356">
        <f t="shared" si="30"/>
        <v>64</v>
      </c>
      <c r="G485" s="355">
        <f t="shared" si="21"/>
        <v>274.87790694400002</v>
      </c>
      <c r="H485" s="361">
        <v>256</v>
      </c>
      <c r="I485" s="361">
        <f>4 * 600</f>
        <v>2400</v>
      </c>
      <c r="J485" s="357" t="s">
        <v>732</v>
      </c>
      <c r="K485" s="357" t="s">
        <v>550</v>
      </c>
      <c r="L485" s="356" t="b">
        <f t="shared" si="22"/>
        <v>0</v>
      </c>
      <c r="M485" s="333">
        <f t="shared" si="23"/>
        <v>3.8074925224666455E+89</v>
      </c>
      <c r="N485" s="334">
        <f t="shared" si="24"/>
        <v>6504.2411772167397</v>
      </c>
      <c r="O485" s="335">
        <f t="shared" si="25"/>
        <v>0</v>
      </c>
      <c r="P485" s="335">
        <f t="shared" si="26"/>
        <v>5.4593983723958343E-2</v>
      </c>
      <c r="Q485" s="336">
        <f t="shared" si="27"/>
        <v>3.9303355859375E-3</v>
      </c>
      <c r="R485" s="333"/>
      <c r="S485" s="334"/>
      <c r="T485" s="335"/>
      <c r="U485" s="337"/>
      <c r="V485" s="338">
        <f t="shared" si="28"/>
        <v>9.9999999999999997E+89</v>
      </c>
      <c r="W485" s="337"/>
      <c r="X485" s="338">
        <f t="shared" si="29"/>
        <v>9.9999999999999997E+89</v>
      </c>
    </row>
    <row r="486" spans="1:24" ht="14">
      <c r="A486" s="360" t="s">
        <v>733</v>
      </c>
      <c r="B486" s="358">
        <v>0.93089999999999995</v>
      </c>
      <c r="C486" s="358"/>
      <c r="D486" s="358">
        <v>3.3344999999999998</v>
      </c>
      <c r="E486" s="361">
        <v>16</v>
      </c>
      <c r="F486" s="356">
        <f t="shared" si="30"/>
        <v>16</v>
      </c>
      <c r="G486" s="355">
        <f t="shared" si="21"/>
        <v>549.75581388800003</v>
      </c>
      <c r="H486" s="361">
        <v>512</v>
      </c>
      <c r="I486" s="361">
        <f>1 * 475</f>
        <v>475</v>
      </c>
      <c r="J486" s="357" t="s">
        <v>337</v>
      </c>
      <c r="K486" s="357" t="s">
        <v>262</v>
      </c>
      <c r="L486" s="356" t="b">
        <f t="shared" si="22"/>
        <v>1</v>
      </c>
      <c r="M486" s="333">
        <f t="shared" si="23"/>
        <v>0.17734204431635925</v>
      </c>
      <c r="N486" s="334">
        <f t="shared" si="24"/>
        <v>813.59124456213522</v>
      </c>
      <c r="O486" s="335">
        <f t="shared" si="25"/>
        <v>0</v>
      </c>
      <c r="P486" s="335">
        <f t="shared" si="26"/>
        <v>6.1512393426086678E-2</v>
      </c>
      <c r="Q486" s="336">
        <f t="shared" si="27"/>
        <v>3.1714157878943755E+96</v>
      </c>
      <c r="R486" s="333"/>
      <c r="S486" s="334"/>
      <c r="T486" s="335"/>
      <c r="U486" s="337"/>
      <c r="V486" s="338">
        <f t="shared" si="28"/>
        <v>2.971409188776454</v>
      </c>
      <c r="W486" s="337"/>
      <c r="X486" s="338">
        <f t="shared" si="29"/>
        <v>0.94059318332533115</v>
      </c>
    </row>
    <row r="487" spans="1:24" ht="14">
      <c r="A487" s="360" t="s">
        <v>734</v>
      </c>
      <c r="B487" s="358">
        <v>0.93340000000000001</v>
      </c>
      <c r="C487" s="358"/>
      <c r="D487" s="358">
        <v>3.3359999999999999</v>
      </c>
      <c r="E487" s="361">
        <v>16</v>
      </c>
      <c r="F487" s="356">
        <f t="shared" si="30"/>
        <v>16</v>
      </c>
      <c r="G487" s="355">
        <f t="shared" si="21"/>
        <v>523.98601011200003</v>
      </c>
      <c r="H487" s="361">
        <v>488</v>
      </c>
      <c r="I487" s="361">
        <f>1 * 480</f>
        <v>480</v>
      </c>
      <c r="J487" s="357" t="s">
        <v>735</v>
      </c>
      <c r="K487" s="357" t="s">
        <v>250</v>
      </c>
      <c r="L487" s="356" t="b">
        <f t="shared" si="22"/>
        <v>1</v>
      </c>
      <c r="M487" s="333">
        <f t="shared" si="23"/>
        <v>0.18640264151535399</v>
      </c>
      <c r="N487" s="334">
        <f t="shared" si="24"/>
        <v>852.86806326513477</v>
      </c>
      <c r="O487" s="335">
        <f t="shared" si="25"/>
        <v>0</v>
      </c>
      <c r="P487" s="335">
        <f t="shared" si="26"/>
        <v>6.1677589455268356E-2</v>
      </c>
      <c r="Q487" s="336">
        <f t="shared" si="27"/>
        <v>3.1714157878943755E+96</v>
      </c>
      <c r="R487" s="333"/>
      <c r="S487" s="334"/>
      <c r="T487" s="335"/>
      <c r="U487" s="337"/>
      <c r="V487" s="338">
        <f t="shared" si="28"/>
        <v>2.9727458550781978</v>
      </c>
      <c r="W487" s="337"/>
      <c r="X487" s="338">
        <f t="shared" si="29"/>
        <v>0.94101630216623311</v>
      </c>
    </row>
    <row r="488" spans="1:24" ht="14">
      <c r="A488" s="360" t="s">
        <v>736</v>
      </c>
      <c r="B488" s="358">
        <v>1.121</v>
      </c>
      <c r="C488" s="358"/>
      <c r="D488" s="358">
        <v>3.34152</v>
      </c>
      <c r="E488" s="361">
        <v>48</v>
      </c>
      <c r="F488" s="356">
        <f t="shared" si="30"/>
        <v>48</v>
      </c>
      <c r="G488" s="355">
        <f t="shared" si="21"/>
        <v>206.158430208</v>
      </c>
      <c r="H488" s="361">
        <v>192</v>
      </c>
      <c r="I488" s="362">
        <v>1E-10</v>
      </c>
      <c r="J488" s="357" t="s">
        <v>234</v>
      </c>
      <c r="K488" s="357" t="s">
        <v>698</v>
      </c>
      <c r="L488" s="356" t="b">
        <f t="shared" si="22"/>
        <v>0</v>
      </c>
      <c r="M488" s="333">
        <f t="shared" si="23"/>
        <v>5.0766566966221943E+89</v>
      </c>
      <c r="N488" s="334">
        <f t="shared" si="24"/>
        <v>6504.2411772167397</v>
      </c>
      <c r="O488" s="335">
        <f t="shared" si="25"/>
        <v>0</v>
      </c>
      <c r="P488" s="335">
        <f t="shared" si="26"/>
        <v>5.9259119588048706E-2</v>
      </c>
      <c r="Q488" s="336">
        <f t="shared" si="27"/>
        <v>3.5551570982295952E-3</v>
      </c>
      <c r="R488" s="333"/>
      <c r="S488" s="334"/>
      <c r="T488" s="335"/>
      <c r="U488" s="337"/>
      <c r="V488" s="338">
        <f t="shared" si="28"/>
        <v>9.9999999999999997E+89</v>
      </c>
      <c r="W488" s="337"/>
      <c r="X488" s="338">
        <f t="shared" si="29"/>
        <v>9.9999999999999997E+89</v>
      </c>
    </row>
    <row r="489" spans="1:24" ht="14">
      <c r="A489" s="360" t="s">
        <v>737</v>
      </c>
      <c r="B489" s="358">
        <v>1.353</v>
      </c>
      <c r="C489" s="358"/>
      <c r="D489" s="358">
        <v>3.4272</v>
      </c>
      <c r="E489" s="361">
        <v>64</v>
      </c>
      <c r="F489" s="356">
        <f t="shared" si="30"/>
        <v>64</v>
      </c>
      <c r="G489" s="355">
        <f t="shared" si="21"/>
        <v>549.75581388800003</v>
      </c>
      <c r="H489" s="361">
        <v>512</v>
      </c>
      <c r="I489" s="362">
        <v>1E-10</v>
      </c>
      <c r="J489" s="357" t="s">
        <v>234</v>
      </c>
      <c r="K489" s="357" t="s">
        <v>665</v>
      </c>
      <c r="L489" s="356" t="b">
        <f t="shared" si="22"/>
        <v>1</v>
      </c>
      <c r="M489" s="333">
        <f t="shared" si="23"/>
        <v>0.25775463095932327</v>
      </c>
      <c r="N489" s="334">
        <f t="shared" si="24"/>
        <v>3254.3649782485409</v>
      </c>
      <c r="O489" s="335">
        <f t="shared" si="25"/>
        <v>0</v>
      </c>
      <c r="P489" s="335">
        <f t="shared" si="26"/>
        <v>2.7508951074806109E-2</v>
      </c>
      <c r="Q489" s="336">
        <f t="shared" si="27"/>
        <v>4.2909255610210899E-3</v>
      </c>
      <c r="R489" s="333"/>
      <c r="S489" s="334"/>
      <c r="T489" s="335"/>
      <c r="U489" s="337"/>
      <c r="V489" s="338">
        <f t="shared" si="28"/>
        <v>0.76350379155605519</v>
      </c>
      <c r="W489" s="337"/>
      <c r="X489" s="338">
        <f t="shared" si="29"/>
        <v>0.24168548192326994</v>
      </c>
    </row>
    <row r="490" spans="1:24" ht="14">
      <c r="A490" s="360" t="s">
        <v>738</v>
      </c>
      <c r="B490" s="358">
        <v>1.353</v>
      </c>
      <c r="C490" s="358"/>
      <c r="D490" s="358">
        <v>3.4272</v>
      </c>
      <c r="E490" s="361">
        <v>64</v>
      </c>
      <c r="F490" s="356">
        <f t="shared" si="30"/>
        <v>64</v>
      </c>
      <c r="G490" s="355">
        <f t="shared" si="21"/>
        <v>549.75581388800003</v>
      </c>
      <c r="H490" s="361">
        <v>512</v>
      </c>
      <c r="I490" s="362">
        <v>1E-10</v>
      </c>
      <c r="J490" s="357" t="s">
        <v>234</v>
      </c>
      <c r="K490" s="357" t="s">
        <v>665</v>
      </c>
      <c r="L490" s="356" t="b">
        <f t="shared" si="22"/>
        <v>1</v>
      </c>
      <c r="M490" s="333">
        <f t="shared" si="23"/>
        <v>0.25775463095932327</v>
      </c>
      <c r="N490" s="334">
        <f t="shared" si="24"/>
        <v>3254.3649782485409</v>
      </c>
      <c r="O490" s="335">
        <f t="shared" si="25"/>
        <v>0</v>
      </c>
      <c r="P490" s="335">
        <f t="shared" si="26"/>
        <v>2.7508951074806109E-2</v>
      </c>
      <c r="Q490" s="336">
        <f t="shared" si="27"/>
        <v>4.2909255610210899E-3</v>
      </c>
      <c r="R490" s="333"/>
      <c r="S490" s="334"/>
      <c r="T490" s="335"/>
      <c r="U490" s="337"/>
      <c r="V490" s="338">
        <f t="shared" si="28"/>
        <v>0.76350379155605519</v>
      </c>
      <c r="W490" s="337"/>
      <c r="X490" s="338">
        <f t="shared" si="29"/>
        <v>0.24168548192326994</v>
      </c>
    </row>
    <row r="491" spans="1:24" ht="14">
      <c r="A491" s="360" t="s">
        <v>739</v>
      </c>
      <c r="B491" s="358">
        <v>1.2995000000000001</v>
      </c>
      <c r="C491" s="358"/>
      <c r="D491" s="358">
        <v>3.456</v>
      </c>
      <c r="E491" s="361">
        <v>48</v>
      </c>
      <c r="F491" s="356">
        <f t="shared" si="30"/>
        <v>48</v>
      </c>
      <c r="G491" s="355">
        <f t="shared" si="21"/>
        <v>412.316860416</v>
      </c>
      <c r="H491" s="361">
        <v>384</v>
      </c>
      <c r="I491" s="361">
        <f t="shared" ref="I491:I492" si="33">2 * 900</f>
        <v>1800</v>
      </c>
      <c r="J491" s="357" t="s">
        <v>642</v>
      </c>
      <c r="K491" s="357" t="s">
        <v>507</v>
      </c>
      <c r="L491" s="356" t="b">
        <f t="shared" si="22"/>
        <v>1</v>
      </c>
      <c r="M491" s="333">
        <f t="shared" si="23"/>
        <v>0.32985576886302709</v>
      </c>
      <c r="N491" s="334">
        <f t="shared" si="24"/>
        <v>3252.1205886083699</v>
      </c>
      <c r="O491" s="335">
        <f t="shared" si="25"/>
        <v>0</v>
      </c>
      <c r="P491" s="335">
        <f t="shared" si="26"/>
        <v>3.4347558387452848E-2</v>
      </c>
      <c r="Q491" s="336">
        <f t="shared" si="27"/>
        <v>4.1212548163687412E-3</v>
      </c>
      <c r="R491" s="333"/>
      <c r="S491" s="334"/>
      <c r="T491" s="335"/>
      <c r="U491" s="337"/>
      <c r="V491" s="338">
        <f t="shared" si="28"/>
        <v>1.0265597197392338</v>
      </c>
      <c r="W491" s="337"/>
      <c r="X491" s="338">
        <f t="shared" si="29"/>
        <v>0.32495526981279993</v>
      </c>
    </row>
    <row r="492" spans="1:24" ht="14">
      <c r="A492" s="360" t="s">
        <v>740</v>
      </c>
      <c r="B492" s="358">
        <v>1.2485999999999999</v>
      </c>
      <c r="C492" s="358"/>
      <c r="D492" s="358">
        <v>3.456</v>
      </c>
      <c r="E492" s="361">
        <v>72</v>
      </c>
      <c r="F492" s="356">
        <f t="shared" si="30"/>
        <v>72</v>
      </c>
      <c r="G492" s="355">
        <f t="shared" si="21"/>
        <v>154.61882265599999</v>
      </c>
      <c r="H492" s="361">
        <v>144</v>
      </c>
      <c r="I492" s="361">
        <f t="shared" si="33"/>
        <v>1800</v>
      </c>
      <c r="J492" s="357" t="s">
        <v>642</v>
      </c>
      <c r="K492" s="357" t="s">
        <v>500</v>
      </c>
      <c r="L492" s="356" t="b">
        <f t="shared" si="22"/>
        <v>0</v>
      </c>
      <c r="M492" s="333">
        <f t="shared" si="23"/>
        <v>6.7688755954962591E+89</v>
      </c>
      <c r="N492" s="334">
        <f t="shared" si="24"/>
        <v>13008.482354433479</v>
      </c>
      <c r="O492" s="335">
        <f t="shared" si="25"/>
        <v>0</v>
      </c>
      <c r="P492" s="335">
        <f t="shared" si="26"/>
        <v>0.11000733975265775</v>
      </c>
      <c r="Q492" s="336">
        <f t="shared" si="27"/>
        <v>3.959829752764917E-3</v>
      </c>
      <c r="R492" s="333"/>
      <c r="S492" s="334"/>
      <c r="T492" s="335"/>
      <c r="U492" s="337"/>
      <c r="V492" s="338">
        <f t="shared" si="28"/>
        <v>9.9999999999999997E+89</v>
      </c>
      <c r="W492" s="337"/>
      <c r="X492" s="338">
        <f t="shared" si="29"/>
        <v>9.9999999999999997E+89</v>
      </c>
    </row>
    <row r="493" spans="1:24" ht="14">
      <c r="A493" s="360" t="s">
        <v>741</v>
      </c>
      <c r="B493" s="358">
        <v>1.5219</v>
      </c>
      <c r="C493" s="358"/>
      <c r="D493" s="358">
        <v>3.468</v>
      </c>
      <c r="E493" s="361">
        <v>64</v>
      </c>
      <c r="F493" s="356">
        <f t="shared" si="30"/>
        <v>64</v>
      </c>
      <c r="G493" s="355">
        <f t="shared" si="21"/>
        <v>274.87790694400002</v>
      </c>
      <c r="H493" s="361">
        <v>256</v>
      </c>
      <c r="I493" s="361">
        <v>2400</v>
      </c>
      <c r="J493" s="357" t="s">
        <v>742</v>
      </c>
      <c r="K493" s="357" t="s">
        <v>500</v>
      </c>
      <c r="L493" s="356" t="b">
        <f t="shared" si="22"/>
        <v>0</v>
      </c>
      <c r="M493" s="333">
        <f t="shared" si="23"/>
        <v>3.8074925224666455E+89</v>
      </c>
      <c r="N493" s="334">
        <f t="shared" si="24"/>
        <v>6504.2411772167397</v>
      </c>
      <c r="O493" s="335">
        <f t="shared" si="25"/>
        <v>0</v>
      </c>
      <c r="P493" s="335">
        <f t="shared" si="26"/>
        <v>6.7043156483089006E-2</v>
      </c>
      <c r="Q493" s="336">
        <f t="shared" si="27"/>
        <v>4.8265776875964506E-3</v>
      </c>
      <c r="R493" s="333"/>
      <c r="S493" s="334"/>
      <c r="T493" s="335"/>
      <c r="U493" s="337"/>
      <c r="V493" s="338">
        <f t="shared" si="28"/>
        <v>9.9999999999999997E+89</v>
      </c>
      <c r="W493" s="337"/>
      <c r="X493" s="338">
        <f t="shared" si="29"/>
        <v>9.9999999999999997E+89</v>
      </c>
    </row>
    <row r="494" spans="1:24" ht="14">
      <c r="A494" s="360" t="s">
        <v>743</v>
      </c>
      <c r="B494" s="358">
        <v>1.2605</v>
      </c>
      <c r="C494" s="358"/>
      <c r="D494" s="358">
        <v>3.5760000000000001</v>
      </c>
      <c r="E494" s="361">
        <v>48</v>
      </c>
      <c r="F494" s="356">
        <f t="shared" si="30"/>
        <v>48</v>
      </c>
      <c r="G494" s="355">
        <f t="shared" si="21"/>
        <v>412.316860416</v>
      </c>
      <c r="H494" s="361">
        <v>384</v>
      </c>
      <c r="I494" s="362">
        <v>1E-10</v>
      </c>
      <c r="J494" s="357" t="s">
        <v>234</v>
      </c>
      <c r="K494" s="357" t="s">
        <v>589</v>
      </c>
      <c r="L494" s="356" t="b">
        <f t="shared" si="22"/>
        <v>1</v>
      </c>
      <c r="M494" s="333">
        <f t="shared" si="23"/>
        <v>0.31995628830461381</v>
      </c>
      <c r="N494" s="334">
        <f t="shared" si="24"/>
        <v>3252.1205886083699</v>
      </c>
      <c r="O494" s="335">
        <f t="shared" si="25"/>
        <v>0</v>
      </c>
      <c r="P494" s="335">
        <f t="shared" si="26"/>
        <v>3.3316735165359226E-2</v>
      </c>
      <c r="Q494" s="336">
        <f t="shared" si="27"/>
        <v>3.9975696006408603E-3</v>
      </c>
      <c r="R494" s="333"/>
      <c r="S494" s="334"/>
      <c r="T494" s="335"/>
      <c r="U494" s="337"/>
      <c r="V494" s="338">
        <f t="shared" si="28"/>
        <v>1.0622041544524017</v>
      </c>
      <c r="W494" s="337"/>
      <c r="X494" s="338">
        <f t="shared" si="29"/>
        <v>0.33623843890352217</v>
      </c>
    </row>
    <row r="495" spans="1:24" ht="14">
      <c r="A495" s="360" t="s">
        <v>744</v>
      </c>
      <c r="B495" s="358">
        <v>1.2605</v>
      </c>
      <c r="C495" s="358"/>
      <c r="D495" s="358">
        <v>3.5760000000000001</v>
      </c>
      <c r="E495" s="361">
        <v>48</v>
      </c>
      <c r="F495" s="356">
        <f t="shared" si="30"/>
        <v>48</v>
      </c>
      <c r="G495" s="355">
        <f t="shared" si="21"/>
        <v>412.316860416</v>
      </c>
      <c r="H495" s="361">
        <v>384</v>
      </c>
      <c r="I495" s="362">
        <v>1E-10</v>
      </c>
      <c r="J495" s="357" t="s">
        <v>234</v>
      </c>
      <c r="K495" s="357" t="s">
        <v>507</v>
      </c>
      <c r="L495" s="356" t="b">
        <f t="shared" si="22"/>
        <v>1</v>
      </c>
      <c r="M495" s="333">
        <f t="shared" si="23"/>
        <v>0.31995628830461381</v>
      </c>
      <c r="N495" s="334">
        <f t="shared" si="24"/>
        <v>3252.1205886083699</v>
      </c>
      <c r="O495" s="335">
        <f t="shared" si="25"/>
        <v>0</v>
      </c>
      <c r="P495" s="335">
        <f t="shared" si="26"/>
        <v>3.3316735165359226E-2</v>
      </c>
      <c r="Q495" s="336">
        <f t="shared" si="27"/>
        <v>3.9975696006408603E-3</v>
      </c>
      <c r="R495" s="333"/>
      <c r="S495" s="334"/>
      <c r="T495" s="335"/>
      <c r="U495" s="337"/>
      <c r="V495" s="338">
        <f t="shared" si="28"/>
        <v>1.0622041544524017</v>
      </c>
      <c r="W495" s="337"/>
      <c r="X495" s="338">
        <f t="shared" si="29"/>
        <v>0.33623843890352217</v>
      </c>
    </row>
    <row r="496" spans="1:24" ht="14">
      <c r="A496" s="360" t="s">
        <v>745</v>
      </c>
      <c r="B496" s="358">
        <v>1.3595999999999999</v>
      </c>
      <c r="C496" s="358"/>
      <c r="D496" s="358">
        <v>3.6160000000000001</v>
      </c>
      <c r="E496" s="361">
        <v>64</v>
      </c>
      <c r="F496" s="356">
        <f t="shared" si="30"/>
        <v>64</v>
      </c>
      <c r="G496" s="355">
        <f t="shared" si="21"/>
        <v>274.87790694400002</v>
      </c>
      <c r="H496" s="361">
        <v>256</v>
      </c>
      <c r="I496" s="361">
        <f>4 * 600</f>
        <v>2400</v>
      </c>
      <c r="J496" s="357" t="s">
        <v>732</v>
      </c>
      <c r="K496" s="357" t="s">
        <v>602</v>
      </c>
      <c r="L496" s="356" t="b">
        <f t="shared" si="22"/>
        <v>0</v>
      </c>
      <c r="M496" s="333">
        <f t="shared" si="23"/>
        <v>3.8074925224666455E+89</v>
      </c>
      <c r="N496" s="334">
        <f t="shared" si="24"/>
        <v>6504.2411772167397</v>
      </c>
      <c r="O496" s="335">
        <f t="shared" si="25"/>
        <v>0</v>
      </c>
      <c r="P496" s="335">
        <f t="shared" si="26"/>
        <v>5.9893472340106314E-2</v>
      </c>
      <c r="Q496" s="336">
        <f t="shared" si="27"/>
        <v>4.3118569052211933E-3</v>
      </c>
      <c r="R496" s="333"/>
      <c r="S496" s="334"/>
      <c r="T496" s="335"/>
      <c r="U496" s="337"/>
      <c r="V496" s="338">
        <f t="shared" si="28"/>
        <v>9.9999999999999997E+89</v>
      </c>
      <c r="W496" s="337"/>
      <c r="X496" s="338">
        <f t="shared" si="29"/>
        <v>9.9999999999999997E+89</v>
      </c>
    </row>
    <row r="497" spans="1:24" ht="14">
      <c r="A497" s="360" t="s">
        <v>746</v>
      </c>
      <c r="B497" s="358">
        <v>1.3595999999999999</v>
      </c>
      <c r="C497" s="358"/>
      <c r="D497" s="358">
        <v>3.6160000000000001</v>
      </c>
      <c r="E497" s="361">
        <v>64</v>
      </c>
      <c r="F497" s="356">
        <f t="shared" si="30"/>
        <v>64</v>
      </c>
      <c r="G497" s="355">
        <f t="shared" si="21"/>
        <v>549.75581388800003</v>
      </c>
      <c r="H497" s="361">
        <v>512</v>
      </c>
      <c r="I497" s="362">
        <v>1E-10</v>
      </c>
      <c r="J497" s="357" t="s">
        <v>234</v>
      </c>
      <c r="K497" s="357" t="s">
        <v>550</v>
      </c>
      <c r="L497" s="356" t="b">
        <f t="shared" si="22"/>
        <v>1</v>
      </c>
      <c r="M497" s="333">
        <f t="shared" si="23"/>
        <v>0.25901197062253944</v>
      </c>
      <c r="N497" s="334">
        <f t="shared" si="24"/>
        <v>3254.3649782485409</v>
      </c>
      <c r="O497" s="335">
        <f t="shared" si="25"/>
        <v>0</v>
      </c>
      <c r="P497" s="335">
        <f t="shared" si="26"/>
        <v>2.7643141080049064E-2</v>
      </c>
      <c r="Q497" s="336">
        <f t="shared" si="27"/>
        <v>4.3118569052211933E-3</v>
      </c>
      <c r="R497" s="333"/>
      <c r="S497" s="334"/>
      <c r="T497" s="335"/>
      <c r="U497" s="337"/>
      <c r="V497" s="338">
        <f t="shared" si="28"/>
        <v>0.80556422451759324</v>
      </c>
      <c r="W497" s="337"/>
      <c r="X497" s="338">
        <f t="shared" si="29"/>
        <v>0.25499962145032218</v>
      </c>
    </row>
    <row r="498" spans="1:24" ht="14">
      <c r="A498" s="360" t="s">
        <v>747</v>
      </c>
      <c r="B498" s="358">
        <v>1.4326000000000001</v>
      </c>
      <c r="C498" s="358"/>
      <c r="D498" s="358">
        <v>3.6288</v>
      </c>
      <c r="E498" s="361">
        <v>64</v>
      </c>
      <c r="F498" s="356">
        <f t="shared" si="30"/>
        <v>64</v>
      </c>
      <c r="G498" s="355">
        <f t="shared" si="21"/>
        <v>549.75581388800003</v>
      </c>
      <c r="H498" s="361">
        <v>512</v>
      </c>
      <c r="I498" s="362">
        <v>1E-10</v>
      </c>
      <c r="J498" s="357" t="s">
        <v>234</v>
      </c>
      <c r="K498" s="357" t="s">
        <v>674</v>
      </c>
      <c r="L498" s="356" t="b">
        <f t="shared" si="22"/>
        <v>1</v>
      </c>
      <c r="M498" s="333">
        <f t="shared" si="23"/>
        <v>0.27291890932174917</v>
      </c>
      <c r="N498" s="334">
        <f t="shared" si="24"/>
        <v>3254.3649782485409</v>
      </c>
      <c r="O498" s="335">
        <f t="shared" si="25"/>
        <v>0</v>
      </c>
      <c r="P498" s="335">
        <f t="shared" si="26"/>
        <v>2.9127363865312079E-2</v>
      </c>
      <c r="Q498" s="336">
        <f t="shared" si="27"/>
        <v>4.543370257737483E-3</v>
      </c>
      <c r="R498" s="333"/>
      <c r="S498" s="334"/>
      <c r="T498" s="335"/>
      <c r="U498" s="337"/>
      <c r="V498" s="338">
        <f t="shared" si="28"/>
        <v>0.80841577929464659</v>
      </c>
      <c r="W498" s="337"/>
      <c r="X498" s="338">
        <f t="shared" si="29"/>
        <v>0.25590227497757995</v>
      </c>
    </row>
    <row r="499" spans="1:24" ht="14">
      <c r="A499" s="360" t="s">
        <v>748</v>
      </c>
      <c r="B499" s="358">
        <v>1.1468</v>
      </c>
      <c r="C499" s="358"/>
      <c r="D499" s="358">
        <v>3.6288</v>
      </c>
      <c r="E499" s="361">
        <v>64</v>
      </c>
      <c r="F499" s="356">
        <f t="shared" si="30"/>
        <v>64</v>
      </c>
      <c r="G499" s="355">
        <f t="shared" si="21"/>
        <v>137.43895347200001</v>
      </c>
      <c r="H499" s="361">
        <v>128</v>
      </c>
      <c r="I499" s="362">
        <v>1E-10</v>
      </c>
      <c r="J499" s="357" t="s">
        <v>234</v>
      </c>
      <c r="K499" s="357" t="s">
        <v>749</v>
      </c>
      <c r="L499" s="356" t="b">
        <f t="shared" si="22"/>
        <v>0</v>
      </c>
      <c r="M499" s="333">
        <f t="shared" si="23"/>
        <v>7.6149850449332909E+89</v>
      </c>
      <c r="N499" s="334">
        <f t="shared" si="24"/>
        <v>13008.482354433479</v>
      </c>
      <c r="O499" s="335">
        <f t="shared" si="25"/>
        <v>0</v>
      </c>
      <c r="P499" s="335">
        <f t="shared" si="26"/>
        <v>0.10103829667495427</v>
      </c>
      <c r="Q499" s="336">
        <f t="shared" si="27"/>
        <v>3.6369796255572703E-3</v>
      </c>
      <c r="R499" s="333"/>
      <c r="S499" s="334"/>
      <c r="T499" s="335"/>
      <c r="U499" s="337"/>
      <c r="V499" s="338">
        <f t="shared" si="28"/>
        <v>9.9999999999999997E+89</v>
      </c>
      <c r="W499" s="337"/>
      <c r="X499" s="338">
        <f t="shared" si="29"/>
        <v>9.9999999999999997E+89</v>
      </c>
    </row>
    <row r="500" spans="1:24" ht="14">
      <c r="A500" s="360" t="s">
        <v>750</v>
      </c>
      <c r="B500" s="358">
        <v>1.3649</v>
      </c>
      <c r="C500" s="358"/>
      <c r="D500" s="358">
        <v>3.6288</v>
      </c>
      <c r="E500" s="361">
        <v>48</v>
      </c>
      <c r="F500" s="356">
        <f t="shared" si="30"/>
        <v>48</v>
      </c>
      <c r="G500" s="355">
        <f t="shared" si="21"/>
        <v>412.316860416</v>
      </c>
      <c r="H500" s="361">
        <v>384</v>
      </c>
      <c r="I500" s="361">
        <f>2 * 1425</f>
        <v>2850</v>
      </c>
      <c r="J500" s="357" t="s">
        <v>670</v>
      </c>
      <c r="K500" s="357" t="s">
        <v>620</v>
      </c>
      <c r="L500" s="356" t="b">
        <f t="shared" si="22"/>
        <v>1</v>
      </c>
      <c r="M500" s="333">
        <f t="shared" si="23"/>
        <v>0.34645643626098166</v>
      </c>
      <c r="N500" s="334">
        <f t="shared" si="24"/>
        <v>3252.1205886083699</v>
      </c>
      <c r="O500" s="335">
        <f t="shared" si="25"/>
        <v>0</v>
      </c>
      <c r="P500" s="335">
        <f t="shared" si="26"/>
        <v>3.6076169636809839E-2</v>
      </c>
      <c r="Q500" s="336">
        <f t="shared" si="27"/>
        <v>4.3286654088970332E-3</v>
      </c>
      <c r="R500" s="333"/>
      <c r="S500" s="334"/>
      <c r="T500" s="335"/>
      <c r="U500" s="337"/>
      <c r="V500" s="338">
        <f t="shared" si="28"/>
        <v>1.0778877057261955</v>
      </c>
      <c r="W500" s="337"/>
      <c r="X500" s="338">
        <f t="shared" si="29"/>
        <v>0.34120303330343998</v>
      </c>
    </row>
    <row r="501" spans="1:24" ht="14">
      <c r="A501" s="360" t="s">
        <v>751</v>
      </c>
      <c r="B501" s="358">
        <v>1.4071</v>
      </c>
      <c r="C501" s="358"/>
      <c r="D501" s="358">
        <v>3.6720000000000002</v>
      </c>
      <c r="E501" s="361">
        <v>96</v>
      </c>
      <c r="F501" s="356">
        <f t="shared" si="30"/>
        <v>96</v>
      </c>
      <c r="G501" s="355">
        <f t="shared" si="21"/>
        <v>206.158430208</v>
      </c>
      <c r="H501" s="361">
        <v>192</v>
      </c>
      <c r="I501" s="362">
        <v>1E-10</v>
      </c>
      <c r="J501" s="357" t="s">
        <v>234</v>
      </c>
      <c r="K501" s="357" t="s">
        <v>752</v>
      </c>
      <c r="L501" s="356" t="b">
        <f t="shared" si="22"/>
        <v>0</v>
      </c>
      <c r="M501" s="333">
        <f t="shared" si="23"/>
        <v>5.0766566966221943E+89</v>
      </c>
      <c r="N501" s="334">
        <f t="shared" si="24"/>
        <v>13008.482354433479</v>
      </c>
      <c r="O501" s="335">
        <f t="shared" si="25"/>
        <v>0</v>
      </c>
      <c r="P501" s="335">
        <f t="shared" si="26"/>
        <v>7.4383146451688961E-2</v>
      </c>
      <c r="Q501" s="336">
        <f t="shared" si="27"/>
        <v>4.4624991551461763E-3</v>
      </c>
      <c r="R501" s="333"/>
      <c r="S501" s="334"/>
      <c r="T501" s="335"/>
      <c r="U501" s="337"/>
      <c r="V501" s="338">
        <f t="shared" si="28"/>
        <v>9.9999999999999997E+89</v>
      </c>
      <c r="W501" s="337"/>
      <c r="X501" s="338">
        <f t="shared" si="29"/>
        <v>9.9999999999999997E+89</v>
      </c>
    </row>
    <row r="502" spans="1:24" ht="14">
      <c r="A502" s="360" t="s">
        <v>753</v>
      </c>
      <c r="B502" s="358">
        <v>1.3861000000000001</v>
      </c>
      <c r="C502" s="358"/>
      <c r="D502" s="358">
        <v>3.6863999999999999</v>
      </c>
      <c r="E502" s="361">
        <v>64</v>
      </c>
      <c r="F502" s="356">
        <f t="shared" si="30"/>
        <v>64</v>
      </c>
      <c r="G502" s="355">
        <f t="shared" si="21"/>
        <v>549.75581388800003</v>
      </c>
      <c r="H502" s="361">
        <v>512</v>
      </c>
      <c r="I502" s="361">
        <f t="shared" ref="I502:I503" si="34">2 * 1900</f>
        <v>3800</v>
      </c>
      <c r="J502" s="357" t="s">
        <v>573</v>
      </c>
      <c r="K502" s="357" t="s">
        <v>500</v>
      </c>
      <c r="L502" s="356" t="b">
        <f t="shared" si="22"/>
        <v>1</v>
      </c>
      <c r="M502" s="333">
        <f t="shared" si="23"/>
        <v>0.26406037987636222</v>
      </c>
      <c r="N502" s="334">
        <f t="shared" si="24"/>
        <v>3254.3649782485409</v>
      </c>
      <c r="O502" s="335">
        <f t="shared" si="25"/>
        <v>0</v>
      </c>
      <c r="P502" s="335">
        <f t="shared" si="26"/>
        <v>2.8181934282918514E-2</v>
      </c>
      <c r="Q502" s="336">
        <f t="shared" si="27"/>
        <v>4.3958994236003943E-3</v>
      </c>
      <c r="R502" s="333"/>
      <c r="S502" s="334"/>
      <c r="T502" s="335"/>
      <c r="U502" s="337"/>
      <c r="V502" s="338">
        <f t="shared" si="28"/>
        <v>0.82124777579138697</v>
      </c>
      <c r="W502" s="337"/>
      <c r="X502" s="338">
        <f t="shared" si="29"/>
        <v>0.25996421585023999</v>
      </c>
    </row>
    <row r="503" spans="1:24" ht="14">
      <c r="A503" s="360" t="s">
        <v>754</v>
      </c>
      <c r="B503" s="358">
        <v>1.3861000000000001</v>
      </c>
      <c r="C503" s="358"/>
      <c r="D503" s="358">
        <v>3.6863999999999999</v>
      </c>
      <c r="E503" s="361">
        <v>64</v>
      </c>
      <c r="F503" s="356">
        <f t="shared" si="30"/>
        <v>64</v>
      </c>
      <c r="G503" s="355">
        <f t="shared" si="21"/>
        <v>549.75581388800003</v>
      </c>
      <c r="H503" s="361">
        <v>512</v>
      </c>
      <c r="I503" s="361">
        <f t="shared" si="34"/>
        <v>3800</v>
      </c>
      <c r="J503" s="357" t="s">
        <v>573</v>
      </c>
      <c r="K503" s="357" t="s">
        <v>500</v>
      </c>
      <c r="L503" s="356" t="b">
        <f t="shared" si="22"/>
        <v>1</v>
      </c>
      <c r="M503" s="333">
        <f t="shared" si="23"/>
        <v>0.26406037987636222</v>
      </c>
      <c r="N503" s="334">
        <f t="shared" si="24"/>
        <v>3254.3649782485409</v>
      </c>
      <c r="O503" s="335">
        <f t="shared" si="25"/>
        <v>0</v>
      </c>
      <c r="P503" s="335">
        <f t="shared" si="26"/>
        <v>2.8181934282918514E-2</v>
      </c>
      <c r="Q503" s="336">
        <f t="shared" si="27"/>
        <v>4.3958994236003943E-3</v>
      </c>
      <c r="R503" s="333"/>
      <c r="S503" s="334"/>
      <c r="T503" s="335"/>
      <c r="U503" s="337"/>
      <c r="V503" s="338">
        <f t="shared" si="28"/>
        <v>0.82124777579138697</v>
      </c>
      <c r="W503" s="337"/>
      <c r="X503" s="338">
        <f t="shared" si="29"/>
        <v>0.25996421585023999</v>
      </c>
    </row>
    <row r="504" spans="1:24" ht="14">
      <c r="A504" s="360" t="s">
        <v>755</v>
      </c>
      <c r="B504" s="358">
        <v>1.3896999999999999</v>
      </c>
      <c r="C504" s="358"/>
      <c r="D504" s="358">
        <v>3.6960000000000002</v>
      </c>
      <c r="E504" s="361">
        <v>96</v>
      </c>
      <c r="F504" s="356">
        <f t="shared" si="30"/>
        <v>96</v>
      </c>
      <c r="G504" s="355">
        <f t="shared" si="21"/>
        <v>206.158430208</v>
      </c>
      <c r="H504" s="361">
        <v>192</v>
      </c>
      <c r="I504" s="362">
        <v>1E-10</v>
      </c>
      <c r="J504" s="357" t="s">
        <v>234</v>
      </c>
      <c r="K504" s="357" t="s">
        <v>602</v>
      </c>
      <c r="L504" s="356" t="b">
        <f t="shared" si="22"/>
        <v>0</v>
      </c>
      <c r="M504" s="333">
        <f t="shared" si="23"/>
        <v>5.0766566966221943E+89</v>
      </c>
      <c r="N504" s="334">
        <f t="shared" si="24"/>
        <v>13008.482354433479</v>
      </c>
      <c r="O504" s="335">
        <f t="shared" si="25"/>
        <v>0</v>
      </c>
      <c r="P504" s="335">
        <f t="shared" si="26"/>
        <v>7.3463334961205412E-2</v>
      </c>
      <c r="Q504" s="336">
        <f t="shared" si="27"/>
        <v>4.407316520436814E-3</v>
      </c>
      <c r="R504" s="333"/>
      <c r="S504" s="334"/>
      <c r="T504" s="335"/>
      <c r="U504" s="337"/>
      <c r="V504" s="338">
        <f t="shared" si="28"/>
        <v>9.9999999999999997E+89</v>
      </c>
      <c r="W504" s="337"/>
      <c r="X504" s="338">
        <f t="shared" si="29"/>
        <v>9.9999999999999997E+89</v>
      </c>
    </row>
    <row r="505" spans="1:24" ht="14">
      <c r="A505" s="360" t="s">
        <v>756</v>
      </c>
      <c r="B505" s="358">
        <v>1.5741000000000001</v>
      </c>
      <c r="C505" s="358"/>
      <c r="D505" s="358">
        <v>3.7440000000000002</v>
      </c>
      <c r="E505" s="361">
        <v>64</v>
      </c>
      <c r="F505" s="356">
        <f t="shared" si="30"/>
        <v>64</v>
      </c>
      <c r="G505" s="355">
        <f t="shared" si="21"/>
        <v>274.87790694400002</v>
      </c>
      <c r="H505" s="361">
        <v>256</v>
      </c>
      <c r="I505" s="362">
        <v>9.9999999999999995E-21</v>
      </c>
      <c r="J505" s="357" t="s">
        <v>757</v>
      </c>
      <c r="K505" s="357" t="s">
        <v>500</v>
      </c>
      <c r="L505" s="356" t="b">
        <f t="shared" si="22"/>
        <v>0</v>
      </c>
      <c r="M505" s="333">
        <f t="shared" si="23"/>
        <v>3.8074925224666455E+89</v>
      </c>
      <c r="N505" s="334">
        <f t="shared" si="24"/>
        <v>6504.2411772167397</v>
      </c>
      <c r="O505" s="335">
        <f t="shared" si="25"/>
        <v>0</v>
      </c>
      <c r="P505" s="335">
        <f t="shared" si="26"/>
        <v>6.9342685209297844E-2</v>
      </c>
      <c r="Q505" s="336">
        <f t="shared" si="27"/>
        <v>4.9921255917245375E-3</v>
      </c>
      <c r="R505" s="333"/>
      <c r="S505" s="334"/>
      <c r="T505" s="335"/>
      <c r="U505" s="337"/>
      <c r="V505" s="338">
        <f t="shared" si="28"/>
        <v>9.9999999999999997E+89</v>
      </c>
      <c r="W505" s="337"/>
      <c r="X505" s="338">
        <f t="shared" si="29"/>
        <v>9.9999999999999997E+89</v>
      </c>
    </row>
    <row r="506" spans="1:24" ht="14">
      <c r="A506" s="360" t="s">
        <v>758</v>
      </c>
      <c r="B506" s="358">
        <v>1.4276</v>
      </c>
      <c r="C506" s="358"/>
      <c r="D506" s="358">
        <v>3.7968000000000002</v>
      </c>
      <c r="E506" s="361">
        <v>64</v>
      </c>
      <c r="F506" s="356">
        <f t="shared" si="30"/>
        <v>64</v>
      </c>
      <c r="G506" s="355">
        <f t="shared" si="21"/>
        <v>274.87790694400002</v>
      </c>
      <c r="H506" s="361">
        <v>256</v>
      </c>
      <c r="I506" s="361">
        <f>2 * 1900</f>
        <v>3800</v>
      </c>
      <c r="J506" s="357" t="s">
        <v>728</v>
      </c>
      <c r="K506" s="357" t="s">
        <v>674</v>
      </c>
      <c r="L506" s="356" t="b">
        <f t="shared" si="22"/>
        <v>0</v>
      </c>
      <c r="M506" s="333">
        <f t="shared" si="23"/>
        <v>3.8074925224666455E+89</v>
      </c>
      <c r="N506" s="334">
        <f t="shared" si="24"/>
        <v>6504.2411772167397</v>
      </c>
      <c r="O506" s="335">
        <f t="shared" si="25"/>
        <v>0</v>
      </c>
      <c r="P506" s="335">
        <f t="shared" si="26"/>
        <v>6.2889027002600587E-2</v>
      </c>
      <c r="Q506" s="336">
        <f t="shared" si="27"/>
        <v>4.5275131787980106E-3</v>
      </c>
      <c r="R506" s="333"/>
      <c r="S506" s="334"/>
      <c r="T506" s="335"/>
      <c r="U506" s="337"/>
      <c r="V506" s="338">
        <f t="shared" si="28"/>
        <v>9.9999999999999997E+89</v>
      </c>
      <c r="W506" s="337"/>
      <c r="X506" s="338">
        <f t="shared" si="29"/>
        <v>9.9999999999999997E+89</v>
      </c>
    </row>
    <row r="507" spans="1:24" ht="14">
      <c r="A507" s="360" t="s">
        <v>759</v>
      </c>
      <c r="B507" s="358">
        <v>1.2779</v>
      </c>
      <c r="C507" s="358"/>
      <c r="D507" s="358">
        <v>3.8079999999999998</v>
      </c>
      <c r="E507" s="361">
        <v>64</v>
      </c>
      <c r="F507" s="356">
        <f t="shared" si="30"/>
        <v>64</v>
      </c>
      <c r="G507" s="355">
        <f t="shared" si="21"/>
        <v>274.87790694400002</v>
      </c>
      <c r="H507" s="361">
        <v>256</v>
      </c>
      <c r="I507" s="362">
        <v>1E-10</v>
      </c>
      <c r="J507" s="357" t="s">
        <v>234</v>
      </c>
      <c r="K507" s="357" t="s">
        <v>646</v>
      </c>
      <c r="L507" s="356" t="b">
        <f t="shared" si="22"/>
        <v>0</v>
      </c>
      <c r="M507" s="333">
        <f t="shared" si="23"/>
        <v>3.8074925224666455E+89</v>
      </c>
      <c r="N507" s="334">
        <f t="shared" si="24"/>
        <v>6504.2411772167397</v>
      </c>
      <c r="O507" s="335">
        <f t="shared" si="25"/>
        <v>0</v>
      </c>
      <c r="P507" s="335">
        <f t="shared" si="26"/>
        <v>5.6294401517668326E-2</v>
      </c>
      <c r="Q507" s="336">
        <f t="shared" si="27"/>
        <v>4.0527522353502234E-3</v>
      </c>
      <c r="R507" s="333"/>
      <c r="S507" s="334"/>
      <c r="T507" s="335"/>
      <c r="U507" s="337"/>
      <c r="V507" s="338">
        <f t="shared" si="28"/>
        <v>9.9999999999999997E+89</v>
      </c>
      <c r="W507" s="337"/>
      <c r="X507" s="338">
        <f t="shared" si="29"/>
        <v>9.9999999999999997E+89</v>
      </c>
    </row>
    <row r="508" spans="1:24" ht="14">
      <c r="A508" s="360" t="s">
        <v>760</v>
      </c>
      <c r="B508" s="358">
        <v>1.2923</v>
      </c>
      <c r="C508" s="358"/>
      <c r="D508" s="358">
        <v>3.8188800000000001</v>
      </c>
      <c r="E508" s="361">
        <v>48</v>
      </c>
      <c r="F508" s="356">
        <f t="shared" si="30"/>
        <v>48</v>
      </c>
      <c r="G508" s="355">
        <f t="shared" si="21"/>
        <v>206.158430208</v>
      </c>
      <c r="H508" s="361">
        <v>192</v>
      </c>
      <c r="I508" s="361">
        <f>2 * 1425</f>
        <v>2850</v>
      </c>
      <c r="J508" s="357" t="s">
        <v>670</v>
      </c>
      <c r="K508" s="357" t="s">
        <v>698</v>
      </c>
      <c r="L508" s="356" t="b">
        <f t="shared" si="22"/>
        <v>0</v>
      </c>
      <c r="M508" s="333">
        <f t="shared" si="23"/>
        <v>5.0766566966221943E+89</v>
      </c>
      <c r="N508" s="334">
        <f t="shared" si="24"/>
        <v>6504.2411772167397</v>
      </c>
      <c r="O508" s="335">
        <f t="shared" si="25"/>
        <v>0</v>
      </c>
      <c r="P508" s="335">
        <f t="shared" si="26"/>
        <v>6.8314505123671126E-2</v>
      </c>
      <c r="Q508" s="336">
        <f t="shared" si="27"/>
        <v>4.0984206226959011E-3</v>
      </c>
      <c r="R508" s="333"/>
      <c r="S508" s="334"/>
      <c r="T508" s="335"/>
      <c r="U508" s="337"/>
      <c r="V508" s="338">
        <f t="shared" si="28"/>
        <v>9.9999999999999997E+89</v>
      </c>
      <c r="W508" s="337"/>
      <c r="X508" s="338">
        <f t="shared" si="29"/>
        <v>9.9999999999999997E+89</v>
      </c>
    </row>
    <row r="509" spans="1:24" ht="14">
      <c r="A509" s="360" t="s">
        <v>761</v>
      </c>
      <c r="B509" s="358">
        <v>1.2286999999999999</v>
      </c>
      <c r="C509" s="358"/>
      <c r="D509" s="358">
        <v>3.8879999999999999</v>
      </c>
      <c r="E509" s="361">
        <v>72</v>
      </c>
      <c r="F509" s="356">
        <f t="shared" si="30"/>
        <v>72</v>
      </c>
      <c r="G509" s="355">
        <f t="shared" si="21"/>
        <v>206.158430208</v>
      </c>
      <c r="H509" s="361">
        <v>192</v>
      </c>
      <c r="I509" s="362">
        <v>1E-10</v>
      </c>
      <c r="J509" s="357" t="s">
        <v>234</v>
      </c>
      <c r="K509" s="357" t="s">
        <v>708</v>
      </c>
      <c r="L509" s="356" t="b">
        <f t="shared" si="22"/>
        <v>0</v>
      </c>
      <c r="M509" s="333">
        <f t="shared" si="23"/>
        <v>5.0766566966221943E+89</v>
      </c>
      <c r="N509" s="334">
        <f t="shared" si="24"/>
        <v>9756.3617658251078</v>
      </c>
      <c r="O509" s="335">
        <f t="shared" si="25"/>
        <v>0</v>
      </c>
      <c r="P509" s="335">
        <f t="shared" si="26"/>
        <v>6.4952435537765779E-2</v>
      </c>
      <c r="Q509" s="336">
        <f t="shared" si="27"/>
        <v>3.896718578585819E-3</v>
      </c>
      <c r="R509" s="333"/>
      <c r="S509" s="334"/>
      <c r="T509" s="335"/>
      <c r="U509" s="337"/>
      <c r="V509" s="338">
        <f t="shared" si="28"/>
        <v>9.9999999999999997E+89</v>
      </c>
      <c r="W509" s="337"/>
      <c r="X509" s="338">
        <f t="shared" si="29"/>
        <v>9.9999999999999997E+89</v>
      </c>
    </row>
    <row r="510" spans="1:24" ht="14">
      <c r="A510" s="360" t="s">
        <v>762</v>
      </c>
      <c r="B510" s="358">
        <v>1.2286999999999999</v>
      </c>
      <c r="C510" s="358"/>
      <c r="D510" s="358">
        <v>3.8879999999999999</v>
      </c>
      <c r="E510" s="361">
        <v>72</v>
      </c>
      <c r="F510" s="356">
        <f t="shared" si="30"/>
        <v>72</v>
      </c>
      <c r="G510" s="355">
        <f t="shared" si="21"/>
        <v>206.158430208</v>
      </c>
      <c r="H510" s="361">
        <v>192</v>
      </c>
      <c r="I510" s="362">
        <v>1E-10</v>
      </c>
      <c r="J510" s="357" t="s">
        <v>234</v>
      </c>
      <c r="K510" s="357" t="s">
        <v>708</v>
      </c>
      <c r="L510" s="356" t="b">
        <f t="shared" si="22"/>
        <v>0</v>
      </c>
      <c r="M510" s="333">
        <f t="shared" si="23"/>
        <v>5.0766566966221943E+89</v>
      </c>
      <c r="N510" s="334">
        <f t="shared" si="24"/>
        <v>9756.3617658251078</v>
      </c>
      <c r="O510" s="335">
        <f t="shared" si="25"/>
        <v>0</v>
      </c>
      <c r="P510" s="335">
        <f t="shared" si="26"/>
        <v>6.4952435537765779E-2</v>
      </c>
      <c r="Q510" s="336">
        <f t="shared" si="27"/>
        <v>3.896718578585819E-3</v>
      </c>
      <c r="R510" s="333"/>
      <c r="S510" s="334"/>
      <c r="T510" s="335"/>
      <c r="U510" s="337"/>
      <c r="V510" s="338">
        <f t="shared" si="28"/>
        <v>9.9999999999999997E+89</v>
      </c>
      <c r="W510" s="337"/>
      <c r="X510" s="338">
        <f t="shared" si="29"/>
        <v>9.9999999999999997E+89</v>
      </c>
    </row>
    <row r="511" spans="1:24" ht="14">
      <c r="A511" s="360" t="s">
        <v>763</v>
      </c>
      <c r="B511" s="358">
        <v>1.4709000000000001</v>
      </c>
      <c r="C511" s="358"/>
      <c r="D511" s="358">
        <v>3.9119999999999999</v>
      </c>
      <c r="E511" s="361">
        <v>48</v>
      </c>
      <c r="F511" s="356">
        <f t="shared" si="30"/>
        <v>48</v>
      </c>
      <c r="G511" s="355">
        <f t="shared" si="21"/>
        <v>206.158430208</v>
      </c>
      <c r="H511" s="361">
        <v>192</v>
      </c>
      <c r="I511" s="361">
        <v>900</v>
      </c>
      <c r="J511" s="357" t="s">
        <v>653</v>
      </c>
      <c r="K511" s="357" t="s">
        <v>589</v>
      </c>
      <c r="L511" s="356" t="b">
        <f t="shared" si="22"/>
        <v>0</v>
      </c>
      <c r="M511" s="333">
        <f t="shared" si="23"/>
        <v>5.0766566966221943E+89</v>
      </c>
      <c r="N511" s="334">
        <f t="shared" si="24"/>
        <v>6504.2411772167397</v>
      </c>
      <c r="O511" s="335">
        <f t="shared" si="25"/>
        <v>0</v>
      </c>
      <c r="P511" s="335">
        <f t="shared" si="26"/>
        <v>7.7755788583461938E-2</v>
      </c>
      <c r="Q511" s="336">
        <f t="shared" si="27"/>
        <v>4.6648354824138372E-3</v>
      </c>
      <c r="R511" s="333"/>
      <c r="S511" s="334"/>
      <c r="T511" s="335"/>
      <c r="U511" s="337"/>
      <c r="V511" s="338">
        <f t="shared" si="28"/>
        <v>9.9999999999999997E+89</v>
      </c>
      <c r="W511" s="337"/>
      <c r="X511" s="338">
        <f t="shared" si="29"/>
        <v>9.9999999999999997E+89</v>
      </c>
    </row>
    <row r="512" spans="1:24" ht="14">
      <c r="A512" s="360" t="s">
        <v>764</v>
      </c>
      <c r="B512" s="358">
        <v>1.4904999999999999</v>
      </c>
      <c r="C512" s="358"/>
      <c r="D512" s="358">
        <v>3.9641000000000002</v>
      </c>
      <c r="E512" s="361">
        <v>48</v>
      </c>
      <c r="F512" s="356">
        <f t="shared" si="30"/>
        <v>48</v>
      </c>
      <c r="G512" s="355">
        <f t="shared" si="21"/>
        <v>206.158430208</v>
      </c>
      <c r="H512" s="361">
        <v>192</v>
      </c>
      <c r="I512" s="362">
        <v>1E-10</v>
      </c>
      <c r="J512" s="357" t="s">
        <v>234</v>
      </c>
      <c r="K512" s="357" t="s">
        <v>708</v>
      </c>
      <c r="L512" s="356" t="b">
        <f t="shared" si="22"/>
        <v>0</v>
      </c>
      <c r="M512" s="333">
        <f t="shared" si="23"/>
        <v>5.0766566966221943E+89</v>
      </c>
      <c r="N512" s="334">
        <f t="shared" si="24"/>
        <v>6504.2411772167397</v>
      </c>
      <c r="O512" s="335">
        <f t="shared" si="25"/>
        <v>0</v>
      </c>
      <c r="P512" s="335">
        <f t="shared" si="26"/>
        <v>7.8791898078489367E-2</v>
      </c>
      <c r="Q512" s="336">
        <f t="shared" si="27"/>
        <v>4.7269952318565664E-3</v>
      </c>
      <c r="R512" s="333"/>
      <c r="S512" s="334"/>
      <c r="T512" s="335"/>
      <c r="U512" s="337"/>
      <c r="V512" s="338">
        <f t="shared" si="28"/>
        <v>9.9999999999999997E+89</v>
      </c>
      <c r="W512" s="337"/>
      <c r="X512" s="338">
        <f t="shared" si="29"/>
        <v>9.9999999999999997E+89</v>
      </c>
    </row>
    <row r="513" spans="1:24" ht="14">
      <c r="A513" s="360" t="s">
        <v>765</v>
      </c>
      <c r="B513" s="358">
        <v>1.4904999999999999</v>
      </c>
      <c r="C513" s="358"/>
      <c r="D513" s="358">
        <v>3.9641000000000002</v>
      </c>
      <c r="E513" s="361">
        <v>48</v>
      </c>
      <c r="F513" s="356">
        <f t="shared" si="30"/>
        <v>48</v>
      </c>
      <c r="G513" s="355">
        <f t="shared" si="21"/>
        <v>206.158430208</v>
      </c>
      <c r="H513" s="361">
        <v>192</v>
      </c>
      <c r="I513" s="362">
        <v>1E-10</v>
      </c>
      <c r="J513" s="357" t="s">
        <v>234</v>
      </c>
      <c r="K513" s="357" t="s">
        <v>708</v>
      </c>
      <c r="L513" s="356" t="b">
        <f t="shared" si="22"/>
        <v>0</v>
      </c>
      <c r="M513" s="333">
        <f t="shared" si="23"/>
        <v>5.0766566966221943E+89</v>
      </c>
      <c r="N513" s="334">
        <f t="shared" si="24"/>
        <v>6504.2411772167397</v>
      </c>
      <c r="O513" s="335">
        <f t="shared" si="25"/>
        <v>0</v>
      </c>
      <c r="P513" s="335">
        <f t="shared" si="26"/>
        <v>7.8791898078489367E-2</v>
      </c>
      <c r="Q513" s="336">
        <f t="shared" si="27"/>
        <v>4.7269952318565664E-3</v>
      </c>
      <c r="R513" s="333"/>
      <c r="S513" s="334"/>
      <c r="T513" s="335"/>
      <c r="U513" s="337"/>
      <c r="V513" s="338">
        <f t="shared" si="28"/>
        <v>9.9999999999999997E+89</v>
      </c>
      <c r="W513" s="337"/>
      <c r="X513" s="338">
        <f t="shared" si="29"/>
        <v>9.9999999999999997E+89</v>
      </c>
    </row>
    <row r="514" spans="1:24" ht="14">
      <c r="A514" s="360" t="s">
        <v>766</v>
      </c>
      <c r="B514" s="358">
        <v>1.5023</v>
      </c>
      <c r="C514" s="358"/>
      <c r="D514" s="358">
        <v>3.99552</v>
      </c>
      <c r="E514" s="361">
        <v>32</v>
      </c>
      <c r="F514" s="356">
        <f t="shared" si="30"/>
        <v>32</v>
      </c>
      <c r="G514" s="355">
        <f t="shared" si="21"/>
        <v>274.87790694400002</v>
      </c>
      <c r="H514" s="361">
        <v>256</v>
      </c>
      <c r="I514" s="362">
        <v>9.9999999999999995E-21</v>
      </c>
      <c r="J514" s="357" t="s">
        <v>767</v>
      </c>
      <c r="K514" s="357" t="s">
        <v>500</v>
      </c>
      <c r="L514" s="356" t="b">
        <f t="shared" si="22"/>
        <v>0</v>
      </c>
      <c r="M514" s="333">
        <f t="shared" si="23"/>
        <v>3.8074925224666455E+89</v>
      </c>
      <c r="N514" s="334">
        <f t="shared" si="24"/>
        <v>3252.1205886083699</v>
      </c>
      <c r="O514" s="335">
        <f t="shared" si="25"/>
        <v>0</v>
      </c>
      <c r="P514" s="335">
        <f t="shared" si="26"/>
        <v>6.6179731903899461E-2</v>
      </c>
      <c r="Q514" s="336">
        <f t="shared" si="27"/>
        <v>3.1714157878943755E+96</v>
      </c>
      <c r="R514" s="333"/>
      <c r="S514" s="334"/>
      <c r="T514" s="335"/>
      <c r="U514" s="337"/>
      <c r="V514" s="338">
        <f t="shared" si="28"/>
        <v>9.9999999999999997E+89</v>
      </c>
      <c r="W514" s="337"/>
      <c r="X514" s="338">
        <f t="shared" si="29"/>
        <v>9.9999999999999997E+89</v>
      </c>
    </row>
    <row r="515" spans="1:24" ht="14">
      <c r="A515" s="360" t="s">
        <v>768</v>
      </c>
      <c r="B515" s="358">
        <v>1.4204000000000001</v>
      </c>
      <c r="C515" s="358"/>
      <c r="D515" s="358">
        <v>4.008</v>
      </c>
      <c r="E515" s="361">
        <v>48</v>
      </c>
      <c r="F515" s="356">
        <f t="shared" si="30"/>
        <v>48</v>
      </c>
      <c r="G515" s="355">
        <f t="shared" si="21"/>
        <v>412.316860416</v>
      </c>
      <c r="H515" s="361">
        <v>384</v>
      </c>
      <c r="I515" s="361">
        <f>2 * 900</f>
        <v>1800</v>
      </c>
      <c r="J515" s="357" t="s">
        <v>730</v>
      </c>
      <c r="K515" s="357" t="s">
        <v>589</v>
      </c>
      <c r="L515" s="356" t="b">
        <f t="shared" si="22"/>
        <v>1</v>
      </c>
      <c r="M515" s="333">
        <f t="shared" si="23"/>
        <v>0.36054415859410827</v>
      </c>
      <c r="N515" s="334">
        <f t="shared" si="24"/>
        <v>3252.1205886083699</v>
      </c>
      <c r="O515" s="335">
        <f t="shared" si="25"/>
        <v>0</v>
      </c>
      <c r="P515" s="335">
        <f t="shared" si="26"/>
        <v>3.754311037594308E-2</v>
      </c>
      <c r="Q515" s="336">
        <f t="shared" si="27"/>
        <v>4.5046789851251713E-3</v>
      </c>
      <c r="R515" s="333"/>
      <c r="S515" s="334"/>
      <c r="T515" s="335"/>
      <c r="U515" s="337"/>
      <c r="V515" s="338">
        <f t="shared" si="28"/>
        <v>1.190524119419806</v>
      </c>
      <c r="W515" s="337"/>
      <c r="X515" s="338">
        <f t="shared" si="29"/>
        <v>0.37685784763012214</v>
      </c>
    </row>
    <row r="516" spans="1:24" ht="14">
      <c r="A516" s="360" t="s">
        <v>769</v>
      </c>
      <c r="B516" s="358">
        <v>1.1917</v>
      </c>
      <c r="C516" s="358"/>
      <c r="D516" s="358">
        <v>4.008</v>
      </c>
      <c r="E516" s="361">
        <v>48</v>
      </c>
      <c r="F516" s="356">
        <f t="shared" si="30"/>
        <v>48</v>
      </c>
      <c r="G516" s="355">
        <f t="shared" si="21"/>
        <v>824.63372083199999</v>
      </c>
      <c r="H516" s="361">
        <v>768</v>
      </c>
      <c r="I516" s="361">
        <f>2 * 1425</f>
        <v>2850</v>
      </c>
      <c r="J516" s="357" t="s">
        <v>670</v>
      </c>
      <c r="K516" s="357" t="s">
        <v>602</v>
      </c>
      <c r="L516" s="356" t="b">
        <f t="shared" si="22"/>
        <v>1</v>
      </c>
      <c r="M516" s="333">
        <f t="shared" si="23"/>
        <v>0.15124629463411671</v>
      </c>
      <c r="N516" s="334">
        <f t="shared" si="24"/>
        <v>1626.0602943041849</v>
      </c>
      <c r="O516" s="335">
        <f t="shared" si="25"/>
        <v>0</v>
      </c>
      <c r="P516" s="335">
        <f t="shared" si="26"/>
        <v>2.6248547730106167E-2</v>
      </c>
      <c r="Q516" s="336">
        <f t="shared" si="27"/>
        <v>3.7793761944337275E-3</v>
      </c>
      <c r="R516" s="333"/>
      <c r="S516" s="334"/>
      <c r="T516" s="335"/>
      <c r="U516" s="337"/>
      <c r="V516" s="338">
        <f t="shared" si="28"/>
        <v>1.190524119419806</v>
      </c>
      <c r="W516" s="337"/>
      <c r="X516" s="338">
        <f t="shared" si="29"/>
        <v>0.37685784763012214</v>
      </c>
    </row>
    <row r="517" spans="1:24" ht="14">
      <c r="A517" s="360" t="s">
        <v>770</v>
      </c>
      <c r="B517" s="358">
        <v>1.5918000000000001</v>
      </c>
      <c r="C517" s="358"/>
      <c r="D517" s="358">
        <v>4.032</v>
      </c>
      <c r="E517" s="361">
        <v>64</v>
      </c>
      <c r="F517" s="356">
        <f t="shared" si="30"/>
        <v>64</v>
      </c>
      <c r="G517" s="355">
        <f t="shared" si="21"/>
        <v>549.75581388800003</v>
      </c>
      <c r="H517" s="361">
        <v>512</v>
      </c>
      <c r="I517" s="362">
        <v>1E-10</v>
      </c>
      <c r="J517" s="357" t="s">
        <v>234</v>
      </c>
      <c r="K517" s="357" t="s">
        <v>674</v>
      </c>
      <c r="L517" s="356" t="b">
        <f t="shared" si="22"/>
        <v>1</v>
      </c>
      <c r="M517" s="333">
        <f t="shared" si="23"/>
        <v>0.3032474660466008</v>
      </c>
      <c r="N517" s="334">
        <f t="shared" si="24"/>
        <v>3254.3649782485409</v>
      </c>
      <c r="O517" s="335">
        <f t="shared" si="25"/>
        <v>0</v>
      </c>
      <c r="P517" s="335">
        <f t="shared" si="26"/>
        <v>3.2364189446324E-2</v>
      </c>
      <c r="Q517" s="336">
        <f t="shared" si="27"/>
        <v>5.0482596511702673E-3</v>
      </c>
      <c r="R517" s="333"/>
      <c r="S517" s="334"/>
      <c r="T517" s="335"/>
      <c r="U517" s="337"/>
      <c r="V517" s="338">
        <f t="shared" si="28"/>
        <v>0.89823975477182938</v>
      </c>
      <c r="W517" s="337"/>
      <c r="X517" s="338">
        <f t="shared" si="29"/>
        <v>0.2843358610861999</v>
      </c>
    </row>
    <row r="518" spans="1:24" ht="14">
      <c r="A518" s="360" t="s">
        <v>771</v>
      </c>
      <c r="B518" s="358">
        <v>1.516</v>
      </c>
      <c r="C518" s="358"/>
      <c r="D518" s="358">
        <v>4.032</v>
      </c>
      <c r="E518" s="361">
        <v>64</v>
      </c>
      <c r="F518" s="356">
        <f t="shared" si="30"/>
        <v>64</v>
      </c>
      <c r="G518" s="355">
        <f t="shared" si="21"/>
        <v>549.75581388800003</v>
      </c>
      <c r="H518" s="361">
        <v>512</v>
      </c>
      <c r="I518" s="362">
        <v>1E-10</v>
      </c>
      <c r="J518" s="357" t="s">
        <v>234</v>
      </c>
      <c r="K518" s="357" t="s">
        <v>602</v>
      </c>
      <c r="L518" s="356" t="b">
        <f t="shared" si="22"/>
        <v>1</v>
      </c>
      <c r="M518" s="333">
        <f t="shared" si="23"/>
        <v>0.28880711052057212</v>
      </c>
      <c r="N518" s="334">
        <f t="shared" si="24"/>
        <v>3254.3649782485409</v>
      </c>
      <c r="O518" s="335">
        <f t="shared" si="25"/>
        <v>0</v>
      </c>
      <c r="P518" s="335">
        <f t="shared" si="26"/>
        <v>3.0823037567927616E-2</v>
      </c>
      <c r="Q518" s="336">
        <f t="shared" si="27"/>
        <v>4.8078663344478731E-3</v>
      </c>
      <c r="R518" s="333"/>
      <c r="S518" s="334"/>
      <c r="T518" s="335"/>
      <c r="U518" s="337"/>
      <c r="V518" s="338">
        <f t="shared" si="28"/>
        <v>0.89823975477182938</v>
      </c>
      <c r="W518" s="337"/>
      <c r="X518" s="338">
        <f t="shared" si="29"/>
        <v>0.2843358610861999</v>
      </c>
    </row>
    <row r="519" spans="1:24" ht="14">
      <c r="A519" s="360" t="s">
        <v>772</v>
      </c>
      <c r="B519" s="358">
        <v>1.4881</v>
      </c>
      <c r="C519" s="358"/>
      <c r="D519" s="358">
        <v>4.08</v>
      </c>
      <c r="E519" s="361">
        <v>96</v>
      </c>
      <c r="F519" s="356">
        <f t="shared" si="30"/>
        <v>96</v>
      </c>
      <c r="G519" s="355">
        <f t="shared" si="21"/>
        <v>206.158430208</v>
      </c>
      <c r="H519" s="361">
        <v>192</v>
      </c>
      <c r="I519" s="362">
        <v>1E-10</v>
      </c>
      <c r="J519" s="357" t="s">
        <v>234</v>
      </c>
      <c r="K519" s="357" t="s">
        <v>500</v>
      </c>
      <c r="L519" s="356" t="b">
        <f t="shared" si="22"/>
        <v>0</v>
      </c>
      <c r="M519" s="333">
        <f t="shared" si="23"/>
        <v>5.0766566966221943E+89</v>
      </c>
      <c r="N519" s="334">
        <f t="shared" si="24"/>
        <v>13008.482354433479</v>
      </c>
      <c r="O519" s="335">
        <f t="shared" si="25"/>
        <v>0</v>
      </c>
      <c r="P519" s="335">
        <f t="shared" si="26"/>
        <v>7.8665027528077844E-2</v>
      </c>
      <c r="Q519" s="336">
        <f t="shared" si="27"/>
        <v>4.7193838339656203E-3</v>
      </c>
      <c r="R519" s="333"/>
      <c r="S519" s="334"/>
      <c r="T519" s="335"/>
      <c r="U519" s="337"/>
      <c r="V519" s="338">
        <f t="shared" si="28"/>
        <v>9.9999999999999997E+89</v>
      </c>
      <c r="W519" s="337"/>
      <c r="X519" s="338">
        <f t="shared" si="29"/>
        <v>9.9999999999999997E+89</v>
      </c>
    </row>
    <row r="520" spans="1:24" ht="14">
      <c r="A520" s="360" t="s">
        <v>773</v>
      </c>
      <c r="B520" s="358">
        <v>1.5633999999999999</v>
      </c>
      <c r="C520" s="358"/>
      <c r="D520" s="358">
        <v>4.08</v>
      </c>
      <c r="E520" s="361">
        <v>96</v>
      </c>
      <c r="F520" s="356">
        <f t="shared" si="30"/>
        <v>96</v>
      </c>
      <c r="G520" s="355">
        <f t="shared" si="21"/>
        <v>206.158430208</v>
      </c>
      <c r="H520" s="361">
        <v>192</v>
      </c>
      <c r="I520" s="362">
        <v>1E-10</v>
      </c>
      <c r="J520" s="357" t="s">
        <v>234</v>
      </c>
      <c r="K520" s="357" t="s">
        <v>752</v>
      </c>
      <c r="L520" s="356" t="b">
        <f t="shared" si="22"/>
        <v>0</v>
      </c>
      <c r="M520" s="333">
        <f t="shared" si="23"/>
        <v>5.0766566966221943E+89</v>
      </c>
      <c r="N520" s="334">
        <f t="shared" si="24"/>
        <v>13008.482354433479</v>
      </c>
      <c r="O520" s="335">
        <f t="shared" si="25"/>
        <v>0</v>
      </c>
      <c r="P520" s="335">
        <f t="shared" si="26"/>
        <v>8.2645591047239356E-2</v>
      </c>
      <c r="Q520" s="336">
        <f t="shared" si="27"/>
        <v>4.9581914427940669E-3</v>
      </c>
      <c r="R520" s="333"/>
      <c r="S520" s="334"/>
      <c r="T520" s="335"/>
      <c r="U520" s="337"/>
      <c r="V520" s="338">
        <f t="shared" si="28"/>
        <v>9.9999999999999997E+89</v>
      </c>
      <c r="W520" s="337"/>
      <c r="X520" s="338">
        <f t="shared" si="29"/>
        <v>9.9999999999999997E+89</v>
      </c>
    </row>
    <row r="521" spans="1:24" ht="14">
      <c r="A521" s="360" t="s">
        <v>774</v>
      </c>
      <c r="B521" s="358">
        <v>1.4881</v>
      </c>
      <c r="C521" s="358"/>
      <c r="D521" s="358">
        <v>4.08</v>
      </c>
      <c r="E521" s="361">
        <v>96</v>
      </c>
      <c r="F521" s="356">
        <f t="shared" si="30"/>
        <v>96</v>
      </c>
      <c r="G521" s="355">
        <f t="shared" si="21"/>
        <v>206.158430208</v>
      </c>
      <c r="H521" s="361">
        <v>192</v>
      </c>
      <c r="I521" s="362">
        <v>1E-10</v>
      </c>
      <c r="J521" s="357" t="s">
        <v>234</v>
      </c>
      <c r="K521" s="357" t="s">
        <v>500</v>
      </c>
      <c r="L521" s="356" t="b">
        <f t="shared" si="22"/>
        <v>0</v>
      </c>
      <c r="M521" s="333">
        <f t="shared" si="23"/>
        <v>5.0766566966221943E+89</v>
      </c>
      <c r="N521" s="334">
        <f t="shared" si="24"/>
        <v>13008.482354433479</v>
      </c>
      <c r="O521" s="335">
        <f t="shared" si="25"/>
        <v>0</v>
      </c>
      <c r="P521" s="335">
        <f t="shared" si="26"/>
        <v>7.8665027528077844E-2</v>
      </c>
      <c r="Q521" s="336">
        <f t="shared" si="27"/>
        <v>4.7193838339656203E-3</v>
      </c>
      <c r="R521" s="333"/>
      <c r="S521" s="334"/>
      <c r="T521" s="335"/>
      <c r="U521" s="337"/>
      <c r="V521" s="338">
        <f t="shared" si="28"/>
        <v>9.9999999999999997E+89</v>
      </c>
      <c r="W521" s="337"/>
      <c r="X521" s="338">
        <f t="shared" si="29"/>
        <v>9.9999999999999997E+89</v>
      </c>
    </row>
    <row r="522" spans="1:24" ht="14">
      <c r="A522" s="360" t="s">
        <v>775</v>
      </c>
      <c r="B522" s="358">
        <v>1.5521</v>
      </c>
      <c r="C522" s="358"/>
      <c r="D522" s="358">
        <v>4.1280000000000001</v>
      </c>
      <c r="E522" s="361">
        <v>96</v>
      </c>
      <c r="F522" s="356">
        <f t="shared" si="30"/>
        <v>96</v>
      </c>
      <c r="G522" s="355">
        <f t="shared" si="21"/>
        <v>412.316860416</v>
      </c>
      <c r="H522" s="361">
        <v>384</v>
      </c>
      <c r="I522" s="362">
        <v>1E-10</v>
      </c>
      <c r="J522" s="357" t="s">
        <v>234</v>
      </c>
      <c r="K522" s="357" t="s">
        <v>602</v>
      </c>
      <c r="L522" s="356" t="b">
        <f t="shared" si="22"/>
        <v>1</v>
      </c>
      <c r="M522" s="333">
        <f t="shared" si="23"/>
        <v>0.39397394294136534</v>
      </c>
      <c r="N522" s="334">
        <f t="shared" si="24"/>
        <v>6504.2411772167397</v>
      </c>
      <c r="O522" s="335">
        <f t="shared" si="25"/>
        <v>0</v>
      </c>
      <c r="P522" s="335">
        <f t="shared" si="26"/>
        <v>4.1024121102859225E-2</v>
      </c>
      <c r="Q522" s="336">
        <f t="shared" si="27"/>
        <v>4.9223544443908604E-3</v>
      </c>
      <c r="R522" s="333"/>
      <c r="S522" s="334"/>
      <c r="T522" s="335"/>
      <c r="U522" s="337"/>
      <c r="V522" s="338">
        <f t="shared" si="28"/>
        <v>0.61308427706648683</v>
      </c>
      <c r="W522" s="337"/>
      <c r="X522" s="338">
        <f t="shared" si="29"/>
        <v>0.19407050836042219</v>
      </c>
    </row>
    <row r="523" spans="1:24" ht="14">
      <c r="A523" s="360" t="s">
        <v>776</v>
      </c>
      <c r="B523" s="358">
        <v>1.5521</v>
      </c>
      <c r="C523" s="358"/>
      <c r="D523" s="358">
        <v>4.1280000000000001</v>
      </c>
      <c r="E523" s="361">
        <v>96</v>
      </c>
      <c r="F523" s="356">
        <f t="shared" si="30"/>
        <v>96</v>
      </c>
      <c r="G523" s="355">
        <f t="shared" si="21"/>
        <v>206.158430208</v>
      </c>
      <c r="H523" s="361">
        <v>192</v>
      </c>
      <c r="I523" s="361">
        <f>2 * 1900</f>
        <v>3800</v>
      </c>
      <c r="J523" s="357" t="s">
        <v>573</v>
      </c>
      <c r="K523" s="357" t="s">
        <v>602</v>
      </c>
      <c r="L523" s="356" t="b">
        <f t="shared" si="22"/>
        <v>0</v>
      </c>
      <c r="M523" s="333">
        <f t="shared" si="23"/>
        <v>5.0766566966221943E+89</v>
      </c>
      <c r="N523" s="334">
        <f t="shared" si="24"/>
        <v>13008.482354433479</v>
      </c>
      <c r="O523" s="335">
        <f t="shared" si="25"/>
        <v>0</v>
      </c>
      <c r="P523" s="335">
        <f t="shared" si="26"/>
        <v>8.204824220571845E-2</v>
      </c>
      <c r="Q523" s="336">
        <f t="shared" si="27"/>
        <v>4.9223544443908604E-3</v>
      </c>
      <c r="R523" s="333"/>
      <c r="S523" s="334"/>
      <c r="T523" s="335"/>
      <c r="U523" s="337"/>
      <c r="V523" s="338">
        <f t="shared" si="28"/>
        <v>9.9999999999999997E+89</v>
      </c>
      <c r="W523" s="337"/>
      <c r="X523" s="338">
        <f t="shared" si="29"/>
        <v>9.9999999999999997E+89</v>
      </c>
    </row>
    <row r="524" spans="1:24" ht="14">
      <c r="A524" s="360" t="s">
        <v>777</v>
      </c>
      <c r="B524" s="358">
        <v>1.6373</v>
      </c>
      <c r="C524" s="358"/>
      <c r="D524" s="358">
        <v>4.1471999999999998</v>
      </c>
      <c r="E524" s="361">
        <v>96</v>
      </c>
      <c r="F524" s="356">
        <f t="shared" si="30"/>
        <v>96</v>
      </c>
      <c r="G524" s="355">
        <f t="shared" si="21"/>
        <v>412.316860416</v>
      </c>
      <c r="H524" s="361">
        <v>384</v>
      </c>
      <c r="I524" s="362">
        <v>1E-10</v>
      </c>
      <c r="J524" s="357" t="s">
        <v>234</v>
      </c>
      <c r="K524" s="357" t="s">
        <v>752</v>
      </c>
      <c r="L524" s="356" t="b">
        <f t="shared" si="22"/>
        <v>1</v>
      </c>
      <c r="M524" s="333">
        <f t="shared" si="23"/>
        <v>0.41560050046897595</v>
      </c>
      <c r="N524" s="334">
        <f t="shared" si="24"/>
        <v>6504.2411772167397</v>
      </c>
      <c r="O524" s="335">
        <f t="shared" si="25"/>
        <v>0</v>
      </c>
      <c r="P524" s="335">
        <f t="shared" si="26"/>
        <v>4.3276073372663752E-2</v>
      </c>
      <c r="Q524" s="336">
        <f t="shared" si="27"/>
        <v>5.1925590695194616E-3</v>
      </c>
      <c r="R524" s="333"/>
      <c r="S524" s="334"/>
      <c r="T524" s="335"/>
      <c r="U524" s="337"/>
      <c r="V524" s="338">
        <f t="shared" si="28"/>
        <v>0.61593583184354028</v>
      </c>
      <c r="W524" s="337"/>
      <c r="X524" s="338">
        <f t="shared" si="29"/>
        <v>0.19497316188767996</v>
      </c>
    </row>
    <row r="525" spans="1:24" ht="14">
      <c r="A525" s="360" t="s">
        <v>778</v>
      </c>
      <c r="B525" s="358">
        <v>1.4743999999999999</v>
      </c>
      <c r="C525" s="358"/>
      <c r="D525" s="358">
        <v>4.1839199999999996</v>
      </c>
      <c r="E525" s="361">
        <v>48</v>
      </c>
      <c r="F525" s="356">
        <f t="shared" si="30"/>
        <v>48</v>
      </c>
      <c r="G525" s="355">
        <f t="shared" si="21"/>
        <v>412.316860416</v>
      </c>
      <c r="H525" s="361">
        <v>384</v>
      </c>
      <c r="I525" s="362">
        <v>1E-10</v>
      </c>
      <c r="J525" s="357" t="s">
        <v>234</v>
      </c>
      <c r="K525" s="357" t="s">
        <v>698</v>
      </c>
      <c r="L525" s="356" t="b">
        <f t="shared" si="22"/>
        <v>1</v>
      </c>
      <c r="M525" s="333">
        <f t="shared" si="23"/>
        <v>0.37425113167498814</v>
      </c>
      <c r="N525" s="334">
        <f t="shared" si="24"/>
        <v>3252.1205886083699</v>
      </c>
      <c r="O525" s="335">
        <f t="shared" si="25"/>
        <v>0</v>
      </c>
      <c r="P525" s="335">
        <f t="shared" si="26"/>
        <v>3.89704040680727E-2</v>
      </c>
      <c r="Q525" s="336">
        <f t="shared" si="27"/>
        <v>4.6759354376714668E-3</v>
      </c>
      <c r="R525" s="333"/>
      <c r="S525" s="334"/>
      <c r="T525" s="335"/>
      <c r="U525" s="337"/>
      <c r="V525" s="338">
        <f t="shared" si="28"/>
        <v>1.24277886070931</v>
      </c>
      <c r="W525" s="337"/>
      <c r="X525" s="338">
        <f t="shared" si="29"/>
        <v>0.39339897351712089</v>
      </c>
    </row>
    <row r="526" spans="1:24" ht="14">
      <c r="A526" s="360" t="s">
        <v>779</v>
      </c>
      <c r="B526" s="358">
        <v>1.5762</v>
      </c>
      <c r="C526" s="358"/>
      <c r="D526" s="358">
        <v>4.1920000000000002</v>
      </c>
      <c r="E526" s="361">
        <v>64</v>
      </c>
      <c r="F526" s="356">
        <f t="shared" si="30"/>
        <v>64</v>
      </c>
      <c r="G526" s="355">
        <f t="shared" si="21"/>
        <v>549.75581388800003</v>
      </c>
      <c r="H526" s="361">
        <v>512</v>
      </c>
      <c r="I526" s="361">
        <f>4 * 600</f>
        <v>2400</v>
      </c>
      <c r="J526" s="357" t="s">
        <v>732</v>
      </c>
      <c r="K526" s="357" t="s">
        <v>550</v>
      </c>
      <c r="L526" s="356" t="b">
        <f t="shared" si="22"/>
        <v>1</v>
      </c>
      <c r="M526" s="333">
        <f t="shared" si="23"/>
        <v>0.30027557229718066</v>
      </c>
      <c r="N526" s="334">
        <f t="shared" si="24"/>
        <v>3254.3649782485409</v>
      </c>
      <c r="O526" s="335">
        <f t="shared" si="25"/>
        <v>0</v>
      </c>
      <c r="P526" s="335">
        <f t="shared" si="26"/>
        <v>3.2047013070295186E-2</v>
      </c>
      <c r="Q526" s="336">
        <f t="shared" si="27"/>
        <v>4.9987855648791152E-3</v>
      </c>
      <c r="R526" s="333"/>
      <c r="S526" s="334"/>
      <c r="T526" s="335"/>
      <c r="U526" s="337"/>
      <c r="V526" s="338">
        <f t="shared" si="28"/>
        <v>0.93388418948499752</v>
      </c>
      <c r="W526" s="337"/>
      <c r="X526" s="338">
        <f t="shared" si="29"/>
        <v>0.29561903017692215</v>
      </c>
    </row>
    <row r="527" spans="1:24" ht="14">
      <c r="A527" s="360" t="s">
        <v>780</v>
      </c>
      <c r="B527" s="358">
        <v>1.6003000000000001</v>
      </c>
      <c r="C527" s="358"/>
      <c r="D527" s="358">
        <v>4.2560000000000002</v>
      </c>
      <c r="E527" s="361">
        <v>64</v>
      </c>
      <c r="F527" s="356">
        <f t="shared" si="30"/>
        <v>64</v>
      </c>
      <c r="G527" s="355">
        <f t="shared" si="21"/>
        <v>523.98601011200003</v>
      </c>
      <c r="H527" s="361">
        <v>488</v>
      </c>
      <c r="I527" s="362">
        <v>1E-10</v>
      </c>
      <c r="J527" s="357" t="s">
        <v>234</v>
      </c>
      <c r="K527" s="357" t="s">
        <v>602</v>
      </c>
      <c r="L527" s="356" t="b">
        <f t="shared" si="22"/>
        <v>1</v>
      </c>
      <c r="M527" s="333">
        <f t="shared" si="23"/>
        <v>0.3195844731272991</v>
      </c>
      <c r="N527" s="334">
        <f t="shared" si="24"/>
        <v>3411.4722530605391</v>
      </c>
      <c r="O527" s="335">
        <f t="shared" si="25"/>
        <v>0</v>
      </c>
      <c r="P527" s="335">
        <f t="shared" si="26"/>
        <v>3.2537009907621747E-2</v>
      </c>
      <c r="Q527" s="336">
        <f t="shared" si="27"/>
        <v>5.0752166853673692E-3</v>
      </c>
      <c r="R527" s="333"/>
      <c r="S527" s="334"/>
      <c r="T527" s="335"/>
      <c r="U527" s="337"/>
      <c r="V527" s="338">
        <f t="shared" si="28"/>
        <v>0.94814196337026457</v>
      </c>
      <c r="W527" s="337"/>
      <c r="X527" s="338">
        <f t="shared" si="29"/>
        <v>0.30013229781321105</v>
      </c>
    </row>
    <row r="528" spans="1:24" ht="14">
      <c r="A528" s="360" t="s">
        <v>781</v>
      </c>
      <c r="B528" s="358">
        <v>1.6363000000000001</v>
      </c>
      <c r="C528" s="358"/>
      <c r="D528" s="358">
        <v>4.3520000000000003</v>
      </c>
      <c r="E528" s="361">
        <v>64</v>
      </c>
      <c r="F528" s="356">
        <f t="shared" si="30"/>
        <v>64</v>
      </c>
      <c r="G528" s="355">
        <f t="shared" si="21"/>
        <v>274.87790694400002</v>
      </c>
      <c r="H528" s="361">
        <v>256</v>
      </c>
      <c r="I528" s="361">
        <v>900</v>
      </c>
      <c r="J528" s="357" t="s">
        <v>653</v>
      </c>
      <c r="K528" s="357" t="s">
        <v>589</v>
      </c>
      <c r="L528" s="356" t="b">
        <f t="shared" si="22"/>
        <v>0</v>
      </c>
      <c r="M528" s="333">
        <f t="shared" si="23"/>
        <v>3.8074925224666455E+89</v>
      </c>
      <c r="N528" s="334">
        <f t="shared" si="24"/>
        <v>6504.2411772167397</v>
      </c>
      <c r="O528" s="335">
        <f t="shared" si="25"/>
        <v>0</v>
      </c>
      <c r="P528" s="335">
        <f t="shared" si="26"/>
        <v>7.2082736679991141E-2</v>
      </c>
      <c r="Q528" s="336">
        <f t="shared" si="27"/>
        <v>5.1893876537315673E-3</v>
      </c>
      <c r="R528" s="333"/>
      <c r="S528" s="334"/>
      <c r="T528" s="335"/>
      <c r="U528" s="337"/>
      <c r="V528" s="338">
        <f t="shared" si="28"/>
        <v>9.9999999999999997E+89</v>
      </c>
      <c r="W528" s="337"/>
      <c r="X528" s="338">
        <f t="shared" si="29"/>
        <v>9.9999999999999997E+89</v>
      </c>
    </row>
    <row r="529" spans="1:24" ht="14">
      <c r="A529" s="360" t="s">
        <v>782</v>
      </c>
      <c r="B529" s="358">
        <v>1.4726999999999999</v>
      </c>
      <c r="C529" s="358"/>
      <c r="D529" s="358">
        <v>4.3520000000000003</v>
      </c>
      <c r="E529" s="361">
        <v>64</v>
      </c>
      <c r="F529" s="356">
        <f t="shared" si="30"/>
        <v>64</v>
      </c>
      <c r="G529" s="355">
        <f t="shared" si="21"/>
        <v>274.87790694400002</v>
      </c>
      <c r="H529" s="361">
        <v>256</v>
      </c>
      <c r="I529" s="361">
        <f>4 * 600</f>
        <v>2400</v>
      </c>
      <c r="J529" s="357" t="s">
        <v>732</v>
      </c>
      <c r="K529" s="357" t="s">
        <v>646</v>
      </c>
      <c r="L529" s="356" t="b">
        <f t="shared" si="22"/>
        <v>0</v>
      </c>
      <c r="M529" s="333">
        <f t="shared" si="23"/>
        <v>3.8074925224666455E+89</v>
      </c>
      <c r="N529" s="334">
        <f t="shared" si="24"/>
        <v>6504.2411772167397</v>
      </c>
      <c r="O529" s="335">
        <f t="shared" si="25"/>
        <v>0</v>
      </c>
      <c r="P529" s="335">
        <f t="shared" si="26"/>
        <v>6.4875784580225485E-2</v>
      </c>
      <c r="Q529" s="336">
        <f t="shared" si="27"/>
        <v>4.6705440308320465E-3</v>
      </c>
      <c r="R529" s="333"/>
      <c r="S529" s="334"/>
      <c r="T529" s="335"/>
      <c r="U529" s="337"/>
      <c r="V529" s="338">
        <f t="shared" si="28"/>
        <v>9.9999999999999997E+89</v>
      </c>
      <c r="W529" s="337"/>
      <c r="X529" s="338">
        <f t="shared" si="29"/>
        <v>9.9999999999999997E+89</v>
      </c>
    </row>
    <row r="530" spans="1:24" ht="14">
      <c r="A530" s="357" t="s">
        <v>783</v>
      </c>
      <c r="B530" s="358">
        <v>1.4946999999999999</v>
      </c>
      <c r="C530" s="358"/>
      <c r="D530" s="358">
        <v>4.4553599999999998</v>
      </c>
      <c r="E530" s="361">
        <v>64</v>
      </c>
      <c r="F530" s="356">
        <f t="shared" si="30"/>
        <v>64</v>
      </c>
      <c r="G530" s="355">
        <f t="shared" si="21"/>
        <v>274.87790694400002</v>
      </c>
      <c r="H530" s="361">
        <v>256</v>
      </c>
      <c r="I530" s="362">
        <v>1E-10</v>
      </c>
      <c r="J530" s="357" t="s">
        <v>234</v>
      </c>
      <c r="K530" s="357" t="s">
        <v>749</v>
      </c>
      <c r="L530" s="356" t="b">
        <f t="shared" si="22"/>
        <v>0</v>
      </c>
      <c r="M530" s="333">
        <f t="shared" si="23"/>
        <v>3.8074925224666455E+89</v>
      </c>
      <c r="N530" s="334">
        <f t="shared" si="24"/>
        <v>6504.2411772167397</v>
      </c>
      <c r="O530" s="335">
        <f t="shared" si="25"/>
        <v>0</v>
      </c>
      <c r="P530" s="335">
        <f t="shared" si="26"/>
        <v>6.584493461809128E-2</v>
      </c>
      <c r="Q530" s="336">
        <f t="shared" si="27"/>
        <v>4.7403151781657236E-3</v>
      </c>
      <c r="R530" s="333"/>
      <c r="S530" s="334"/>
      <c r="T530" s="335"/>
      <c r="U530" s="337"/>
      <c r="V530" s="338">
        <f t="shared" si="28"/>
        <v>9.9999999999999997E+89</v>
      </c>
      <c r="W530" s="337"/>
      <c r="X530" s="338">
        <f t="shared" si="29"/>
        <v>9.9999999999999997E+89</v>
      </c>
    </row>
    <row r="531" spans="1:24" ht="14">
      <c r="A531" s="360" t="s">
        <v>784</v>
      </c>
      <c r="B531" s="358">
        <v>1.6022000000000001</v>
      </c>
      <c r="C531" s="358"/>
      <c r="D531" s="358">
        <v>4.4640000000000004</v>
      </c>
      <c r="E531" s="361">
        <v>48</v>
      </c>
      <c r="F531" s="356">
        <f t="shared" si="30"/>
        <v>48</v>
      </c>
      <c r="G531" s="355">
        <f t="shared" si="21"/>
        <v>412.316860416</v>
      </c>
      <c r="H531" s="361">
        <v>384</v>
      </c>
      <c r="I531" s="361">
        <f t="shared" ref="I531:I532" si="35">2 * 900</f>
        <v>1800</v>
      </c>
      <c r="J531" s="357" t="s">
        <v>642</v>
      </c>
      <c r="K531" s="357" t="s">
        <v>500</v>
      </c>
      <c r="L531" s="356" t="b">
        <f t="shared" si="22"/>
        <v>1</v>
      </c>
      <c r="M531" s="333">
        <f t="shared" si="23"/>
        <v>0.40669096796640403</v>
      </c>
      <c r="N531" s="334">
        <f t="shared" si="24"/>
        <v>3252.1205886083699</v>
      </c>
      <c r="O531" s="335">
        <f t="shared" si="25"/>
        <v>0</v>
      </c>
      <c r="P531" s="335">
        <f t="shared" si="26"/>
        <v>4.2348332472779492E-2</v>
      </c>
      <c r="Q531" s="336">
        <f t="shared" si="27"/>
        <v>5.0812423753643686E-3</v>
      </c>
      <c r="R531" s="333"/>
      <c r="S531" s="334"/>
      <c r="T531" s="335"/>
      <c r="U531" s="337"/>
      <c r="V531" s="338">
        <f t="shared" si="28"/>
        <v>1.325972971329844</v>
      </c>
      <c r="W531" s="337"/>
      <c r="X531" s="338">
        <f t="shared" si="29"/>
        <v>0.41973389017486668</v>
      </c>
    </row>
    <row r="532" spans="1:24" ht="14">
      <c r="A532" s="360" t="s">
        <v>785</v>
      </c>
      <c r="B532" s="358">
        <v>1.6022000000000001</v>
      </c>
      <c r="C532" s="358"/>
      <c r="D532" s="358">
        <v>4.4640000000000004</v>
      </c>
      <c r="E532" s="361">
        <v>48</v>
      </c>
      <c r="F532" s="356">
        <f t="shared" si="30"/>
        <v>48</v>
      </c>
      <c r="G532" s="355">
        <f t="shared" si="21"/>
        <v>412.316860416</v>
      </c>
      <c r="H532" s="361">
        <v>384</v>
      </c>
      <c r="I532" s="361">
        <f t="shared" si="35"/>
        <v>1800</v>
      </c>
      <c r="J532" s="357" t="s">
        <v>642</v>
      </c>
      <c r="K532" s="357" t="s">
        <v>500</v>
      </c>
      <c r="L532" s="356" t="b">
        <f t="shared" si="22"/>
        <v>1</v>
      </c>
      <c r="M532" s="333">
        <f t="shared" si="23"/>
        <v>0.40669096796640403</v>
      </c>
      <c r="N532" s="334">
        <f t="shared" si="24"/>
        <v>3252.1205886083699</v>
      </c>
      <c r="O532" s="335">
        <f t="shared" si="25"/>
        <v>0</v>
      </c>
      <c r="P532" s="335">
        <f t="shared" si="26"/>
        <v>4.2348332472779492E-2</v>
      </c>
      <c r="Q532" s="336">
        <f t="shared" si="27"/>
        <v>5.0812423753643686E-3</v>
      </c>
      <c r="R532" s="333"/>
      <c r="S532" s="334"/>
      <c r="T532" s="335"/>
      <c r="U532" s="337"/>
      <c r="V532" s="338">
        <f t="shared" si="28"/>
        <v>1.325972971329844</v>
      </c>
      <c r="W532" s="337"/>
      <c r="X532" s="338">
        <f t="shared" si="29"/>
        <v>0.41973389017486668</v>
      </c>
    </row>
    <row r="533" spans="1:24" ht="14">
      <c r="A533" s="360" t="s">
        <v>786</v>
      </c>
      <c r="B533" s="358">
        <v>2.0228000000000002</v>
      </c>
      <c r="C533" s="358"/>
      <c r="D533" s="358">
        <v>4.5599999999999996</v>
      </c>
      <c r="E533" s="361">
        <v>64</v>
      </c>
      <c r="F533" s="356">
        <f t="shared" si="30"/>
        <v>64</v>
      </c>
      <c r="G533" s="355">
        <f t="shared" si="21"/>
        <v>523.98601011200003</v>
      </c>
      <c r="H533" s="361">
        <v>488</v>
      </c>
      <c r="I533" s="362">
        <v>1E-10</v>
      </c>
      <c r="J533" s="357" t="s">
        <v>234</v>
      </c>
      <c r="K533" s="357" t="s">
        <v>602</v>
      </c>
      <c r="L533" s="356" t="b">
        <f t="shared" si="22"/>
        <v>1</v>
      </c>
      <c r="M533" s="333">
        <f t="shared" si="23"/>
        <v>0.4039589278522156</v>
      </c>
      <c r="N533" s="334">
        <f t="shared" si="24"/>
        <v>3411.4722530605391</v>
      </c>
      <c r="O533" s="335">
        <f t="shared" si="25"/>
        <v>0</v>
      </c>
      <c r="P533" s="335">
        <f t="shared" si="26"/>
        <v>4.1127203425068593E-2</v>
      </c>
      <c r="Q533" s="336">
        <f t="shared" si="27"/>
        <v>6.4151398557527432E-3</v>
      </c>
      <c r="R533" s="333"/>
      <c r="S533" s="334"/>
      <c r="T533" s="335"/>
      <c r="U533" s="337"/>
      <c r="V533" s="338">
        <f t="shared" si="28"/>
        <v>1.0158663893252835</v>
      </c>
      <c r="W533" s="337"/>
      <c r="X533" s="338">
        <f t="shared" si="29"/>
        <v>0.32157031908558326</v>
      </c>
    </row>
    <row r="534" spans="1:24" ht="14">
      <c r="A534" s="360" t="s">
        <v>787</v>
      </c>
      <c r="B534" s="358">
        <v>1.8192999999999999</v>
      </c>
      <c r="C534" s="358"/>
      <c r="D534" s="358">
        <v>4.6079999999999997</v>
      </c>
      <c r="E534" s="361">
        <v>96</v>
      </c>
      <c r="F534" s="356">
        <f t="shared" si="30"/>
        <v>96</v>
      </c>
      <c r="G534" s="355">
        <f t="shared" si="21"/>
        <v>412.316860416</v>
      </c>
      <c r="H534" s="361">
        <v>384</v>
      </c>
      <c r="I534" s="362">
        <v>1E-10</v>
      </c>
      <c r="J534" s="357" t="s">
        <v>234</v>
      </c>
      <c r="K534" s="357" t="s">
        <v>752</v>
      </c>
      <c r="L534" s="356" t="b">
        <f t="shared" si="22"/>
        <v>1</v>
      </c>
      <c r="M534" s="333">
        <f t="shared" si="23"/>
        <v>0.46179807640823789</v>
      </c>
      <c r="N534" s="334">
        <f t="shared" si="24"/>
        <v>6504.2411772167397</v>
      </c>
      <c r="O534" s="335">
        <f t="shared" si="25"/>
        <v>0</v>
      </c>
      <c r="P534" s="335">
        <f t="shared" si="26"/>
        <v>4.8086581742433986E-2</v>
      </c>
      <c r="Q534" s="336">
        <f t="shared" si="27"/>
        <v>5.7697567429162381E-3</v>
      </c>
      <c r="R534" s="333"/>
      <c r="S534" s="334"/>
      <c r="T534" s="335"/>
      <c r="U534" s="337"/>
      <c r="V534" s="338">
        <f t="shared" si="28"/>
        <v>0.68437314649282255</v>
      </c>
      <c r="W534" s="337"/>
      <c r="X534" s="338">
        <f t="shared" si="29"/>
        <v>0.21663684654186663</v>
      </c>
    </row>
    <row r="535" spans="1:24" ht="14">
      <c r="A535" s="360" t="s">
        <v>788</v>
      </c>
      <c r="B535" s="358">
        <v>1.6841999999999999</v>
      </c>
      <c r="C535" s="358"/>
      <c r="D535" s="358">
        <v>4.6079999999999997</v>
      </c>
      <c r="E535" s="361">
        <v>96</v>
      </c>
      <c r="F535" s="356">
        <f t="shared" si="30"/>
        <v>96</v>
      </c>
      <c r="G535" s="355">
        <f t="shared" si="21"/>
        <v>206.158430208</v>
      </c>
      <c r="H535" s="361">
        <v>192</v>
      </c>
      <c r="I535" s="361">
        <f>4 * 900</f>
        <v>3600</v>
      </c>
      <c r="J535" s="357" t="s">
        <v>789</v>
      </c>
      <c r="K535" s="357" t="s">
        <v>500</v>
      </c>
      <c r="L535" s="356" t="b">
        <f t="shared" si="22"/>
        <v>0</v>
      </c>
      <c r="M535" s="333">
        <f t="shared" si="23"/>
        <v>5.0766566966221943E+89</v>
      </c>
      <c r="N535" s="334">
        <f t="shared" si="24"/>
        <v>13008.482354433479</v>
      </c>
      <c r="O535" s="335">
        <f t="shared" si="25"/>
        <v>0</v>
      </c>
      <c r="P535" s="335">
        <f t="shared" si="26"/>
        <v>8.9031408751286012E-2</v>
      </c>
      <c r="Q535" s="336">
        <f t="shared" si="27"/>
        <v>5.3412984699717078E-3</v>
      </c>
      <c r="R535" s="333"/>
      <c r="S535" s="334"/>
      <c r="T535" s="335"/>
      <c r="U535" s="337"/>
      <c r="V535" s="338">
        <f t="shared" si="28"/>
        <v>9.9999999999999997E+89</v>
      </c>
      <c r="W535" s="337"/>
      <c r="X535" s="338">
        <f t="shared" si="29"/>
        <v>9.9999999999999997E+89</v>
      </c>
    </row>
    <row r="536" spans="1:24" ht="14">
      <c r="A536" s="360" t="s">
        <v>790</v>
      </c>
      <c r="B536" s="358">
        <v>1.7325999999999999</v>
      </c>
      <c r="C536" s="358"/>
      <c r="D536" s="358">
        <v>4.6079999999999997</v>
      </c>
      <c r="E536" s="361">
        <v>96</v>
      </c>
      <c r="F536" s="356">
        <f t="shared" si="30"/>
        <v>96</v>
      </c>
      <c r="G536" s="355">
        <f t="shared" si="21"/>
        <v>412.316860416</v>
      </c>
      <c r="H536" s="361">
        <v>384</v>
      </c>
      <c r="I536" s="362">
        <v>1E-10</v>
      </c>
      <c r="J536" s="357" t="s">
        <v>234</v>
      </c>
      <c r="K536" s="357" t="s">
        <v>500</v>
      </c>
      <c r="L536" s="356" t="b">
        <f t="shared" si="22"/>
        <v>1</v>
      </c>
      <c r="M536" s="333">
        <f t="shared" si="23"/>
        <v>0.43979076962838065</v>
      </c>
      <c r="N536" s="334">
        <f t="shared" si="24"/>
        <v>6504.2411772167397</v>
      </c>
      <c r="O536" s="335">
        <f t="shared" si="25"/>
        <v>0</v>
      </c>
      <c r="P536" s="335">
        <f t="shared" si="26"/>
        <v>4.5794982425625852E-2</v>
      </c>
      <c r="Q536" s="336">
        <f t="shared" si="27"/>
        <v>5.494794994105795E-3</v>
      </c>
      <c r="R536" s="333"/>
      <c r="S536" s="334"/>
      <c r="T536" s="335"/>
      <c r="U536" s="337"/>
      <c r="V536" s="338">
        <f t="shared" si="28"/>
        <v>0.68437314649282255</v>
      </c>
      <c r="W536" s="337"/>
      <c r="X536" s="338">
        <f t="shared" si="29"/>
        <v>0.21663684654186663</v>
      </c>
    </row>
    <row r="537" spans="1:24" ht="14">
      <c r="A537" s="360" t="s">
        <v>791</v>
      </c>
      <c r="B537" s="358">
        <v>1.6841999999999999</v>
      </c>
      <c r="C537" s="358"/>
      <c r="D537" s="358">
        <v>4.6079999999999997</v>
      </c>
      <c r="E537" s="361">
        <v>96</v>
      </c>
      <c r="F537" s="356">
        <f t="shared" si="30"/>
        <v>96</v>
      </c>
      <c r="G537" s="355">
        <f t="shared" si="21"/>
        <v>206.158430208</v>
      </c>
      <c r="H537" s="361">
        <v>192</v>
      </c>
      <c r="I537" s="361">
        <f>4 * 900</f>
        <v>3600</v>
      </c>
      <c r="J537" s="357" t="s">
        <v>789</v>
      </c>
      <c r="K537" s="357" t="s">
        <v>500</v>
      </c>
      <c r="L537" s="356" t="b">
        <f t="shared" si="22"/>
        <v>0</v>
      </c>
      <c r="M537" s="333">
        <f t="shared" si="23"/>
        <v>5.0766566966221943E+89</v>
      </c>
      <c r="N537" s="334">
        <f t="shared" si="24"/>
        <v>13008.482354433479</v>
      </c>
      <c r="O537" s="335">
        <f t="shared" si="25"/>
        <v>0</v>
      </c>
      <c r="P537" s="335">
        <f t="shared" si="26"/>
        <v>8.9031408751286012E-2</v>
      </c>
      <c r="Q537" s="336">
        <f t="shared" si="27"/>
        <v>5.3412984699717078E-3</v>
      </c>
      <c r="R537" s="333"/>
      <c r="S537" s="334"/>
      <c r="T537" s="335"/>
      <c r="U537" s="337"/>
      <c r="V537" s="338">
        <f t="shared" si="28"/>
        <v>9.9999999999999997E+89</v>
      </c>
      <c r="W537" s="337"/>
      <c r="X537" s="338">
        <f t="shared" si="29"/>
        <v>9.9999999999999997E+89</v>
      </c>
    </row>
    <row r="538" spans="1:24" ht="14">
      <c r="A538" s="360" t="s">
        <v>792</v>
      </c>
      <c r="B538" s="358">
        <v>1.7325999999999999</v>
      </c>
      <c r="C538" s="358"/>
      <c r="D538" s="358">
        <v>4.6079999999999997</v>
      </c>
      <c r="E538" s="361">
        <v>64</v>
      </c>
      <c r="F538" s="356">
        <f t="shared" si="30"/>
        <v>64</v>
      </c>
      <c r="G538" s="355">
        <f t="shared" si="21"/>
        <v>549.75581388800003</v>
      </c>
      <c r="H538" s="361">
        <v>512</v>
      </c>
      <c r="I538" s="361">
        <f>4 * 600</f>
        <v>2400</v>
      </c>
      <c r="J538" s="357" t="s">
        <v>732</v>
      </c>
      <c r="K538" s="357" t="s">
        <v>602</v>
      </c>
      <c r="L538" s="356" t="b">
        <f t="shared" si="22"/>
        <v>1</v>
      </c>
      <c r="M538" s="333">
        <f t="shared" si="23"/>
        <v>0.33007071219521322</v>
      </c>
      <c r="N538" s="334">
        <f t="shared" si="24"/>
        <v>3254.3649782485409</v>
      </c>
      <c r="O538" s="335">
        <f t="shared" si="25"/>
        <v>0</v>
      </c>
      <c r="P538" s="335">
        <f t="shared" si="26"/>
        <v>3.522690955817373E-2</v>
      </c>
      <c r="Q538" s="336">
        <f t="shared" si="27"/>
        <v>5.494794994105795E-3</v>
      </c>
      <c r="R538" s="333"/>
      <c r="S538" s="334"/>
      <c r="T538" s="335"/>
      <c r="U538" s="337"/>
      <c r="V538" s="338">
        <f t="shared" si="28"/>
        <v>1.0265597197392335</v>
      </c>
      <c r="W538" s="337"/>
      <c r="X538" s="338">
        <f t="shared" si="29"/>
        <v>0.32495526981279993</v>
      </c>
    </row>
    <row r="539" spans="1:24" ht="14">
      <c r="A539" s="360" t="s">
        <v>793</v>
      </c>
      <c r="B539" s="358">
        <v>1.7325999999999999</v>
      </c>
      <c r="C539" s="358"/>
      <c r="D539" s="358">
        <v>4.6079999999999997</v>
      </c>
      <c r="E539" s="361">
        <v>96</v>
      </c>
      <c r="F539" s="356">
        <f t="shared" si="30"/>
        <v>96</v>
      </c>
      <c r="G539" s="355">
        <f t="shared" si="21"/>
        <v>412.316860416</v>
      </c>
      <c r="H539" s="361">
        <v>384</v>
      </c>
      <c r="I539" s="362">
        <v>1E-10</v>
      </c>
      <c r="J539" s="357" t="s">
        <v>234</v>
      </c>
      <c r="K539" s="357" t="s">
        <v>500</v>
      </c>
      <c r="L539" s="356" t="b">
        <f t="shared" si="22"/>
        <v>1</v>
      </c>
      <c r="M539" s="333">
        <f t="shared" si="23"/>
        <v>0.43979076962838065</v>
      </c>
      <c r="N539" s="334">
        <f t="shared" si="24"/>
        <v>6504.2411772167397</v>
      </c>
      <c r="O539" s="335">
        <f t="shared" si="25"/>
        <v>0</v>
      </c>
      <c r="P539" s="335">
        <f t="shared" si="26"/>
        <v>4.5794982425625852E-2</v>
      </c>
      <c r="Q539" s="336">
        <f t="shared" si="27"/>
        <v>5.494794994105795E-3</v>
      </c>
      <c r="R539" s="333"/>
      <c r="S539" s="334"/>
      <c r="T539" s="335"/>
      <c r="U539" s="337"/>
      <c r="V539" s="338">
        <f t="shared" si="28"/>
        <v>0.68437314649282255</v>
      </c>
      <c r="W539" s="337"/>
      <c r="X539" s="338">
        <f t="shared" si="29"/>
        <v>0.21663684654186663</v>
      </c>
    </row>
    <row r="540" spans="1:24" ht="14">
      <c r="A540" s="360" t="s">
        <v>794</v>
      </c>
      <c r="B540" s="358">
        <v>1.7450000000000001</v>
      </c>
      <c r="C540" s="358"/>
      <c r="D540" s="358">
        <v>4.6104000000000003</v>
      </c>
      <c r="E540" s="361">
        <v>32</v>
      </c>
      <c r="F540" s="356">
        <f t="shared" si="30"/>
        <v>32</v>
      </c>
      <c r="G540" s="355">
        <f t="shared" si="21"/>
        <v>206.158430208</v>
      </c>
      <c r="H540" s="361">
        <v>192</v>
      </c>
      <c r="I540" s="361">
        <f>4 * 7500</f>
        <v>30000</v>
      </c>
      <c r="J540" s="357" t="s">
        <v>795</v>
      </c>
      <c r="K540" s="357" t="s">
        <v>589</v>
      </c>
      <c r="L540" s="356" t="b">
        <f t="shared" si="22"/>
        <v>0</v>
      </c>
      <c r="M540" s="333">
        <f t="shared" si="23"/>
        <v>5.0766566966221943E+89</v>
      </c>
      <c r="N540" s="334">
        <f t="shared" si="24"/>
        <v>4336.1607848111589</v>
      </c>
      <c r="O540" s="335">
        <f t="shared" si="25"/>
        <v>0</v>
      </c>
      <c r="P540" s="335">
        <f t="shared" si="26"/>
        <v>9.2245462695044592E-2</v>
      </c>
      <c r="Q540" s="336">
        <f t="shared" si="27"/>
        <v>3.1714157878943755E+96</v>
      </c>
      <c r="R540" s="333"/>
      <c r="S540" s="334"/>
      <c r="T540" s="335"/>
      <c r="U540" s="337"/>
      <c r="V540" s="338">
        <f t="shared" si="28"/>
        <v>9.9999999999999997E+89</v>
      </c>
      <c r="W540" s="337"/>
      <c r="X540" s="338">
        <f t="shared" si="29"/>
        <v>9.9999999999999997E+89</v>
      </c>
    </row>
    <row r="541" spans="1:24" ht="14">
      <c r="A541" s="360" t="s">
        <v>796</v>
      </c>
      <c r="B541" s="358">
        <v>1.6617999999999999</v>
      </c>
      <c r="C541" s="358"/>
      <c r="D541" s="358">
        <v>4.6893599999999998</v>
      </c>
      <c r="E541" s="361">
        <v>48</v>
      </c>
      <c r="F541" s="356">
        <f t="shared" si="30"/>
        <v>48</v>
      </c>
      <c r="G541" s="355">
        <f t="shared" si="21"/>
        <v>412.316860416</v>
      </c>
      <c r="H541" s="361">
        <v>384</v>
      </c>
      <c r="I541" s="361">
        <f>2 * 1425</f>
        <v>2850</v>
      </c>
      <c r="J541" s="357" t="s">
        <v>670</v>
      </c>
      <c r="K541" s="357" t="s">
        <v>698</v>
      </c>
      <c r="L541" s="356" t="b">
        <f t="shared" si="22"/>
        <v>1</v>
      </c>
      <c r="M541" s="333">
        <f t="shared" si="23"/>
        <v>0.4218194049223381</v>
      </c>
      <c r="N541" s="334">
        <f t="shared" si="24"/>
        <v>3252.1205886083699</v>
      </c>
      <c r="O541" s="335">
        <f t="shared" si="25"/>
        <v>0</v>
      </c>
      <c r="P541" s="335">
        <f t="shared" si="26"/>
        <v>4.3923641807055894E-2</v>
      </c>
      <c r="Q541" s="336">
        <f t="shared" si="27"/>
        <v>5.2702587563228731E-3</v>
      </c>
      <c r="R541" s="333"/>
      <c r="S541" s="334"/>
      <c r="T541" s="335"/>
      <c r="U541" s="337"/>
      <c r="V541" s="338">
        <f t="shared" si="28"/>
        <v>1.3929132197211729</v>
      </c>
      <c r="W541" s="337"/>
      <c r="X541" s="338">
        <f t="shared" si="29"/>
        <v>0.44092368172724289</v>
      </c>
    </row>
    <row r="542" spans="1:24" ht="14">
      <c r="A542" s="360" t="s">
        <v>797</v>
      </c>
      <c r="B542" s="358">
        <v>1.9749000000000001</v>
      </c>
      <c r="C542" s="358"/>
      <c r="D542" s="358">
        <v>4.7210000000000001</v>
      </c>
      <c r="E542" s="361">
        <v>96</v>
      </c>
      <c r="F542" s="356">
        <f t="shared" si="30"/>
        <v>96</v>
      </c>
      <c r="G542" s="355">
        <f t="shared" si="21"/>
        <v>206.158430208</v>
      </c>
      <c r="H542" s="361">
        <v>192</v>
      </c>
      <c r="I542" s="362">
        <v>1E-10</v>
      </c>
      <c r="J542" s="357" t="s">
        <v>234</v>
      </c>
      <c r="K542" s="357" t="s">
        <v>708</v>
      </c>
      <c r="L542" s="356" t="b">
        <f t="shared" si="22"/>
        <v>0</v>
      </c>
      <c r="M542" s="333">
        <f t="shared" si="23"/>
        <v>5.0766566966221943E+89</v>
      </c>
      <c r="N542" s="334">
        <f t="shared" si="24"/>
        <v>13008.482354433479</v>
      </c>
      <c r="O542" s="335">
        <f t="shared" si="25"/>
        <v>0</v>
      </c>
      <c r="P542" s="335">
        <f t="shared" si="26"/>
        <v>0.1043986041698817</v>
      </c>
      <c r="Q542" s="336">
        <f t="shared" si="27"/>
        <v>6.2632290395126036E-3</v>
      </c>
      <c r="R542" s="333"/>
      <c r="S542" s="334"/>
      <c r="T542" s="335"/>
      <c r="U542" s="337"/>
      <c r="V542" s="338">
        <f t="shared" si="28"/>
        <v>9.9999999999999997E+89</v>
      </c>
      <c r="W542" s="337"/>
      <c r="X542" s="338">
        <f t="shared" si="29"/>
        <v>9.9999999999999997E+89</v>
      </c>
    </row>
    <row r="543" spans="1:24" ht="14">
      <c r="A543" s="360" t="s">
        <v>798</v>
      </c>
      <c r="B543" s="358">
        <v>1.6807000000000001</v>
      </c>
      <c r="C543" s="358"/>
      <c r="D543" s="358">
        <v>4.7679999999999998</v>
      </c>
      <c r="E543" s="361">
        <v>64</v>
      </c>
      <c r="F543" s="356">
        <f t="shared" si="30"/>
        <v>64</v>
      </c>
      <c r="G543" s="355">
        <f t="shared" si="21"/>
        <v>549.75581388800003</v>
      </c>
      <c r="H543" s="361">
        <v>512</v>
      </c>
      <c r="I543" s="362">
        <v>1E-10</v>
      </c>
      <c r="J543" s="357" t="s">
        <v>234</v>
      </c>
      <c r="K543" s="357" t="s">
        <v>646</v>
      </c>
      <c r="L543" s="356" t="b">
        <f t="shared" si="22"/>
        <v>1</v>
      </c>
      <c r="M543" s="333">
        <f t="shared" si="23"/>
        <v>0.32018345029810397</v>
      </c>
      <c r="N543" s="334">
        <f t="shared" si="24"/>
        <v>3254.3649782485409</v>
      </c>
      <c r="O543" s="335">
        <f t="shared" si="25"/>
        <v>0</v>
      </c>
      <c r="P543" s="335">
        <f t="shared" si="26"/>
        <v>3.417168815330867E-2</v>
      </c>
      <c r="Q543" s="336">
        <f t="shared" si="27"/>
        <v>5.3301985147140773E-3</v>
      </c>
      <c r="R543" s="333"/>
      <c r="S543" s="334"/>
      <c r="T543" s="335"/>
      <c r="U543" s="337"/>
      <c r="V543" s="338">
        <f t="shared" si="28"/>
        <v>1.0622041544524015</v>
      </c>
      <c r="W543" s="337"/>
      <c r="X543" s="338">
        <f t="shared" si="29"/>
        <v>0.33623843890352212</v>
      </c>
    </row>
    <row r="544" spans="1:24" ht="14">
      <c r="A544" s="360" t="s">
        <v>799</v>
      </c>
      <c r="B544" s="358">
        <v>1.6807000000000001</v>
      </c>
      <c r="C544" s="358"/>
      <c r="D544" s="358">
        <v>4.7679999999999998</v>
      </c>
      <c r="E544" s="361">
        <v>64</v>
      </c>
      <c r="F544" s="356">
        <f t="shared" si="30"/>
        <v>64</v>
      </c>
      <c r="G544" s="355">
        <f t="shared" si="21"/>
        <v>549.75581388800003</v>
      </c>
      <c r="H544" s="361">
        <v>512</v>
      </c>
      <c r="I544" s="362">
        <v>1E-10</v>
      </c>
      <c r="J544" s="357" t="s">
        <v>234</v>
      </c>
      <c r="K544" s="357" t="s">
        <v>602</v>
      </c>
      <c r="L544" s="356" t="b">
        <f t="shared" si="22"/>
        <v>1</v>
      </c>
      <c r="M544" s="333">
        <f t="shared" si="23"/>
        <v>0.32018345029810397</v>
      </c>
      <c r="N544" s="334">
        <f t="shared" si="24"/>
        <v>3254.3649782485409</v>
      </c>
      <c r="O544" s="335">
        <f t="shared" si="25"/>
        <v>0</v>
      </c>
      <c r="P544" s="335">
        <f t="shared" si="26"/>
        <v>3.417168815330867E-2</v>
      </c>
      <c r="Q544" s="336">
        <f t="shared" si="27"/>
        <v>5.3301985147140773E-3</v>
      </c>
      <c r="R544" s="333"/>
      <c r="S544" s="334"/>
      <c r="T544" s="335"/>
      <c r="U544" s="337"/>
      <c r="V544" s="338">
        <f t="shared" si="28"/>
        <v>1.0622041544524015</v>
      </c>
      <c r="W544" s="337"/>
      <c r="X544" s="338">
        <f t="shared" si="29"/>
        <v>0.33623843890352212</v>
      </c>
    </row>
    <row r="545" spans="1:24" ht="14">
      <c r="A545" s="360" t="s">
        <v>800</v>
      </c>
      <c r="B545" s="358">
        <v>1.7597</v>
      </c>
      <c r="C545" s="358"/>
      <c r="D545" s="358">
        <v>4.8384</v>
      </c>
      <c r="E545" s="361">
        <v>96</v>
      </c>
      <c r="F545" s="356">
        <f t="shared" si="30"/>
        <v>96</v>
      </c>
      <c r="G545" s="355">
        <f t="shared" si="21"/>
        <v>206.158430208</v>
      </c>
      <c r="H545" s="361">
        <v>192</v>
      </c>
      <c r="I545" s="361">
        <f>4 * 1425</f>
        <v>5700</v>
      </c>
      <c r="J545" s="357" t="s">
        <v>801</v>
      </c>
      <c r="K545" s="357" t="s">
        <v>752</v>
      </c>
      <c r="L545" s="356" t="b">
        <f t="shared" si="22"/>
        <v>0</v>
      </c>
      <c r="M545" s="333">
        <f t="shared" si="23"/>
        <v>5.0766566966221943E+89</v>
      </c>
      <c r="N545" s="334">
        <f t="shared" si="24"/>
        <v>13008.482354433479</v>
      </c>
      <c r="O545" s="335">
        <f t="shared" si="25"/>
        <v>0</v>
      </c>
      <c r="P545" s="335">
        <f t="shared" si="26"/>
        <v>9.3022544816315167E-2</v>
      </c>
      <c r="Q545" s="336">
        <f t="shared" si="27"/>
        <v>5.5807403619577327E-3</v>
      </c>
      <c r="R545" s="333"/>
      <c r="S545" s="334"/>
      <c r="T545" s="335"/>
      <c r="U545" s="337"/>
      <c r="V545" s="338">
        <f t="shared" si="28"/>
        <v>9.9999999999999997E+89</v>
      </c>
      <c r="W545" s="337"/>
      <c r="X545" s="338">
        <f t="shared" si="29"/>
        <v>9.9999999999999997E+89</v>
      </c>
    </row>
    <row r="546" spans="1:24" ht="14">
      <c r="A546" s="360" t="s">
        <v>802</v>
      </c>
      <c r="B546" s="358">
        <v>1.8198000000000001</v>
      </c>
      <c r="C546" s="358"/>
      <c r="D546" s="358">
        <v>4.8384</v>
      </c>
      <c r="E546" s="361">
        <v>64</v>
      </c>
      <c r="F546" s="356">
        <f t="shared" si="30"/>
        <v>64</v>
      </c>
      <c r="G546" s="355">
        <f t="shared" si="21"/>
        <v>549.75581388800003</v>
      </c>
      <c r="H546" s="361">
        <v>512</v>
      </c>
      <c r="I546" s="361">
        <f>2 * 1900</f>
        <v>3800</v>
      </c>
      <c r="J546" s="357" t="s">
        <v>728</v>
      </c>
      <c r="K546" s="357" t="s">
        <v>674</v>
      </c>
      <c r="L546" s="356" t="b">
        <f t="shared" si="22"/>
        <v>1</v>
      </c>
      <c r="M546" s="333">
        <f t="shared" si="23"/>
        <v>0.3466828362304335</v>
      </c>
      <c r="N546" s="334">
        <f t="shared" si="24"/>
        <v>3254.3649782485409</v>
      </c>
      <c r="O546" s="335">
        <f t="shared" si="25"/>
        <v>0</v>
      </c>
      <c r="P546" s="335">
        <f t="shared" si="26"/>
        <v>3.6999844172898866E-2</v>
      </c>
      <c r="Q546" s="336">
        <f t="shared" si="27"/>
        <v>5.7713424508101848E-3</v>
      </c>
      <c r="R546" s="333"/>
      <c r="S546" s="334"/>
      <c r="T546" s="335"/>
      <c r="U546" s="337"/>
      <c r="V546" s="338">
        <f t="shared" si="28"/>
        <v>1.0778877057261955</v>
      </c>
      <c r="W546" s="337"/>
      <c r="X546" s="338">
        <f t="shared" si="29"/>
        <v>0.34120303330343993</v>
      </c>
    </row>
    <row r="547" spans="1:24" ht="14">
      <c r="A547" s="360" t="s">
        <v>803</v>
      </c>
      <c r="B547" s="358">
        <v>1.8761000000000001</v>
      </c>
      <c r="C547" s="358"/>
      <c r="D547" s="358">
        <v>4.8959999999999999</v>
      </c>
      <c r="E547" s="361">
        <v>128</v>
      </c>
      <c r="F547" s="356">
        <f t="shared" si="30"/>
        <v>128</v>
      </c>
      <c r="G547" s="355">
        <f t="shared" si="21"/>
        <v>274.87790694400002</v>
      </c>
      <c r="H547" s="361">
        <v>256</v>
      </c>
      <c r="I547" s="362">
        <v>1E-10</v>
      </c>
      <c r="J547" s="357" t="s">
        <v>234</v>
      </c>
      <c r="K547" s="357" t="s">
        <v>617</v>
      </c>
      <c r="L547" s="356" t="b">
        <f t="shared" si="22"/>
        <v>0</v>
      </c>
      <c r="M547" s="333">
        <f t="shared" si="23"/>
        <v>3.8074925224666455E+89</v>
      </c>
      <c r="N547" s="334">
        <f t="shared" si="24"/>
        <v>13008.482354433479</v>
      </c>
      <c r="O547" s="335">
        <f t="shared" si="25"/>
        <v>0</v>
      </c>
      <c r="P547" s="335">
        <f t="shared" si="26"/>
        <v>8.2646472092728351E-2</v>
      </c>
      <c r="Q547" s="336">
        <f t="shared" si="27"/>
        <v>5.9498931596686389E-3</v>
      </c>
      <c r="R547" s="333"/>
      <c r="S547" s="334"/>
      <c r="T547" s="335"/>
      <c r="U547" s="337"/>
      <c r="V547" s="338">
        <f t="shared" si="28"/>
        <v>9.9999999999999997E+89</v>
      </c>
      <c r="W547" s="337"/>
      <c r="X547" s="338">
        <f t="shared" si="29"/>
        <v>9.9999999999999997E+89</v>
      </c>
    </row>
    <row r="548" spans="1:24" ht="14">
      <c r="A548" s="360" t="s">
        <v>804</v>
      </c>
      <c r="B548" s="358">
        <v>1.9898</v>
      </c>
      <c r="C548" s="358"/>
      <c r="D548" s="358">
        <v>4.9420799999999998</v>
      </c>
      <c r="E548" s="361">
        <v>64</v>
      </c>
      <c r="F548" s="356">
        <f t="shared" si="30"/>
        <v>64</v>
      </c>
      <c r="G548" s="355">
        <f t="shared" si="21"/>
        <v>549.75581388800003</v>
      </c>
      <c r="H548" s="361">
        <v>512</v>
      </c>
      <c r="I548" s="361">
        <f>4 * 3750</f>
        <v>15000</v>
      </c>
      <c r="J548" s="357" t="s">
        <v>805</v>
      </c>
      <c r="K548" s="357" t="s">
        <v>752</v>
      </c>
      <c r="L548" s="356" t="b">
        <f t="shared" si="22"/>
        <v>1</v>
      </c>
      <c r="M548" s="333">
        <f t="shared" si="23"/>
        <v>0.37906885785872985</v>
      </c>
      <c r="N548" s="334">
        <f t="shared" si="24"/>
        <v>3254.3649782485409</v>
      </c>
      <c r="O548" s="335">
        <f t="shared" si="25"/>
        <v>0</v>
      </c>
      <c r="P548" s="335">
        <f t="shared" si="26"/>
        <v>4.0456253398853809E-2</v>
      </c>
      <c r="Q548" s="336">
        <f t="shared" si="27"/>
        <v>6.3104831347522289E-3</v>
      </c>
      <c r="R548" s="333"/>
      <c r="S548" s="334"/>
      <c r="T548" s="335"/>
      <c r="U548" s="337"/>
      <c r="V548" s="338">
        <f t="shared" si="28"/>
        <v>1.1009852994203282</v>
      </c>
      <c r="W548" s="337"/>
      <c r="X548" s="338">
        <f t="shared" si="29"/>
        <v>0.3485145268742279</v>
      </c>
    </row>
    <row r="549" spans="1:24" ht="14">
      <c r="A549" s="360" t="s">
        <v>806</v>
      </c>
      <c r="B549" s="358">
        <v>1.8589</v>
      </c>
      <c r="C549" s="358"/>
      <c r="D549" s="358">
        <v>4.944</v>
      </c>
      <c r="E549" s="361">
        <v>96</v>
      </c>
      <c r="F549" s="356">
        <f t="shared" si="30"/>
        <v>96</v>
      </c>
      <c r="G549" s="355">
        <f t="shared" si="21"/>
        <v>412.316860416</v>
      </c>
      <c r="H549" s="361">
        <v>384</v>
      </c>
      <c r="I549" s="361">
        <f>4 * 900</f>
        <v>3600</v>
      </c>
      <c r="J549" s="357" t="s">
        <v>789</v>
      </c>
      <c r="K549" s="357" t="s">
        <v>602</v>
      </c>
      <c r="L549" s="356" t="b">
        <f t="shared" si="22"/>
        <v>1</v>
      </c>
      <c r="M549" s="333">
        <f t="shared" si="23"/>
        <v>0.47184985666754986</v>
      </c>
      <c r="N549" s="334">
        <f t="shared" si="24"/>
        <v>6504.2411772167397</v>
      </c>
      <c r="O549" s="335">
        <f t="shared" si="25"/>
        <v>0</v>
      </c>
      <c r="P549" s="335">
        <f t="shared" si="26"/>
        <v>4.9133263783329051E-2</v>
      </c>
      <c r="Q549" s="336">
        <f t="shared" si="27"/>
        <v>5.895344808116855E-3</v>
      </c>
      <c r="R549" s="333"/>
      <c r="S549" s="334"/>
      <c r="T549" s="335"/>
      <c r="U549" s="337"/>
      <c r="V549" s="338">
        <f t="shared" si="28"/>
        <v>0.73427535509125763</v>
      </c>
      <c r="W549" s="337"/>
      <c r="X549" s="338">
        <f t="shared" si="29"/>
        <v>0.23243328326887777</v>
      </c>
    </row>
    <row r="550" spans="1:24" ht="14">
      <c r="A550" s="360" t="s">
        <v>807</v>
      </c>
      <c r="B550" s="358">
        <v>2.1116000000000001</v>
      </c>
      <c r="C550" s="358"/>
      <c r="D550" s="358">
        <v>4.992</v>
      </c>
      <c r="E550" s="361">
        <v>72</v>
      </c>
      <c r="F550" s="356">
        <f t="shared" si="30"/>
        <v>72</v>
      </c>
      <c r="G550" s="355">
        <f t="shared" si="21"/>
        <v>549.75581388800003</v>
      </c>
      <c r="H550" s="361">
        <v>512</v>
      </c>
      <c r="I550" s="361">
        <f t="shared" ref="I550:I551" si="36">8 * 1900</f>
        <v>15200</v>
      </c>
      <c r="J550" s="357" t="s">
        <v>808</v>
      </c>
      <c r="K550" s="357" t="s">
        <v>500</v>
      </c>
      <c r="L550" s="356" t="b">
        <f t="shared" si="22"/>
        <v>1</v>
      </c>
      <c r="M550" s="333">
        <f t="shared" si="23"/>
        <v>0.40227248982535635</v>
      </c>
      <c r="N550" s="334">
        <f t="shared" si="24"/>
        <v>3661.1606005296089</v>
      </c>
      <c r="O550" s="335">
        <f t="shared" si="25"/>
        <v>0</v>
      </c>
      <c r="P550" s="335">
        <f t="shared" si="26"/>
        <v>4.2932668950155642E-2</v>
      </c>
      <c r="Q550" s="336">
        <f t="shared" si="27"/>
        <v>6.6967615777177641E-3</v>
      </c>
      <c r="R550" s="333"/>
      <c r="S550" s="334"/>
      <c r="T550" s="335"/>
      <c r="U550" s="337"/>
      <c r="V550" s="338">
        <f t="shared" si="28"/>
        <v>0.98853898937852147</v>
      </c>
      <c r="W550" s="337"/>
      <c r="X550" s="338">
        <f t="shared" si="29"/>
        <v>0.31291988944936289</v>
      </c>
    </row>
    <row r="551" spans="1:24" ht="14">
      <c r="A551" s="360" t="s">
        <v>809</v>
      </c>
      <c r="B551" s="358">
        <v>2.1116000000000001</v>
      </c>
      <c r="C551" s="358"/>
      <c r="D551" s="358">
        <v>4.992</v>
      </c>
      <c r="E551" s="361">
        <v>64</v>
      </c>
      <c r="F551" s="356">
        <f t="shared" si="30"/>
        <v>64</v>
      </c>
      <c r="G551" s="355">
        <f t="shared" si="21"/>
        <v>523.98601011200003</v>
      </c>
      <c r="H551" s="361">
        <v>488</v>
      </c>
      <c r="I551" s="361">
        <f t="shared" si="36"/>
        <v>15200</v>
      </c>
      <c r="J551" s="357" t="s">
        <v>808</v>
      </c>
      <c r="K551" s="357" t="s">
        <v>602</v>
      </c>
      <c r="L551" s="356" t="b">
        <f t="shared" si="22"/>
        <v>1</v>
      </c>
      <c r="M551" s="333">
        <f t="shared" si="23"/>
        <v>0.42169254105830462</v>
      </c>
      <c r="N551" s="334">
        <f t="shared" si="24"/>
        <v>3411.4722530605391</v>
      </c>
      <c r="O551" s="335">
        <f t="shared" si="25"/>
        <v>0</v>
      </c>
      <c r="P551" s="335">
        <f t="shared" si="26"/>
        <v>4.2932668950155642E-2</v>
      </c>
      <c r="Q551" s="336">
        <f t="shared" si="27"/>
        <v>6.6967615777177641E-3</v>
      </c>
      <c r="R551" s="333"/>
      <c r="S551" s="334"/>
      <c r="T551" s="335"/>
      <c r="U551" s="337"/>
      <c r="V551" s="338">
        <f t="shared" si="28"/>
        <v>1.1121063630508365</v>
      </c>
      <c r="W551" s="337"/>
      <c r="X551" s="338">
        <f t="shared" si="29"/>
        <v>0.35203487563053326</v>
      </c>
    </row>
    <row r="552" spans="1:24" ht="14">
      <c r="A552" s="360" t="s">
        <v>810</v>
      </c>
      <c r="B552" s="358">
        <v>1.7231000000000001</v>
      </c>
      <c r="C552" s="358"/>
      <c r="D552" s="358">
        <v>5.0918400000000004</v>
      </c>
      <c r="E552" s="361">
        <v>64</v>
      </c>
      <c r="F552" s="356">
        <f t="shared" si="30"/>
        <v>64</v>
      </c>
      <c r="G552" s="355">
        <f t="shared" si="21"/>
        <v>274.87790694400002</v>
      </c>
      <c r="H552" s="361">
        <v>256</v>
      </c>
      <c r="I552" s="361">
        <f>2 * 1900</f>
        <v>3800</v>
      </c>
      <c r="J552" s="357" t="s">
        <v>728</v>
      </c>
      <c r="K552" s="357" t="s">
        <v>749</v>
      </c>
      <c r="L552" s="356" t="b">
        <f t="shared" si="22"/>
        <v>0</v>
      </c>
      <c r="M552" s="333">
        <f t="shared" si="23"/>
        <v>3.8074925224666455E+89</v>
      </c>
      <c r="N552" s="334">
        <f t="shared" si="24"/>
        <v>6504.2411772167397</v>
      </c>
      <c r="O552" s="335">
        <f t="shared" si="25"/>
        <v>0</v>
      </c>
      <c r="P552" s="335">
        <f t="shared" si="26"/>
        <v>7.5906474102116206E-2</v>
      </c>
      <c r="Q552" s="336">
        <f t="shared" si="27"/>
        <v>5.4646665441207996E-3</v>
      </c>
      <c r="R552" s="333"/>
      <c r="S552" s="334"/>
      <c r="T552" s="335"/>
      <c r="U552" s="337"/>
      <c r="V552" s="338">
        <f t="shared" si="28"/>
        <v>9.9999999999999997E+89</v>
      </c>
      <c r="W552" s="337"/>
      <c r="X552" s="338">
        <f t="shared" si="29"/>
        <v>9.9999999999999997E+89</v>
      </c>
    </row>
    <row r="553" spans="1:24" ht="14">
      <c r="A553" s="360" t="s">
        <v>811</v>
      </c>
      <c r="B553" s="358">
        <v>1.8937999999999999</v>
      </c>
      <c r="C553" s="358"/>
      <c r="D553" s="358">
        <v>5.3440000000000003</v>
      </c>
      <c r="E553" s="361">
        <v>64</v>
      </c>
      <c r="F553" s="356">
        <f t="shared" si="30"/>
        <v>64</v>
      </c>
      <c r="G553" s="355">
        <f t="shared" si="21"/>
        <v>549.75581388800003</v>
      </c>
      <c r="H553" s="361">
        <v>512</v>
      </c>
      <c r="I553" s="361">
        <f>4 * 600</f>
        <v>2400</v>
      </c>
      <c r="J553" s="357" t="s">
        <v>732</v>
      </c>
      <c r="K553" s="357" t="s">
        <v>646</v>
      </c>
      <c r="L553" s="356" t="b">
        <f t="shared" si="22"/>
        <v>1</v>
      </c>
      <c r="M553" s="333">
        <f t="shared" si="23"/>
        <v>0.36078028093922127</v>
      </c>
      <c r="N553" s="334">
        <f t="shared" si="24"/>
        <v>3254.3649782485409</v>
      </c>
      <c r="O553" s="335">
        <f t="shared" si="25"/>
        <v>0</v>
      </c>
      <c r="P553" s="335">
        <f t="shared" si="26"/>
        <v>3.8504398777138071E-2</v>
      </c>
      <c r="Q553" s="336">
        <f t="shared" si="27"/>
        <v>6.0060272191143687E-3</v>
      </c>
      <c r="R553" s="333"/>
      <c r="S553" s="334"/>
      <c r="T553" s="335"/>
      <c r="U553" s="337"/>
      <c r="V553" s="338">
        <f t="shared" si="28"/>
        <v>1.190524119419806</v>
      </c>
      <c r="W553" s="337"/>
      <c r="X553" s="338">
        <f t="shared" si="29"/>
        <v>0.37685784763012214</v>
      </c>
    </row>
    <row r="554" spans="1:24" ht="14">
      <c r="A554" s="360" t="s">
        <v>812</v>
      </c>
      <c r="B554" s="358">
        <v>1.5889</v>
      </c>
      <c r="C554" s="358"/>
      <c r="D554" s="358">
        <v>5.3440000000000003</v>
      </c>
      <c r="E554" s="361">
        <v>64</v>
      </c>
      <c r="F554" s="356">
        <f t="shared" si="30"/>
        <v>64</v>
      </c>
      <c r="G554" s="355">
        <f t="shared" si="21"/>
        <v>1099.5116277760001</v>
      </c>
      <c r="H554" s="361">
        <v>1024</v>
      </c>
      <c r="I554" s="361">
        <f t="shared" ref="I554:I555" si="37">2 * 1900</f>
        <v>3800</v>
      </c>
      <c r="J554" s="357" t="s">
        <v>728</v>
      </c>
      <c r="K554" s="357" t="s">
        <v>500</v>
      </c>
      <c r="L554" s="356" t="b">
        <f t="shared" si="22"/>
        <v>1</v>
      </c>
      <c r="M554" s="333">
        <f t="shared" si="23"/>
        <v>0.15155625448087323</v>
      </c>
      <c r="N554" s="334">
        <f t="shared" si="24"/>
        <v>1629.4268787644419</v>
      </c>
      <c r="O554" s="335">
        <f t="shared" si="25"/>
        <v>0</v>
      </c>
      <c r="P554" s="335">
        <f t="shared" si="26"/>
        <v>2.624799707667556E-2</v>
      </c>
      <c r="Q554" s="336">
        <f t="shared" si="27"/>
        <v>5.0390625453853735E-3</v>
      </c>
      <c r="R554" s="333"/>
      <c r="S554" s="334"/>
      <c r="T554" s="335"/>
      <c r="U554" s="337"/>
      <c r="V554" s="338">
        <f t="shared" si="28"/>
        <v>1.190524119419806</v>
      </c>
      <c r="W554" s="337"/>
      <c r="X554" s="338">
        <f t="shared" si="29"/>
        <v>0.37685784763012214</v>
      </c>
    </row>
    <row r="555" spans="1:24" ht="14">
      <c r="A555" s="360" t="s">
        <v>813</v>
      </c>
      <c r="B555" s="358">
        <v>1.5889</v>
      </c>
      <c r="C555" s="358"/>
      <c r="D555" s="358">
        <v>5.3440000000000003</v>
      </c>
      <c r="E555" s="361">
        <v>64</v>
      </c>
      <c r="F555" s="356">
        <f t="shared" si="30"/>
        <v>64</v>
      </c>
      <c r="G555" s="355">
        <f t="shared" si="21"/>
        <v>1099.5116277760001</v>
      </c>
      <c r="H555" s="361">
        <v>1024</v>
      </c>
      <c r="I555" s="361">
        <f t="shared" si="37"/>
        <v>3800</v>
      </c>
      <c r="J555" s="357" t="s">
        <v>728</v>
      </c>
      <c r="K555" s="357" t="s">
        <v>500</v>
      </c>
      <c r="L555" s="356" t="b">
        <f t="shared" si="22"/>
        <v>1</v>
      </c>
      <c r="M555" s="333">
        <f t="shared" si="23"/>
        <v>0.15155625448087323</v>
      </c>
      <c r="N555" s="334">
        <f t="shared" si="24"/>
        <v>1629.4268787644419</v>
      </c>
      <c r="O555" s="335">
        <f t="shared" si="25"/>
        <v>0</v>
      </c>
      <c r="P555" s="335">
        <f t="shared" si="26"/>
        <v>2.624799707667556E-2</v>
      </c>
      <c r="Q555" s="336">
        <f t="shared" si="27"/>
        <v>5.0390625453853735E-3</v>
      </c>
      <c r="R555" s="333"/>
      <c r="S555" s="334"/>
      <c r="T555" s="335"/>
      <c r="U555" s="337"/>
      <c r="V555" s="338">
        <f t="shared" si="28"/>
        <v>1.190524119419806</v>
      </c>
      <c r="W555" s="337"/>
      <c r="X555" s="338">
        <f t="shared" si="29"/>
        <v>0.37685784763012214</v>
      </c>
    </row>
    <row r="556" spans="1:24" ht="14">
      <c r="A556" s="360" t="s">
        <v>814</v>
      </c>
      <c r="B556" s="358">
        <v>2.0541</v>
      </c>
      <c r="C556" s="358"/>
      <c r="D556" s="358">
        <v>5.4240000000000004</v>
      </c>
      <c r="E556" s="361">
        <v>48</v>
      </c>
      <c r="F556" s="356">
        <f t="shared" si="30"/>
        <v>48</v>
      </c>
      <c r="G556" s="355">
        <f t="shared" si="21"/>
        <v>412.316860416</v>
      </c>
      <c r="H556" s="361">
        <v>384</v>
      </c>
      <c r="I556" s="361">
        <f>4 * 7500</f>
        <v>30000</v>
      </c>
      <c r="J556" s="357" t="s">
        <v>815</v>
      </c>
      <c r="K556" s="357" t="s">
        <v>589</v>
      </c>
      <c r="L556" s="356" t="b">
        <f t="shared" si="22"/>
        <v>1</v>
      </c>
      <c r="M556" s="333">
        <f t="shared" si="23"/>
        <v>0.52139802602658258</v>
      </c>
      <c r="N556" s="334">
        <f t="shared" si="24"/>
        <v>3252.1205886083699</v>
      </c>
      <c r="O556" s="335">
        <f t="shared" si="25"/>
        <v>0</v>
      </c>
      <c r="P556" s="335">
        <f t="shared" si="26"/>
        <v>5.4292666166730959E-2</v>
      </c>
      <c r="Q556" s="336">
        <f t="shared" si="27"/>
        <v>6.5144051699138374E-3</v>
      </c>
      <c r="R556" s="333"/>
      <c r="S556" s="334"/>
      <c r="T556" s="335"/>
      <c r="U556" s="337"/>
      <c r="V556" s="338">
        <f t="shared" si="28"/>
        <v>1.6111284490351867</v>
      </c>
      <c r="W556" s="337"/>
      <c r="X556" s="338">
        <f t="shared" si="29"/>
        <v>0.50999924290064436</v>
      </c>
    </row>
    <row r="557" spans="1:24" ht="14">
      <c r="A557" s="360" t="s">
        <v>816</v>
      </c>
      <c r="B557" s="358">
        <v>2.0394000000000001</v>
      </c>
      <c r="C557" s="358"/>
      <c r="D557" s="358">
        <v>5.4240000000000004</v>
      </c>
      <c r="E557" s="361">
        <v>96</v>
      </c>
      <c r="F557" s="356">
        <f t="shared" si="30"/>
        <v>96</v>
      </c>
      <c r="G557" s="355">
        <f t="shared" si="21"/>
        <v>412.316860416</v>
      </c>
      <c r="H557" s="361">
        <v>384</v>
      </c>
      <c r="I557" s="361">
        <f>4 * 900</f>
        <v>3600</v>
      </c>
      <c r="J557" s="357" t="s">
        <v>789</v>
      </c>
      <c r="K557" s="357" t="s">
        <v>500</v>
      </c>
      <c r="L557" s="356" t="b">
        <f t="shared" si="22"/>
        <v>1</v>
      </c>
      <c r="M557" s="333">
        <f t="shared" si="23"/>
        <v>0.51766668335456512</v>
      </c>
      <c r="N557" s="334">
        <f t="shared" si="24"/>
        <v>6504.2411772167397</v>
      </c>
      <c r="O557" s="335">
        <f t="shared" si="25"/>
        <v>0</v>
      </c>
      <c r="P557" s="335">
        <f t="shared" si="26"/>
        <v>5.3904125106095685E-2</v>
      </c>
      <c r="Q557" s="336">
        <f t="shared" si="27"/>
        <v>6.4677853578317896E-3</v>
      </c>
      <c r="R557" s="333"/>
      <c r="S557" s="334"/>
      <c r="T557" s="335"/>
      <c r="U557" s="337"/>
      <c r="V557" s="338">
        <f t="shared" si="28"/>
        <v>0.80556422451759335</v>
      </c>
      <c r="W557" s="337"/>
      <c r="X557" s="338">
        <f t="shared" si="29"/>
        <v>0.25499962145032218</v>
      </c>
    </row>
    <row r="558" spans="1:24" ht="14">
      <c r="A558" s="360" t="s">
        <v>817</v>
      </c>
      <c r="B558" s="358">
        <v>2.0394000000000001</v>
      </c>
      <c r="C558" s="358"/>
      <c r="D558" s="358">
        <v>5.4240000000000004</v>
      </c>
      <c r="E558" s="361">
        <v>96</v>
      </c>
      <c r="F558" s="356">
        <f t="shared" si="30"/>
        <v>96</v>
      </c>
      <c r="G558" s="355">
        <f t="shared" si="21"/>
        <v>824.63372083199999</v>
      </c>
      <c r="H558" s="361">
        <v>768</v>
      </c>
      <c r="I558" s="362">
        <v>1E-10</v>
      </c>
      <c r="J558" s="357" t="s">
        <v>234</v>
      </c>
      <c r="K558" s="357" t="s">
        <v>602</v>
      </c>
      <c r="L558" s="356" t="b">
        <f t="shared" si="22"/>
        <v>1</v>
      </c>
      <c r="M558" s="333">
        <f t="shared" si="23"/>
        <v>0.25883334167728256</v>
      </c>
      <c r="N558" s="334">
        <f t="shared" si="24"/>
        <v>3252.1205886083699</v>
      </c>
      <c r="O558" s="335">
        <f t="shared" si="25"/>
        <v>0</v>
      </c>
      <c r="P558" s="335">
        <f t="shared" si="26"/>
        <v>2.6952062553047842E-2</v>
      </c>
      <c r="Q558" s="336">
        <f t="shared" si="27"/>
        <v>6.4677853578317896E-3</v>
      </c>
      <c r="R558" s="333"/>
      <c r="S558" s="334"/>
      <c r="T558" s="335"/>
      <c r="U558" s="337"/>
      <c r="V558" s="338">
        <f t="shared" si="28"/>
        <v>0.80556422451759335</v>
      </c>
      <c r="W558" s="337"/>
      <c r="X558" s="338">
        <f t="shared" si="29"/>
        <v>0.25499962145032218</v>
      </c>
    </row>
    <row r="559" spans="1:24" ht="14">
      <c r="A559" s="360" t="s">
        <v>818</v>
      </c>
      <c r="B559" s="358">
        <v>2.0394000000000001</v>
      </c>
      <c r="C559" s="358"/>
      <c r="D559" s="358">
        <v>5.4240000000000004</v>
      </c>
      <c r="E559" s="361">
        <v>96</v>
      </c>
      <c r="F559" s="356">
        <f t="shared" si="30"/>
        <v>96</v>
      </c>
      <c r="G559" s="355">
        <f t="shared" si="21"/>
        <v>412.316860416</v>
      </c>
      <c r="H559" s="361">
        <v>384</v>
      </c>
      <c r="I559" s="361">
        <f>4 * 900</f>
        <v>3600</v>
      </c>
      <c r="J559" s="357" t="s">
        <v>789</v>
      </c>
      <c r="K559" s="357" t="s">
        <v>500</v>
      </c>
      <c r="L559" s="356" t="b">
        <f t="shared" si="22"/>
        <v>1</v>
      </c>
      <c r="M559" s="333">
        <f t="shared" si="23"/>
        <v>0.51766668335456512</v>
      </c>
      <c r="N559" s="334">
        <f t="shared" si="24"/>
        <v>6504.2411772167397</v>
      </c>
      <c r="O559" s="335">
        <f t="shared" si="25"/>
        <v>0</v>
      </c>
      <c r="P559" s="335">
        <f t="shared" si="26"/>
        <v>5.3904125106095685E-2</v>
      </c>
      <c r="Q559" s="336">
        <f t="shared" si="27"/>
        <v>6.4677853578317896E-3</v>
      </c>
      <c r="R559" s="333"/>
      <c r="S559" s="334"/>
      <c r="T559" s="335"/>
      <c r="U559" s="337"/>
      <c r="V559" s="338">
        <f t="shared" si="28"/>
        <v>0.80556422451759335</v>
      </c>
      <c r="W559" s="337"/>
      <c r="X559" s="338">
        <f t="shared" si="29"/>
        <v>0.25499962145032218</v>
      </c>
    </row>
    <row r="560" spans="1:24" ht="14">
      <c r="A560" s="360" t="s">
        <v>819</v>
      </c>
      <c r="B560" s="358">
        <v>2.0846</v>
      </c>
      <c r="C560" s="358"/>
      <c r="D560" s="358">
        <v>5.44</v>
      </c>
      <c r="E560" s="361">
        <v>128</v>
      </c>
      <c r="F560" s="356">
        <f t="shared" si="30"/>
        <v>128</v>
      </c>
      <c r="G560" s="355">
        <f t="shared" si="21"/>
        <v>274.87790694400002</v>
      </c>
      <c r="H560" s="361">
        <v>256</v>
      </c>
      <c r="I560" s="362">
        <v>1E-10</v>
      </c>
      <c r="J560" s="357" t="s">
        <v>234</v>
      </c>
      <c r="K560" s="357" t="s">
        <v>617</v>
      </c>
      <c r="L560" s="356" t="b">
        <f t="shared" si="22"/>
        <v>0</v>
      </c>
      <c r="M560" s="333">
        <f t="shared" si="23"/>
        <v>3.8074925224666455E+89</v>
      </c>
      <c r="N560" s="334">
        <f t="shared" si="24"/>
        <v>13008.482354433479</v>
      </c>
      <c r="O560" s="335">
        <f t="shared" si="25"/>
        <v>0</v>
      </c>
      <c r="P560" s="335">
        <f t="shared" si="26"/>
        <v>9.1831371315229199E-2</v>
      </c>
      <c r="Q560" s="336">
        <f t="shared" si="27"/>
        <v>6.6111333514446155E-3</v>
      </c>
      <c r="R560" s="333"/>
      <c r="S560" s="334"/>
      <c r="T560" s="335"/>
      <c r="U560" s="337"/>
      <c r="V560" s="338">
        <f t="shared" si="28"/>
        <v>9.9999999999999997E+89</v>
      </c>
      <c r="W560" s="337"/>
      <c r="X560" s="338">
        <f t="shared" si="29"/>
        <v>9.9999999999999997E+89</v>
      </c>
    </row>
    <row r="561" spans="1:24" ht="14">
      <c r="A561" s="360" t="s">
        <v>820</v>
      </c>
      <c r="B561" s="358">
        <v>2.0846</v>
      </c>
      <c r="C561" s="358"/>
      <c r="D561" s="358">
        <v>5.44</v>
      </c>
      <c r="E561" s="361">
        <v>128</v>
      </c>
      <c r="F561" s="356">
        <f t="shared" si="30"/>
        <v>128</v>
      </c>
      <c r="G561" s="355">
        <f t="shared" si="21"/>
        <v>274.87790694400002</v>
      </c>
      <c r="H561" s="361">
        <v>256</v>
      </c>
      <c r="I561" s="362">
        <v>1E-10</v>
      </c>
      <c r="J561" s="357" t="s">
        <v>234</v>
      </c>
      <c r="K561" s="357" t="s">
        <v>617</v>
      </c>
      <c r="L561" s="356" t="b">
        <f t="shared" si="22"/>
        <v>0</v>
      </c>
      <c r="M561" s="333">
        <f t="shared" si="23"/>
        <v>3.8074925224666455E+89</v>
      </c>
      <c r="N561" s="334">
        <f t="shared" si="24"/>
        <v>13008.482354433479</v>
      </c>
      <c r="O561" s="335">
        <f t="shared" si="25"/>
        <v>0</v>
      </c>
      <c r="P561" s="335">
        <f t="shared" si="26"/>
        <v>9.1831371315229199E-2</v>
      </c>
      <c r="Q561" s="336">
        <f t="shared" si="27"/>
        <v>6.6111333514446155E-3</v>
      </c>
      <c r="R561" s="333"/>
      <c r="S561" s="334"/>
      <c r="T561" s="335"/>
      <c r="U561" s="337"/>
      <c r="V561" s="338">
        <f t="shared" si="28"/>
        <v>9.9999999999999997E+89</v>
      </c>
      <c r="W561" s="337"/>
      <c r="X561" s="338">
        <f t="shared" si="29"/>
        <v>9.9999999999999997E+89</v>
      </c>
    </row>
    <row r="562" spans="1:24" ht="14">
      <c r="A562" s="360" t="s">
        <v>821</v>
      </c>
      <c r="B562" s="358">
        <v>2.149</v>
      </c>
      <c r="C562" s="358"/>
      <c r="D562" s="358">
        <v>5.4432</v>
      </c>
      <c r="E562" s="361">
        <v>96</v>
      </c>
      <c r="F562" s="356">
        <f t="shared" si="30"/>
        <v>96</v>
      </c>
      <c r="G562" s="355">
        <f t="shared" ref="G562:G649" si="38">H562*2^30/1000000000</f>
        <v>824.63372083199999</v>
      </c>
      <c r="H562" s="361">
        <v>768</v>
      </c>
      <c r="I562" s="362">
        <v>1E-10</v>
      </c>
      <c r="J562" s="357" t="s">
        <v>234</v>
      </c>
      <c r="K562" s="357" t="s">
        <v>752</v>
      </c>
      <c r="L562" s="356" t="b">
        <f t="shared" ref="L562:L649" si="39">AND($G562&gt;=$J$15,$F562&gt;=$J$14,$I562&gt;=$J$16)</f>
        <v>1</v>
      </c>
      <c r="M562" s="333">
        <f t="shared" ref="M562:M649" si="40">IF($L562,$B562,1E+90)*24*365*CEILING(MAX(N$21/$G562,N$22/$I562)/N$24*$E$15,1)/$E$14</f>
        <v>0.27274338102602741</v>
      </c>
      <c r="N562" s="334">
        <f t="shared" ref="N562:N649" si="41">N$25*$E562*CEILING(MAX(N$21/$G562,N$22/$I562)/N$24*$E$15,1)*N$24/$E$15*3600/10^6</f>
        <v>3252.1205886083699</v>
      </c>
      <c r="O562" s="335">
        <f t="shared" ref="O562:O649" si="42">IF(M562&lt;=$J$17*M$47,N562/M562,0)</f>
        <v>0</v>
      </c>
      <c r="P562" s="335">
        <f t="shared" ref="P562:P649" si="43">$B562*N$30/(FLOOR(MIN($G562/$R$17, $E562/$R$16),1)+1E-90)/N$23</f>
        <v>2.8400501336912728E-2</v>
      </c>
      <c r="Q562" s="336">
        <f t="shared" ref="Q562:Q649" si="44">IF(AND($G562&gt;=$T$10, $E562&gt;=$T$9), $B562, 1E+99)*N$29/N$23</f>
        <v>6.8153725281850132E-3</v>
      </c>
      <c r="R562" s="333"/>
      <c r="S562" s="334"/>
      <c r="T562" s="335"/>
      <c r="U562" s="337"/>
      <c r="V562" s="338">
        <f t="shared" ref="V562:V649" si="45">IF($L562,$D562/3600/(V$25*$E562/10^6)*$E$15/V$24,1E+90)</f>
        <v>0.8084157792946467</v>
      </c>
      <c r="W562" s="337"/>
      <c r="X562" s="338">
        <f t="shared" ref="X562:X649" si="46">IF($L562,$D562/3600/(X$25*$E562/10^6)*$E$15/X$24,1E+90)</f>
        <v>0.25590227497758</v>
      </c>
    </row>
    <row r="563" spans="1:24" ht="14">
      <c r="A563" s="360" t="s">
        <v>822</v>
      </c>
      <c r="B563" s="358">
        <v>1.7202</v>
      </c>
      <c r="C563" s="358"/>
      <c r="D563" s="358">
        <v>5.4432</v>
      </c>
      <c r="E563" s="361">
        <v>96</v>
      </c>
      <c r="F563" s="356">
        <f t="shared" si="30"/>
        <v>96</v>
      </c>
      <c r="G563" s="355">
        <f t="shared" si="38"/>
        <v>206.158430208</v>
      </c>
      <c r="H563" s="361">
        <v>192</v>
      </c>
      <c r="I563" s="362">
        <v>1E-10</v>
      </c>
      <c r="J563" s="357" t="s">
        <v>234</v>
      </c>
      <c r="K563" s="357" t="s">
        <v>823</v>
      </c>
      <c r="L563" s="356" t="b">
        <f t="shared" si="39"/>
        <v>0</v>
      </c>
      <c r="M563" s="333">
        <f t="shared" si="40"/>
        <v>5.0766566966221943E+89</v>
      </c>
      <c r="N563" s="334">
        <f t="shared" si="41"/>
        <v>13008.482354433479</v>
      </c>
      <c r="O563" s="335">
        <f t="shared" si="42"/>
        <v>0</v>
      </c>
      <c r="P563" s="335">
        <f t="shared" si="43"/>
        <v>9.0934467007458844E-2</v>
      </c>
      <c r="Q563" s="336">
        <f t="shared" si="44"/>
        <v>5.455469438335905E-3</v>
      </c>
      <c r="R563" s="333"/>
      <c r="S563" s="334"/>
      <c r="T563" s="335"/>
      <c r="U563" s="337"/>
      <c r="V563" s="338">
        <f t="shared" si="45"/>
        <v>9.9999999999999997E+89</v>
      </c>
      <c r="W563" s="337"/>
      <c r="X563" s="338">
        <f t="shared" si="46"/>
        <v>9.9999999999999997E+89</v>
      </c>
    </row>
    <row r="564" spans="1:24" ht="14">
      <c r="A564" s="360" t="s">
        <v>824</v>
      </c>
      <c r="B564" s="358">
        <v>2.2109000000000001</v>
      </c>
      <c r="C564" s="358"/>
      <c r="D564" s="358">
        <v>5.4909999999999997</v>
      </c>
      <c r="E564" s="361">
        <v>64</v>
      </c>
      <c r="F564" s="356">
        <f t="shared" si="30"/>
        <v>64</v>
      </c>
      <c r="G564" s="355">
        <f t="shared" si="38"/>
        <v>549.75581388800003</v>
      </c>
      <c r="H564" s="361">
        <v>512</v>
      </c>
      <c r="I564" s="361">
        <f>4 * 3750</f>
        <v>15000</v>
      </c>
      <c r="J564" s="357" t="s">
        <v>825</v>
      </c>
      <c r="K564" s="357" t="s">
        <v>752</v>
      </c>
      <c r="L564" s="356" t="b">
        <f t="shared" si="39"/>
        <v>1</v>
      </c>
      <c r="M564" s="333">
        <f t="shared" si="40"/>
        <v>0.42118973657647296</v>
      </c>
      <c r="N564" s="334">
        <f t="shared" si="41"/>
        <v>3254.3649782485409</v>
      </c>
      <c r="O564" s="335">
        <f t="shared" si="42"/>
        <v>0</v>
      </c>
      <c r="P564" s="335">
        <f t="shared" si="43"/>
        <v>4.4951618574492855E-2</v>
      </c>
      <c r="Q564" s="336">
        <f t="shared" si="44"/>
        <v>7.0116831654556755E-3</v>
      </c>
      <c r="R564" s="333"/>
      <c r="S564" s="334"/>
      <c r="T564" s="335"/>
      <c r="U564" s="337"/>
      <c r="V564" s="338">
        <f t="shared" si="45"/>
        <v>1.2232724438125289</v>
      </c>
      <c r="W564" s="337"/>
      <c r="X564" s="338">
        <f t="shared" si="46"/>
        <v>0.38722425923222314</v>
      </c>
    </row>
    <row r="565" spans="1:24" ht="14">
      <c r="A565" s="360" t="s">
        <v>826</v>
      </c>
      <c r="B565" s="358">
        <v>1.5813999999999999</v>
      </c>
      <c r="C565" s="358"/>
      <c r="D565" s="358">
        <v>5.52</v>
      </c>
      <c r="E565" s="361">
        <v>36</v>
      </c>
      <c r="F565" s="356">
        <f t="shared" si="30"/>
        <v>36</v>
      </c>
      <c r="G565" s="355">
        <f t="shared" si="38"/>
        <v>261.99300505600002</v>
      </c>
      <c r="H565" s="361">
        <v>244</v>
      </c>
      <c r="I565" s="362">
        <v>9.9999999999999995E-21</v>
      </c>
      <c r="J565" s="357" t="s">
        <v>767</v>
      </c>
      <c r="K565" s="357" t="s">
        <v>507</v>
      </c>
      <c r="L565" s="356" t="b">
        <f t="shared" si="39"/>
        <v>0</v>
      </c>
      <c r="M565" s="333">
        <f t="shared" si="40"/>
        <v>3.9940570283984132E+89</v>
      </c>
      <c r="N565" s="334">
        <f t="shared" si="41"/>
        <v>3837.9062846931065</v>
      </c>
      <c r="O565" s="335">
        <f t="shared" si="42"/>
        <v>0</v>
      </c>
      <c r="P565" s="335">
        <f t="shared" si="43"/>
        <v>6.9664266812771491E-2</v>
      </c>
      <c r="Q565" s="336">
        <f t="shared" si="44"/>
        <v>5.0152769269761659E-3</v>
      </c>
      <c r="R565" s="333"/>
      <c r="S565" s="334"/>
      <c r="T565" s="335"/>
      <c r="U565" s="337"/>
      <c r="V565" s="338">
        <f t="shared" si="45"/>
        <v>9.9999999999999997E+89</v>
      </c>
      <c r="W565" s="337"/>
      <c r="X565" s="338">
        <f t="shared" si="46"/>
        <v>9.9999999999999997E+89</v>
      </c>
    </row>
    <row r="566" spans="1:24" ht="14">
      <c r="A566" s="360" t="s">
        <v>827</v>
      </c>
      <c r="B566" s="358">
        <v>2.1831</v>
      </c>
      <c r="C566" s="358"/>
      <c r="D566" s="358">
        <v>5.5296000000000003</v>
      </c>
      <c r="E566" s="361">
        <v>128</v>
      </c>
      <c r="F566" s="356">
        <f t="shared" si="30"/>
        <v>128</v>
      </c>
      <c r="G566" s="355">
        <f t="shared" si="38"/>
        <v>549.75581388800003</v>
      </c>
      <c r="H566" s="361">
        <v>512</v>
      </c>
      <c r="I566" s="362">
        <v>1E-10</v>
      </c>
      <c r="J566" s="357" t="s">
        <v>234</v>
      </c>
      <c r="K566" s="357" t="s">
        <v>617</v>
      </c>
      <c r="L566" s="356" t="b">
        <f t="shared" si="39"/>
        <v>1</v>
      </c>
      <c r="M566" s="333">
        <f t="shared" si="40"/>
        <v>0.41589366951019863</v>
      </c>
      <c r="N566" s="334">
        <f t="shared" si="41"/>
        <v>6508.7299564970817</v>
      </c>
      <c r="O566" s="335">
        <f t="shared" si="42"/>
        <v>0</v>
      </c>
      <c r="P566" s="335">
        <f t="shared" si="43"/>
        <v>4.4386394006954343E-2</v>
      </c>
      <c r="Q566" s="336">
        <f t="shared" si="44"/>
        <v>6.9235178065522119E-3</v>
      </c>
      <c r="R566" s="333"/>
      <c r="S566" s="334"/>
      <c r="T566" s="335"/>
      <c r="U566" s="337"/>
      <c r="V566" s="338">
        <f t="shared" si="45"/>
        <v>0.61593583184354028</v>
      </c>
      <c r="W566" s="337"/>
      <c r="X566" s="338">
        <f t="shared" si="46"/>
        <v>0.19497316188767996</v>
      </c>
    </row>
    <row r="567" spans="1:24" ht="14">
      <c r="A567" s="360" t="s">
        <v>828</v>
      </c>
      <c r="B567" s="358">
        <v>1.9659</v>
      </c>
      <c r="C567" s="358"/>
      <c r="D567" s="358">
        <v>5.5785600000000004</v>
      </c>
      <c r="E567" s="361">
        <v>64</v>
      </c>
      <c r="F567" s="356">
        <f t="shared" si="30"/>
        <v>64</v>
      </c>
      <c r="G567" s="355">
        <f t="shared" si="38"/>
        <v>549.75581388800003</v>
      </c>
      <c r="H567" s="361">
        <v>512</v>
      </c>
      <c r="I567" s="362">
        <v>1E-10</v>
      </c>
      <c r="J567" s="357" t="s">
        <v>234</v>
      </c>
      <c r="K567" s="357" t="s">
        <v>749</v>
      </c>
      <c r="L567" s="356" t="b">
        <f t="shared" si="39"/>
        <v>1</v>
      </c>
      <c r="M567" s="333">
        <f t="shared" si="40"/>
        <v>0.37451576422981053</v>
      </c>
      <c r="N567" s="334">
        <f t="shared" si="41"/>
        <v>3254.3649782485409</v>
      </c>
      <c r="O567" s="335">
        <f t="shared" si="42"/>
        <v>0</v>
      </c>
      <c r="P567" s="335">
        <f t="shared" si="43"/>
        <v>3.9970322925322495E-2</v>
      </c>
      <c r="Q567" s="336">
        <f t="shared" si="44"/>
        <v>6.2346862974215524E-3</v>
      </c>
      <c r="R567" s="333"/>
      <c r="S567" s="334"/>
      <c r="T567" s="335"/>
      <c r="U567" s="337"/>
      <c r="V567" s="338">
        <f t="shared" si="45"/>
        <v>1.24277886070931</v>
      </c>
      <c r="W567" s="337"/>
      <c r="X567" s="338">
        <f t="shared" si="46"/>
        <v>0.39339897351712094</v>
      </c>
    </row>
    <row r="568" spans="1:24" ht="14">
      <c r="A568" s="360" t="s">
        <v>829</v>
      </c>
      <c r="B568" s="358">
        <v>2.1414</v>
      </c>
      <c r="C568" s="358"/>
      <c r="D568" s="358">
        <v>5.6951999999999998</v>
      </c>
      <c r="E568" s="361">
        <v>96</v>
      </c>
      <c r="F568" s="356">
        <f t="shared" si="30"/>
        <v>96</v>
      </c>
      <c r="G568" s="355">
        <f t="shared" si="38"/>
        <v>412.316860416</v>
      </c>
      <c r="H568" s="361">
        <v>384</v>
      </c>
      <c r="I568" s="361">
        <f>4 * 1425</f>
        <v>5700</v>
      </c>
      <c r="J568" s="357" t="s">
        <v>801</v>
      </c>
      <c r="K568" s="357" t="s">
        <v>752</v>
      </c>
      <c r="L568" s="356" t="b">
        <f t="shared" si="39"/>
        <v>1</v>
      </c>
      <c r="M568" s="333">
        <f t="shared" si="40"/>
        <v>0.54355763250733846</v>
      </c>
      <c r="N568" s="334">
        <f t="shared" si="41"/>
        <v>6504.2411772167397</v>
      </c>
      <c r="O568" s="335">
        <f t="shared" si="42"/>
        <v>0</v>
      </c>
      <c r="P568" s="335">
        <f t="shared" si="43"/>
        <v>5.6600124302340536E-2</v>
      </c>
      <c r="Q568" s="336">
        <f t="shared" si="44"/>
        <v>6.7912697681970164E-3</v>
      </c>
      <c r="R568" s="333"/>
      <c r="S568" s="334"/>
      <c r="T568" s="335"/>
      <c r="U568" s="337"/>
      <c r="V568" s="338">
        <f t="shared" si="45"/>
        <v>0.84584243574347273</v>
      </c>
      <c r="W568" s="337"/>
      <c r="X568" s="338">
        <f t="shared" si="46"/>
        <v>0.26774960252283825</v>
      </c>
    </row>
    <row r="569" spans="1:24" ht="14">
      <c r="A569" s="360" t="s">
        <v>830</v>
      </c>
      <c r="B569" s="358">
        <v>2.4533999999999998</v>
      </c>
      <c r="C569" s="358"/>
      <c r="D569" s="358">
        <v>5.7</v>
      </c>
      <c r="E569" s="361">
        <v>64</v>
      </c>
      <c r="F569" s="356">
        <f t="shared" si="30"/>
        <v>64</v>
      </c>
      <c r="G569" s="355">
        <f t="shared" si="38"/>
        <v>1099.5116277760001</v>
      </c>
      <c r="H569" s="361">
        <v>1024</v>
      </c>
      <c r="I569" s="361">
        <f>4 * 3800</f>
        <v>15200</v>
      </c>
      <c r="J569" s="357" t="s">
        <v>831</v>
      </c>
      <c r="K569" s="357" t="s">
        <v>832</v>
      </c>
      <c r="L569" s="356" t="b">
        <f t="shared" si="39"/>
        <v>1</v>
      </c>
      <c r="M569" s="333">
        <f t="shared" si="40"/>
        <v>0.23401605811780118</v>
      </c>
      <c r="N569" s="334">
        <f t="shared" si="41"/>
        <v>1629.4268787644419</v>
      </c>
      <c r="O569" s="335">
        <f t="shared" si="42"/>
        <v>0</v>
      </c>
      <c r="P569" s="335">
        <f t="shared" si="43"/>
        <v>4.0529193799430943E-2</v>
      </c>
      <c r="Q569" s="336">
        <f t="shared" si="44"/>
        <v>7.7807514940200599E-3</v>
      </c>
      <c r="R569" s="333"/>
      <c r="S569" s="334"/>
      <c r="T569" s="335"/>
      <c r="U569" s="337"/>
      <c r="V569" s="338">
        <f t="shared" si="45"/>
        <v>1.2698329866566043</v>
      </c>
      <c r="W569" s="337"/>
      <c r="X569" s="338">
        <f t="shared" si="46"/>
        <v>0.40196289885697906</v>
      </c>
    </row>
    <row r="570" spans="1:24" ht="14">
      <c r="A570" s="360" t="s">
        <v>833</v>
      </c>
      <c r="B570" s="358">
        <v>1.9168000000000001</v>
      </c>
      <c r="C570" s="358"/>
      <c r="D570" s="358">
        <v>5.7119999999999997</v>
      </c>
      <c r="E570" s="361">
        <v>96</v>
      </c>
      <c r="F570" s="356">
        <f t="shared" si="30"/>
        <v>96</v>
      </c>
      <c r="G570" s="355">
        <f t="shared" si="38"/>
        <v>412.316860416</v>
      </c>
      <c r="H570" s="361">
        <v>384</v>
      </c>
      <c r="I570" s="362">
        <v>1E-10</v>
      </c>
      <c r="J570" s="357" t="s">
        <v>234</v>
      </c>
      <c r="K570" s="357" t="s">
        <v>708</v>
      </c>
      <c r="L570" s="356" t="b">
        <f t="shared" si="39"/>
        <v>1</v>
      </c>
      <c r="M570" s="333">
        <f t="shared" si="40"/>
        <v>0.48654677780427114</v>
      </c>
      <c r="N570" s="334">
        <f t="shared" si="41"/>
        <v>6504.2411772167397</v>
      </c>
      <c r="O570" s="335">
        <f t="shared" si="42"/>
        <v>0</v>
      </c>
      <c r="P570" s="335">
        <f t="shared" si="43"/>
        <v>5.0663639797668039E-2</v>
      </c>
      <c r="Q570" s="336">
        <f t="shared" si="44"/>
        <v>6.0789697822359401E-3</v>
      </c>
      <c r="R570" s="333"/>
      <c r="S570" s="334"/>
      <c r="T570" s="335"/>
      <c r="U570" s="337"/>
      <c r="V570" s="338">
        <f t="shared" si="45"/>
        <v>0.84833754617339452</v>
      </c>
      <c r="W570" s="337"/>
      <c r="X570" s="338">
        <f t="shared" si="46"/>
        <v>0.26853942435918887</v>
      </c>
    </row>
    <row r="571" spans="1:24" ht="14">
      <c r="A571" s="360" t="s">
        <v>834</v>
      </c>
      <c r="B571" s="358">
        <v>1.9168000000000001</v>
      </c>
      <c r="C571" s="358"/>
      <c r="D571" s="358">
        <v>5.7119999999999997</v>
      </c>
      <c r="E571" s="361">
        <v>96</v>
      </c>
      <c r="F571" s="356">
        <f t="shared" si="30"/>
        <v>96</v>
      </c>
      <c r="G571" s="355">
        <f t="shared" si="38"/>
        <v>412.316860416</v>
      </c>
      <c r="H571" s="361">
        <v>384</v>
      </c>
      <c r="I571" s="362">
        <v>1E-10</v>
      </c>
      <c r="J571" s="357" t="s">
        <v>234</v>
      </c>
      <c r="K571" s="357" t="s">
        <v>708</v>
      </c>
      <c r="L571" s="356" t="b">
        <f t="shared" si="39"/>
        <v>1</v>
      </c>
      <c r="M571" s="333">
        <f t="shared" si="40"/>
        <v>0.48654677780427114</v>
      </c>
      <c r="N571" s="334">
        <f t="shared" si="41"/>
        <v>6504.2411772167397</v>
      </c>
      <c r="O571" s="335">
        <f t="shared" si="42"/>
        <v>0</v>
      </c>
      <c r="P571" s="335">
        <f t="shared" si="43"/>
        <v>5.0663639797668039E-2</v>
      </c>
      <c r="Q571" s="336">
        <f t="shared" si="44"/>
        <v>6.0789697822359401E-3</v>
      </c>
      <c r="R571" s="333"/>
      <c r="S571" s="334"/>
      <c r="T571" s="335"/>
      <c r="U571" s="337"/>
      <c r="V571" s="338">
        <f t="shared" si="45"/>
        <v>0.84833754617339452</v>
      </c>
      <c r="W571" s="337"/>
      <c r="X571" s="338">
        <f t="shared" si="46"/>
        <v>0.26853942435918887</v>
      </c>
    </row>
    <row r="572" spans="1:24" ht="14">
      <c r="A572" s="360" t="s">
        <v>835</v>
      </c>
      <c r="B572" s="358">
        <v>2.3161999999999998</v>
      </c>
      <c r="C572" s="358"/>
      <c r="D572" s="358">
        <v>5.8206699999999998</v>
      </c>
      <c r="E572" s="361">
        <v>64</v>
      </c>
      <c r="F572" s="356">
        <f t="shared" si="30"/>
        <v>64</v>
      </c>
      <c r="G572" s="355">
        <f t="shared" si="38"/>
        <v>274.87790694400002</v>
      </c>
      <c r="H572" s="361">
        <v>256</v>
      </c>
      <c r="I572" s="361">
        <f>4 * 7500</f>
        <v>30000</v>
      </c>
      <c r="J572" s="357" t="s">
        <v>795</v>
      </c>
      <c r="K572" s="357" t="s">
        <v>708</v>
      </c>
      <c r="L572" s="356" t="b">
        <f t="shared" si="39"/>
        <v>0</v>
      </c>
      <c r="M572" s="333">
        <f t="shared" si="40"/>
        <v>3.8074925224666455E+89</v>
      </c>
      <c r="N572" s="334">
        <f t="shared" si="41"/>
        <v>6504.2411772167397</v>
      </c>
      <c r="O572" s="335">
        <f t="shared" si="42"/>
        <v>0</v>
      </c>
      <c r="P572" s="335">
        <f t="shared" si="43"/>
        <v>0.10203387807748913</v>
      </c>
      <c r="Q572" s="336">
        <f t="shared" si="44"/>
        <v>7.3456332479209527E-3</v>
      </c>
      <c r="R572" s="333"/>
      <c r="S572" s="334"/>
      <c r="T572" s="335"/>
      <c r="U572" s="337"/>
      <c r="V572" s="338">
        <f t="shared" si="45"/>
        <v>9.9999999999999997E+89</v>
      </c>
      <c r="W572" s="337"/>
      <c r="X572" s="338">
        <f t="shared" si="46"/>
        <v>9.9999999999999997E+89</v>
      </c>
    </row>
    <row r="573" spans="1:24" ht="14">
      <c r="A573" s="360" t="s">
        <v>836</v>
      </c>
      <c r="B573" s="358">
        <v>2.274</v>
      </c>
      <c r="C573" s="358"/>
      <c r="D573" s="358">
        <v>6.048</v>
      </c>
      <c r="E573" s="361">
        <v>96</v>
      </c>
      <c r="F573" s="356">
        <f t="shared" si="30"/>
        <v>96</v>
      </c>
      <c r="G573" s="355">
        <f t="shared" si="38"/>
        <v>824.63372083199999</v>
      </c>
      <c r="H573" s="361">
        <v>768</v>
      </c>
      <c r="I573" s="362">
        <v>1E-10</v>
      </c>
      <c r="J573" s="357" t="s">
        <v>234</v>
      </c>
      <c r="K573" s="357" t="s">
        <v>500</v>
      </c>
      <c r="L573" s="356" t="b">
        <f t="shared" si="39"/>
        <v>1</v>
      </c>
      <c r="M573" s="333">
        <f t="shared" si="40"/>
        <v>0.28860793320297173</v>
      </c>
      <c r="N573" s="334">
        <f t="shared" si="41"/>
        <v>3252.1205886083699</v>
      </c>
      <c r="O573" s="335">
        <f t="shared" si="42"/>
        <v>0</v>
      </c>
      <c r="P573" s="335">
        <f t="shared" si="43"/>
        <v>3.0052461628729422E-2</v>
      </c>
      <c r="Q573" s="336">
        <f t="shared" si="44"/>
        <v>7.2117995016718105E-3</v>
      </c>
      <c r="R573" s="333"/>
      <c r="S573" s="334"/>
      <c r="T573" s="335"/>
      <c r="U573" s="337"/>
      <c r="V573" s="338">
        <f t="shared" si="45"/>
        <v>0.8982397547718296</v>
      </c>
      <c r="W573" s="337"/>
      <c r="X573" s="338">
        <f t="shared" si="46"/>
        <v>0.28433586108619996</v>
      </c>
    </row>
    <row r="574" spans="1:24" ht="14">
      <c r="A574" s="360" t="s">
        <v>837</v>
      </c>
      <c r="B574" s="358">
        <v>2.3877000000000002</v>
      </c>
      <c r="C574" s="358"/>
      <c r="D574" s="358">
        <v>6.048</v>
      </c>
      <c r="E574" s="361">
        <v>96</v>
      </c>
      <c r="F574" s="356">
        <f t="shared" si="30"/>
        <v>96</v>
      </c>
      <c r="G574" s="355">
        <f t="shared" si="38"/>
        <v>824.63372083199999</v>
      </c>
      <c r="H574" s="361">
        <v>768</v>
      </c>
      <c r="I574" s="362">
        <v>1E-10</v>
      </c>
      <c r="J574" s="357" t="s">
        <v>234</v>
      </c>
      <c r="K574" s="357" t="s">
        <v>752</v>
      </c>
      <c r="L574" s="356" t="b">
        <f t="shared" si="39"/>
        <v>1</v>
      </c>
      <c r="M574" s="333">
        <f t="shared" si="40"/>
        <v>0.30303832986312035</v>
      </c>
      <c r="N574" s="334">
        <f t="shared" si="41"/>
        <v>3252.1205886083699</v>
      </c>
      <c r="O574" s="335">
        <f t="shared" si="42"/>
        <v>0</v>
      </c>
      <c r="P574" s="335">
        <f t="shared" si="43"/>
        <v>3.1555084710165902E-2</v>
      </c>
      <c r="Q574" s="336">
        <f t="shared" si="44"/>
        <v>7.5723894767554013E-3</v>
      </c>
      <c r="R574" s="333"/>
      <c r="S574" s="334"/>
      <c r="T574" s="335"/>
      <c r="U574" s="337"/>
      <c r="V574" s="338">
        <f t="shared" si="45"/>
        <v>0.8982397547718296</v>
      </c>
      <c r="W574" s="337"/>
      <c r="X574" s="338">
        <f t="shared" si="46"/>
        <v>0.28433586108619996</v>
      </c>
    </row>
    <row r="575" spans="1:24" ht="14">
      <c r="A575" s="360" t="s">
        <v>838</v>
      </c>
      <c r="B575" s="358">
        <v>2.274</v>
      </c>
      <c r="C575" s="358"/>
      <c r="D575" s="358">
        <v>6.048</v>
      </c>
      <c r="E575" s="361">
        <v>96</v>
      </c>
      <c r="F575" s="356">
        <f t="shared" si="30"/>
        <v>96</v>
      </c>
      <c r="G575" s="355">
        <f t="shared" si="38"/>
        <v>824.63372083199999</v>
      </c>
      <c r="H575" s="361">
        <v>768</v>
      </c>
      <c r="I575" s="362">
        <v>1E-10</v>
      </c>
      <c r="J575" s="357" t="s">
        <v>234</v>
      </c>
      <c r="K575" s="357" t="s">
        <v>500</v>
      </c>
      <c r="L575" s="356" t="b">
        <f t="shared" si="39"/>
        <v>1</v>
      </c>
      <c r="M575" s="333">
        <f t="shared" si="40"/>
        <v>0.28860793320297173</v>
      </c>
      <c r="N575" s="334">
        <f t="shared" si="41"/>
        <v>3252.1205886083699</v>
      </c>
      <c r="O575" s="335">
        <f t="shared" si="42"/>
        <v>0</v>
      </c>
      <c r="P575" s="335">
        <f t="shared" si="43"/>
        <v>3.0052461628729422E-2</v>
      </c>
      <c r="Q575" s="336">
        <f t="shared" si="44"/>
        <v>7.2117995016718105E-3</v>
      </c>
      <c r="R575" s="333"/>
      <c r="S575" s="334"/>
      <c r="T575" s="335"/>
      <c r="U575" s="337"/>
      <c r="V575" s="338">
        <f t="shared" si="45"/>
        <v>0.8982397547718296</v>
      </c>
      <c r="W575" s="337"/>
      <c r="X575" s="338">
        <f t="shared" si="46"/>
        <v>0.28433586108619996</v>
      </c>
    </row>
    <row r="576" spans="1:24" ht="14">
      <c r="A576" s="360" t="s">
        <v>839</v>
      </c>
      <c r="B576" s="358">
        <v>2.4256000000000002</v>
      </c>
      <c r="C576" s="358"/>
      <c r="D576" s="358">
        <v>6.1440000000000001</v>
      </c>
      <c r="E576" s="361">
        <v>128</v>
      </c>
      <c r="F576" s="356">
        <f t="shared" si="30"/>
        <v>128</v>
      </c>
      <c r="G576" s="355">
        <f t="shared" si="38"/>
        <v>549.75581388800003</v>
      </c>
      <c r="H576" s="361">
        <v>512</v>
      </c>
      <c r="I576" s="362">
        <v>1E-10</v>
      </c>
      <c r="J576" s="357" t="s">
        <v>234</v>
      </c>
      <c r="K576" s="357" t="s">
        <v>617</v>
      </c>
      <c r="L576" s="356" t="b">
        <f t="shared" si="39"/>
        <v>1</v>
      </c>
      <c r="M576" s="333">
        <f t="shared" si="40"/>
        <v>0.46209137683291546</v>
      </c>
      <c r="N576" s="334">
        <f t="shared" si="41"/>
        <v>6508.7299564970817</v>
      </c>
      <c r="O576" s="335">
        <f t="shared" si="42"/>
        <v>0</v>
      </c>
      <c r="P576" s="335">
        <f t="shared" si="43"/>
        <v>4.9316860108684191E-2</v>
      </c>
      <c r="Q576" s="336">
        <f t="shared" si="44"/>
        <v>7.692586135116598E-3</v>
      </c>
      <c r="R576" s="333"/>
      <c r="S576" s="334"/>
      <c r="T576" s="335"/>
      <c r="U576" s="337"/>
      <c r="V576" s="338">
        <f t="shared" si="45"/>
        <v>0.68437314649282255</v>
      </c>
      <c r="W576" s="337"/>
      <c r="X576" s="338">
        <f t="shared" si="46"/>
        <v>0.21663684654186663</v>
      </c>
    </row>
    <row r="577" spans="1:24" ht="14">
      <c r="A577" s="360" t="s">
        <v>840</v>
      </c>
      <c r="B577" s="358">
        <v>2.4256000000000002</v>
      </c>
      <c r="C577" s="358"/>
      <c r="D577" s="358">
        <v>6.1440000000000001</v>
      </c>
      <c r="E577" s="361">
        <v>128</v>
      </c>
      <c r="F577" s="356">
        <f t="shared" si="30"/>
        <v>128</v>
      </c>
      <c r="G577" s="355">
        <f t="shared" si="38"/>
        <v>549.75581388800003</v>
      </c>
      <c r="H577" s="361">
        <v>512</v>
      </c>
      <c r="I577" s="362">
        <v>1E-10</v>
      </c>
      <c r="J577" s="357" t="s">
        <v>234</v>
      </c>
      <c r="K577" s="357" t="s">
        <v>617</v>
      </c>
      <c r="L577" s="356" t="b">
        <f t="shared" si="39"/>
        <v>1</v>
      </c>
      <c r="M577" s="333">
        <f t="shared" si="40"/>
        <v>0.46209137683291546</v>
      </c>
      <c r="N577" s="334">
        <f t="shared" si="41"/>
        <v>6508.7299564970817</v>
      </c>
      <c r="O577" s="335">
        <f t="shared" si="42"/>
        <v>0</v>
      </c>
      <c r="P577" s="335">
        <f t="shared" si="43"/>
        <v>4.9316860108684191E-2</v>
      </c>
      <c r="Q577" s="336">
        <f t="shared" si="44"/>
        <v>7.692586135116598E-3</v>
      </c>
      <c r="R577" s="333"/>
      <c r="S577" s="334"/>
      <c r="T577" s="335"/>
      <c r="U577" s="337"/>
      <c r="V577" s="338">
        <f t="shared" si="45"/>
        <v>0.68437314649282255</v>
      </c>
      <c r="W577" s="337"/>
      <c r="X577" s="338">
        <f t="shared" si="46"/>
        <v>0.21663684654186663</v>
      </c>
    </row>
    <row r="578" spans="1:24" ht="14">
      <c r="A578" s="360" t="s">
        <v>841</v>
      </c>
      <c r="B578" s="358">
        <v>2.2158000000000002</v>
      </c>
      <c r="C578" s="358"/>
      <c r="D578" s="358">
        <v>6.2524800000000003</v>
      </c>
      <c r="E578" s="361">
        <v>64</v>
      </c>
      <c r="F578" s="356">
        <f t="shared" si="30"/>
        <v>64</v>
      </c>
      <c r="G578" s="355">
        <f t="shared" si="38"/>
        <v>549.75581388800003</v>
      </c>
      <c r="H578" s="361">
        <v>512</v>
      </c>
      <c r="I578" s="361">
        <f>2 * 1900</f>
        <v>3800</v>
      </c>
      <c r="J578" s="357" t="s">
        <v>728</v>
      </c>
      <c r="K578" s="357" t="s">
        <v>749</v>
      </c>
      <c r="L578" s="356" t="b">
        <f t="shared" si="39"/>
        <v>1</v>
      </c>
      <c r="M578" s="333">
        <f t="shared" si="40"/>
        <v>0.42212321602340624</v>
      </c>
      <c r="N578" s="334">
        <f t="shared" si="41"/>
        <v>3254.3649782485409</v>
      </c>
      <c r="O578" s="335">
        <f t="shared" si="42"/>
        <v>0</v>
      </c>
      <c r="P578" s="335">
        <f t="shared" si="43"/>
        <v>4.5051244487476272E-2</v>
      </c>
      <c r="Q578" s="336">
        <f t="shared" si="44"/>
        <v>7.0272231028163587E-3</v>
      </c>
      <c r="R578" s="333"/>
      <c r="S578" s="334"/>
      <c r="T578" s="335"/>
      <c r="U578" s="337"/>
      <c r="V578" s="338">
        <f t="shared" si="45"/>
        <v>1.3929132197211731</v>
      </c>
      <c r="W578" s="337"/>
      <c r="X578" s="338">
        <f t="shared" si="46"/>
        <v>0.44092368172724289</v>
      </c>
    </row>
    <row r="579" spans="1:24" ht="14">
      <c r="A579" s="360" t="s">
        <v>842</v>
      </c>
      <c r="B579" s="358">
        <v>2.3643000000000001</v>
      </c>
      <c r="C579" s="358"/>
      <c r="D579" s="358">
        <v>6.2880000000000003</v>
      </c>
      <c r="E579" s="361">
        <v>96</v>
      </c>
      <c r="F579" s="356">
        <f t="shared" si="30"/>
        <v>96</v>
      </c>
      <c r="G579" s="355">
        <f t="shared" si="38"/>
        <v>824.63372083199999</v>
      </c>
      <c r="H579" s="361">
        <v>768</v>
      </c>
      <c r="I579" s="361">
        <f>4 * 900</f>
        <v>3600</v>
      </c>
      <c r="J579" s="357" t="s">
        <v>789</v>
      </c>
      <c r="K579" s="357" t="s">
        <v>602</v>
      </c>
      <c r="L579" s="356" t="b">
        <f t="shared" si="39"/>
        <v>1</v>
      </c>
      <c r="M579" s="333">
        <f t="shared" si="40"/>
        <v>0.30006848569559635</v>
      </c>
      <c r="N579" s="334">
        <f t="shared" si="41"/>
        <v>3252.1205886083699</v>
      </c>
      <c r="O579" s="335">
        <f t="shared" si="42"/>
        <v>0</v>
      </c>
      <c r="P579" s="335">
        <f t="shared" si="43"/>
        <v>3.1245837743537813E-2</v>
      </c>
      <c r="Q579" s="336">
        <f t="shared" si="44"/>
        <v>7.4981783473186724E-3</v>
      </c>
      <c r="R579" s="333"/>
      <c r="S579" s="334"/>
      <c r="T579" s="335"/>
      <c r="U579" s="337"/>
      <c r="V579" s="338">
        <f t="shared" si="45"/>
        <v>0.93388418948499752</v>
      </c>
      <c r="W579" s="337"/>
      <c r="X579" s="338">
        <f t="shared" si="46"/>
        <v>0.29561903017692215</v>
      </c>
    </row>
    <row r="580" spans="1:24" ht="14">
      <c r="A580" s="357" t="s">
        <v>843</v>
      </c>
      <c r="B580" s="358">
        <v>2.3462000000000001</v>
      </c>
      <c r="C580" s="358"/>
      <c r="D580" s="358">
        <v>6.4512</v>
      </c>
      <c r="E580" s="361">
        <v>128</v>
      </c>
      <c r="F580" s="356">
        <f t="shared" si="30"/>
        <v>128</v>
      </c>
      <c r="G580" s="355">
        <f t="shared" si="38"/>
        <v>274.87790694400002</v>
      </c>
      <c r="H580" s="361">
        <v>256</v>
      </c>
      <c r="I580" s="361">
        <f t="shared" ref="I580:I581" si="47">4 * 1900</f>
        <v>7600</v>
      </c>
      <c r="J580" s="357" t="s">
        <v>844</v>
      </c>
      <c r="K580" s="357" t="s">
        <v>617</v>
      </c>
      <c r="L580" s="356" t="b">
        <f t="shared" si="39"/>
        <v>0</v>
      </c>
      <c r="M580" s="333">
        <f t="shared" si="40"/>
        <v>3.8074925224666455E+89</v>
      </c>
      <c r="N580" s="334">
        <f t="shared" si="41"/>
        <v>13008.482354433479</v>
      </c>
      <c r="O580" s="335">
        <f t="shared" si="42"/>
        <v>0</v>
      </c>
      <c r="P580" s="335">
        <f t="shared" si="43"/>
        <v>0.10335544631094251</v>
      </c>
      <c r="Q580" s="336">
        <f t="shared" si="44"/>
        <v>7.440775721557785E-3</v>
      </c>
      <c r="R580" s="333"/>
      <c r="S580" s="334"/>
      <c r="T580" s="335"/>
      <c r="U580" s="337"/>
      <c r="V580" s="338">
        <f t="shared" si="45"/>
        <v>9.9999999999999997E+89</v>
      </c>
      <c r="W580" s="337"/>
      <c r="X580" s="338">
        <f t="shared" si="46"/>
        <v>9.9999999999999997E+89</v>
      </c>
    </row>
    <row r="581" spans="1:24" ht="14">
      <c r="A581" s="360" t="s">
        <v>845</v>
      </c>
      <c r="B581" s="358">
        <v>2.3462000000000001</v>
      </c>
      <c r="C581" s="358"/>
      <c r="D581" s="358">
        <v>6.4512</v>
      </c>
      <c r="E581" s="361">
        <v>128</v>
      </c>
      <c r="F581" s="356">
        <f t="shared" si="30"/>
        <v>128</v>
      </c>
      <c r="G581" s="355">
        <f t="shared" si="38"/>
        <v>274.87790694400002</v>
      </c>
      <c r="H581" s="361">
        <v>256</v>
      </c>
      <c r="I581" s="361">
        <f t="shared" si="47"/>
        <v>7600</v>
      </c>
      <c r="J581" s="357" t="s">
        <v>844</v>
      </c>
      <c r="K581" s="357" t="s">
        <v>617</v>
      </c>
      <c r="L581" s="356" t="b">
        <f t="shared" si="39"/>
        <v>0</v>
      </c>
      <c r="M581" s="333">
        <f t="shared" si="40"/>
        <v>3.8074925224666455E+89</v>
      </c>
      <c r="N581" s="334">
        <f t="shared" si="41"/>
        <v>13008.482354433479</v>
      </c>
      <c r="O581" s="335">
        <f t="shared" si="42"/>
        <v>0</v>
      </c>
      <c r="P581" s="335">
        <f t="shared" si="43"/>
        <v>0.10335544631094251</v>
      </c>
      <c r="Q581" s="336">
        <f t="shared" si="44"/>
        <v>7.440775721557785E-3</v>
      </c>
      <c r="R581" s="333"/>
      <c r="S581" s="334"/>
      <c r="T581" s="335"/>
      <c r="U581" s="337"/>
      <c r="V581" s="338">
        <f t="shared" si="45"/>
        <v>9.9999999999999997E+89</v>
      </c>
      <c r="W581" s="337"/>
      <c r="X581" s="338">
        <f t="shared" si="46"/>
        <v>9.9999999999999997E+89</v>
      </c>
    </row>
    <row r="582" spans="1:24" ht="14">
      <c r="A582" s="360" t="s">
        <v>846</v>
      </c>
      <c r="B582" s="358">
        <v>2.4405000000000001</v>
      </c>
      <c r="C582" s="358"/>
      <c r="D582" s="358">
        <v>6.4906300000000003</v>
      </c>
      <c r="E582" s="361">
        <v>96</v>
      </c>
      <c r="F582" s="356">
        <f t="shared" si="30"/>
        <v>96</v>
      </c>
      <c r="G582" s="355">
        <f t="shared" si="38"/>
        <v>412.316860416</v>
      </c>
      <c r="H582" s="361">
        <v>384</v>
      </c>
      <c r="I582" s="362">
        <v>1E-10</v>
      </c>
      <c r="J582" s="357" t="s">
        <v>234</v>
      </c>
      <c r="K582" s="357" t="s">
        <v>589</v>
      </c>
      <c r="L582" s="356" t="b">
        <f t="shared" si="39"/>
        <v>1</v>
      </c>
      <c r="M582" s="333">
        <f t="shared" si="40"/>
        <v>0.6194790334053234</v>
      </c>
      <c r="N582" s="334">
        <f t="shared" si="41"/>
        <v>6504.2411772167397</v>
      </c>
      <c r="O582" s="335">
        <f t="shared" si="42"/>
        <v>0</v>
      </c>
      <c r="P582" s="335">
        <f t="shared" si="43"/>
        <v>6.4505745474858558E-2</v>
      </c>
      <c r="Q582" s="336">
        <f t="shared" si="44"/>
        <v>7.7398402303562241E-3</v>
      </c>
      <c r="R582" s="333"/>
      <c r="S582" s="334"/>
      <c r="T582" s="335"/>
      <c r="U582" s="337"/>
      <c r="V582" s="338">
        <f t="shared" si="45"/>
        <v>0.96397848867636926</v>
      </c>
      <c r="W582" s="337"/>
      <c r="X582" s="338">
        <f t="shared" si="46"/>
        <v>0.30514531581380988</v>
      </c>
    </row>
    <row r="583" spans="1:24" ht="14">
      <c r="A583" s="360" t="s">
        <v>847</v>
      </c>
      <c r="B583" s="358">
        <v>2.2090999999999998</v>
      </c>
      <c r="C583" s="358"/>
      <c r="D583" s="358">
        <v>6.5279999999999996</v>
      </c>
      <c r="E583" s="361">
        <v>96</v>
      </c>
      <c r="F583" s="356">
        <f t="shared" si="30"/>
        <v>96</v>
      </c>
      <c r="G583" s="355">
        <f t="shared" si="38"/>
        <v>412.316860416</v>
      </c>
      <c r="H583" s="361">
        <v>384</v>
      </c>
      <c r="I583" s="361">
        <f t="shared" ref="I583:I584" si="48">4 * 900</f>
        <v>3600</v>
      </c>
      <c r="J583" s="357" t="s">
        <v>789</v>
      </c>
      <c r="K583" s="357" t="s">
        <v>708</v>
      </c>
      <c r="L583" s="356" t="b">
        <f t="shared" si="39"/>
        <v>1</v>
      </c>
      <c r="M583" s="333">
        <f t="shared" si="40"/>
        <v>0.56074211542540442</v>
      </c>
      <c r="N583" s="334">
        <f t="shared" si="41"/>
        <v>6504.2411772167397</v>
      </c>
      <c r="O583" s="335">
        <f t="shared" si="42"/>
        <v>0</v>
      </c>
      <c r="P583" s="335">
        <f t="shared" si="43"/>
        <v>5.8389527690436378E-2</v>
      </c>
      <c r="Q583" s="336">
        <f t="shared" si="44"/>
        <v>7.0059746170374653E-3</v>
      </c>
      <c r="R583" s="333"/>
      <c r="S583" s="334"/>
      <c r="T583" s="335"/>
      <c r="U583" s="337"/>
      <c r="V583" s="338">
        <f t="shared" si="45"/>
        <v>0.96952862419816521</v>
      </c>
      <c r="W583" s="337"/>
      <c r="X583" s="338">
        <f t="shared" si="46"/>
        <v>0.30690219926764434</v>
      </c>
    </row>
    <row r="584" spans="1:24" ht="14">
      <c r="A584" s="360" t="s">
        <v>848</v>
      </c>
      <c r="B584" s="358">
        <v>2.2090999999999998</v>
      </c>
      <c r="C584" s="358"/>
      <c r="D584" s="358">
        <v>6.5279999999999996</v>
      </c>
      <c r="E584" s="361">
        <v>96</v>
      </c>
      <c r="F584" s="356">
        <f t="shared" si="30"/>
        <v>96</v>
      </c>
      <c r="G584" s="355">
        <f t="shared" si="38"/>
        <v>412.316860416</v>
      </c>
      <c r="H584" s="361">
        <v>384</v>
      </c>
      <c r="I584" s="361">
        <f t="shared" si="48"/>
        <v>3600</v>
      </c>
      <c r="J584" s="357" t="s">
        <v>789</v>
      </c>
      <c r="K584" s="357" t="s">
        <v>708</v>
      </c>
      <c r="L584" s="356" t="b">
        <f t="shared" si="39"/>
        <v>1</v>
      </c>
      <c r="M584" s="333">
        <f t="shared" si="40"/>
        <v>0.56074211542540442</v>
      </c>
      <c r="N584" s="334">
        <f t="shared" si="41"/>
        <v>6504.2411772167397</v>
      </c>
      <c r="O584" s="335">
        <f t="shared" si="42"/>
        <v>0</v>
      </c>
      <c r="P584" s="335">
        <f t="shared" si="43"/>
        <v>5.8389527690436378E-2</v>
      </c>
      <c r="Q584" s="336">
        <f t="shared" si="44"/>
        <v>7.0059746170374653E-3</v>
      </c>
      <c r="R584" s="333"/>
      <c r="S584" s="334"/>
      <c r="T584" s="335"/>
      <c r="U584" s="337"/>
      <c r="V584" s="338">
        <f t="shared" si="45"/>
        <v>0.96952862419816521</v>
      </c>
      <c r="W584" s="337"/>
      <c r="X584" s="338">
        <f t="shared" si="46"/>
        <v>0.30690219926764434</v>
      </c>
    </row>
    <row r="585" spans="1:24" ht="14">
      <c r="A585" s="360" t="s">
        <v>849</v>
      </c>
      <c r="B585" s="358">
        <v>1.8658999999999999</v>
      </c>
      <c r="C585" s="358"/>
      <c r="D585" s="358">
        <v>6.6689999999999996</v>
      </c>
      <c r="E585" s="361">
        <v>64</v>
      </c>
      <c r="F585" s="356">
        <f t="shared" si="30"/>
        <v>64</v>
      </c>
      <c r="G585" s="355">
        <f t="shared" si="38"/>
        <v>1047.9720202240001</v>
      </c>
      <c r="H585" s="361">
        <v>976</v>
      </c>
      <c r="I585" s="361">
        <f>1 * 1920</f>
        <v>1920</v>
      </c>
      <c r="J585" s="357" t="s">
        <v>850</v>
      </c>
      <c r="K585" s="357" t="s">
        <v>364</v>
      </c>
      <c r="L585" s="356" t="b">
        <f t="shared" si="39"/>
        <v>1</v>
      </c>
      <c r="M585" s="333">
        <f t="shared" si="40"/>
        <v>0.18631277523221501</v>
      </c>
      <c r="N585" s="334">
        <f t="shared" si="41"/>
        <v>1705.7361265302695</v>
      </c>
      <c r="O585" s="335">
        <f t="shared" si="42"/>
        <v>0</v>
      </c>
      <c r="P585" s="335">
        <f t="shared" si="43"/>
        <v>3.0823927085007821E-2</v>
      </c>
      <c r="Q585" s="336">
        <f t="shared" si="44"/>
        <v>5.9175447186321159E-3</v>
      </c>
      <c r="R585" s="333"/>
      <c r="S585" s="334"/>
      <c r="T585" s="335"/>
      <c r="U585" s="337"/>
      <c r="V585" s="338">
        <f t="shared" si="45"/>
        <v>1.485704594388227</v>
      </c>
      <c r="W585" s="337"/>
      <c r="X585" s="338">
        <f t="shared" si="46"/>
        <v>0.47029659166266558</v>
      </c>
    </row>
    <row r="586" spans="1:24" ht="14">
      <c r="A586" s="360" t="s">
        <v>851</v>
      </c>
      <c r="B586" s="358">
        <v>1.8617999999999999</v>
      </c>
      <c r="C586" s="358"/>
      <c r="D586" s="358">
        <v>6.6689999999999996</v>
      </c>
      <c r="E586" s="361">
        <v>64</v>
      </c>
      <c r="F586" s="356">
        <f t="shared" si="30"/>
        <v>64</v>
      </c>
      <c r="G586" s="355">
        <f t="shared" si="38"/>
        <v>1099.5116277760001</v>
      </c>
      <c r="H586" s="361">
        <v>1024</v>
      </c>
      <c r="I586" s="361">
        <f>1 * 1900</f>
        <v>1900</v>
      </c>
      <c r="J586" s="357" t="s">
        <v>485</v>
      </c>
      <c r="K586" s="357" t="s">
        <v>589</v>
      </c>
      <c r="L586" s="356" t="b">
        <f t="shared" si="39"/>
        <v>1</v>
      </c>
      <c r="M586" s="333">
        <f t="shared" si="40"/>
        <v>0.17758665403265766</v>
      </c>
      <c r="N586" s="334">
        <f t="shared" si="41"/>
        <v>1629.4268787644419</v>
      </c>
      <c r="O586" s="335">
        <f t="shared" si="42"/>
        <v>0</v>
      </c>
      <c r="P586" s="335">
        <f t="shared" si="43"/>
        <v>3.0756196713043339E-2</v>
      </c>
      <c r="Q586" s="336">
        <f t="shared" si="44"/>
        <v>5.9045419139017487E-3</v>
      </c>
      <c r="R586" s="333"/>
      <c r="S586" s="334"/>
      <c r="T586" s="335"/>
      <c r="U586" s="337"/>
      <c r="V586" s="338">
        <f t="shared" si="45"/>
        <v>1.485704594388227</v>
      </c>
      <c r="W586" s="337"/>
      <c r="X586" s="338">
        <f t="shared" si="46"/>
        <v>0.47029659166266558</v>
      </c>
    </row>
    <row r="587" spans="1:24" ht="14">
      <c r="A587" s="360" t="s">
        <v>852</v>
      </c>
      <c r="B587" s="358">
        <v>1.8617999999999999</v>
      </c>
      <c r="C587" s="358"/>
      <c r="D587" s="358">
        <v>6.6689999999999996</v>
      </c>
      <c r="E587" s="361">
        <v>32</v>
      </c>
      <c r="F587" s="356">
        <f t="shared" si="30"/>
        <v>32</v>
      </c>
      <c r="G587" s="355">
        <f t="shared" si="38"/>
        <v>1099.5116277760001</v>
      </c>
      <c r="H587" s="361">
        <v>1024</v>
      </c>
      <c r="I587" s="361">
        <f>1 * 950</f>
        <v>950</v>
      </c>
      <c r="J587" s="357" t="s">
        <v>407</v>
      </c>
      <c r="K587" s="357" t="s">
        <v>500</v>
      </c>
      <c r="L587" s="356" t="b">
        <f t="shared" si="39"/>
        <v>1</v>
      </c>
      <c r="M587" s="333">
        <f t="shared" si="40"/>
        <v>0.17758665403265766</v>
      </c>
      <c r="N587" s="334">
        <f t="shared" si="41"/>
        <v>814.71343938222094</v>
      </c>
      <c r="O587" s="335">
        <f t="shared" si="42"/>
        <v>0</v>
      </c>
      <c r="P587" s="335">
        <f t="shared" si="43"/>
        <v>6.1512393426086678E-2</v>
      </c>
      <c r="Q587" s="336">
        <f t="shared" si="44"/>
        <v>3.1714157878943755E+96</v>
      </c>
      <c r="R587" s="333"/>
      <c r="S587" s="334"/>
      <c r="T587" s="335"/>
      <c r="U587" s="337"/>
      <c r="V587" s="338">
        <f t="shared" si="45"/>
        <v>2.971409188776454</v>
      </c>
      <c r="W587" s="337"/>
      <c r="X587" s="338">
        <f t="shared" si="46"/>
        <v>0.94059318332533115</v>
      </c>
    </row>
    <row r="588" spans="1:24" ht="14">
      <c r="A588" s="360" t="s">
        <v>853</v>
      </c>
      <c r="B588" s="358">
        <v>1.8667</v>
      </c>
      <c r="C588" s="358"/>
      <c r="D588" s="358">
        <v>6.6719999999999997</v>
      </c>
      <c r="E588" s="361">
        <v>32</v>
      </c>
      <c r="F588" s="356">
        <f t="shared" si="30"/>
        <v>32</v>
      </c>
      <c r="G588" s="355">
        <f t="shared" si="38"/>
        <v>1047.9720202240001</v>
      </c>
      <c r="H588" s="361">
        <v>976</v>
      </c>
      <c r="I588" s="361">
        <f>1 * 960</f>
        <v>960</v>
      </c>
      <c r="J588" s="357" t="s">
        <v>854</v>
      </c>
      <c r="K588" s="357" t="s">
        <v>250</v>
      </c>
      <c r="L588" s="356" t="b">
        <f t="shared" si="39"/>
        <v>1</v>
      </c>
      <c r="M588" s="333">
        <f t="shared" si="40"/>
        <v>0.18639265637278299</v>
      </c>
      <c r="N588" s="334">
        <f t="shared" si="41"/>
        <v>852.86806326513477</v>
      </c>
      <c r="O588" s="335">
        <f t="shared" si="42"/>
        <v>0</v>
      </c>
      <c r="P588" s="335">
        <f t="shared" si="43"/>
        <v>6.1674285534684715E-2</v>
      </c>
      <c r="Q588" s="336">
        <f t="shared" si="44"/>
        <v>3.1714157878943755E+96</v>
      </c>
      <c r="R588" s="333"/>
      <c r="S588" s="334"/>
      <c r="T588" s="335"/>
      <c r="U588" s="337"/>
      <c r="V588" s="338">
        <f t="shared" si="45"/>
        <v>2.9727458550781978</v>
      </c>
      <c r="W588" s="337"/>
      <c r="X588" s="338">
        <f t="shared" si="46"/>
        <v>0.94101630216623311</v>
      </c>
    </row>
    <row r="589" spans="1:24" ht="14">
      <c r="A589" s="360" t="s">
        <v>855</v>
      </c>
      <c r="B589" s="358">
        <v>2.2421000000000002</v>
      </c>
      <c r="C589" s="358"/>
      <c r="D589" s="358">
        <v>6.6830400000000001</v>
      </c>
      <c r="E589" s="361">
        <v>96</v>
      </c>
      <c r="F589" s="356">
        <f t="shared" si="30"/>
        <v>96</v>
      </c>
      <c r="G589" s="355">
        <f t="shared" si="38"/>
        <v>412.316860416</v>
      </c>
      <c r="H589" s="361">
        <v>384</v>
      </c>
      <c r="I589" s="362">
        <v>1E-10</v>
      </c>
      <c r="J589" s="357" t="s">
        <v>234</v>
      </c>
      <c r="K589" s="357" t="s">
        <v>823</v>
      </c>
      <c r="L589" s="356" t="b">
        <f t="shared" si="39"/>
        <v>1</v>
      </c>
      <c r="M589" s="333">
        <f t="shared" si="40"/>
        <v>0.56911859897483108</v>
      </c>
      <c r="N589" s="334">
        <f t="shared" si="41"/>
        <v>6504.2411772167397</v>
      </c>
      <c r="O589" s="335">
        <f t="shared" si="42"/>
        <v>0</v>
      </c>
      <c r="P589" s="335">
        <f t="shared" si="43"/>
        <v>5.926176272451561E-2</v>
      </c>
      <c r="Q589" s="336">
        <f t="shared" si="44"/>
        <v>7.1106313380379805E-3</v>
      </c>
      <c r="R589" s="333"/>
      <c r="S589" s="334"/>
      <c r="T589" s="335"/>
      <c r="U589" s="337"/>
      <c r="V589" s="338">
        <f t="shared" si="45"/>
        <v>0.99255492902287168</v>
      </c>
      <c r="W589" s="337"/>
      <c r="X589" s="338">
        <f t="shared" si="46"/>
        <v>0.31419112650025099</v>
      </c>
    </row>
    <row r="590" spans="1:24" ht="14">
      <c r="A590" s="360" t="s">
        <v>856</v>
      </c>
      <c r="B590" s="358">
        <v>2.5989</v>
      </c>
      <c r="C590" s="358"/>
      <c r="D590" s="358">
        <v>6.9119999999999999</v>
      </c>
      <c r="E590" s="361">
        <v>96</v>
      </c>
      <c r="F590" s="356">
        <f t="shared" ref="F590:F649" si="49">E590</f>
        <v>96</v>
      </c>
      <c r="G590" s="355">
        <f t="shared" si="38"/>
        <v>824.63372083199999</v>
      </c>
      <c r="H590" s="361">
        <v>768</v>
      </c>
      <c r="I590" s="361">
        <f t="shared" ref="I590:I591" si="50">4 * 900</f>
        <v>3600</v>
      </c>
      <c r="J590" s="357" t="s">
        <v>789</v>
      </c>
      <c r="K590" s="357" t="s">
        <v>500</v>
      </c>
      <c r="L590" s="356" t="b">
        <f t="shared" si="39"/>
        <v>1</v>
      </c>
      <c r="M590" s="333">
        <f t="shared" si="40"/>
        <v>0.32984307722128547</v>
      </c>
      <c r="N590" s="334">
        <f t="shared" si="41"/>
        <v>3252.1205886083699</v>
      </c>
      <c r="O590" s="335">
        <f t="shared" si="42"/>
        <v>0</v>
      </c>
      <c r="P590" s="335">
        <f t="shared" si="43"/>
        <v>3.4346236819219389E-2</v>
      </c>
      <c r="Q590" s="336">
        <f t="shared" si="44"/>
        <v>8.2421924911586925E-3</v>
      </c>
      <c r="R590" s="333"/>
      <c r="S590" s="334"/>
      <c r="T590" s="335"/>
      <c r="U590" s="337"/>
      <c r="V590" s="338">
        <f t="shared" si="45"/>
        <v>1.0265597197392338</v>
      </c>
      <c r="W590" s="337"/>
      <c r="X590" s="338">
        <f t="shared" si="46"/>
        <v>0.32495526981279993</v>
      </c>
    </row>
    <row r="591" spans="1:24" ht="14">
      <c r="A591" s="360" t="s">
        <v>857</v>
      </c>
      <c r="B591" s="358">
        <v>2.5989</v>
      </c>
      <c r="C591" s="358"/>
      <c r="D591" s="358">
        <v>6.9119999999999999</v>
      </c>
      <c r="E591" s="361">
        <v>96</v>
      </c>
      <c r="F591" s="356">
        <f t="shared" si="49"/>
        <v>96</v>
      </c>
      <c r="G591" s="355">
        <f t="shared" si="38"/>
        <v>824.63372083199999</v>
      </c>
      <c r="H591" s="361">
        <v>768</v>
      </c>
      <c r="I591" s="361">
        <f t="shared" si="50"/>
        <v>3600</v>
      </c>
      <c r="J591" s="357" t="s">
        <v>789</v>
      </c>
      <c r="K591" s="357" t="s">
        <v>500</v>
      </c>
      <c r="L591" s="356" t="b">
        <f t="shared" si="39"/>
        <v>1</v>
      </c>
      <c r="M591" s="333">
        <f t="shared" si="40"/>
        <v>0.32984307722128547</v>
      </c>
      <c r="N591" s="334">
        <f t="shared" si="41"/>
        <v>3252.1205886083699</v>
      </c>
      <c r="O591" s="335">
        <f t="shared" si="42"/>
        <v>0</v>
      </c>
      <c r="P591" s="335">
        <f t="shared" si="43"/>
        <v>3.4346236819219389E-2</v>
      </c>
      <c r="Q591" s="336">
        <f t="shared" si="44"/>
        <v>8.2421924911586925E-3</v>
      </c>
      <c r="R591" s="333"/>
      <c r="S591" s="334"/>
      <c r="T591" s="335"/>
      <c r="U591" s="337"/>
      <c r="V591" s="338">
        <f t="shared" si="45"/>
        <v>1.0265597197392338</v>
      </c>
      <c r="W591" s="337"/>
      <c r="X591" s="338">
        <f t="shared" si="46"/>
        <v>0.32495526981279993</v>
      </c>
    </row>
    <row r="592" spans="1:24" ht="14">
      <c r="A592" s="360" t="s">
        <v>858</v>
      </c>
      <c r="B592" s="358">
        <v>2.5211000000000001</v>
      </c>
      <c r="C592" s="358"/>
      <c r="D592" s="358">
        <v>7.1520000000000001</v>
      </c>
      <c r="E592" s="361">
        <v>96</v>
      </c>
      <c r="F592" s="356">
        <f t="shared" si="49"/>
        <v>96</v>
      </c>
      <c r="G592" s="355">
        <f t="shared" si="38"/>
        <v>824.63372083199999</v>
      </c>
      <c r="H592" s="361">
        <v>768</v>
      </c>
      <c r="I592" s="362">
        <v>1E-10</v>
      </c>
      <c r="J592" s="357" t="s">
        <v>234</v>
      </c>
      <c r="K592" s="357" t="s">
        <v>500</v>
      </c>
      <c r="L592" s="356" t="b">
        <f t="shared" si="39"/>
        <v>1</v>
      </c>
      <c r="M592" s="333">
        <f t="shared" si="40"/>
        <v>0.31996897994635531</v>
      </c>
      <c r="N592" s="334">
        <f t="shared" si="41"/>
        <v>3252.1205886083699</v>
      </c>
      <c r="O592" s="335">
        <f t="shared" si="42"/>
        <v>0</v>
      </c>
      <c r="P592" s="335">
        <f t="shared" si="43"/>
        <v>3.3318056733592678E-2</v>
      </c>
      <c r="Q592" s="336">
        <f t="shared" si="44"/>
        <v>7.9954563428605106E-3</v>
      </c>
      <c r="R592" s="333"/>
      <c r="S592" s="334"/>
      <c r="T592" s="335"/>
      <c r="U592" s="337"/>
      <c r="V592" s="338">
        <f t="shared" si="45"/>
        <v>1.0622041544524017</v>
      </c>
      <c r="W592" s="337"/>
      <c r="X592" s="338">
        <f t="shared" si="46"/>
        <v>0.33623843890352217</v>
      </c>
    </row>
    <row r="593" spans="1:24" ht="14">
      <c r="A593" s="360" t="s">
        <v>859</v>
      </c>
      <c r="B593" s="358">
        <v>2.5211000000000001</v>
      </c>
      <c r="C593" s="358"/>
      <c r="D593" s="358">
        <v>7.1520000000000001</v>
      </c>
      <c r="E593" s="361">
        <v>96</v>
      </c>
      <c r="F593" s="356">
        <f t="shared" si="49"/>
        <v>96</v>
      </c>
      <c r="G593" s="355">
        <f t="shared" si="38"/>
        <v>824.63372083199999</v>
      </c>
      <c r="H593" s="361">
        <v>768</v>
      </c>
      <c r="I593" s="362">
        <v>1E-10</v>
      </c>
      <c r="J593" s="357" t="s">
        <v>234</v>
      </c>
      <c r="K593" s="357" t="s">
        <v>708</v>
      </c>
      <c r="L593" s="356" t="b">
        <f t="shared" si="39"/>
        <v>1</v>
      </c>
      <c r="M593" s="333">
        <f t="shared" si="40"/>
        <v>0.31996897994635531</v>
      </c>
      <c r="N593" s="334">
        <f t="shared" si="41"/>
        <v>3252.1205886083699</v>
      </c>
      <c r="O593" s="335">
        <f t="shared" si="42"/>
        <v>0</v>
      </c>
      <c r="P593" s="335">
        <f t="shared" si="43"/>
        <v>3.3318056733592678E-2</v>
      </c>
      <c r="Q593" s="336">
        <f t="shared" si="44"/>
        <v>7.9954563428605106E-3</v>
      </c>
      <c r="R593" s="333"/>
      <c r="S593" s="334"/>
      <c r="T593" s="335"/>
      <c r="U593" s="337"/>
      <c r="V593" s="338">
        <f t="shared" si="45"/>
        <v>1.0622041544524017</v>
      </c>
      <c r="W593" s="337"/>
      <c r="X593" s="338">
        <f t="shared" si="46"/>
        <v>0.33623843890352217</v>
      </c>
    </row>
    <row r="594" spans="1:24" ht="14">
      <c r="A594" s="360" t="s">
        <v>860</v>
      </c>
      <c r="B594" s="358">
        <v>2.5211000000000001</v>
      </c>
      <c r="C594" s="358"/>
      <c r="D594" s="358">
        <v>7.1520000000000001</v>
      </c>
      <c r="E594" s="361">
        <v>96</v>
      </c>
      <c r="F594" s="356">
        <f t="shared" si="49"/>
        <v>96</v>
      </c>
      <c r="G594" s="355">
        <f t="shared" si="38"/>
        <v>824.63372083199999</v>
      </c>
      <c r="H594" s="361">
        <v>768</v>
      </c>
      <c r="I594" s="362">
        <v>1E-10</v>
      </c>
      <c r="J594" s="357" t="s">
        <v>234</v>
      </c>
      <c r="K594" s="357" t="s">
        <v>708</v>
      </c>
      <c r="L594" s="356" t="b">
        <f t="shared" si="39"/>
        <v>1</v>
      </c>
      <c r="M594" s="333">
        <f t="shared" si="40"/>
        <v>0.31996897994635531</v>
      </c>
      <c r="N594" s="334">
        <f t="shared" si="41"/>
        <v>3252.1205886083699</v>
      </c>
      <c r="O594" s="335">
        <f t="shared" si="42"/>
        <v>0</v>
      </c>
      <c r="P594" s="335">
        <f t="shared" si="43"/>
        <v>3.3318056733592678E-2</v>
      </c>
      <c r="Q594" s="336">
        <f t="shared" si="44"/>
        <v>7.9954563428605106E-3</v>
      </c>
      <c r="R594" s="333"/>
      <c r="S594" s="334"/>
      <c r="T594" s="335"/>
      <c r="U594" s="337"/>
      <c r="V594" s="338">
        <f t="shared" si="45"/>
        <v>1.0622041544524017</v>
      </c>
      <c r="W594" s="337"/>
      <c r="X594" s="338">
        <f t="shared" si="46"/>
        <v>0.33623843890352217</v>
      </c>
    </row>
    <row r="595" spans="1:24" ht="14">
      <c r="A595" s="360" t="s">
        <v>861</v>
      </c>
      <c r="B595" s="358">
        <v>2.5211000000000001</v>
      </c>
      <c r="C595" s="358"/>
      <c r="D595" s="358">
        <v>7.1520000000000001</v>
      </c>
      <c r="E595" s="361">
        <v>96</v>
      </c>
      <c r="F595" s="356">
        <f t="shared" si="49"/>
        <v>96</v>
      </c>
      <c r="G595" s="355">
        <f t="shared" si="38"/>
        <v>824.63372083199999</v>
      </c>
      <c r="H595" s="361">
        <v>768</v>
      </c>
      <c r="I595" s="362">
        <v>1E-10</v>
      </c>
      <c r="J595" s="357" t="s">
        <v>234</v>
      </c>
      <c r="K595" s="357" t="s">
        <v>500</v>
      </c>
      <c r="L595" s="356" t="b">
        <f t="shared" si="39"/>
        <v>1</v>
      </c>
      <c r="M595" s="333">
        <f t="shared" si="40"/>
        <v>0.31996897994635531</v>
      </c>
      <c r="N595" s="334">
        <f t="shared" si="41"/>
        <v>3252.1205886083699</v>
      </c>
      <c r="O595" s="335">
        <f t="shared" si="42"/>
        <v>0</v>
      </c>
      <c r="P595" s="335">
        <f t="shared" si="43"/>
        <v>3.3318056733592678E-2</v>
      </c>
      <c r="Q595" s="336">
        <f t="shared" si="44"/>
        <v>7.9954563428605106E-3</v>
      </c>
      <c r="R595" s="333"/>
      <c r="S595" s="334"/>
      <c r="T595" s="335"/>
      <c r="U595" s="337"/>
      <c r="V595" s="338">
        <f t="shared" si="45"/>
        <v>1.0622041544524017</v>
      </c>
      <c r="W595" s="337"/>
      <c r="X595" s="338">
        <f t="shared" si="46"/>
        <v>0.33623843890352217</v>
      </c>
    </row>
    <row r="596" spans="1:24" ht="14">
      <c r="A596" s="360" t="s">
        <v>862</v>
      </c>
      <c r="B596" s="358">
        <v>3.1960000000000002</v>
      </c>
      <c r="C596" s="358"/>
      <c r="D596" s="358">
        <v>7.2</v>
      </c>
      <c r="E596" s="361">
        <v>32</v>
      </c>
      <c r="F596" s="356">
        <f t="shared" si="49"/>
        <v>32</v>
      </c>
      <c r="G596" s="355">
        <f t="shared" si="38"/>
        <v>523.98601011200003</v>
      </c>
      <c r="H596" s="361">
        <v>488</v>
      </c>
      <c r="I596" s="362">
        <v>1E-10</v>
      </c>
      <c r="J596" s="357" t="s">
        <v>234</v>
      </c>
      <c r="K596" s="357" t="s">
        <v>507</v>
      </c>
      <c r="L596" s="356" t="b">
        <f t="shared" si="39"/>
        <v>1</v>
      </c>
      <c r="M596" s="333">
        <f t="shared" si="40"/>
        <v>0.63825031313806657</v>
      </c>
      <c r="N596" s="334">
        <f t="shared" si="41"/>
        <v>1705.7361265302695</v>
      </c>
      <c r="O596" s="335">
        <f t="shared" si="42"/>
        <v>0</v>
      </c>
      <c r="P596" s="335">
        <f t="shared" si="43"/>
        <v>0.10559330185292352</v>
      </c>
      <c r="Q596" s="336">
        <f t="shared" si="44"/>
        <v>3.1714157878943755E+96</v>
      </c>
      <c r="R596" s="333"/>
      <c r="S596" s="334"/>
      <c r="T596" s="335"/>
      <c r="U596" s="337"/>
      <c r="V596" s="338">
        <f t="shared" si="45"/>
        <v>3.2079991241851058</v>
      </c>
      <c r="W596" s="337"/>
      <c r="X596" s="338">
        <f t="shared" si="46"/>
        <v>1.0154852181649998</v>
      </c>
    </row>
    <row r="597" spans="1:24" ht="14">
      <c r="A597" s="360" t="s">
        <v>863</v>
      </c>
      <c r="B597" s="358">
        <v>2.8653</v>
      </c>
      <c r="C597" s="358"/>
      <c r="D597" s="358">
        <v>7.2576000000000001</v>
      </c>
      <c r="E597" s="361">
        <v>128</v>
      </c>
      <c r="F597" s="356">
        <f t="shared" si="49"/>
        <v>128</v>
      </c>
      <c r="G597" s="355">
        <f t="shared" si="38"/>
        <v>1099.5116277760001</v>
      </c>
      <c r="H597" s="361">
        <v>1024</v>
      </c>
      <c r="I597" s="362">
        <v>1E-10</v>
      </c>
      <c r="J597" s="357" t="s">
        <v>234</v>
      </c>
      <c r="K597" s="357" t="s">
        <v>617</v>
      </c>
      <c r="L597" s="356" t="b">
        <f t="shared" si="39"/>
        <v>1</v>
      </c>
      <c r="M597" s="333">
        <f t="shared" si="40"/>
        <v>0.27330488763550009</v>
      </c>
      <c r="N597" s="334">
        <f t="shared" si="41"/>
        <v>3258.8537575288838</v>
      </c>
      <c r="O597" s="335">
        <f t="shared" si="42"/>
        <v>0</v>
      </c>
      <c r="P597" s="335">
        <f t="shared" si="43"/>
        <v>2.8049551550473447E-2</v>
      </c>
      <c r="Q597" s="336">
        <f t="shared" si="44"/>
        <v>9.0870576570537542E-3</v>
      </c>
      <c r="R597" s="333"/>
      <c r="S597" s="334"/>
      <c r="T597" s="335"/>
      <c r="U597" s="337"/>
      <c r="V597" s="338">
        <f t="shared" si="45"/>
        <v>0.80841577929464659</v>
      </c>
      <c r="W597" s="337"/>
      <c r="X597" s="338">
        <f t="shared" si="46"/>
        <v>0.25590227497757995</v>
      </c>
    </row>
    <row r="598" spans="1:24" ht="14">
      <c r="A598" s="360" t="s">
        <v>864</v>
      </c>
      <c r="B598" s="358">
        <v>2.2936000000000001</v>
      </c>
      <c r="C598" s="358"/>
      <c r="D598" s="358">
        <v>7.2576000000000001</v>
      </c>
      <c r="E598" s="361">
        <v>128</v>
      </c>
      <c r="F598" s="356">
        <f t="shared" si="49"/>
        <v>128</v>
      </c>
      <c r="G598" s="355">
        <f t="shared" si="38"/>
        <v>274.87790694400002</v>
      </c>
      <c r="H598" s="361">
        <v>256</v>
      </c>
      <c r="I598" s="362">
        <v>1E-10</v>
      </c>
      <c r="J598" s="357" t="s">
        <v>234</v>
      </c>
      <c r="K598" s="357" t="s">
        <v>865</v>
      </c>
      <c r="L598" s="356" t="b">
        <f t="shared" si="39"/>
        <v>0</v>
      </c>
      <c r="M598" s="333">
        <f t="shared" si="40"/>
        <v>3.8074925224666455E+89</v>
      </c>
      <c r="N598" s="334">
        <f t="shared" si="41"/>
        <v>13008.482354433479</v>
      </c>
      <c r="O598" s="335">
        <f t="shared" si="42"/>
        <v>0</v>
      </c>
      <c r="P598" s="335">
        <f t="shared" si="43"/>
        <v>0.10103829667495427</v>
      </c>
      <c r="Q598" s="336">
        <f t="shared" si="44"/>
        <v>7.2739592511145406E-3</v>
      </c>
      <c r="R598" s="333"/>
      <c r="S598" s="334"/>
      <c r="T598" s="335"/>
      <c r="U598" s="337"/>
      <c r="V598" s="338">
        <f t="shared" si="45"/>
        <v>9.9999999999999997E+89</v>
      </c>
      <c r="W598" s="337"/>
      <c r="X598" s="338">
        <f t="shared" si="46"/>
        <v>9.9999999999999997E+89</v>
      </c>
    </row>
    <row r="599" spans="1:24" ht="14">
      <c r="A599" s="360" t="s">
        <v>866</v>
      </c>
      <c r="B599" s="358">
        <v>2.2936000000000001</v>
      </c>
      <c r="C599" s="358"/>
      <c r="D599" s="358">
        <v>7.2576000000000001</v>
      </c>
      <c r="E599" s="361">
        <v>128</v>
      </c>
      <c r="F599" s="356">
        <f t="shared" si="49"/>
        <v>128</v>
      </c>
      <c r="G599" s="355">
        <f t="shared" si="38"/>
        <v>274.87790694400002</v>
      </c>
      <c r="H599" s="361">
        <v>256</v>
      </c>
      <c r="I599" s="362">
        <v>1E-10</v>
      </c>
      <c r="J599" s="357" t="s">
        <v>234</v>
      </c>
      <c r="K599" s="357" t="s">
        <v>865</v>
      </c>
      <c r="L599" s="356" t="b">
        <f t="shared" si="39"/>
        <v>0</v>
      </c>
      <c r="M599" s="333">
        <f t="shared" si="40"/>
        <v>3.8074925224666455E+89</v>
      </c>
      <c r="N599" s="334">
        <f t="shared" si="41"/>
        <v>13008.482354433479</v>
      </c>
      <c r="O599" s="335">
        <f t="shared" si="42"/>
        <v>0</v>
      </c>
      <c r="P599" s="335">
        <f t="shared" si="43"/>
        <v>0.10103829667495427</v>
      </c>
      <c r="Q599" s="336">
        <f t="shared" si="44"/>
        <v>7.2739592511145406E-3</v>
      </c>
      <c r="R599" s="333"/>
      <c r="S599" s="334"/>
      <c r="T599" s="335"/>
      <c r="U599" s="337"/>
      <c r="V599" s="338">
        <f t="shared" si="45"/>
        <v>9.9999999999999997E+89</v>
      </c>
      <c r="W599" s="337"/>
      <c r="X599" s="338">
        <f t="shared" si="46"/>
        <v>9.9999999999999997E+89</v>
      </c>
    </row>
    <row r="600" spans="1:24" ht="14">
      <c r="A600" s="360" t="s">
        <v>867</v>
      </c>
      <c r="B600" s="358">
        <v>2.7298</v>
      </c>
      <c r="C600" s="358"/>
      <c r="D600" s="358">
        <v>7.2576000000000001</v>
      </c>
      <c r="E600" s="361">
        <v>96</v>
      </c>
      <c r="F600" s="356">
        <f t="shared" si="49"/>
        <v>96</v>
      </c>
      <c r="G600" s="355">
        <f t="shared" si="38"/>
        <v>824.63372083199999</v>
      </c>
      <c r="H600" s="361">
        <v>768</v>
      </c>
      <c r="I600" s="361">
        <f>4 * 1425</f>
        <v>5700</v>
      </c>
      <c r="J600" s="357" t="s">
        <v>801</v>
      </c>
      <c r="K600" s="357" t="s">
        <v>752</v>
      </c>
      <c r="L600" s="356" t="b">
        <f t="shared" si="39"/>
        <v>1</v>
      </c>
      <c r="M600" s="333">
        <f t="shared" si="40"/>
        <v>0.34645643626098166</v>
      </c>
      <c r="N600" s="334">
        <f t="shared" si="41"/>
        <v>3252.1205886083699</v>
      </c>
      <c r="O600" s="335">
        <f t="shared" si="42"/>
        <v>0</v>
      </c>
      <c r="P600" s="335">
        <f t="shared" si="43"/>
        <v>3.6076169636809839E-2</v>
      </c>
      <c r="Q600" s="336">
        <f t="shared" si="44"/>
        <v>8.6573308177940664E-3</v>
      </c>
      <c r="R600" s="333"/>
      <c r="S600" s="334"/>
      <c r="T600" s="335"/>
      <c r="U600" s="337"/>
      <c r="V600" s="338">
        <f t="shared" si="45"/>
        <v>1.0778877057261955</v>
      </c>
      <c r="W600" s="337"/>
      <c r="X600" s="338">
        <f t="shared" si="46"/>
        <v>0.34120303330343998</v>
      </c>
    </row>
    <row r="601" spans="1:24" ht="14">
      <c r="A601" s="360" t="s">
        <v>868</v>
      </c>
      <c r="B601" s="358">
        <v>2.8140999999999998</v>
      </c>
      <c r="C601" s="358"/>
      <c r="D601" s="358">
        <v>7.3440000000000003</v>
      </c>
      <c r="E601" s="361">
        <v>192</v>
      </c>
      <c r="F601" s="356">
        <f t="shared" si="49"/>
        <v>192</v>
      </c>
      <c r="G601" s="355">
        <f t="shared" si="38"/>
        <v>412.316860416</v>
      </c>
      <c r="H601" s="361">
        <v>384</v>
      </c>
      <c r="I601" s="362">
        <v>1E-10</v>
      </c>
      <c r="J601" s="357" t="s">
        <v>234</v>
      </c>
      <c r="K601" s="357" t="s">
        <v>617</v>
      </c>
      <c r="L601" s="356" t="b">
        <f t="shared" si="39"/>
        <v>1</v>
      </c>
      <c r="M601" s="333">
        <f t="shared" si="40"/>
        <v>0.71431098049822583</v>
      </c>
      <c r="N601" s="334">
        <f t="shared" si="41"/>
        <v>13008.482354433479</v>
      </c>
      <c r="O601" s="335">
        <f t="shared" si="42"/>
        <v>0</v>
      </c>
      <c r="P601" s="335">
        <f t="shared" si="43"/>
        <v>7.4380503315222044E-2</v>
      </c>
      <c r="Q601" s="336">
        <f t="shared" si="44"/>
        <v>8.9246811687135625E-3</v>
      </c>
      <c r="R601" s="333"/>
      <c r="S601" s="334"/>
      <c r="T601" s="335"/>
      <c r="U601" s="337"/>
      <c r="V601" s="338">
        <f t="shared" si="45"/>
        <v>0.54535985111146812</v>
      </c>
      <c r="W601" s="337"/>
      <c r="X601" s="338">
        <f t="shared" si="46"/>
        <v>0.17263248708804999</v>
      </c>
    </row>
    <row r="602" spans="1:24" ht="14">
      <c r="A602" s="360" t="s">
        <v>869</v>
      </c>
      <c r="B602" s="358">
        <v>2.8140999999999998</v>
      </c>
      <c r="C602" s="358"/>
      <c r="D602" s="358">
        <v>7.3440000000000003</v>
      </c>
      <c r="E602" s="361">
        <v>192</v>
      </c>
      <c r="F602" s="356">
        <f t="shared" si="49"/>
        <v>192</v>
      </c>
      <c r="G602" s="355">
        <f t="shared" si="38"/>
        <v>412.316860416</v>
      </c>
      <c r="H602" s="361">
        <v>384</v>
      </c>
      <c r="I602" s="362">
        <v>1E-10</v>
      </c>
      <c r="J602" s="357" t="s">
        <v>234</v>
      </c>
      <c r="K602" s="357" t="s">
        <v>617</v>
      </c>
      <c r="L602" s="356" t="b">
        <f t="shared" si="39"/>
        <v>1</v>
      </c>
      <c r="M602" s="333">
        <f t="shared" si="40"/>
        <v>0.71431098049822583</v>
      </c>
      <c r="N602" s="334">
        <f t="shared" si="41"/>
        <v>13008.482354433479</v>
      </c>
      <c r="O602" s="335">
        <f t="shared" si="42"/>
        <v>0</v>
      </c>
      <c r="P602" s="335">
        <f t="shared" si="43"/>
        <v>7.4380503315222044E-2</v>
      </c>
      <c r="Q602" s="336">
        <f t="shared" si="44"/>
        <v>8.9246811687135625E-3</v>
      </c>
      <c r="R602" s="333"/>
      <c r="S602" s="334"/>
      <c r="T602" s="335"/>
      <c r="U602" s="337"/>
      <c r="V602" s="338">
        <f t="shared" si="45"/>
        <v>0.54535985111146812</v>
      </c>
      <c r="W602" s="337"/>
      <c r="X602" s="338">
        <f t="shared" si="46"/>
        <v>0.17263248708804999</v>
      </c>
    </row>
    <row r="603" spans="1:24" ht="14">
      <c r="A603" s="360" t="s">
        <v>870</v>
      </c>
      <c r="B603" s="358">
        <v>2.8552</v>
      </c>
      <c r="C603" s="358"/>
      <c r="D603" s="358">
        <v>7.5936000000000003</v>
      </c>
      <c r="E603" s="361">
        <v>128</v>
      </c>
      <c r="F603" s="356">
        <f t="shared" si="49"/>
        <v>128</v>
      </c>
      <c r="G603" s="355">
        <f t="shared" si="38"/>
        <v>549.75581388800003</v>
      </c>
      <c r="H603" s="361">
        <v>512</v>
      </c>
      <c r="I603" s="361">
        <f t="shared" ref="I603:I604" si="51">4 * 1900</f>
        <v>7600</v>
      </c>
      <c r="J603" s="357" t="s">
        <v>844</v>
      </c>
      <c r="K603" s="357" t="s">
        <v>617</v>
      </c>
      <c r="L603" s="356" t="b">
        <f t="shared" si="39"/>
        <v>1</v>
      </c>
      <c r="M603" s="333">
        <f t="shared" si="40"/>
        <v>0.54393275854771606</v>
      </c>
      <c r="N603" s="334">
        <f t="shared" si="41"/>
        <v>6508.7299564970817</v>
      </c>
      <c r="O603" s="335">
        <f t="shared" si="42"/>
        <v>0</v>
      </c>
      <c r="P603" s="335">
        <f t="shared" si="43"/>
        <v>5.8051409540862089E-2</v>
      </c>
      <c r="Q603" s="336">
        <f t="shared" si="44"/>
        <v>9.0550263575960212E-3</v>
      </c>
      <c r="R603" s="333"/>
      <c r="S603" s="334"/>
      <c r="T603" s="335"/>
      <c r="U603" s="337"/>
      <c r="V603" s="338">
        <f t="shared" si="45"/>
        <v>0.84584243574347273</v>
      </c>
      <c r="W603" s="337"/>
      <c r="X603" s="338">
        <f t="shared" si="46"/>
        <v>0.26774960252283825</v>
      </c>
    </row>
    <row r="604" spans="1:24" ht="14">
      <c r="A604" s="360" t="s">
        <v>871</v>
      </c>
      <c r="B604" s="358">
        <v>2.8552</v>
      </c>
      <c r="C604" s="358"/>
      <c r="D604" s="358">
        <v>7.5936000000000003</v>
      </c>
      <c r="E604" s="361">
        <v>128</v>
      </c>
      <c r="F604" s="356">
        <f t="shared" si="49"/>
        <v>128</v>
      </c>
      <c r="G604" s="355">
        <f t="shared" si="38"/>
        <v>549.75581388800003</v>
      </c>
      <c r="H604" s="361">
        <v>512</v>
      </c>
      <c r="I604" s="361">
        <f t="shared" si="51"/>
        <v>7600</v>
      </c>
      <c r="J604" s="357" t="s">
        <v>844</v>
      </c>
      <c r="K604" s="357" t="s">
        <v>617</v>
      </c>
      <c r="L604" s="356" t="b">
        <f t="shared" si="39"/>
        <v>1</v>
      </c>
      <c r="M604" s="333">
        <f t="shared" si="40"/>
        <v>0.54393275854771606</v>
      </c>
      <c r="N604" s="334">
        <f t="shared" si="41"/>
        <v>6508.7299564970817</v>
      </c>
      <c r="O604" s="335">
        <f t="shared" si="42"/>
        <v>0</v>
      </c>
      <c r="P604" s="335">
        <f t="shared" si="43"/>
        <v>5.8051409540862089E-2</v>
      </c>
      <c r="Q604" s="336">
        <f t="shared" si="44"/>
        <v>9.0550263575960212E-3</v>
      </c>
      <c r="R604" s="333"/>
      <c r="S604" s="334"/>
      <c r="T604" s="335"/>
      <c r="U604" s="337"/>
      <c r="V604" s="338">
        <f t="shared" si="45"/>
        <v>0.84584243574347273</v>
      </c>
      <c r="W604" s="337"/>
      <c r="X604" s="338">
        <f t="shared" si="46"/>
        <v>0.26774960252283825</v>
      </c>
    </row>
    <row r="605" spans="1:24" ht="14">
      <c r="A605" s="360" t="s">
        <v>872</v>
      </c>
      <c r="B605" s="358">
        <v>2.5846</v>
      </c>
      <c r="C605" s="358"/>
      <c r="D605" s="358">
        <v>7.6377600000000001</v>
      </c>
      <c r="E605" s="361">
        <v>96</v>
      </c>
      <c r="F605" s="356">
        <f t="shared" si="49"/>
        <v>96</v>
      </c>
      <c r="G605" s="355">
        <f t="shared" si="38"/>
        <v>412.316860416</v>
      </c>
      <c r="H605" s="361">
        <v>384</v>
      </c>
      <c r="I605" s="361">
        <f>4 * 1425</f>
        <v>5700</v>
      </c>
      <c r="J605" s="357" t="s">
        <v>801</v>
      </c>
      <c r="K605" s="357" t="s">
        <v>823</v>
      </c>
      <c r="L605" s="356" t="b">
        <f t="shared" si="39"/>
        <v>1</v>
      </c>
      <c r="M605" s="333">
        <f t="shared" si="40"/>
        <v>0.65605634490448617</v>
      </c>
      <c r="N605" s="334">
        <f t="shared" si="41"/>
        <v>6504.2411772167397</v>
      </c>
      <c r="O605" s="335">
        <f t="shared" si="42"/>
        <v>0</v>
      </c>
      <c r="P605" s="335">
        <f t="shared" si="43"/>
        <v>6.8314505123671126E-2</v>
      </c>
      <c r="Q605" s="336">
        <f t="shared" si="44"/>
        <v>8.1968412453918022E-3</v>
      </c>
      <c r="R605" s="333"/>
      <c r="S605" s="334"/>
      <c r="T605" s="335"/>
      <c r="U605" s="337"/>
      <c r="V605" s="338">
        <f t="shared" si="45"/>
        <v>1.1343484903118535</v>
      </c>
      <c r="W605" s="337"/>
      <c r="X605" s="338">
        <f t="shared" si="46"/>
        <v>0.35907557314314392</v>
      </c>
    </row>
    <row r="606" spans="1:24" ht="14">
      <c r="A606" s="360" t="s">
        <v>873</v>
      </c>
      <c r="B606" s="358">
        <v>2.9418000000000002</v>
      </c>
      <c r="C606" s="358"/>
      <c r="D606" s="358">
        <v>7.8239999999999998</v>
      </c>
      <c r="E606" s="361">
        <v>96</v>
      </c>
      <c r="F606" s="356">
        <f t="shared" si="49"/>
        <v>96</v>
      </c>
      <c r="G606" s="355">
        <f t="shared" si="38"/>
        <v>412.316860416</v>
      </c>
      <c r="H606" s="361">
        <v>384</v>
      </c>
      <c r="I606" s="361">
        <f>2 * 900</f>
        <v>1800</v>
      </c>
      <c r="J606" s="357" t="s">
        <v>730</v>
      </c>
      <c r="K606" s="357" t="s">
        <v>708</v>
      </c>
      <c r="L606" s="356" t="b">
        <f t="shared" si="39"/>
        <v>1</v>
      </c>
      <c r="M606" s="333">
        <f t="shared" si="40"/>
        <v>0.74672543350615861</v>
      </c>
      <c r="N606" s="334">
        <f t="shared" si="41"/>
        <v>6504.2411772167397</v>
      </c>
      <c r="O606" s="335">
        <f t="shared" si="42"/>
        <v>0</v>
      </c>
      <c r="P606" s="335">
        <f t="shared" si="43"/>
        <v>7.7755788583461938E-2</v>
      </c>
      <c r="Q606" s="336">
        <f t="shared" si="44"/>
        <v>9.3296709648276743E-3</v>
      </c>
      <c r="R606" s="333"/>
      <c r="S606" s="334"/>
      <c r="T606" s="335"/>
      <c r="U606" s="337"/>
      <c r="V606" s="338">
        <f t="shared" si="45"/>
        <v>1.1620085716492714</v>
      </c>
      <c r="W606" s="337"/>
      <c r="X606" s="338">
        <f t="shared" si="46"/>
        <v>0.36783131235754435</v>
      </c>
    </row>
    <row r="607" spans="1:24" ht="14">
      <c r="A607" s="360" t="s">
        <v>874</v>
      </c>
      <c r="B607" s="358">
        <v>2.8407</v>
      </c>
      <c r="C607" s="358"/>
      <c r="D607" s="358">
        <v>8.016</v>
      </c>
      <c r="E607" s="361">
        <v>96</v>
      </c>
      <c r="F607" s="356">
        <f t="shared" si="49"/>
        <v>96</v>
      </c>
      <c r="G607" s="355">
        <f t="shared" si="38"/>
        <v>824.63372083199999</v>
      </c>
      <c r="H607" s="361">
        <v>768</v>
      </c>
      <c r="I607" s="361">
        <f t="shared" ref="I607:I608" si="52">4 * 900</f>
        <v>3600</v>
      </c>
      <c r="J607" s="357" t="s">
        <v>789</v>
      </c>
      <c r="K607" s="357" t="s">
        <v>708</v>
      </c>
      <c r="L607" s="356" t="b">
        <f t="shared" si="39"/>
        <v>1</v>
      </c>
      <c r="M607" s="333">
        <f t="shared" si="40"/>
        <v>0.36053146695236671</v>
      </c>
      <c r="N607" s="334">
        <f t="shared" si="41"/>
        <v>3252.1205886083699</v>
      </c>
      <c r="O607" s="335">
        <f t="shared" si="42"/>
        <v>0</v>
      </c>
      <c r="P607" s="335">
        <f t="shared" si="43"/>
        <v>3.7541788807709621E-2</v>
      </c>
      <c r="Q607" s="336">
        <f t="shared" si="44"/>
        <v>9.0090408286715527E-3</v>
      </c>
      <c r="R607" s="333"/>
      <c r="S607" s="334"/>
      <c r="T607" s="335"/>
      <c r="U607" s="337"/>
      <c r="V607" s="338">
        <f t="shared" si="45"/>
        <v>1.190524119419806</v>
      </c>
      <c r="W607" s="337"/>
      <c r="X607" s="338">
        <f t="shared" si="46"/>
        <v>0.37685784763012214</v>
      </c>
    </row>
    <row r="608" spans="1:24" ht="14">
      <c r="A608" s="360" t="s">
        <v>875</v>
      </c>
      <c r="B608" s="358">
        <v>2.8407</v>
      </c>
      <c r="C608" s="358"/>
      <c r="D608" s="358">
        <v>8.016</v>
      </c>
      <c r="E608" s="361">
        <v>96</v>
      </c>
      <c r="F608" s="356">
        <f t="shared" si="49"/>
        <v>96</v>
      </c>
      <c r="G608" s="355">
        <f t="shared" si="38"/>
        <v>824.63372083199999</v>
      </c>
      <c r="H608" s="361">
        <v>768</v>
      </c>
      <c r="I608" s="361">
        <f t="shared" si="52"/>
        <v>3600</v>
      </c>
      <c r="J608" s="357" t="s">
        <v>789</v>
      </c>
      <c r="K608" s="357" t="s">
        <v>708</v>
      </c>
      <c r="L608" s="356" t="b">
        <f t="shared" si="39"/>
        <v>1</v>
      </c>
      <c r="M608" s="333">
        <f t="shared" si="40"/>
        <v>0.36053146695236671</v>
      </c>
      <c r="N608" s="334">
        <f t="shared" si="41"/>
        <v>3252.1205886083699</v>
      </c>
      <c r="O608" s="335">
        <f t="shared" si="42"/>
        <v>0</v>
      </c>
      <c r="P608" s="335">
        <f t="shared" si="43"/>
        <v>3.7541788807709621E-2</v>
      </c>
      <c r="Q608" s="336">
        <f t="shared" si="44"/>
        <v>9.0090408286715527E-3</v>
      </c>
      <c r="R608" s="333"/>
      <c r="S608" s="334"/>
      <c r="T608" s="335"/>
      <c r="U608" s="337"/>
      <c r="V608" s="338">
        <f t="shared" si="45"/>
        <v>1.190524119419806</v>
      </c>
      <c r="W608" s="337"/>
      <c r="X608" s="338">
        <f t="shared" si="46"/>
        <v>0.37685784763012214</v>
      </c>
    </row>
    <row r="609" spans="1:24" ht="14">
      <c r="A609" s="360" t="s">
        <v>876</v>
      </c>
      <c r="B609" s="358">
        <v>3.1837</v>
      </c>
      <c r="C609" s="358"/>
      <c r="D609" s="358">
        <v>8.0640000000000001</v>
      </c>
      <c r="E609" s="361">
        <v>128</v>
      </c>
      <c r="F609" s="356">
        <f t="shared" si="49"/>
        <v>128</v>
      </c>
      <c r="G609" s="355">
        <f t="shared" si="38"/>
        <v>1099.5116277760001</v>
      </c>
      <c r="H609" s="361">
        <v>1024</v>
      </c>
      <c r="I609" s="362">
        <v>1E-10</v>
      </c>
      <c r="J609" s="357" t="s">
        <v>234</v>
      </c>
      <c r="K609" s="357" t="s">
        <v>617</v>
      </c>
      <c r="L609" s="356" t="b">
        <f t="shared" si="39"/>
        <v>1</v>
      </c>
      <c r="M609" s="333">
        <f t="shared" si="40"/>
        <v>0.30367527685238599</v>
      </c>
      <c r="N609" s="334">
        <f t="shared" si="41"/>
        <v>3258.8537575288838</v>
      </c>
      <c r="O609" s="335">
        <f t="shared" si="42"/>
        <v>0</v>
      </c>
      <c r="P609" s="335">
        <f t="shared" si="43"/>
        <v>3.1166494702558997E-2</v>
      </c>
      <c r="Q609" s="336">
        <f t="shared" si="44"/>
        <v>1.0096836443919325E-2</v>
      </c>
      <c r="R609" s="333"/>
      <c r="S609" s="334"/>
      <c r="T609" s="335"/>
      <c r="U609" s="337"/>
      <c r="V609" s="338">
        <f t="shared" si="45"/>
        <v>0.89823975477182938</v>
      </c>
      <c r="W609" s="337"/>
      <c r="X609" s="338">
        <f t="shared" si="46"/>
        <v>0.2843358610861999</v>
      </c>
    </row>
    <row r="610" spans="1:24" ht="14">
      <c r="A610" s="360" t="s">
        <v>877</v>
      </c>
      <c r="B610" s="358">
        <v>3.1837</v>
      </c>
      <c r="C610" s="358"/>
      <c r="D610" s="358">
        <v>8.0640000000000001</v>
      </c>
      <c r="E610" s="361">
        <v>128</v>
      </c>
      <c r="F610" s="356">
        <f t="shared" si="49"/>
        <v>128</v>
      </c>
      <c r="G610" s="355">
        <f t="shared" si="38"/>
        <v>1099.5116277760001</v>
      </c>
      <c r="H610" s="361">
        <v>1024</v>
      </c>
      <c r="I610" s="362">
        <v>1E-10</v>
      </c>
      <c r="J610" s="357" t="s">
        <v>234</v>
      </c>
      <c r="K610" s="357" t="s">
        <v>617</v>
      </c>
      <c r="L610" s="356" t="b">
        <f t="shared" si="39"/>
        <v>1</v>
      </c>
      <c r="M610" s="333">
        <f t="shared" si="40"/>
        <v>0.30367527685238599</v>
      </c>
      <c r="N610" s="334">
        <f t="shared" si="41"/>
        <v>3258.8537575288838</v>
      </c>
      <c r="O610" s="335">
        <f t="shared" si="42"/>
        <v>0</v>
      </c>
      <c r="P610" s="335">
        <f t="shared" si="43"/>
        <v>3.1166494702558997E-2</v>
      </c>
      <c r="Q610" s="336">
        <f t="shared" si="44"/>
        <v>1.0096836443919325E-2</v>
      </c>
      <c r="R610" s="333"/>
      <c r="S610" s="334"/>
      <c r="T610" s="335"/>
      <c r="U610" s="337"/>
      <c r="V610" s="338">
        <f t="shared" si="45"/>
        <v>0.89823975477182938</v>
      </c>
      <c r="W610" s="337"/>
      <c r="X610" s="338">
        <f t="shared" si="46"/>
        <v>0.2843358610861999</v>
      </c>
    </row>
    <row r="611" spans="1:24" ht="14">
      <c r="A611" s="360" t="s">
        <v>878</v>
      </c>
      <c r="B611" s="358">
        <v>3.2746</v>
      </c>
      <c r="C611" s="358"/>
      <c r="D611" s="358">
        <v>8.2943999999999996</v>
      </c>
      <c r="E611" s="361">
        <v>192</v>
      </c>
      <c r="F611" s="356">
        <f t="shared" si="49"/>
        <v>192</v>
      </c>
      <c r="G611" s="355">
        <f t="shared" si="38"/>
        <v>824.63372083199999</v>
      </c>
      <c r="H611" s="361">
        <v>768</v>
      </c>
      <c r="I611" s="362">
        <v>1E-10</v>
      </c>
      <c r="J611" s="357" t="s">
        <v>234</v>
      </c>
      <c r="K611" s="357" t="s">
        <v>617</v>
      </c>
      <c r="L611" s="356" t="b">
        <f t="shared" si="39"/>
        <v>1</v>
      </c>
      <c r="M611" s="333">
        <f t="shared" si="40"/>
        <v>0.41560050046897595</v>
      </c>
      <c r="N611" s="334">
        <f t="shared" si="41"/>
        <v>6504.2411772167397</v>
      </c>
      <c r="O611" s="335">
        <f t="shared" si="42"/>
        <v>0</v>
      </c>
      <c r="P611" s="335">
        <f t="shared" si="43"/>
        <v>4.3276073372663752E-2</v>
      </c>
      <c r="Q611" s="336">
        <f t="shared" si="44"/>
        <v>1.0385118139038923E-2</v>
      </c>
      <c r="R611" s="333"/>
      <c r="S611" s="334"/>
      <c r="T611" s="335"/>
      <c r="U611" s="337"/>
      <c r="V611" s="338">
        <f t="shared" si="45"/>
        <v>0.61593583184354028</v>
      </c>
      <c r="W611" s="337"/>
      <c r="X611" s="338">
        <f t="shared" si="46"/>
        <v>0.19497316188767996</v>
      </c>
    </row>
    <row r="612" spans="1:24" ht="14">
      <c r="A612" s="360" t="s">
        <v>879</v>
      </c>
      <c r="B612" s="358">
        <v>3.2746</v>
      </c>
      <c r="C612" s="358"/>
      <c r="D612" s="358">
        <v>8.2943999999999996</v>
      </c>
      <c r="E612" s="361">
        <v>192</v>
      </c>
      <c r="F612" s="356">
        <f t="shared" si="49"/>
        <v>192</v>
      </c>
      <c r="G612" s="355">
        <f t="shared" si="38"/>
        <v>824.63372083199999</v>
      </c>
      <c r="H612" s="361">
        <v>768</v>
      </c>
      <c r="I612" s="362">
        <v>1E-10</v>
      </c>
      <c r="J612" s="357" t="s">
        <v>234</v>
      </c>
      <c r="K612" s="357" t="s">
        <v>617</v>
      </c>
      <c r="L612" s="356" t="b">
        <f t="shared" si="39"/>
        <v>1</v>
      </c>
      <c r="M612" s="333">
        <f t="shared" si="40"/>
        <v>0.41560050046897595</v>
      </c>
      <c r="N612" s="334">
        <f t="shared" si="41"/>
        <v>6504.2411772167397</v>
      </c>
      <c r="O612" s="335">
        <f t="shared" si="42"/>
        <v>0</v>
      </c>
      <c r="P612" s="335">
        <f t="shared" si="43"/>
        <v>4.3276073372663752E-2</v>
      </c>
      <c r="Q612" s="336">
        <f t="shared" si="44"/>
        <v>1.0385118139038923E-2</v>
      </c>
      <c r="R612" s="333"/>
      <c r="S612" s="334"/>
      <c r="T612" s="335"/>
      <c r="U612" s="337"/>
      <c r="V612" s="338">
        <f t="shared" si="45"/>
        <v>0.61593583184354028</v>
      </c>
      <c r="W612" s="337"/>
      <c r="X612" s="338">
        <f t="shared" si="46"/>
        <v>0.19497316188767996</v>
      </c>
    </row>
    <row r="613" spans="1:24" ht="14">
      <c r="A613" s="360" t="s">
        <v>880</v>
      </c>
      <c r="B613" s="358">
        <v>2.9489000000000001</v>
      </c>
      <c r="C613" s="358"/>
      <c r="D613" s="358">
        <v>8.3678399999999993</v>
      </c>
      <c r="E613" s="361">
        <v>96</v>
      </c>
      <c r="F613" s="356">
        <f t="shared" si="49"/>
        <v>96</v>
      </c>
      <c r="G613" s="355">
        <f t="shared" si="38"/>
        <v>824.63372083199999</v>
      </c>
      <c r="H613" s="361">
        <v>768</v>
      </c>
      <c r="I613" s="362">
        <v>1E-10</v>
      </c>
      <c r="J613" s="357" t="s">
        <v>234</v>
      </c>
      <c r="K613" s="357" t="s">
        <v>823</v>
      </c>
      <c r="L613" s="356" t="b">
        <f t="shared" si="39"/>
        <v>1</v>
      </c>
      <c r="M613" s="333">
        <f t="shared" si="40"/>
        <v>0.37426382331672975</v>
      </c>
      <c r="N613" s="334">
        <f t="shared" si="41"/>
        <v>3252.1205886083699</v>
      </c>
      <c r="O613" s="335">
        <f t="shared" si="42"/>
        <v>0</v>
      </c>
      <c r="P613" s="335">
        <f t="shared" si="43"/>
        <v>3.8971725636306159E-2</v>
      </c>
      <c r="Q613" s="336">
        <f t="shared" si="44"/>
        <v>9.3521880169217253E-3</v>
      </c>
      <c r="R613" s="333"/>
      <c r="S613" s="334"/>
      <c r="T613" s="335"/>
      <c r="U613" s="337"/>
      <c r="V613" s="338">
        <f t="shared" si="45"/>
        <v>1.24277886070931</v>
      </c>
      <c r="W613" s="337"/>
      <c r="X613" s="338">
        <f t="shared" si="46"/>
        <v>0.39339897351712089</v>
      </c>
    </row>
    <row r="614" spans="1:24" ht="14">
      <c r="A614" s="360" t="s">
        <v>881</v>
      </c>
      <c r="B614" s="358">
        <v>2.9893999999999998</v>
      </c>
      <c r="C614" s="358"/>
      <c r="D614" s="358">
        <v>8.9107199999999995</v>
      </c>
      <c r="E614" s="361">
        <v>128</v>
      </c>
      <c r="F614" s="356">
        <f t="shared" si="49"/>
        <v>128</v>
      </c>
      <c r="G614" s="355">
        <f t="shared" si="38"/>
        <v>549.75581388800003</v>
      </c>
      <c r="H614" s="361">
        <v>512</v>
      </c>
      <c r="I614" s="362">
        <v>1E-10</v>
      </c>
      <c r="J614" s="357" t="s">
        <v>234</v>
      </c>
      <c r="K614" s="357" t="s">
        <v>865</v>
      </c>
      <c r="L614" s="356" t="b">
        <f t="shared" si="39"/>
        <v>1</v>
      </c>
      <c r="M614" s="333">
        <f t="shared" si="40"/>
        <v>0.56949866503311231</v>
      </c>
      <c r="N614" s="334">
        <f t="shared" si="41"/>
        <v>6508.7299564970817</v>
      </c>
      <c r="O614" s="335">
        <f t="shared" si="42"/>
        <v>0</v>
      </c>
      <c r="P614" s="335">
        <f t="shared" si="43"/>
        <v>6.0779939647468868E-2</v>
      </c>
      <c r="Q614" s="336">
        <f t="shared" si="44"/>
        <v>9.4806303563314473E-3</v>
      </c>
      <c r="R614" s="333"/>
      <c r="S614" s="334"/>
      <c r="T614" s="335"/>
      <c r="U614" s="337"/>
      <c r="V614" s="338">
        <f t="shared" si="45"/>
        <v>0.99255492902287146</v>
      </c>
      <c r="W614" s="337"/>
      <c r="X614" s="338">
        <f t="shared" si="46"/>
        <v>0.31419112650025094</v>
      </c>
    </row>
    <row r="615" spans="1:24" ht="14">
      <c r="A615" s="360" t="s">
        <v>882</v>
      </c>
      <c r="B615" s="358">
        <v>2.9893999999999998</v>
      </c>
      <c r="C615" s="358"/>
      <c r="D615" s="358">
        <v>8.9107199999999995</v>
      </c>
      <c r="E615" s="361">
        <v>128</v>
      </c>
      <c r="F615" s="356">
        <f t="shared" si="49"/>
        <v>128</v>
      </c>
      <c r="G615" s="355">
        <f t="shared" si="38"/>
        <v>549.75581388800003</v>
      </c>
      <c r="H615" s="361">
        <v>512</v>
      </c>
      <c r="I615" s="362">
        <v>1E-10</v>
      </c>
      <c r="J615" s="357" t="s">
        <v>234</v>
      </c>
      <c r="K615" s="357" t="s">
        <v>865</v>
      </c>
      <c r="L615" s="356" t="b">
        <f t="shared" si="39"/>
        <v>1</v>
      </c>
      <c r="M615" s="333">
        <f t="shared" si="40"/>
        <v>0.56949866503311231</v>
      </c>
      <c r="N615" s="334">
        <f t="shared" si="41"/>
        <v>6508.7299564970817</v>
      </c>
      <c r="O615" s="335">
        <f t="shared" si="42"/>
        <v>0</v>
      </c>
      <c r="P615" s="335">
        <f t="shared" si="43"/>
        <v>6.0779939647468868E-2</v>
      </c>
      <c r="Q615" s="336">
        <f t="shared" si="44"/>
        <v>9.4806303563314473E-3</v>
      </c>
      <c r="R615" s="333"/>
      <c r="S615" s="334"/>
      <c r="T615" s="335"/>
      <c r="U615" s="337"/>
      <c r="V615" s="338">
        <f t="shared" si="45"/>
        <v>0.99255492902287146</v>
      </c>
      <c r="W615" s="337"/>
      <c r="X615" s="338">
        <f t="shared" si="46"/>
        <v>0.31419112650025094</v>
      </c>
    </row>
    <row r="616" spans="1:24" ht="14">
      <c r="A616" s="360" t="s">
        <v>883</v>
      </c>
      <c r="B616" s="358">
        <v>3.3235999999999999</v>
      </c>
      <c r="C616" s="358"/>
      <c r="D616" s="358">
        <v>9.3787199999999995</v>
      </c>
      <c r="E616" s="361">
        <v>96</v>
      </c>
      <c r="F616" s="356">
        <f t="shared" si="49"/>
        <v>96</v>
      </c>
      <c r="G616" s="355">
        <f t="shared" si="38"/>
        <v>824.63372083199999</v>
      </c>
      <c r="H616" s="361">
        <v>768</v>
      </c>
      <c r="I616" s="361">
        <f>4 * 1425</f>
        <v>5700</v>
      </c>
      <c r="J616" s="357" t="s">
        <v>801</v>
      </c>
      <c r="K616" s="357" t="s">
        <v>823</v>
      </c>
      <c r="L616" s="356" t="b">
        <f t="shared" si="39"/>
        <v>1</v>
      </c>
      <c r="M616" s="333">
        <f t="shared" si="40"/>
        <v>0.4218194049223381</v>
      </c>
      <c r="N616" s="334">
        <f t="shared" si="41"/>
        <v>3252.1205886083699</v>
      </c>
      <c r="O616" s="335">
        <f t="shared" si="42"/>
        <v>0</v>
      </c>
      <c r="P616" s="335">
        <f t="shared" si="43"/>
        <v>4.3923641807055894E-2</v>
      </c>
      <c r="Q616" s="336">
        <f t="shared" si="44"/>
        <v>1.0540517512645746E-2</v>
      </c>
      <c r="R616" s="333"/>
      <c r="S616" s="334"/>
      <c r="T616" s="335"/>
      <c r="U616" s="337"/>
      <c r="V616" s="338">
        <f t="shared" si="45"/>
        <v>1.3929132197211729</v>
      </c>
      <c r="W616" s="337"/>
      <c r="X616" s="338">
        <f t="shared" si="46"/>
        <v>0.44092368172724289</v>
      </c>
    </row>
    <row r="617" spans="1:24" ht="14">
      <c r="A617" s="360" t="s">
        <v>884</v>
      </c>
      <c r="B617" s="358">
        <v>3.6396999999999999</v>
      </c>
      <c r="C617" s="358"/>
      <c r="D617" s="358">
        <v>9.6768000000000001</v>
      </c>
      <c r="E617" s="361">
        <v>128</v>
      </c>
      <c r="F617" s="356">
        <f t="shared" si="49"/>
        <v>128</v>
      </c>
      <c r="G617" s="355">
        <f t="shared" si="38"/>
        <v>1099.5116277760001</v>
      </c>
      <c r="H617" s="361">
        <v>1024</v>
      </c>
      <c r="I617" s="361">
        <f t="shared" ref="I617:I618" si="53">4 * 1900</f>
        <v>7600</v>
      </c>
      <c r="J617" s="357" t="s">
        <v>844</v>
      </c>
      <c r="K617" s="357" t="s">
        <v>617</v>
      </c>
      <c r="L617" s="356" t="b">
        <f t="shared" si="39"/>
        <v>1</v>
      </c>
      <c r="M617" s="333">
        <f t="shared" si="40"/>
        <v>0.34717055789164469</v>
      </c>
      <c r="N617" s="334">
        <f t="shared" si="41"/>
        <v>3258.8537575288838</v>
      </c>
      <c r="O617" s="335">
        <f t="shared" si="42"/>
        <v>0</v>
      </c>
      <c r="P617" s="335">
        <f t="shared" si="43"/>
        <v>3.5630458513334795E-2</v>
      </c>
      <c r="Q617" s="336">
        <f t="shared" si="44"/>
        <v>1.1543002043199158E-2</v>
      </c>
      <c r="R617" s="333"/>
      <c r="S617" s="334"/>
      <c r="T617" s="335"/>
      <c r="U617" s="337"/>
      <c r="V617" s="338">
        <f t="shared" si="45"/>
        <v>1.0778877057261955</v>
      </c>
      <c r="W617" s="337"/>
      <c r="X617" s="338">
        <f t="shared" si="46"/>
        <v>0.34120303330343993</v>
      </c>
    </row>
    <row r="618" spans="1:24" ht="14">
      <c r="A618" s="360" t="s">
        <v>885</v>
      </c>
      <c r="B618" s="358">
        <v>3.6396999999999999</v>
      </c>
      <c r="C618" s="358"/>
      <c r="D618" s="358">
        <v>9.6768000000000001</v>
      </c>
      <c r="E618" s="361">
        <v>128</v>
      </c>
      <c r="F618" s="356">
        <f t="shared" si="49"/>
        <v>128</v>
      </c>
      <c r="G618" s="355">
        <f t="shared" si="38"/>
        <v>1099.5116277760001</v>
      </c>
      <c r="H618" s="361">
        <v>1024</v>
      </c>
      <c r="I618" s="361">
        <f t="shared" si="53"/>
        <v>7600</v>
      </c>
      <c r="J618" s="357" t="s">
        <v>844</v>
      </c>
      <c r="K618" s="357" t="s">
        <v>617</v>
      </c>
      <c r="L618" s="356" t="b">
        <f t="shared" si="39"/>
        <v>1</v>
      </c>
      <c r="M618" s="333">
        <f t="shared" si="40"/>
        <v>0.34717055789164469</v>
      </c>
      <c r="N618" s="334">
        <f t="shared" si="41"/>
        <v>3258.8537575288838</v>
      </c>
      <c r="O618" s="335">
        <f t="shared" si="42"/>
        <v>0</v>
      </c>
      <c r="P618" s="335">
        <f t="shared" si="43"/>
        <v>3.5630458513334795E-2</v>
      </c>
      <c r="Q618" s="336">
        <f t="shared" si="44"/>
        <v>1.1543002043199158E-2</v>
      </c>
      <c r="R618" s="333"/>
      <c r="S618" s="334"/>
      <c r="T618" s="335"/>
      <c r="U618" s="337"/>
      <c r="V618" s="338">
        <f t="shared" si="45"/>
        <v>1.0778877057261955</v>
      </c>
      <c r="W618" s="337"/>
      <c r="X618" s="338">
        <f t="shared" si="46"/>
        <v>0.34120303330343993</v>
      </c>
    </row>
    <row r="619" spans="1:24" ht="14">
      <c r="A619" s="360" t="s">
        <v>886</v>
      </c>
      <c r="B619" s="358">
        <v>2.7928000000000002</v>
      </c>
      <c r="C619" s="358"/>
      <c r="D619" s="358">
        <v>10.003500000000001</v>
      </c>
      <c r="E619" s="361">
        <v>96</v>
      </c>
      <c r="F619" s="356">
        <f t="shared" si="49"/>
        <v>96</v>
      </c>
      <c r="G619" s="355">
        <f t="shared" si="38"/>
        <v>1649.267441664</v>
      </c>
      <c r="H619" s="361">
        <v>1536</v>
      </c>
      <c r="I619" s="361">
        <f>2 * 1425</f>
        <v>2850</v>
      </c>
      <c r="J619" s="357" t="s">
        <v>623</v>
      </c>
      <c r="K619" s="357" t="s">
        <v>646</v>
      </c>
      <c r="L619" s="356" t="b">
        <f t="shared" si="39"/>
        <v>1</v>
      </c>
      <c r="M619" s="333">
        <f t="shared" si="40"/>
        <v>0.17759301299187397</v>
      </c>
      <c r="N619" s="334">
        <f t="shared" si="41"/>
        <v>1629.4268787644419</v>
      </c>
      <c r="O619" s="335">
        <f t="shared" si="42"/>
        <v>0</v>
      </c>
      <c r="P619" s="335">
        <f t="shared" si="43"/>
        <v>3.0757298019904553E-2</v>
      </c>
      <c r="Q619" s="336">
        <f t="shared" si="44"/>
        <v>8.8571300124314131E-3</v>
      </c>
      <c r="R619" s="333"/>
      <c r="S619" s="334"/>
      <c r="T619" s="335"/>
      <c r="U619" s="337"/>
      <c r="V619" s="338">
        <f t="shared" si="45"/>
        <v>1.4857045943882274</v>
      </c>
      <c r="W619" s="337"/>
      <c r="X619" s="338">
        <f t="shared" si="46"/>
        <v>0.47029659166266569</v>
      </c>
    </row>
    <row r="620" spans="1:24" ht="14">
      <c r="A620" s="360" t="s">
        <v>887</v>
      </c>
      <c r="B620" s="358">
        <v>3.4462000000000002</v>
      </c>
      <c r="C620" s="358"/>
      <c r="D620" s="358">
        <v>10.183680000000001</v>
      </c>
      <c r="E620" s="361">
        <v>128</v>
      </c>
      <c r="F620" s="356">
        <f t="shared" si="49"/>
        <v>128</v>
      </c>
      <c r="G620" s="355">
        <f t="shared" si="38"/>
        <v>549.75581388800003</v>
      </c>
      <c r="H620" s="361">
        <v>512</v>
      </c>
      <c r="I620" s="361">
        <f t="shared" ref="I620:I621" si="54">4 * 1900</f>
        <v>7600</v>
      </c>
      <c r="J620" s="357" t="s">
        <v>844</v>
      </c>
      <c r="K620" s="357" t="s">
        <v>865</v>
      </c>
      <c r="L620" s="356" t="b">
        <f t="shared" si="39"/>
        <v>1</v>
      </c>
      <c r="M620" s="333">
        <f t="shared" si="40"/>
        <v>0.65652181020844047</v>
      </c>
      <c r="N620" s="334">
        <f t="shared" si="41"/>
        <v>6508.7299564970817</v>
      </c>
      <c r="O620" s="335">
        <f t="shared" si="42"/>
        <v>0</v>
      </c>
      <c r="P620" s="335">
        <f t="shared" si="43"/>
        <v>7.0067514555799584E-2</v>
      </c>
      <c r="Q620" s="336">
        <f t="shared" si="44"/>
        <v>1.0929333088241599E-2</v>
      </c>
      <c r="R620" s="333"/>
      <c r="S620" s="334"/>
      <c r="T620" s="335"/>
      <c r="U620" s="337"/>
      <c r="V620" s="338">
        <f t="shared" si="45"/>
        <v>1.1343484903118535</v>
      </c>
      <c r="W620" s="337"/>
      <c r="X620" s="338">
        <f t="shared" si="46"/>
        <v>0.35907557314314392</v>
      </c>
    </row>
    <row r="621" spans="1:24" ht="14">
      <c r="A621" s="360" t="s">
        <v>888</v>
      </c>
      <c r="B621" s="358">
        <v>3.4462000000000002</v>
      </c>
      <c r="C621" s="358"/>
      <c r="D621" s="358">
        <v>10.183680000000001</v>
      </c>
      <c r="E621" s="361">
        <v>128</v>
      </c>
      <c r="F621" s="356">
        <f t="shared" si="49"/>
        <v>128</v>
      </c>
      <c r="G621" s="355">
        <f t="shared" si="38"/>
        <v>549.75581388800003</v>
      </c>
      <c r="H621" s="361">
        <v>512</v>
      </c>
      <c r="I621" s="361">
        <f t="shared" si="54"/>
        <v>7600</v>
      </c>
      <c r="J621" s="357" t="s">
        <v>844</v>
      </c>
      <c r="K621" s="357" t="s">
        <v>865</v>
      </c>
      <c r="L621" s="356" t="b">
        <f t="shared" si="39"/>
        <v>1</v>
      </c>
      <c r="M621" s="333">
        <f t="shared" si="40"/>
        <v>0.65652181020844047</v>
      </c>
      <c r="N621" s="334">
        <f t="shared" si="41"/>
        <v>6508.7299564970817</v>
      </c>
      <c r="O621" s="335">
        <f t="shared" si="42"/>
        <v>0</v>
      </c>
      <c r="P621" s="335">
        <f t="shared" si="43"/>
        <v>7.0067514555799584E-2</v>
      </c>
      <c r="Q621" s="336">
        <f t="shared" si="44"/>
        <v>1.0929333088241599E-2</v>
      </c>
      <c r="R621" s="333"/>
      <c r="S621" s="334"/>
      <c r="T621" s="335"/>
      <c r="U621" s="337"/>
      <c r="V621" s="338">
        <f t="shared" si="45"/>
        <v>1.1343484903118535</v>
      </c>
      <c r="W621" s="337"/>
      <c r="X621" s="338">
        <f t="shared" si="46"/>
        <v>0.35907557314314392</v>
      </c>
    </row>
    <row r="622" spans="1:24" ht="14">
      <c r="A622" s="360" t="s">
        <v>889</v>
      </c>
      <c r="B622" s="358">
        <v>4.1082999999999998</v>
      </c>
      <c r="C622" s="358"/>
      <c r="D622" s="358">
        <v>10.848000000000001</v>
      </c>
      <c r="E622" s="361">
        <v>96</v>
      </c>
      <c r="F622" s="356">
        <f t="shared" si="49"/>
        <v>96</v>
      </c>
      <c r="G622" s="355">
        <f t="shared" si="38"/>
        <v>824.63372083199999</v>
      </c>
      <c r="H622" s="361">
        <v>768</v>
      </c>
      <c r="I622" s="361">
        <f t="shared" ref="I622:I623" si="55">8 * 7500</f>
        <v>60000</v>
      </c>
      <c r="J622" s="357" t="s">
        <v>890</v>
      </c>
      <c r="K622" s="357" t="s">
        <v>708</v>
      </c>
      <c r="L622" s="356" t="b">
        <f t="shared" si="39"/>
        <v>1</v>
      </c>
      <c r="M622" s="333">
        <f t="shared" si="40"/>
        <v>0.52141071766832392</v>
      </c>
      <c r="N622" s="334">
        <f t="shared" si="41"/>
        <v>3252.1205886083699</v>
      </c>
      <c r="O622" s="335">
        <f t="shared" si="42"/>
        <v>0</v>
      </c>
      <c r="P622" s="335">
        <f t="shared" si="43"/>
        <v>5.4293987734964425E-2</v>
      </c>
      <c r="Q622" s="336">
        <f t="shared" si="44"/>
        <v>1.3029127481406463E-2</v>
      </c>
      <c r="R622" s="333"/>
      <c r="S622" s="334"/>
      <c r="T622" s="335"/>
      <c r="U622" s="337"/>
      <c r="V622" s="338">
        <f t="shared" si="45"/>
        <v>1.6111284490351867</v>
      </c>
      <c r="W622" s="337"/>
      <c r="X622" s="338">
        <f t="shared" si="46"/>
        <v>0.50999924290064436</v>
      </c>
    </row>
    <row r="623" spans="1:24" ht="14">
      <c r="A623" s="360" t="s">
        <v>891</v>
      </c>
      <c r="B623" s="358">
        <v>4.1082999999999998</v>
      </c>
      <c r="C623" s="358"/>
      <c r="D623" s="358">
        <v>10.848000000000001</v>
      </c>
      <c r="E623" s="361">
        <v>96</v>
      </c>
      <c r="F623" s="356">
        <f t="shared" si="49"/>
        <v>96</v>
      </c>
      <c r="G623" s="355">
        <f t="shared" si="38"/>
        <v>824.63372083199999</v>
      </c>
      <c r="H623" s="361">
        <v>768</v>
      </c>
      <c r="I623" s="361">
        <f t="shared" si="55"/>
        <v>60000</v>
      </c>
      <c r="J623" s="357" t="s">
        <v>890</v>
      </c>
      <c r="K623" s="357" t="s">
        <v>708</v>
      </c>
      <c r="L623" s="356" t="b">
        <f t="shared" si="39"/>
        <v>1</v>
      </c>
      <c r="M623" s="333">
        <f t="shared" si="40"/>
        <v>0.52141071766832392</v>
      </c>
      <c r="N623" s="334">
        <f t="shared" si="41"/>
        <v>3252.1205886083699</v>
      </c>
      <c r="O623" s="335">
        <f t="shared" si="42"/>
        <v>0</v>
      </c>
      <c r="P623" s="335">
        <f t="shared" si="43"/>
        <v>5.4293987734964425E-2</v>
      </c>
      <c r="Q623" s="336">
        <f t="shared" si="44"/>
        <v>1.3029127481406463E-2</v>
      </c>
      <c r="R623" s="333"/>
      <c r="S623" s="334"/>
      <c r="T623" s="335"/>
      <c r="U623" s="337"/>
      <c r="V623" s="338">
        <f t="shared" si="45"/>
        <v>1.6111284490351867</v>
      </c>
      <c r="W623" s="337"/>
      <c r="X623" s="338">
        <f t="shared" si="46"/>
        <v>0.50999924290064436</v>
      </c>
    </row>
    <row r="624" spans="1:24" ht="14">
      <c r="A624" s="360" t="s">
        <v>892</v>
      </c>
      <c r="B624" s="358">
        <v>4.2979000000000003</v>
      </c>
      <c r="C624" s="358"/>
      <c r="D624" s="358">
        <v>10.8864</v>
      </c>
      <c r="E624" s="361">
        <v>192</v>
      </c>
      <c r="F624" s="356">
        <f t="shared" si="49"/>
        <v>192</v>
      </c>
      <c r="G624" s="355">
        <f t="shared" si="38"/>
        <v>1649.267441664</v>
      </c>
      <c r="H624" s="361">
        <v>1536</v>
      </c>
      <c r="I624" s="362">
        <v>1E-10</v>
      </c>
      <c r="J624" s="357" t="s">
        <v>234</v>
      </c>
      <c r="K624" s="357" t="s">
        <v>617</v>
      </c>
      <c r="L624" s="356" t="b">
        <f t="shared" si="39"/>
        <v>1</v>
      </c>
      <c r="M624" s="333">
        <f t="shared" si="40"/>
        <v>0.27330170815589194</v>
      </c>
      <c r="N624" s="334">
        <f t="shared" si="41"/>
        <v>3258.8537575288838</v>
      </c>
      <c r="O624" s="335">
        <f t="shared" si="42"/>
        <v>0</v>
      </c>
      <c r="P624" s="335">
        <f t="shared" si="43"/>
        <v>2.7707161514922925E-2</v>
      </c>
      <c r="Q624" s="336">
        <f t="shared" si="44"/>
        <v>1.3630427914791236E-2</v>
      </c>
      <c r="R624" s="333"/>
      <c r="S624" s="334"/>
      <c r="T624" s="335"/>
      <c r="U624" s="337"/>
      <c r="V624" s="338">
        <f t="shared" si="45"/>
        <v>0.8084157792946467</v>
      </c>
      <c r="W624" s="337"/>
      <c r="X624" s="338">
        <f t="shared" si="46"/>
        <v>0.25590227497758</v>
      </c>
    </row>
    <row r="625" spans="1:24" ht="14">
      <c r="A625" s="360" t="s">
        <v>893</v>
      </c>
      <c r="B625" s="358">
        <v>4.2979000000000003</v>
      </c>
      <c r="C625" s="358"/>
      <c r="D625" s="358">
        <v>10.8864</v>
      </c>
      <c r="E625" s="361">
        <v>192</v>
      </c>
      <c r="F625" s="356">
        <f t="shared" si="49"/>
        <v>192</v>
      </c>
      <c r="G625" s="355">
        <f t="shared" si="38"/>
        <v>1649.267441664</v>
      </c>
      <c r="H625" s="361">
        <v>1536</v>
      </c>
      <c r="I625" s="362">
        <v>1E-10</v>
      </c>
      <c r="J625" s="357" t="s">
        <v>234</v>
      </c>
      <c r="K625" s="357" t="s">
        <v>617</v>
      </c>
      <c r="L625" s="356" t="b">
        <f t="shared" si="39"/>
        <v>1</v>
      </c>
      <c r="M625" s="333">
        <f t="shared" si="40"/>
        <v>0.27330170815589194</v>
      </c>
      <c r="N625" s="334">
        <f t="shared" si="41"/>
        <v>3258.8537575288838</v>
      </c>
      <c r="O625" s="335">
        <f t="shared" si="42"/>
        <v>0</v>
      </c>
      <c r="P625" s="335">
        <f t="shared" si="43"/>
        <v>2.7707161514922925E-2</v>
      </c>
      <c r="Q625" s="336">
        <f t="shared" si="44"/>
        <v>1.3630427914791236E-2</v>
      </c>
      <c r="R625" s="333"/>
      <c r="S625" s="334"/>
      <c r="T625" s="335"/>
      <c r="U625" s="337"/>
      <c r="V625" s="338">
        <f t="shared" si="45"/>
        <v>0.8084157792946467</v>
      </c>
      <c r="W625" s="337"/>
      <c r="X625" s="338">
        <f t="shared" si="46"/>
        <v>0.25590227497758</v>
      </c>
    </row>
    <row r="626" spans="1:24" ht="14">
      <c r="A626" s="360" t="s">
        <v>894</v>
      </c>
      <c r="B626" s="358">
        <v>4.4218000000000002</v>
      </c>
      <c r="C626" s="358"/>
      <c r="D626" s="358">
        <v>10.981999999999999</v>
      </c>
      <c r="E626" s="361">
        <v>128</v>
      </c>
      <c r="F626" s="356">
        <f t="shared" si="49"/>
        <v>128</v>
      </c>
      <c r="G626" s="355">
        <f t="shared" si="38"/>
        <v>1099.5116277760001</v>
      </c>
      <c r="H626" s="361">
        <v>1024</v>
      </c>
      <c r="I626" s="361">
        <f t="shared" ref="I626:I627" si="56">8 * 3750</f>
        <v>30000</v>
      </c>
      <c r="J626" s="357" t="s">
        <v>895</v>
      </c>
      <c r="K626" s="357" t="s">
        <v>698</v>
      </c>
      <c r="L626" s="356" t="b">
        <f t="shared" si="39"/>
        <v>1</v>
      </c>
      <c r="M626" s="333">
        <f t="shared" si="40"/>
        <v>0.42177068793726807</v>
      </c>
      <c r="N626" s="334">
        <f t="shared" si="41"/>
        <v>3258.8537575288838</v>
      </c>
      <c r="O626" s="335">
        <f t="shared" si="42"/>
        <v>0</v>
      </c>
      <c r="P626" s="335">
        <f t="shared" si="43"/>
        <v>4.3286743812474604E-2</v>
      </c>
      <c r="Q626" s="336">
        <f t="shared" si="44"/>
        <v>1.4023366330911351E-2</v>
      </c>
      <c r="R626" s="333"/>
      <c r="S626" s="334"/>
      <c r="T626" s="335"/>
      <c r="U626" s="337"/>
      <c r="V626" s="338">
        <f t="shared" si="45"/>
        <v>1.2232724438125289</v>
      </c>
      <c r="W626" s="337"/>
      <c r="X626" s="338">
        <f t="shared" si="46"/>
        <v>0.38722425923222314</v>
      </c>
    </row>
    <row r="627" spans="1:24" ht="14">
      <c r="A627" s="360" t="s">
        <v>896</v>
      </c>
      <c r="B627" s="358">
        <v>4.4218000000000002</v>
      </c>
      <c r="C627" s="358"/>
      <c r="D627" s="358">
        <v>10.9824</v>
      </c>
      <c r="E627" s="361">
        <v>128</v>
      </c>
      <c r="F627" s="356">
        <f t="shared" si="49"/>
        <v>128</v>
      </c>
      <c r="G627" s="355">
        <f t="shared" si="38"/>
        <v>1099.5116277760001</v>
      </c>
      <c r="H627" s="361">
        <v>1024</v>
      </c>
      <c r="I627" s="361">
        <f t="shared" si="56"/>
        <v>30000</v>
      </c>
      <c r="J627" s="357" t="s">
        <v>897</v>
      </c>
      <c r="K627" s="357" t="s">
        <v>698</v>
      </c>
      <c r="L627" s="356" t="b">
        <f t="shared" si="39"/>
        <v>1</v>
      </c>
      <c r="M627" s="333">
        <f t="shared" si="40"/>
        <v>0.42177068793726807</v>
      </c>
      <c r="N627" s="334">
        <f t="shared" si="41"/>
        <v>3258.8537575288838</v>
      </c>
      <c r="O627" s="335">
        <f t="shared" si="42"/>
        <v>0</v>
      </c>
      <c r="P627" s="335">
        <f t="shared" si="43"/>
        <v>4.3286743812474604E-2</v>
      </c>
      <c r="Q627" s="336">
        <f t="shared" si="44"/>
        <v>1.4023366330911351E-2</v>
      </c>
      <c r="R627" s="333"/>
      <c r="S627" s="334"/>
      <c r="T627" s="335"/>
      <c r="U627" s="337"/>
      <c r="V627" s="338">
        <f t="shared" si="45"/>
        <v>1.2233169993559203</v>
      </c>
      <c r="W627" s="337"/>
      <c r="X627" s="338">
        <f t="shared" si="46"/>
        <v>0.38723836319358657</v>
      </c>
    </row>
    <row r="628" spans="1:24" ht="14">
      <c r="A628" s="360" t="s">
        <v>898</v>
      </c>
      <c r="B628" s="358">
        <v>3.9318</v>
      </c>
      <c r="C628" s="358"/>
      <c r="D628" s="358">
        <v>11.157120000000001</v>
      </c>
      <c r="E628" s="361">
        <v>128</v>
      </c>
      <c r="F628" s="356">
        <f t="shared" si="49"/>
        <v>128</v>
      </c>
      <c r="G628" s="355">
        <f t="shared" si="38"/>
        <v>1099.5116277760001</v>
      </c>
      <c r="H628" s="361">
        <v>1024</v>
      </c>
      <c r="I628" s="362">
        <v>1E-10</v>
      </c>
      <c r="J628" s="357" t="s">
        <v>234</v>
      </c>
      <c r="K628" s="357" t="s">
        <v>865</v>
      </c>
      <c r="L628" s="356" t="b">
        <f t="shared" si="39"/>
        <v>1</v>
      </c>
      <c r="M628" s="333">
        <f t="shared" si="40"/>
        <v>0.37503233769771371</v>
      </c>
      <c r="N628" s="334">
        <f t="shared" si="41"/>
        <v>3258.8537575288838</v>
      </c>
      <c r="O628" s="335">
        <f t="shared" si="42"/>
        <v>0</v>
      </c>
      <c r="P628" s="335">
        <f t="shared" si="43"/>
        <v>3.8489940594754996E-2</v>
      </c>
      <c r="Q628" s="336">
        <f t="shared" si="44"/>
        <v>1.2469372594843105E-2</v>
      </c>
      <c r="R628" s="333"/>
      <c r="S628" s="334"/>
      <c r="T628" s="335"/>
      <c r="U628" s="337"/>
      <c r="V628" s="338">
        <f t="shared" si="45"/>
        <v>1.24277886070931</v>
      </c>
      <c r="W628" s="337"/>
      <c r="X628" s="338">
        <f t="shared" si="46"/>
        <v>0.39339897351712094</v>
      </c>
    </row>
    <row r="629" spans="1:24" ht="14">
      <c r="A629" s="360" t="s">
        <v>899</v>
      </c>
      <c r="B629" s="358">
        <v>3.9318</v>
      </c>
      <c r="C629" s="358"/>
      <c r="D629" s="358">
        <v>11.157120000000001</v>
      </c>
      <c r="E629" s="361">
        <v>128</v>
      </c>
      <c r="F629" s="356">
        <f t="shared" si="49"/>
        <v>128</v>
      </c>
      <c r="G629" s="355">
        <f t="shared" si="38"/>
        <v>1099.5116277760001</v>
      </c>
      <c r="H629" s="361">
        <v>1024</v>
      </c>
      <c r="I629" s="362">
        <v>1E-10</v>
      </c>
      <c r="J629" s="357" t="s">
        <v>234</v>
      </c>
      <c r="K629" s="357" t="s">
        <v>865</v>
      </c>
      <c r="L629" s="356" t="b">
        <f t="shared" si="39"/>
        <v>1</v>
      </c>
      <c r="M629" s="333">
        <f t="shared" si="40"/>
        <v>0.37503233769771371</v>
      </c>
      <c r="N629" s="334">
        <f t="shared" si="41"/>
        <v>3258.8537575288838</v>
      </c>
      <c r="O629" s="335">
        <f t="shared" si="42"/>
        <v>0</v>
      </c>
      <c r="P629" s="335">
        <f t="shared" si="43"/>
        <v>3.8489940594754996E-2</v>
      </c>
      <c r="Q629" s="336">
        <f t="shared" si="44"/>
        <v>1.2469372594843105E-2</v>
      </c>
      <c r="R629" s="333"/>
      <c r="S629" s="334"/>
      <c r="T629" s="335"/>
      <c r="U629" s="337"/>
      <c r="V629" s="338">
        <f t="shared" si="45"/>
        <v>1.24277886070931</v>
      </c>
      <c r="W629" s="337"/>
      <c r="X629" s="338">
        <f t="shared" si="46"/>
        <v>0.39339897351712094</v>
      </c>
    </row>
    <row r="630" spans="1:24" ht="14">
      <c r="A630" s="357" t="s">
        <v>900</v>
      </c>
      <c r="B630" s="358">
        <v>3.9415</v>
      </c>
      <c r="C630" s="358"/>
      <c r="D630" s="358">
        <v>12.24</v>
      </c>
      <c r="E630" s="361">
        <v>32</v>
      </c>
      <c r="F630" s="356">
        <f t="shared" si="49"/>
        <v>32</v>
      </c>
      <c r="G630" s="355">
        <f t="shared" si="38"/>
        <v>261.99300505600002</v>
      </c>
      <c r="H630" s="361">
        <v>244</v>
      </c>
      <c r="I630" s="362">
        <v>1E-10</v>
      </c>
      <c r="J630" s="357" t="s">
        <v>234</v>
      </c>
      <c r="K630" s="357" t="s">
        <v>507</v>
      </c>
      <c r="L630" s="356" t="b">
        <f t="shared" si="39"/>
        <v>0</v>
      </c>
      <c r="M630" s="333">
        <f t="shared" si="40"/>
        <v>3.9940570283984132E+89</v>
      </c>
      <c r="N630" s="334">
        <f t="shared" si="41"/>
        <v>3411.4722530605391</v>
      </c>
      <c r="O630" s="335">
        <f t="shared" si="42"/>
        <v>0</v>
      </c>
      <c r="P630" s="335">
        <f t="shared" si="43"/>
        <v>0.17363203973854741</v>
      </c>
      <c r="Q630" s="336">
        <f t="shared" si="44"/>
        <v>3.1714157878943755E+96</v>
      </c>
      <c r="R630" s="333"/>
      <c r="S630" s="334"/>
      <c r="T630" s="335"/>
      <c r="U630" s="337"/>
      <c r="V630" s="338">
        <f t="shared" si="45"/>
        <v>9.9999999999999997E+89</v>
      </c>
      <c r="W630" s="337"/>
      <c r="X630" s="338">
        <f t="shared" si="46"/>
        <v>9.9999999999999997E+89</v>
      </c>
    </row>
    <row r="631" spans="1:24" ht="14">
      <c r="A631" s="360" t="s">
        <v>901</v>
      </c>
      <c r="B631" s="358">
        <v>4.4314999999999998</v>
      </c>
      <c r="C631" s="358"/>
      <c r="D631" s="358">
        <v>12.504960000000001</v>
      </c>
      <c r="E631" s="361">
        <v>128</v>
      </c>
      <c r="F631" s="356">
        <f t="shared" si="49"/>
        <v>128</v>
      </c>
      <c r="G631" s="355">
        <f t="shared" si="38"/>
        <v>1099.5116277760001</v>
      </c>
      <c r="H631" s="361">
        <v>1024</v>
      </c>
      <c r="I631" s="361">
        <f t="shared" ref="I631:I632" si="57">4 * 1900</f>
        <v>7600</v>
      </c>
      <c r="J631" s="357" t="s">
        <v>844</v>
      </c>
      <c r="K631" s="357" t="s">
        <v>865</v>
      </c>
      <c r="L631" s="356" t="b">
        <f t="shared" si="39"/>
        <v>1</v>
      </c>
      <c r="M631" s="333">
        <f t="shared" si="40"/>
        <v>0.42269591650323474</v>
      </c>
      <c r="N631" s="334">
        <f t="shared" si="41"/>
        <v>3258.8537575288838</v>
      </c>
      <c r="O631" s="335">
        <f t="shared" si="42"/>
        <v>0</v>
      </c>
      <c r="P631" s="335">
        <f t="shared" si="43"/>
        <v>4.3381700937396801E-2</v>
      </c>
      <c r="Q631" s="336">
        <f t="shared" si="44"/>
        <v>1.4054129064053924E-2</v>
      </c>
      <c r="R631" s="333"/>
      <c r="S631" s="334"/>
      <c r="T631" s="335"/>
      <c r="U631" s="337"/>
      <c r="V631" s="338">
        <f t="shared" si="45"/>
        <v>1.3929132197211731</v>
      </c>
      <c r="W631" s="337"/>
      <c r="X631" s="338">
        <f t="shared" si="46"/>
        <v>0.44092368172724289</v>
      </c>
    </row>
    <row r="632" spans="1:24" ht="14">
      <c r="A632" s="360" t="s">
        <v>902</v>
      </c>
      <c r="B632" s="358">
        <v>4.4314999999999998</v>
      </c>
      <c r="C632" s="358"/>
      <c r="D632" s="358">
        <v>12.504960000000001</v>
      </c>
      <c r="E632" s="361">
        <v>128</v>
      </c>
      <c r="F632" s="356">
        <f t="shared" si="49"/>
        <v>128</v>
      </c>
      <c r="G632" s="355">
        <f t="shared" si="38"/>
        <v>1099.5116277760001</v>
      </c>
      <c r="H632" s="361">
        <v>1024</v>
      </c>
      <c r="I632" s="361">
        <f t="shared" si="57"/>
        <v>7600</v>
      </c>
      <c r="J632" s="357" t="s">
        <v>844</v>
      </c>
      <c r="K632" s="357" t="s">
        <v>865</v>
      </c>
      <c r="L632" s="356" t="b">
        <f t="shared" si="39"/>
        <v>1</v>
      </c>
      <c r="M632" s="333">
        <f t="shared" si="40"/>
        <v>0.42269591650323474</v>
      </c>
      <c r="N632" s="334">
        <f t="shared" si="41"/>
        <v>3258.8537575288838</v>
      </c>
      <c r="O632" s="335">
        <f t="shared" si="42"/>
        <v>0</v>
      </c>
      <c r="P632" s="335">
        <f t="shared" si="43"/>
        <v>4.3381700937396801E-2</v>
      </c>
      <c r="Q632" s="336">
        <f t="shared" si="44"/>
        <v>1.4054129064053924E-2</v>
      </c>
      <c r="R632" s="333"/>
      <c r="S632" s="334"/>
      <c r="T632" s="335"/>
      <c r="U632" s="337"/>
      <c r="V632" s="338">
        <f t="shared" si="45"/>
        <v>1.3929132197211731</v>
      </c>
      <c r="W632" s="337"/>
      <c r="X632" s="338">
        <f t="shared" si="46"/>
        <v>0.44092368172724289</v>
      </c>
    </row>
    <row r="633" spans="1:24" ht="14">
      <c r="A633" s="360" t="s">
        <v>903</v>
      </c>
      <c r="B633" s="358">
        <v>4.8810000000000002</v>
      </c>
      <c r="C633" s="358"/>
      <c r="D633" s="358">
        <v>12.98127</v>
      </c>
      <c r="E633" s="361">
        <v>192</v>
      </c>
      <c r="F633" s="356">
        <f t="shared" si="49"/>
        <v>192</v>
      </c>
      <c r="G633" s="355">
        <f t="shared" si="38"/>
        <v>824.63372083199999</v>
      </c>
      <c r="H633" s="361">
        <v>768</v>
      </c>
      <c r="I633" s="362">
        <v>1E-10</v>
      </c>
      <c r="J633" s="357" t="s">
        <v>234</v>
      </c>
      <c r="K633" s="357" t="s">
        <v>708</v>
      </c>
      <c r="L633" s="356" t="b">
        <f t="shared" si="39"/>
        <v>1</v>
      </c>
      <c r="M633" s="333">
        <f t="shared" si="40"/>
        <v>0.6194790334053234</v>
      </c>
      <c r="N633" s="334">
        <f t="shared" si="41"/>
        <v>6504.2411772167397</v>
      </c>
      <c r="O633" s="335">
        <f t="shared" si="42"/>
        <v>0</v>
      </c>
      <c r="P633" s="335">
        <f t="shared" si="43"/>
        <v>6.4505745474858558E-2</v>
      </c>
      <c r="Q633" s="336">
        <f t="shared" si="44"/>
        <v>1.5479680460712448E-2</v>
      </c>
      <c r="R633" s="333"/>
      <c r="S633" s="334"/>
      <c r="T633" s="335"/>
      <c r="U633" s="337"/>
      <c r="V633" s="338">
        <f t="shared" si="45"/>
        <v>0.96397923126875895</v>
      </c>
      <c r="W633" s="337"/>
      <c r="X633" s="338">
        <f t="shared" si="46"/>
        <v>0.30514555087983258</v>
      </c>
    </row>
    <row r="634" spans="1:24" ht="14">
      <c r="A634" s="360" t="s">
        <v>904</v>
      </c>
      <c r="B634" s="358">
        <v>3.7237</v>
      </c>
      <c r="C634" s="358"/>
      <c r="D634" s="358">
        <v>13.337999999999999</v>
      </c>
      <c r="E634" s="361">
        <v>128</v>
      </c>
      <c r="F634" s="356">
        <f t="shared" si="49"/>
        <v>128</v>
      </c>
      <c r="G634" s="355">
        <f t="shared" si="38"/>
        <v>2199.0232555520001</v>
      </c>
      <c r="H634" s="361">
        <v>2048</v>
      </c>
      <c r="I634" s="361">
        <f>2 * 1900</f>
        <v>3800</v>
      </c>
      <c r="J634" s="357" t="s">
        <v>573</v>
      </c>
      <c r="K634" s="357" t="s">
        <v>708</v>
      </c>
      <c r="L634" s="356" t="b">
        <f t="shared" si="39"/>
        <v>1</v>
      </c>
      <c r="M634" s="333">
        <f t="shared" si="40"/>
        <v>0.17808065582301219</v>
      </c>
      <c r="N634" s="334">
        <f t="shared" si="41"/>
        <v>1633.9156580447843</v>
      </c>
      <c r="O634" s="335">
        <f t="shared" si="42"/>
        <v>0</v>
      </c>
      <c r="P634" s="335">
        <f t="shared" si="43"/>
        <v>3.0757022693189248E-2</v>
      </c>
      <c r="Q634" s="336">
        <f t="shared" si="44"/>
        <v>1.1809400969382286E-2</v>
      </c>
      <c r="R634" s="333"/>
      <c r="S634" s="334"/>
      <c r="T634" s="335"/>
      <c r="U634" s="337"/>
      <c r="V634" s="338">
        <f t="shared" si="45"/>
        <v>1.485704594388227</v>
      </c>
      <c r="W634" s="337"/>
      <c r="X634" s="338">
        <f t="shared" si="46"/>
        <v>0.47029659166266558</v>
      </c>
    </row>
    <row r="635" spans="1:24" ht="14">
      <c r="A635" s="360" t="s">
        <v>905</v>
      </c>
      <c r="B635" s="358">
        <v>3.7317999999999998</v>
      </c>
      <c r="C635" s="358"/>
      <c r="D635" s="358">
        <v>13.337999999999999</v>
      </c>
      <c r="E635" s="361">
        <v>128</v>
      </c>
      <c r="F635" s="356">
        <f t="shared" si="49"/>
        <v>128</v>
      </c>
      <c r="G635" s="355">
        <f t="shared" si="38"/>
        <v>2095.9440404480001</v>
      </c>
      <c r="H635" s="361">
        <v>1952</v>
      </c>
      <c r="I635" s="361">
        <f>2 * 1920</f>
        <v>3840</v>
      </c>
      <c r="J635" s="357" t="s">
        <v>906</v>
      </c>
      <c r="K635" s="357" t="s">
        <v>364</v>
      </c>
      <c r="L635" s="356" t="b">
        <f t="shared" si="39"/>
        <v>1</v>
      </c>
      <c r="M635" s="333">
        <f t="shared" si="40"/>
        <v>0.18631277523221501</v>
      </c>
      <c r="N635" s="334">
        <f t="shared" si="41"/>
        <v>1705.7361265302695</v>
      </c>
      <c r="O635" s="335">
        <f t="shared" si="42"/>
        <v>0</v>
      </c>
      <c r="P635" s="335">
        <f t="shared" si="43"/>
        <v>3.0823927085007821E-2</v>
      </c>
      <c r="Q635" s="336">
        <f t="shared" si="44"/>
        <v>1.1835089437264232E-2</v>
      </c>
      <c r="R635" s="333"/>
      <c r="S635" s="334"/>
      <c r="T635" s="335"/>
      <c r="U635" s="337"/>
      <c r="V635" s="338">
        <f t="shared" si="45"/>
        <v>1.485704594388227</v>
      </c>
      <c r="W635" s="337"/>
      <c r="X635" s="338">
        <f t="shared" si="46"/>
        <v>0.47029659166266558</v>
      </c>
    </row>
    <row r="636" spans="1:24" ht="14">
      <c r="A636" s="360" t="s">
        <v>907</v>
      </c>
      <c r="B636" s="358">
        <v>3.7237</v>
      </c>
      <c r="C636" s="358"/>
      <c r="D636" s="358">
        <v>13.337999999999999</v>
      </c>
      <c r="E636" s="361">
        <v>128</v>
      </c>
      <c r="F636" s="356">
        <f t="shared" si="49"/>
        <v>128</v>
      </c>
      <c r="G636" s="355">
        <f t="shared" si="38"/>
        <v>2199.0232555520001</v>
      </c>
      <c r="H636" s="361">
        <v>2048</v>
      </c>
      <c r="I636" s="361">
        <f>2 * 1900</f>
        <v>3800</v>
      </c>
      <c r="J636" s="357" t="s">
        <v>573</v>
      </c>
      <c r="K636" s="357" t="s">
        <v>708</v>
      </c>
      <c r="L636" s="356" t="b">
        <f t="shared" si="39"/>
        <v>1</v>
      </c>
      <c r="M636" s="333">
        <f t="shared" si="40"/>
        <v>0.17808065582301219</v>
      </c>
      <c r="N636" s="334">
        <f t="shared" si="41"/>
        <v>1633.9156580447843</v>
      </c>
      <c r="O636" s="335">
        <f t="shared" si="42"/>
        <v>0</v>
      </c>
      <c r="P636" s="335">
        <f t="shared" si="43"/>
        <v>3.0757022693189248E-2</v>
      </c>
      <c r="Q636" s="336">
        <f t="shared" si="44"/>
        <v>1.1809400969382286E-2</v>
      </c>
      <c r="R636" s="333"/>
      <c r="S636" s="334"/>
      <c r="T636" s="335"/>
      <c r="U636" s="337"/>
      <c r="V636" s="338">
        <f t="shared" si="45"/>
        <v>1.485704594388227</v>
      </c>
      <c r="W636" s="337"/>
      <c r="X636" s="338">
        <f t="shared" si="46"/>
        <v>0.47029659166266558</v>
      </c>
    </row>
    <row r="637" spans="1:24" ht="14">
      <c r="A637" s="360" t="s">
        <v>908</v>
      </c>
      <c r="B637" s="358">
        <v>3.7237</v>
      </c>
      <c r="C637" s="358"/>
      <c r="D637" s="358">
        <v>13.337999999999999</v>
      </c>
      <c r="E637" s="361">
        <v>64</v>
      </c>
      <c r="F637" s="356">
        <f t="shared" si="49"/>
        <v>64</v>
      </c>
      <c r="G637" s="355">
        <f t="shared" si="38"/>
        <v>2199.0232555520001</v>
      </c>
      <c r="H637" s="361">
        <v>2048</v>
      </c>
      <c r="I637" s="361">
        <f>1 * 1900</f>
        <v>1900</v>
      </c>
      <c r="J637" s="357" t="s">
        <v>485</v>
      </c>
      <c r="K637" s="357" t="s">
        <v>589</v>
      </c>
      <c r="L637" s="356" t="b">
        <f t="shared" si="39"/>
        <v>1</v>
      </c>
      <c r="M637" s="333">
        <f t="shared" si="40"/>
        <v>0.17808065582301219</v>
      </c>
      <c r="N637" s="334">
        <f t="shared" si="41"/>
        <v>816.95782902239216</v>
      </c>
      <c r="O637" s="335">
        <f t="shared" si="42"/>
        <v>0</v>
      </c>
      <c r="P637" s="335">
        <f t="shared" si="43"/>
        <v>6.1514045386378495E-2</v>
      </c>
      <c r="Q637" s="336">
        <f t="shared" si="44"/>
        <v>1.1809400969382286E-2</v>
      </c>
      <c r="R637" s="333"/>
      <c r="S637" s="334"/>
      <c r="T637" s="335"/>
      <c r="U637" s="337"/>
      <c r="V637" s="338">
        <f t="shared" si="45"/>
        <v>2.971409188776454</v>
      </c>
      <c r="W637" s="337"/>
      <c r="X637" s="338">
        <f t="shared" si="46"/>
        <v>0.94059318332533115</v>
      </c>
    </row>
    <row r="638" spans="1:24" ht="14">
      <c r="A638" s="360" t="s">
        <v>909</v>
      </c>
      <c r="B638" s="358">
        <v>3.7334999999999998</v>
      </c>
      <c r="C638" s="358"/>
      <c r="D638" s="358">
        <v>13.343999999999999</v>
      </c>
      <c r="E638" s="361">
        <v>64</v>
      </c>
      <c r="F638" s="356">
        <f t="shared" si="49"/>
        <v>64</v>
      </c>
      <c r="G638" s="355">
        <f t="shared" si="38"/>
        <v>2095.9440404480001</v>
      </c>
      <c r="H638" s="361">
        <v>1952</v>
      </c>
      <c r="I638" s="361">
        <f>1 * 1920</f>
        <v>1920</v>
      </c>
      <c r="J638" s="357" t="s">
        <v>850</v>
      </c>
      <c r="K638" s="357" t="s">
        <v>507</v>
      </c>
      <c r="L638" s="356" t="b">
        <f t="shared" si="39"/>
        <v>1</v>
      </c>
      <c r="M638" s="333">
        <f t="shared" si="40"/>
        <v>0.18639764894406846</v>
      </c>
      <c r="N638" s="334">
        <f t="shared" si="41"/>
        <v>852.86806326513477</v>
      </c>
      <c r="O638" s="335">
        <f t="shared" si="42"/>
        <v>0</v>
      </c>
      <c r="P638" s="335">
        <f t="shared" si="43"/>
        <v>6.1675937494976532E-2</v>
      </c>
      <c r="Q638" s="336">
        <f t="shared" si="44"/>
        <v>1.184048084410365E-2</v>
      </c>
      <c r="R638" s="333"/>
      <c r="S638" s="334"/>
      <c r="T638" s="335"/>
      <c r="U638" s="337"/>
      <c r="V638" s="338">
        <f t="shared" si="45"/>
        <v>2.9727458550781978</v>
      </c>
      <c r="W638" s="337"/>
      <c r="X638" s="338">
        <f t="shared" si="46"/>
        <v>0.94101630216623311</v>
      </c>
    </row>
    <row r="639" spans="1:24" ht="14">
      <c r="A639" s="360" t="s">
        <v>910</v>
      </c>
      <c r="B639" s="358">
        <v>6.3920000000000003</v>
      </c>
      <c r="C639" s="358"/>
      <c r="D639" s="358">
        <v>14.4</v>
      </c>
      <c r="E639" s="361">
        <v>64</v>
      </c>
      <c r="F639" s="356">
        <f t="shared" si="49"/>
        <v>64</v>
      </c>
      <c r="G639" s="355">
        <f t="shared" si="38"/>
        <v>785.97901516800005</v>
      </c>
      <c r="H639" s="361">
        <v>732</v>
      </c>
      <c r="I639" s="362">
        <v>1E-10</v>
      </c>
      <c r="J639" s="357" t="s">
        <v>234</v>
      </c>
      <c r="K639" s="357" t="s">
        <v>602</v>
      </c>
      <c r="L639" s="356" t="b">
        <f t="shared" si="39"/>
        <v>1</v>
      </c>
      <c r="M639" s="333">
        <f t="shared" si="40"/>
        <v>0.85156028621315727</v>
      </c>
      <c r="N639" s="334">
        <f t="shared" si="41"/>
        <v>2275.8110951338072</v>
      </c>
      <c r="O639" s="335">
        <f t="shared" si="42"/>
        <v>0</v>
      </c>
      <c r="P639" s="335">
        <f t="shared" si="43"/>
        <v>0.10559330185292352</v>
      </c>
      <c r="Q639" s="336">
        <f t="shared" si="44"/>
        <v>2.0271689716220852E-2</v>
      </c>
      <c r="R639" s="333"/>
      <c r="S639" s="334"/>
      <c r="T639" s="335"/>
      <c r="U639" s="337"/>
      <c r="V639" s="338">
        <f t="shared" si="45"/>
        <v>3.2079991241851058</v>
      </c>
      <c r="W639" s="337"/>
      <c r="X639" s="338">
        <f t="shared" si="46"/>
        <v>1.0154852181649998</v>
      </c>
    </row>
    <row r="640" spans="1:24" ht="14">
      <c r="A640" s="360" t="s">
        <v>911</v>
      </c>
      <c r="B640" s="358">
        <v>5.5854999999999997</v>
      </c>
      <c r="C640" s="358"/>
      <c r="D640" s="358">
        <v>20.007000000000001</v>
      </c>
      <c r="E640" s="361">
        <v>96</v>
      </c>
      <c r="F640" s="356">
        <f t="shared" si="49"/>
        <v>96</v>
      </c>
      <c r="G640" s="355">
        <f t="shared" si="38"/>
        <v>3298.534883328</v>
      </c>
      <c r="H640" s="361">
        <v>3072</v>
      </c>
      <c r="I640" s="361">
        <f>2 * 1425</f>
        <v>2850</v>
      </c>
      <c r="J640" s="357" t="s">
        <v>623</v>
      </c>
      <c r="K640" s="357" t="s">
        <v>646</v>
      </c>
      <c r="L640" s="356" t="b">
        <f t="shared" si="39"/>
        <v>1</v>
      </c>
      <c r="M640" s="333">
        <f t="shared" si="40"/>
        <v>0.17758983351226579</v>
      </c>
      <c r="N640" s="334">
        <f t="shared" si="41"/>
        <v>814.71343938222094</v>
      </c>
      <c r="O640" s="335">
        <f t="shared" si="42"/>
        <v>0</v>
      </c>
      <c r="P640" s="335">
        <f t="shared" si="43"/>
        <v>6.1513494732947892E-2</v>
      </c>
      <c r="Q640" s="336">
        <f t="shared" si="44"/>
        <v>1.7713942883284033E-2</v>
      </c>
      <c r="R640" s="333"/>
      <c r="S640" s="334"/>
      <c r="T640" s="335"/>
      <c r="U640" s="337"/>
      <c r="V640" s="338">
        <f t="shared" si="45"/>
        <v>2.9714091887764549</v>
      </c>
      <c r="W640" s="337"/>
      <c r="X640" s="338">
        <f t="shared" si="46"/>
        <v>0.94059318332533137</v>
      </c>
    </row>
    <row r="641" spans="1:24" ht="14">
      <c r="A641" s="360" t="s">
        <v>912</v>
      </c>
      <c r="B641" s="358">
        <v>7.883</v>
      </c>
      <c r="C641" s="358"/>
      <c r="D641" s="358">
        <v>24.48</v>
      </c>
      <c r="E641" s="361">
        <v>64</v>
      </c>
      <c r="F641" s="356">
        <f t="shared" si="49"/>
        <v>64</v>
      </c>
      <c r="G641" s="355">
        <f t="shared" si="38"/>
        <v>523.98601011200003</v>
      </c>
      <c r="H641" s="361">
        <v>488</v>
      </c>
      <c r="I641" s="362">
        <v>1E-10</v>
      </c>
      <c r="J641" s="357" t="s">
        <v>234</v>
      </c>
      <c r="K641" s="357" t="s">
        <v>500</v>
      </c>
      <c r="L641" s="356" t="b">
        <f t="shared" si="39"/>
        <v>1</v>
      </c>
      <c r="M641" s="333">
        <f t="shared" si="40"/>
        <v>1.5742575777432348</v>
      </c>
      <c r="N641" s="334">
        <f t="shared" si="41"/>
        <v>3411.4722530605391</v>
      </c>
      <c r="O641" s="335">
        <f t="shared" si="42"/>
        <v>0</v>
      </c>
      <c r="P641" s="335">
        <f t="shared" si="43"/>
        <v>0.16027572898942835</v>
      </c>
      <c r="Q641" s="336">
        <f t="shared" si="44"/>
        <v>2.5000270655971362E-2</v>
      </c>
      <c r="R641" s="333"/>
      <c r="S641" s="334"/>
      <c r="T641" s="335"/>
      <c r="U641" s="337"/>
      <c r="V641" s="338">
        <f t="shared" si="45"/>
        <v>5.4535985111146807</v>
      </c>
      <c r="W641" s="337"/>
      <c r="X641" s="338">
        <f t="shared" si="46"/>
        <v>1.7263248708804999</v>
      </c>
    </row>
    <row r="642" spans="1:24" ht="14">
      <c r="A642" s="360" t="s">
        <v>913</v>
      </c>
      <c r="B642" s="358">
        <v>7.4474</v>
      </c>
      <c r="C642" s="358"/>
      <c r="D642" s="358">
        <v>26.675999999999998</v>
      </c>
      <c r="E642" s="361">
        <v>128</v>
      </c>
      <c r="F642" s="356">
        <f t="shared" si="49"/>
        <v>128</v>
      </c>
      <c r="G642" s="355">
        <f t="shared" si="38"/>
        <v>4398.0465111040003</v>
      </c>
      <c r="H642" s="361">
        <v>4096</v>
      </c>
      <c r="I642" s="361">
        <f t="shared" ref="I642:I643" si="58">2 * 1900</f>
        <v>3800</v>
      </c>
      <c r="J642" s="357" t="s">
        <v>573</v>
      </c>
      <c r="K642" s="357" t="s">
        <v>708</v>
      </c>
      <c r="L642" s="356" t="b">
        <f t="shared" si="39"/>
        <v>1</v>
      </c>
      <c r="M642" s="333">
        <f t="shared" si="40"/>
        <v>0.17808065582301219</v>
      </c>
      <c r="N642" s="334">
        <f t="shared" si="41"/>
        <v>816.95782902239216</v>
      </c>
      <c r="O642" s="335">
        <f t="shared" si="42"/>
        <v>0</v>
      </c>
      <c r="P642" s="335">
        <f t="shared" si="43"/>
        <v>6.1514045386378495E-2</v>
      </c>
      <c r="Q642" s="336">
        <f t="shared" si="44"/>
        <v>2.3618801938764571E-2</v>
      </c>
      <c r="R642" s="333"/>
      <c r="S642" s="334"/>
      <c r="T642" s="335"/>
      <c r="U642" s="337"/>
      <c r="V642" s="338">
        <f t="shared" si="45"/>
        <v>2.971409188776454</v>
      </c>
      <c r="W642" s="337"/>
      <c r="X642" s="338">
        <f t="shared" si="46"/>
        <v>0.94059318332533115</v>
      </c>
    </row>
    <row r="643" spans="1:24" ht="14">
      <c r="A643" s="360" t="s">
        <v>914</v>
      </c>
      <c r="B643" s="358">
        <v>7.4474</v>
      </c>
      <c r="C643" s="358"/>
      <c r="D643" s="358">
        <v>26.675999999999998</v>
      </c>
      <c r="E643" s="361">
        <v>128</v>
      </c>
      <c r="F643" s="356">
        <f t="shared" si="49"/>
        <v>128</v>
      </c>
      <c r="G643" s="355">
        <f t="shared" si="38"/>
        <v>4398.0465111040003</v>
      </c>
      <c r="H643" s="361">
        <v>4096</v>
      </c>
      <c r="I643" s="361">
        <f t="shared" si="58"/>
        <v>3800</v>
      </c>
      <c r="J643" s="357" t="s">
        <v>573</v>
      </c>
      <c r="K643" s="357" t="s">
        <v>708</v>
      </c>
      <c r="L643" s="356" t="b">
        <f t="shared" si="39"/>
        <v>1</v>
      </c>
      <c r="M643" s="333">
        <f t="shared" si="40"/>
        <v>0.17808065582301219</v>
      </c>
      <c r="N643" s="334">
        <f t="shared" si="41"/>
        <v>816.95782902239216</v>
      </c>
      <c r="O643" s="335">
        <f t="shared" si="42"/>
        <v>0</v>
      </c>
      <c r="P643" s="335">
        <f t="shared" si="43"/>
        <v>6.1514045386378495E-2</v>
      </c>
      <c r="Q643" s="336">
        <f t="shared" si="44"/>
        <v>2.3618801938764571E-2</v>
      </c>
      <c r="R643" s="333"/>
      <c r="S643" s="334"/>
      <c r="T643" s="335"/>
      <c r="U643" s="337"/>
      <c r="V643" s="338">
        <f t="shared" si="45"/>
        <v>2.971409188776454</v>
      </c>
      <c r="W643" s="337"/>
      <c r="X643" s="338">
        <f t="shared" si="46"/>
        <v>0.94059318332533115</v>
      </c>
    </row>
    <row r="644" spans="1:24" ht="14">
      <c r="A644" s="360" t="s">
        <v>915</v>
      </c>
      <c r="B644" s="358">
        <v>7.4669999999999996</v>
      </c>
      <c r="C644" s="358"/>
      <c r="D644" s="358">
        <v>26.687999999999999</v>
      </c>
      <c r="E644" s="361">
        <v>128</v>
      </c>
      <c r="F644" s="356">
        <f t="shared" si="49"/>
        <v>128</v>
      </c>
      <c r="G644" s="355">
        <f t="shared" si="38"/>
        <v>4191.8880808960002</v>
      </c>
      <c r="H644" s="361">
        <v>3904</v>
      </c>
      <c r="I644" s="361">
        <f>2 * 1920</f>
        <v>3840</v>
      </c>
      <c r="J644" s="357" t="s">
        <v>906</v>
      </c>
      <c r="K644" s="357" t="s">
        <v>500</v>
      </c>
      <c r="L644" s="356" t="b">
        <f t="shared" si="39"/>
        <v>1</v>
      </c>
      <c r="M644" s="333">
        <f t="shared" si="40"/>
        <v>0.18639764894406846</v>
      </c>
      <c r="N644" s="334">
        <f t="shared" si="41"/>
        <v>852.86806326513477</v>
      </c>
      <c r="O644" s="335">
        <f t="shared" si="42"/>
        <v>0</v>
      </c>
      <c r="P644" s="335">
        <f t="shared" si="43"/>
        <v>6.1675937494976532E-2</v>
      </c>
      <c r="Q644" s="336">
        <f t="shared" si="44"/>
        <v>2.3680961688207301E-2</v>
      </c>
      <c r="R644" s="333"/>
      <c r="S644" s="334"/>
      <c r="T644" s="335"/>
      <c r="U644" s="337"/>
      <c r="V644" s="338">
        <f t="shared" si="45"/>
        <v>2.9727458550781978</v>
      </c>
      <c r="W644" s="337"/>
      <c r="X644" s="338">
        <f t="shared" si="46"/>
        <v>0.94101630216623311</v>
      </c>
    </row>
    <row r="645" spans="1:24" ht="14">
      <c r="A645" s="360" t="s">
        <v>916</v>
      </c>
      <c r="B645" s="358">
        <v>7.6344000000000003</v>
      </c>
      <c r="C645" s="358"/>
      <c r="D645" s="358">
        <v>27.3</v>
      </c>
      <c r="E645" s="361">
        <v>224</v>
      </c>
      <c r="F645" s="356">
        <f t="shared" si="49"/>
        <v>224</v>
      </c>
      <c r="G645" s="355">
        <f t="shared" si="38"/>
        <v>3298.534883328</v>
      </c>
      <c r="H645" s="361">
        <v>3072</v>
      </c>
      <c r="I645" s="362">
        <v>1E-10</v>
      </c>
      <c r="J645" s="357" t="s">
        <v>234</v>
      </c>
      <c r="K645" s="357" t="s">
        <v>589</v>
      </c>
      <c r="L645" s="356" t="b">
        <f t="shared" si="39"/>
        <v>1</v>
      </c>
      <c r="M645" s="333">
        <f t="shared" si="40"/>
        <v>0.24273419120330181</v>
      </c>
      <c r="N645" s="334">
        <f t="shared" si="41"/>
        <v>1900.9980252251821</v>
      </c>
      <c r="O645" s="335">
        <f t="shared" si="42"/>
        <v>0</v>
      </c>
      <c r="P645" s="335">
        <f t="shared" si="43"/>
        <v>3.6033501862415496E-2</v>
      </c>
      <c r="Q645" s="336">
        <f t="shared" si="44"/>
        <v>2.4211856691100823E-2</v>
      </c>
      <c r="R645" s="333"/>
      <c r="S645" s="334"/>
      <c r="T645" s="335"/>
      <c r="U645" s="337"/>
      <c r="V645" s="338">
        <f t="shared" si="45"/>
        <v>1.7376661922669325</v>
      </c>
      <c r="W645" s="337"/>
      <c r="X645" s="338">
        <f t="shared" si="46"/>
        <v>0.55005449317270827</v>
      </c>
    </row>
    <row r="646" spans="1:24" ht="14">
      <c r="A646" s="360" t="s">
        <v>917</v>
      </c>
      <c r="B646" s="358">
        <v>10.8787</v>
      </c>
      <c r="C646" s="358"/>
      <c r="D646" s="358">
        <v>32.772599999999997</v>
      </c>
      <c r="E646" s="361">
        <v>96</v>
      </c>
      <c r="F646" s="356">
        <f t="shared" si="49"/>
        <v>96</v>
      </c>
      <c r="G646" s="355">
        <f t="shared" si="38"/>
        <v>1236.9505812479999</v>
      </c>
      <c r="H646" s="361">
        <v>1152</v>
      </c>
      <c r="I646" s="361">
        <f>8 * 1000</f>
        <v>8000</v>
      </c>
      <c r="J646" s="357" t="s">
        <v>918</v>
      </c>
      <c r="K646" s="357" t="s">
        <v>919</v>
      </c>
      <c r="L646" s="356" t="b">
        <f t="shared" si="39"/>
        <v>1</v>
      </c>
      <c r="M646" s="333">
        <f t="shared" si="40"/>
        <v>0.92045708675906435</v>
      </c>
      <c r="N646" s="334">
        <f t="shared" si="41"/>
        <v>2168.0803924055795</v>
      </c>
      <c r="O646" s="335">
        <f t="shared" si="42"/>
        <v>0</v>
      </c>
      <c r="P646" s="335">
        <f t="shared" si="43"/>
        <v>0.11980786951057565</v>
      </c>
      <c r="Q646" s="336">
        <f t="shared" si="44"/>
        <v>3.450088093176655E-2</v>
      </c>
      <c r="R646" s="333"/>
      <c r="S646" s="334"/>
      <c r="T646" s="335"/>
      <c r="U646" s="337"/>
      <c r="V646" s="338">
        <f t="shared" si="45"/>
        <v>4.8673366711698511</v>
      </c>
      <c r="W646" s="337"/>
      <c r="X646" s="338">
        <f t="shared" si="46"/>
        <v>1.5407449472608457</v>
      </c>
    </row>
    <row r="647" spans="1:24" ht="14">
      <c r="A647" s="360" t="s">
        <v>920</v>
      </c>
      <c r="B647" s="358">
        <v>12.976900000000001</v>
      </c>
      <c r="C647" s="358"/>
      <c r="D647" s="358">
        <v>46.403910000000003</v>
      </c>
      <c r="E647" s="361">
        <v>224</v>
      </c>
      <c r="F647" s="356">
        <f t="shared" si="49"/>
        <v>224</v>
      </c>
      <c r="G647" s="355">
        <f t="shared" si="38"/>
        <v>6597.069766656</v>
      </c>
      <c r="H647" s="361">
        <v>6144</v>
      </c>
      <c r="I647" s="362">
        <v>1E-10</v>
      </c>
      <c r="J647" s="357" t="s">
        <v>234</v>
      </c>
      <c r="K647" s="357" t="s">
        <v>708</v>
      </c>
      <c r="L647" s="356" t="b">
        <f t="shared" si="39"/>
        <v>1</v>
      </c>
      <c r="M647" s="333">
        <f t="shared" si="40"/>
        <v>0.20800389458955434</v>
      </c>
      <c r="N647" s="334">
        <f t="shared" si="41"/>
        <v>958.35437635319101</v>
      </c>
      <c r="O647" s="335">
        <f t="shared" si="42"/>
        <v>0</v>
      </c>
      <c r="P647" s="335">
        <f t="shared" si="43"/>
        <v>6.1249495745360413E-2</v>
      </c>
      <c r="Q647" s="336">
        <f t="shared" si="44"/>
        <v>4.1155145537926527E-2</v>
      </c>
      <c r="R647" s="333"/>
      <c r="S647" s="334"/>
      <c r="T647" s="335"/>
      <c r="U647" s="337"/>
      <c r="V647" s="338">
        <f t="shared" si="45"/>
        <v>2.9536448936262798</v>
      </c>
      <c r="W647" s="337"/>
      <c r="X647" s="338">
        <f t="shared" si="46"/>
        <v>0.93496993392974259</v>
      </c>
    </row>
    <row r="648" spans="1:24" ht="14">
      <c r="A648" s="360" t="s">
        <v>921</v>
      </c>
      <c r="B648" s="358">
        <v>15.2689</v>
      </c>
      <c r="C648" s="358"/>
      <c r="D648" s="358">
        <v>54.6</v>
      </c>
      <c r="E648" s="361">
        <v>448</v>
      </c>
      <c r="F648" s="356">
        <f t="shared" si="49"/>
        <v>448</v>
      </c>
      <c r="G648" s="355">
        <f t="shared" si="38"/>
        <v>6597.069766656</v>
      </c>
      <c r="H648" s="361">
        <v>6144</v>
      </c>
      <c r="I648" s="362">
        <v>1E-10</v>
      </c>
      <c r="J648" s="357" t="s">
        <v>234</v>
      </c>
      <c r="K648" s="357" t="s">
        <v>708</v>
      </c>
      <c r="L648" s="356" t="b">
        <f t="shared" si="39"/>
        <v>1</v>
      </c>
      <c r="M648" s="333">
        <f t="shared" si="40"/>
        <v>0.24474186177734636</v>
      </c>
      <c r="N648" s="334">
        <f t="shared" si="41"/>
        <v>1916.708752706382</v>
      </c>
      <c r="O648" s="335">
        <f t="shared" si="42"/>
        <v>0</v>
      </c>
      <c r="P648" s="335">
        <f t="shared" si="43"/>
        <v>3.6033737856742902E-2</v>
      </c>
      <c r="Q648" s="336">
        <f t="shared" si="44"/>
        <v>4.8424030523780436E-2</v>
      </c>
      <c r="R648" s="333"/>
      <c r="S648" s="334"/>
      <c r="T648" s="335"/>
      <c r="U648" s="337"/>
      <c r="V648" s="338">
        <f t="shared" si="45"/>
        <v>1.7376661922669325</v>
      </c>
      <c r="W648" s="337"/>
      <c r="X648" s="338">
        <f t="shared" si="46"/>
        <v>0.55005449317270827</v>
      </c>
    </row>
    <row r="649" spans="1:24" ht="14">
      <c r="A649" s="360" t="s">
        <v>922</v>
      </c>
      <c r="B649" s="358">
        <v>30.589099999999998</v>
      </c>
      <c r="C649" s="358"/>
      <c r="D649" s="358">
        <v>109.2</v>
      </c>
      <c r="E649" s="361">
        <v>448</v>
      </c>
      <c r="F649" s="356">
        <f t="shared" si="49"/>
        <v>448</v>
      </c>
      <c r="G649" s="355">
        <f t="shared" si="38"/>
        <v>13194.139533312</v>
      </c>
      <c r="H649" s="361">
        <v>12288</v>
      </c>
      <c r="I649" s="362">
        <v>1E-10</v>
      </c>
      <c r="J649" s="357" t="s">
        <v>234</v>
      </c>
      <c r="K649" s="357" t="s">
        <v>708</v>
      </c>
      <c r="L649" s="356" t="b">
        <f t="shared" si="39"/>
        <v>1</v>
      </c>
      <c r="M649" s="333">
        <f t="shared" si="40"/>
        <v>0.24917190166242367</v>
      </c>
      <c r="N649" s="334">
        <f t="shared" si="41"/>
        <v>974.06510383439092</v>
      </c>
      <c r="O649" s="335">
        <f t="shared" si="42"/>
        <v>0</v>
      </c>
      <c r="P649" s="335">
        <f t="shared" si="43"/>
        <v>7.218854080344321E-2</v>
      </c>
      <c r="Q649" s="336">
        <f t="shared" si="44"/>
        <v>9.7010754677479841E-2</v>
      </c>
      <c r="R649" s="333"/>
      <c r="S649" s="334"/>
      <c r="T649" s="335"/>
      <c r="U649" s="337"/>
      <c r="V649" s="338">
        <f t="shared" si="45"/>
        <v>3.4753323845338651</v>
      </c>
      <c r="W649" s="337"/>
      <c r="X649" s="338">
        <f t="shared" si="46"/>
        <v>1.1001089863454165</v>
      </c>
    </row>
  </sheetData>
  <mergeCells count="12">
    <mergeCell ref="D7:E7"/>
    <mergeCell ref="K2:L2"/>
    <mergeCell ref="F2:G2"/>
    <mergeCell ref="H2:J2"/>
    <mergeCell ref="D3:E3"/>
    <mergeCell ref="D4:E4"/>
    <mergeCell ref="W19:X19"/>
    <mergeCell ref="Z19:AA19"/>
    <mergeCell ref="M50:Q50"/>
    <mergeCell ref="R50:T50"/>
    <mergeCell ref="U50:V50"/>
    <mergeCell ref="W50:X50"/>
  </mergeCells>
  <conditionalFormatting sqref="O52:O649 T52:T649">
    <cfRule type="cellIs" dxfId="6" priority="1" operator="greaterThan">
      <formula>0</formula>
    </cfRule>
  </conditionalFormatting>
  <hyperlinks>
    <hyperlink ref="A48" r:id="rId1" location="id=04d80e84-defc-4eaf-a9e9-75068cd501c7" xr:uid="{00000000-0004-0000-03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N982"/>
  <sheetViews>
    <sheetView workbookViewId="0">
      <selection activeCell="A25" sqref="A25:XFD28"/>
    </sheetView>
  </sheetViews>
  <sheetFormatPr baseColWidth="10" defaultColWidth="12.6640625" defaultRowHeight="15.75" customHeight="1"/>
  <cols>
    <col min="1" max="1" width="27.6640625" customWidth="1"/>
    <col min="2" max="2" width="11.5" customWidth="1"/>
    <col min="3" max="3" width="17.6640625" customWidth="1"/>
    <col min="8" max="8" width="5" customWidth="1"/>
    <col min="9" max="9" width="14.6640625" customWidth="1"/>
    <col min="10" max="10" width="18.6640625" customWidth="1"/>
    <col min="11" max="12" width="18.1640625" customWidth="1"/>
    <col min="13" max="14" width="14.6640625" customWidth="1"/>
  </cols>
  <sheetData>
    <row r="1" spans="1:14" ht="15.75" customHeight="1">
      <c r="A1" s="38" t="s">
        <v>975</v>
      </c>
      <c r="B1" s="38" t="s">
        <v>976</v>
      </c>
      <c r="C1" s="38" t="s">
        <v>977</v>
      </c>
      <c r="D1" s="38" t="s">
        <v>978</v>
      </c>
      <c r="E1" s="38" t="s">
        <v>979</v>
      </c>
      <c r="F1" s="16" t="s">
        <v>980</v>
      </c>
      <c r="G1" s="38" t="s">
        <v>981</v>
      </c>
      <c r="H1" s="38" t="s">
        <v>15</v>
      </c>
      <c r="I1" s="38" t="s">
        <v>982</v>
      </c>
      <c r="J1" s="16" t="s">
        <v>25</v>
      </c>
      <c r="K1" s="16" t="s">
        <v>27</v>
      </c>
      <c r="L1" s="16" t="s">
        <v>983</v>
      </c>
      <c r="M1" s="16" t="s">
        <v>984</v>
      </c>
      <c r="N1" s="16" t="s">
        <v>985</v>
      </c>
    </row>
    <row r="2" spans="1:14" ht="15.75" customHeight="1">
      <c r="A2" s="38" t="str">
        <f>full_overview!B44</f>
        <v>UHGG (catalog)</v>
      </c>
      <c r="B2" s="87">
        <f>full_overview!E44</f>
        <v>4644</v>
      </c>
      <c r="C2" s="87">
        <f>full_overview!F44</f>
        <v>11180393033</v>
      </c>
      <c r="D2" s="38">
        <f>full_overview!H44</f>
        <v>3.3</v>
      </c>
      <c r="E2" s="89">
        <f>full_overview!N44</f>
        <v>2.6107334600000001</v>
      </c>
      <c r="F2" s="87">
        <f>full_overview!Q44</f>
        <v>11112012283</v>
      </c>
      <c r="G2" s="384">
        <f>full_overview!T44</f>
        <v>3.2048547919999999</v>
      </c>
      <c r="H2" s="38">
        <f>full_overview!K44</f>
        <v>31</v>
      </c>
      <c r="I2" s="87">
        <f>full_overview!L44</f>
        <v>9666947835</v>
      </c>
      <c r="J2" s="16">
        <f>full_overview!U44</f>
        <v>1.006153768395722</v>
      </c>
      <c r="K2" s="16">
        <f>full_overview!W44</f>
        <v>3.4672436051511442</v>
      </c>
      <c r="L2" s="16">
        <f>full_overview!X44</f>
        <v>3.4885802192687927</v>
      </c>
      <c r="M2" s="16">
        <f t="shared" ref="M2:M25" si="0">D2/G2</f>
        <v>1.0296878374138831</v>
      </c>
      <c r="N2" s="16">
        <f t="shared" ref="N2:N25" si="1">L2/M2</f>
        <v>3.3879978887878788</v>
      </c>
    </row>
    <row r="3" spans="1:14" ht="15.75" customHeight="1">
      <c r="A3" s="38" t="str">
        <f>full_overview!B45</f>
        <v>UHGG (all)</v>
      </c>
      <c r="B3" s="87">
        <f>full_overview!E45</f>
        <v>286997</v>
      </c>
      <c r="C3" s="87">
        <f>full_overview!F45</f>
        <v>709878907763</v>
      </c>
      <c r="D3" s="87">
        <f>full_overview!H45</f>
        <v>206</v>
      </c>
      <c r="E3" s="89">
        <f>full_overview!N45</f>
        <v>9.6090003750000008</v>
      </c>
      <c r="F3" s="87">
        <f>full_overview!Q45</f>
        <v>706180922729</v>
      </c>
      <c r="G3" s="384">
        <f>full_overview!T45</f>
        <v>27.275563473000002</v>
      </c>
      <c r="H3" s="38">
        <f>full_overview!K45</f>
        <v>31</v>
      </c>
      <c r="I3" s="87">
        <f>full_overview!L45</f>
        <v>33018449250</v>
      </c>
      <c r="J3" s="16">
        <f>full_overview!U45</f>
        <v>1.0052365971877424</v>
      </c>
      <c r="K3" s="16">
        <f>full_overview!W45</f>
        <v>25.890608031912755</v>
      </c>
      <c r="L3" s="16">
        <f>full_overview!X45</f>
        <v>26.026186717121607</v>
      </c>
      <c r="M3" s="16">
        <f t="shared" si="0"/>
        <v>7.5525479135900815</v>
      </c>
      <c r="N3" s="16">
        <f t="shared" si="1"/>
        <v>3.4460141153543686</v>
      </c>
    </row>
    <row r="4" spans="1:14" ht="15.75" customHeight="1">
      <c r="A4" s="38" t="str">
        <f>full_overview!B47</f>
        <v>Tara Oceans (scaffolds)</v>
      </c>
      <c r="B4" s="87">
        <f>full_overview!E47</f>
        <v>318205057</v>
      </c>
      <c r="C4" s="87">
        <f>full_overview!F47</f>
        <v>356832057364</v>
      </c>
      <c r="D4" s="87">
        <f>full_overview!H47</f>
        <v>106.755475178</v>
      </c>
      <c r="E4" s="89">
        <f>full_overview!N47</f>
        <v>34.431505043000001</v>
      </c>
      <c r="F4" s="87">
        <f>full_overview!Q47</f>
        <v>346497752141</v>
      </c>
      <c r="G4" s="384">
        <f>full_overview!T47</f>
        <v>110.185295383</v>
      </c>
      <c r="H4" s="38">
        <f>full_overview!K47</f>
        <v>31</v>
      </c>
      <c r="I4" s="87">
        <f>full_overview!L47</f>
        <v>119380428215</v>
      </c>
      <c r="J4" s="16">
        <f>full_overview!U47</f>
        <v>1.02982502818314</v>
      </c>
      <c r="K4" s="16">
        <f>full_overview!W47</f>
        <v>3.1446823365730125</v>
      </c>
      <c r="L4" s="16">
        <f>full_overview!X47</f>
        <v>3.2384725758883253</v>
      </c>
      <c r="M4" s="16">
        <f t="shared" si="0"/>
        <v>0.96887225111955211</v>
      </c>
      <c r="N4" s="16">
        <f t="shared" si="1"/>
        <v>3.3425176251525448</v>
      </c>
    </row>
    <row r="5" spans="1:14" ht="15.75" customHeight="1">
      <c r="A5" s="38" t="str">
        <f>full_overview!B48</f>
        <v>Tara Oceans with coord.$^\dagger$</v>
      </c>
      <c r="B5" s="87">
        <f>full_overview!E48</f>
        <v>34815</v>
      </c>
      <c r="C5" s="87">
        <f>full_overview!F48</f>
        <v>61878657609</v>
      </c>
      <c r="D5" s="87">
        <f>full_overview!H48</f>
        <v>17.916711824</v>
      </c>
      <c r="E5" s="89">
        <f>full_overview!N48</f>
        <v>7.3072619540000003</v>
      </c>
      <c r="F5" s="87">
        <f>full_overview!Q48</f>
        <v>61593821559</v>
      </c>
      <c r="G5" s="384">
        <f>full_overview!T48</f>
        <v>14.597347942000001</v>
      </c>
      <c r="H5" s="38">
        <f>full_overview!K48</f>
        <v>31</v>
      </c>
      <c r="I5" s="87">
        <f>full_overview!L48</f>
        <v>26467210138</v>
      </c>
      <c r="J5" s="16">
        <f>full_overview!U48</f>
        <v>1.0046244256776171</v>
      </c>
      <c r="K5" s="16">
        <f>full_overview!W48</f>
        <v>4.2195213681096204</v>
      </c>
      <c r="L5" s="16">
        <f>full_overview!X48</f>
        <v>4.2390342310715603</v>
      </c>
      <c r="M5" s="16">
        <f t="shared" si="0"/>
        <v>1.2273949963506323</v>
      </c>
      <c r="N5" s="16">
        <f t="shared" si="1"/>
        <v>3.453683813014818</v>
      </c>
    </row>
    <row r="6" spans="1:14" ht="15.75" customHeight="1">
      <c r="A6" s="38" t="str">
        <f>full_overview!B50</f>
        <v>RefSeq with coordinates$^\dagger$</v>
      </c>
      <c r="B6" s="87">
        <f>full_overview!E50</f>
        <v>85375</v>
      </c>
      <c r="C6" s="87">
        <f>full_overview!F50</f>
        <v>1704644264813</v>
      </c>
      <c r="D6" s="87">
        <f>full_overview!H50</f>
        <v>502.42978357499999</v>
      </c>
      <c r="E6" s="89">
        <f>full_overview!N50</f>
        <v>176.03713637600001</v>
      </c>
      <c r="F6" s="87">
        <f>full_overview!Q50</f>
        <v>1656725669966</v>
      </c>
      <c r="G6" s="384">
        <f>full_overview!T50</f>
        <v>508.90292782500001</v>
      </c>
      <c r="H6" s="38">
        <f>full_overview!K50</f>
        <v>31</v>
      </c>
      <c r="I6" s="87">
        <f>full_overview!L50</f>
        <v>626178820843</v>
      </c>
      <c r="J6" s="16">
        <f>full_overview!U50</f>
        <v>1.0289236750028647</v>
      </c>
      <c r="K6" s="16">
        <f>full_overview!W50</f>
        <v>3.2554846501801022</v>
      </c>
      <c r="L6" s="16">
        <f>full_overview!X50</f>
        <v>3.3496452301787265</v>
      </c>
      <c r="M6" s="16">
        <f t="shared" si="0"/>
        <v>0.98728019845029069</v>
      </c>
      <c r="N6" s="16">
        <f t="shared" si="1"/>
        <v>3.3928009854108101</v>
      </c>
    </row>
    <row r="7" spans="1:14" ht="15.75" customHeight="1">
      <c r="A7" s="38" t="str">
        <f>full_overview!B37</f>
        <v>GTEx</v>
      </c>
      <c r="B7" s="87">
        <f>full_overview!E37</f>
        <v>9759</v>
      </c>
      <c r="C7" s="87">
        <f>full_overview!F37</f>
        <v>71233374745162</v>
      </c>
      <c r="D7" s="87">
        <f>full_overview!H37</f>
        <v>45788.640232051999</v>
      </c>
      <c r="E7" s="89">
        <f>full_overview!N37</f>
        <v>0.60202575000000003</v>
      </c>
      <c r="F7" s="87">
        <f>full_overview!Q37</f>
        <v>295355486297</v>
      </c>
      <c r="G7" s="384">
        <f>full_overview!T37</f>
        <v>9.6052442959999986</v>
      </c>
      <c r="H7" s="38">
        <f>full_overview!K37</f>
        <v>31</v>
      </c>
      <c r="I7" s="87">
        <f>full_overview!L37</f>
        <v>1412665938</v>
      </c>
      <c r="J7" s="16">
        <f>full_overview!U37</f>
        <v>241.17843767944098</v>
      </c>
      <c r="K7" s="16">
        <f>full_overview!W37</f>
        <v>30.749398682134263</v>
      </c>
      <c r="L7" s="16">
        <f>full_overview!X37</f>
        <v>7416.0919337394034</v>
      </c>
      <c r="M7" s="16">
        <f t="shared" si="0"/>
        <v>4767.0458783771055</v>
      </c>
      <c r="N7" s="16">
        <f t="shared" si="1"/>
        <v>1.5556997190604216</v>
      </c>
    </row>
    <row r="8" spans="1:14" ht="15.75" customHeight="1">
      <c r="A8" s="38" t="str">
        <f>full_overview!B38</f>
        <v>GTEx with counts$^\ddagger$</v>
      </c>
      <c r="B8" s="87">
        <f>full_overview!E38</f>
        <v>9759</v>
      </c>
      <c r="C8" s="87">
        <f>full_overview!F38</f>
        <v>71233374745162</v>
      </c>
      <c r="D8" s="87">
        <f>full_overview!H38</f>
        <v>45788.640232051999</v>
      </c>
      <c r="E8" s="89">
        <f>full_overview!N38</f>
        <v>0.67625049599999998</v>
      </c>
      <c r="F8" s="87">
        <f>full_overview!Q38</f>
        <v>304578219127</v>
      </c>
      <c r="G8" s="384">
        <f>full_overview!T38</f>
        <v>158.995169839</v>
      </c>
      <c r="H8" s="38">
        <f>full_overview!K38</f>
        <v>31</v>
      </c>
      <c r="I8" s="87">
        <f>full_overview!L38</f>
        <v>1555155620</v>
      </c>
      <c r="J8" s="16">
        <f>full_overview!U38</f>
        <v>233.8754719537572</v>
      </c>
      <c r="K8" s="16">
        <f>full_overview!W38</f>
        <v>1.9156444779763988</v>
      </c>
      <c r="L8" s="16">
        <f>full_overview!X38</f>
        <v>448.02225638233904</v>
      </c>
      <c r="M8" s="16">
        <f t="shared" si="0"/>
        <v>287.98761797869713</v>
      </c>
      <c r="N8" s="16">
        <f t="shared" si="1"/>
        <v>1.5556997190604211</v>
      </c>
    </row>
    <row r="9" spans="1:14" ht="15.75" customHeight="1">
      <c r="A9" s="38" t="str">
        <f>full_overview!B41</f>
        <v>GnomAD</v>
      </c>
      <c r="B9" s="87">
        <f>full_overview!E41</f>
        <v>29</v>
      </c>
      <c r="C9" s="87">
        <f>full_overview!F41</f>
        <v>0</v>
      </c>
      <c r="D9" s="87">
        <f>full_overview!H41</f>
        <v>253.06790754400001</v>
      </c>
      <c r="E9" s="89">
        <f>full_overview!N41</f>
        <v>7.7563697960000004</v>
      </c>
      <c r="F9" s="87">
        <f>full_overview!Q41</f>
        <v>122141482637</v>
      </c>
      <c r="G9" s="384">
        <f>full_overview!T41</f>
        <v>10.790122372000001</v>
      </c>
      <c r="H9" s="38">
        <f>full_overview!K41</f>
        <v>41</v>
      </c>
      <c r="I9" s="87">
        <f>full_overview!L41</f>
        <v>23051533892</v>
      </c>
      <c r="J9" s="16">
        <f>full_overview!U41</f>
        <v>0</v>
      </c>
      <c r="K9" s="16">
        <f>full_overview!W41</f>
        <v>11.319749528879578</v>
      </c>
      <c r="L9" s="16">
        <f>full_overview!X41</f>
        <v>0</v>
      </c>
      <c r="M9" s="16">
        <f t="shared" si="0"/>
        <v>23.453664269897679</v>
      </c>
      <c r="N9" s="16">
        <f t="shared" si="1"/>
        <v>0</v>
      </c>
    </row>
    <row r="10" spans="1:14" ht="15.75" customHeight="1">
      <c r="A10" s="38" t="str">
        <f>full_overview!B40</f>
        <v>GTEx + GnomAD</v>
      </c>
      <c r="B10" s="87">
        <f>full_overview!E40</f>
        <v>9786</v>
      </c>
      <c r="C10" s="87">
        <f>full_overview!F40</f>
        <v>69976761047430</v>
      </c>
      <c r="D10" s="87">
        <f>full_overview!H40</f>
        <v>40255</v>
      </c>
      <c r="E10" s="89">
        <f>full_overview!N40</f>
        <v>7.1388807329999997</v>
      </c>
      <c r="F10" s="87">
        <f>full_overview!Q40</f>
        <v>427572158683</v>
      </c>
      <c r="G10" s="384">
        <f>full_overview!T40</f>
        <v>30.477037418000002</v>
      </c>
      <c r="H10" s="38">
        <f>full_overview!K40</f>
        <v>41</v>
      </c>
      <c r="I10" s="87">
        <f>full_overview!L40</f>
        <v>25461584924</v>
      </c>
      <c r="J10" s="16">
        <f>full_overview!U40</f>
        <v>163.66070527831172</v>
      </c>
      <c r="K10" s="16">
        <f>full_overview!W40</f>
        <v>14.029321578037377</v>
      </c>
      <c r="L10" s="16">
        <f>full_overview!X40</f>
        <v>2296.0486640378344</v>
      </c>
      <c r="M10" s="16">
        <f t="shared" si="0"/>
        <v>1320.8304812535698</v>
      </c>
      <c r="N10" s="16">
        <f t="shared" si="1"/>
        <v>1.7383371270011179</v>
      </c>
    </row>
    <row r="11" spans="1:14" ht="15.75" customHeight="1">
      <c r="A11" s="38" t="str">
        <f>full_overview!B35</f>
        <v>TCGA</v>
      </c>
      <c r="B11" s="87">
        <f>full_overview!E35</f>
        <v>11095</v>
      </c>
      <c r="C11" s="87">
        <f>full_overview!F35</f>
        <v>81241272053354</v>
      </c>
      <c r="D11" s="87">
        <f>full_overview!H35</f>
        <v>65000</v>
      </c>
      <c r="E11" s="89">
        <f>full_overview!N35</f>
        <v>0.42965860299999997</v>
      </c>
      <c r="F11" s="87">
        <f>full_overview!Q35</f>
        <v>242968989400</v>
      </c>
      <c r="G11" s="384">
        <f>full_overview!T35</f>
        <v>11.147162353000001</v>
      </c>
      <c r="H11" s="38">
        <f>full_overview!K35</f>
        <v>31</v>
      </c>
      <c r="I11" s="87">
        <f>full_overview!L35</f>
        <v>1087694004</v>
      </c>
      <c r="J11" s="16">
        <f>full_overview!U35</f>
        <v>334.36889314136482</v>
      </c>
      <c r="K11" s="16">
        <f>full_overview!W35</f>
        <v>21.796487904799424</v>
      </c>
      <c r="L11" s="16">
        <f>full_overview!X35</f>
        <v>7288.0675350969295</v>
      </c>
      <c r="M11" s="16">
        <f t="shared" si="0"/>
        <v>5831.080407876786</v>
      </c>
      <c r="N11" s="16">
        <f t="shared" si="1"/>
        <v>1.249865723897754</v>
      </c>
    </row>
    <row r="12" spans="1:14" ht="15.75" customHeight="1">
      <c r="A12" s="38" t="str">
        <f>full_overview!B36</f>
        <v>TCGA with counts$^\ddagger$</v>
      </c>
      <c r="B12" s="87">
        <f>full_overview!E36</f>
        <v>11095</v>
      </c>
      <c r="C12" s="87">
        <f>full_overview!F36</f>
        <v>81241272053354</v>
      </c>
      <c r="D12" s="87">
        <f>full_overview!H36</f>
        <v>65000</v>
      </c>
      <c r="E12" s="89">
        <f>full_overview!N36</f>
        <v>0.60637525400000003</v>
      </c>
      <c r="F12" s="87">
        <f>full_overview!Q36</f>
        <v>254188197891</v>
      </c>
      <c r="G12" s="384">
        <f>full_overview!T36</f>
        <v>178.12623611000001</v>
      </c>
      <c r="H12" s="38">
        <f>full_overview!K36</f>
        <v>31</v>
      </c>
      <c r="I12" s="87">
        <f>full_overview!L36</f>
        <v>1365136646</v>
      </c>
      <c r="J12" s="16">
        <f>full_overview!U36</f>
        <v>319.61071649829927</v>
      </c>
      <c r="K12" s="16">
        <f>full_overview!W36</f>
        <v>1.4270115590048662</v>
      </c>
      <c r="L12" s="16">
        <f>full_overview!X36</f>
        <v>456.08818682490039</v>
      </c>
      <c r="M12" s="16">
        <f t="shared" si="0"/>
        <v>364.90974838686833</v>
      </c>
      <c r="N12" s="16">
        <f t="shared" si="1"/>
        <v>1.2498657238977537</v>
      </c>
    </row>
    <row r="13" spans="1:14" ht="15.75" customHeight="1">
      <c r="A13" s="38" t="str">
        <f>full_overview!B42</f>
        <v>Kingsford</v>
      </c>
      <c r="B13" s="87">
        <f>full_overview!E42</f>
        <v>2652</v>
      </c>
      <c r="C13" s="87">
        <f>full_overview!F42</f>
        <v>7972173000000</v>
      </c>
      <c r="D13" s="87">
        <f>full_overview!H42</f>
        <v>4959.9769999999999</v>
      </c>
      <c r="E13" s="89">
        <f>full_overview!N42</f>
        <v>1.82489262</v>
      </c>
      <c r="F13" s="87">
        <f>full_overview!Q42</f>
        <v>27643455074</v>
      </c>
      <c r="G13" s="384">
        <f>full_overview!T42</f>
        <v>6.5954540980000003</v>
      </c>
      <c r="H13" s="38">
        <f>full_overview!K42</f>
        <v>21</v>
      </c>
      <c r="I13" s="87">
        <f>full_overview!L42</f>
        <v>3908408496</v>
      </c>
      <c r="J13" s="16">
        <f>full_overview!U42</f>
        <v>288.39278515145571</v>
      </c>
      <c r="K13" s="16">
        <f>full_overview!W42</f>
        <v>4.1912891308549289</v>
      </c>
      <c r="L13" s="16">
        <f>full_overview!X42</f>
        <v>1208.7375458222771</v>
      </c>
      <c r="M13" s="16">
        <f t="shared" si="0"/>
        <v>752.02964440372023</v>
      </c>
      <c r="N13" s="16">
        <f t="shared" si="1"/>
        <v>1.6073003967558723</v>
      </c>
    </row>
    <row r="14" spans="1:14" ht="15.75" customHeight="1">
      <c r="A14" s="38" t="str">
        <f>full_overview!B43</f>
        <v>Kingsford with counts$^\ddagger$</v>
      </c>
      <c r="B14" s="87">
        <f>full_overview!E43</f>
        <v>2652</v>
      </c>
      <c r="C14" s="87">
        <f>full_overview!F43</f>
        <v>7972173000000</v>
      </c>
      <c r="D14" s="87">
        <f>full_overview!H43</f>
        <v>4959.9769999999999</v>
      </c>
      <c r="E14" s="89">
        <f>full_overview!N43</f>
        <v>1.82489262</v>
      </c>
      <c r="F14" s="87">
        <f>full_overview!Q43</f>
        <v>27643455074</v>
      </c>
      <c r="G14" s="384">
        <f>full_overview!T43</f>
        <v>20.860351101999999</v>
      </c>
      <c r="H14" s="38">
        <f>full_overview!K43</f>
        <v>21</v>
      </c>
      <c r="I14" s="87">
        <f>full_overview!L43</f>
        <v>3908408496</v>
      </c>
      <c r="J14" s="16">
        <f>full_overview!U43</f>
        <v>288.39278515145571</v>
      </c>
      <c r="K14" s="16">
        <f>full_overview!W43</f>
        <v>1.3251672965058419</v>
      </c>
      <c r="L14" s="16">
        <f>full_overview!X43</f>
        <v>382.16868743094471</v>
      </c>
      <c r="M14" s="16">
        <f t="shared" si="0"/>
        <v>237.7705425832674</v>
      </c>
      <c r="N14" s="16">
        <f t="shared" si="1"/>
        <v>1.6073003967558723</v>
      </c>
    </row>
    <row r="15" spans="1:14" ht="15.75" customHeight="1">
      <c r="A15" s="38" t="str">
        <f>full_overview!B5</f>
        <v>MetaSUB</v>
      </c>
      <c r="B15" s="87">
        <f>full_overview!E5</f>
        <v>4220</v>
      </c>
      <c r="C15" s="87">
        <f>full_overview!F5</f>
        <v>7228800901452</v>
      </c>
      <c r="D15" s="87">
        <f>full_overview!H5</f>
        <v>5500</v>
      </c>
      <c r="E15" s="89">
        <f>full_overview!N5</f>
        <v>22.238636063000001</v>
      </c>
      <c r="F15" s="87">
        <f>full_overview!Q5</f>
        <v>178681429272</v>
      </c>
      <c r="G15" s="384">
        <f>full_overview!T5</f>
        <v>46.670673875000006</v>
      </c>
      <c r="H15" s="38">
        <f>full_overview!K5</f>
        <v>41</v>
      </c>
      <c r="I15" s="87">
        <f>full_overview!L5</f>
        <v>66256410974</v>
      </c>
      <c r="J15" s="16">
        <f>full_overview!U5</f>
        <v>40.456363769330885</v>
      </c>
      <c r="K15" s="16">
        <f>full_overview!W5</f>
        <v>3.8285590165372336</v>
      </c>
      <c r="L15" s="16">
        <f>full_overview!X5</f>
        <v>154.88957628538205</v>
      </c>
      <c r="M15" s="16">
        <f t="shared" si="0"/>
        <v>117.84702348054535</v>
      </c>
      <c r="N15" s="16">
        <f t="shared" si="1"/>
        <v>1.3143274366276365</v>
      </c>
    </row>
    <row r="16" spans="1:14" ht="15.75" customHeight="1">
      <c r="A16" s="38" t="str">
        <f>full_overview!B11</f>
        <v>SRA-MetaGut</v>
      </c>
      <c r="B16" s="87">
        <f>full_overview!E11</f>
        <v>241384</v>
      </c>
      <c r="C16" s="87">
        <f>full_overview!F11</f>
        <v>155800118000000</v>
      </c>
      <c r="D16" s="87">
        <f>full_overview!H11</f>
        <v>85986.150999999998</v>
      </c>
      <c r="E16" s="89">
        <f>full_overview!N11</f>
        <v>112.248986065</v>
      </c>
      <c r="F16" s="87">
        <f>full_overview!Q11</f>
        <v>7006900664175</v>
      </c>
      <c r="G16" s="384">
        <f>full_overview!T11</f>
        <v>1111.262603056</v>
      </c>
      <c r="H16" s="38">
        <f>full_overview!K11</f>
        <v>31</v>
      </c>
      <c r="I16" s="87">
        <f>full_overview!L11</f>
        <v>296856934281</v>
      </c>
      <c r="J16" s="16">
        <f>full_overview!U11</f>
        <v>22.235240010833532</v>
      </c>
      <c r="K16" s="16">
        <f>full_overview!W11</f>
        <v>6.3053509088723469</v>
      </c>
      <c r="L16" s="16">
        <f>full_overview!X11</f>
        <v>140.200990811304</v>
      </c>
      <c r="M16" s="16">
        <f t="shared" si="0"/>
        <v>77.376986108896247</v>
      </c>
      <c r="N16" s="16">
        <f t="shared" si="1"/>
        <v>1.8119210615672288</v>
      </c>
    </row>
    <row r="17" spans="1:14" ht="15.75" customHeight="1">
      <c r="A17" s="38" t="str">
        <f>full_overview!B6</f>
        <v>SRA-Microbe</v>
      </c>
      <c r="B17" s="87">
        <f>full_overview!E6</f>
        <v>446506</v>
      </c>
      <c r="C17" s="87">
        <f>full_overview!F6</f>
        <v>221146020202962</v>
      </c>
      <c r="D17" s="87">
        <f>full_overview!H6</f>
        <v>170000</v>
      </c>
      <c r="E17" s="89">
        <f>full_overview!N6</f>
        <v>15.444752362999999</v>
      </c>
      <c r="F17" s="87">
        <f>full_overview!Q6</f>
        <v>1402798876809</v>
      </c>
      <c r="G17" s="384">
        <f>full_overview!T6</f>
        <v>57.146900703</v>
      </c>
      <c r="H17" s="38">
        <f>full_overview!K6</f>
        <v>31</v>
      </c>
      <c r="I17" s="87">
        <f>full_overview!L6</f>
        <v>39464782143</v>
      </c>
      <c r="J17" s="16">
        <f>full_overview!U6</f>
        <v>157.64627692460894</v>
      </c>
      <c r="K17" s="16">
        <f>full_overview!W6</f>
        <v>24.547243324699817</v>
      </c>
      <c r="L17" s="16">
        <f>full_overview!X6</f>
        <v>3869.7815189013859</v>
      </c>
      <c r="M17" s="16">
        <f t="shared" si="0"/>
        <v>2974.7894970457364</v>
      </c>
      <c r="N17" s="16">
        <f t="shared" si="1"/>
        <v>1.3008589423703647</v>
      </c>
    </row>
    <row r="18" spans="1:14" ht="15.75" customHeight="1">
      <c r="A18" s="38" t="str">
        <f>full_overview!B12</f>
        <v>SRA-Fungi</v>
      </c>
      <c r="B18" s="87">
        <f>full_overview!E12</f>
        <v>121900</v>
      </c>
      <c r="C18" s="87">
        <f>full_overview!F12</f>
        <v>162093667648176</v>
      </c>
      <c r="D18" s="87">
        <f>full_overview!H12</f>
        <v>80896.551000000007</v>
      </c>
      <c r="E18" s="89">
        <f>full_overview!N12</f>
        <v>38.279970569</v>
      </c>
      <c r="F18" s="87">
        <f>full_overview!Q12</f>
        <v>1423342228215</v>
      </c>
      <c r="G18" s="384">
        <f>full_overview!T12</f>
        <v>80.517804538999997</v>
      </c>
      <c r="H18" s="38">
        <f>full_overview!K12</f>
        <v>31</v>
      </c>
      <c r="I18" s="87">
        <f>full_overview!L12</f>
        <v>129746319341</v>
      </c>
      <c r="J18" s="16">
        <f>full_overview!U12</f>
        <v>113.88242717386116</v>
      </c>
      <c r="K18" s="16">
        <f>full_overview!W12</f>
        <v>17.677360136236487</v>
      </c>
      <c r="L18" s="16">
        <f>full_overview!X12</f>
        <v>2013.1406783410685</v>
      </c>
      <c r="M18" s="16">
        <f t="shared" si="0"/>
        <v>1004.7038846025237</v>
      </c>
      <c r="N18" s="16">
        <f t="shared" si="1"/>
        <v>2.0037154321718362</v>
      </c>
    </row>
    <row r="19" spans="1:14" ht="15.75" customHeight="1">
      <c r="A19" s="38" t="str">
        <f>full_overview!B14</f>
        <v>SRA-Plants</v>
      </c>
      <c r="B19" s="87">
        <f>full_overview!E14</f>
        <v>531714</v>
      </c>
      <c r="C19" s="87">
        <f>full_overview!F14</f>
        <v>1109249318000000</v>
      </c>
      <c r="D19" s="87">
        <f>full_overview!H14</f>
        <v>575945.73100000003</v>
      </c>
      <c r="E19" s="89">
        <f>full_overview!N14</f>
        <v>333.83676469099998</v>
      </c>
      <c r="F19" s="87">
        <f>full_overview!Q14</f>
        <v>18024306457739</v>
      </c>
      <c r="G19" s="384">
        <f>full_overview!T14</f>
        <v>1844.1362208750002</v>
      </c>
      <c r="H19" s="38">
        <f>full_overview!K14</f>
        <v>31</v>
      </c>
      <c r="I19" s="87">
        <f>full_overview!L14</f>
        <v>923382091809</v>
      </c>
      <c r="J19" s="16">
        <f>full_overview!U14</f>
        <v>61.541858523145983</v>
      </c>
      <c r="K19" s="16">
        <f>full_overview!W14</f>
        <v>9.7738476440676827</v>
      </c>
      <c r="L19" s="16">
        <f>full_overview!X14</f>
        <v>601.50074893799695</v>
      </c>
      <c r="M19" s="16">
        <f t="shared" si="0"/>
        <v>312.31192385925107</v>
      </c>
      <c r="N19" s="16">
        <f t="shared" si="1"/>
        <v>1.9259615243159078</v>
      </c>
    </row>
    <row r="20" spans="1:14" ht="15.75" customHeight="1">
      <c r="A20" s="38" t="str">
        <f>full_overview!B15</f>
        <v>SRA-Human</v>
      </c>
      <c r="B20" s="87">
        <f>full_overview!E15</f>
        <v>436494</v>
      </c>
      <c r="C20" s="87">
        <f>full_overview!F15</f>
        <v>725374236000000</v>
      </c>
      <c r="D20" s="87">
        <f>full_overview!H15</f>
        <v>345656.63500000001</v>
      </c>
      <c r="E20" s="89">
        <f>full_overview!N15</f>
        <v>127.601859164</v>
      </c>
      <c r="F20" s="87">
        <f>full_overview!Q15</f>
        <v>46059579267748</v>
      </c>
      <c r="G20" s="384">
        <f>full_overview!T15</f>
        <v>3402.1064833840001</v>
      </c>
      <c r="H20" s="38">
        <f>full_overview!K15</f>
        <v>31</v>
      </c>
      <c r="I20" s="87">
        <f>full_overview!L15</f>
        <v>343857231554</v>
      </c>
      <c r="J20" s="16">
        <f>full_overview!U15</f>
        <v>15.748607510792528</v>
      </c>
      <c r="K20" s="16">
        <f>full_overview!W15</f>
        <v>13.53854721852608</v>
      </c>
      <c r="L20" s="16">
        <f>full_overview!X15</f>
        <v>213.21326641089914</v>
      </c>
      <c r="M20" s="16">
        <f t="shared" si="0"/>
        <v>101.60076902007576</v>
      </c>
      <c r="N20" s="16">
        <f t="shared" si="1"/>
        <v>2.0985398877125561</v>
      </c>
    </row>
    <row r="21" spans="1:14" ht="15.75" customHeight="1">
      <c r="A21" s="38" t="str">
        <f>full_overview!B16</f>
        <v>SRA-Metazoa (Mouse)</v>
      </c>
      <c r="B21" s="87">
        <f>full_overview!E16</f>
        <v>57938</v>
      </c>
      <c r="C21" s="87">
        <f>full_overview!F16</f>
        <v>146606318000000</v>
      </c>
      <c r="D21" s="87">
        <f>full_overview!H16</f>
        <v>61274.71</v>
      </c>
      <c r="E21" s="89">
        <f>full_overview!N16</f>
        <v>21.113180342</v>
      </c>
      <c r="F21" s="87">
        <f>full_overview!Q16</f>
        <v>5505135997501</v>
      </c>
      <c r="G21" s="384">
        <f>full_overview!T16</f>
        <v>291.61257365900002</v>
      </c>
      <c r="H21" s="38">
        <f>full_overview!K16</f>
        <v>31</v>
      </c>
      <c r="I21" s="87">
        <f>full_overview!L16</f>
        <v>50181812236</v>
      </c>
      <c r="J21" s="16">
        <f>full_overview!U16</f>
        <v>26.63082584454779</v>
      </c>
      <c r="K21" s="16">
        <f>full_overview!W16</f>
        <v>18.87825318512666</v>
      </c>
      <c r="L21" s="16">
        <f>full_overview!X16</f>
        <v>502.74347282238767</v>
      </c>
      <c r="M21" s="16">
        <f t="shared" si="0"/>
        <v>210.12368990526511</v>
      </c>
      <c r="N21" s="16">
        <f t="shared" si="1"/>
        <v>2.3926072926334534</v>
      </c>
    </row>
    <row r="22" spans="1:14" ht="15.75" customHeight="1">
      <c r="A22" s="38" t="str">
        <f>full_overview!B19</f>
        <v>SRA-Metazoa (w/o Human)</v>
      </c>
      <c r="B22" s="87">
        <f>full_overview!E19</f>
        <v>805239</v>
      </c>
      <c r="C22" s="87">
        <f>full_overview!F19</f>
        <v>1999489248000000</v>
      </c>
      <c r="D22" s="87">
        <f>full_overview!H19</f>
        <v>992854.95</v>
      </c>
      <c r="E22" s="89">
        <f>full_overview!N19</f>
        <v>1647.8847853499999</v>
      </c>
      <c r="F22" s="87">
        <f>full_overview!Q19</f>
        <v>59977349530540</v>
      </c>
      <c r="G22" s="384">
        <f>full_overview!T19</f>
        <v>5366.4901519039995</v>
      </c>
      <c r="H22" s="38">
        <f>full_overview!K19</f>
        <v>31</v>
      </c>
      <c r="I22" s="87">
        <f>full_overview!L19</f>
        <v>4833575853154</v>
      </c>
      <c r="J22" s="16">
        <f>full_overview!U19</f>
        <v>33.337405931582147</v>
      </c>
      <c r="K22" s="16">
        <f>full_overview!W19</f>
        <v>11.176271237404654</v>
      </c>
      <c r="L22" s="16">
        <f>full_overview!X19</f>
        <v>372.58789104282488</v>
      </c>
      <c r="M22" s="16">
        <f t="shared" si="0"/>
        <v>185.01011310860989</v>
      </c>
      <c r="N22" s="16">
        <f t="shared" si="1"/>
        <v>2.0138785106525381</v>
      </c>
    </row>
    <row r="23" spans="1:14" ht="15.75" customHeight="1">
      <c r="A23" s="38" t="str">
        <f>full_overview!B26</f>
        <v>SRA-Public (100 studies)</v>
      </c>
      <c r="B23" s="87">
        <f>full_overview!E26</f>
        <v>5184</v>
      </c>
      <c r="C23" s="87">
        <f>full_overview!F26</f>
        <v>9578562000000</v>
      </c>
      <c r="D23" s="87">
        <f>full_overview!H26</f>
        <v>3894.4949999999999</v>
      </c>
      <c r="E23" s="89">
        <f>full_overview!N26</f>
        <v>12.386428338</v>
      </c>
      <c r="F23" s="87">
        <f>full_overview!Q26</f>
        <v>130650842590</v>
      </c>
      <c r="G23" s="384">
        <f>full_overview!T26</f>
        <v>31.971360900000001</v>
      </c>
      <c r="H23" s="38">
        <f>full_overview!K26</f>
        <v>31</v>
      </c>
      <c r="I23" s="87">
        <f>full_overview!L26</f>
        <v>33669764290</v>
      </c>
      <c r="J23" s="16">
        <f>full_overview!U26</f>
        <v>73.314199970824703</v>
      </c>
      <c r="K23" s="16">
        <f>full_overview!W26</f>
        <v>4.0864961300411826</v>
      </c>
      <c r="L23" s="16">
        <f>full_overview!X26</f>
        <v>299.59819445784052</v>
      </c>
      <c r="M23" s="16">
        <f t="shared" si="0"/>
        <v>121.81198705244981</v>
      </c>
      <c r="N23" s="16">
        <f t="shared" si="1"/>
        <v>2.4595132359908023</v>
      </c>
    </row>
    <row r="24" spans="1:14" ht="15.75" customHeight="1">
      <c r="A24" s="38" t="str">
        <f>full_overview!B30</f>
        <v>SRA-Public</v>
      </c>
      <c r="B24" s="87">
        <f>full_overview!E30</f>
        <v>23010648</v>
      </c>
      <c r="C24" s="87">
        <f>full_overview!F30</f>
        <v>3.8949925747E+16</v>
      </c>
      <c r="D24" s="87">
        <f>full_overview!H30</f>
        <v>15680979.632999999</v>
      </c>
      <c r="E24" s="89">
        <f>full_overview!N30</f>
        <v>54980.660197326972</v>
      </c>
      <c r="F24" s="87">
        <f>full_overview!Q30</f>
        <v>531273965514185.19</v>
      </c>
      <c r="G24" s="384">
        <f>full_overview!T30</f>
        <v>130007.21121662513</v>
      </c>
      <c r="H24" s="38">
        <f>full_overview!K30</f>
        <v>31</v>
      </c>
      <c r="I24" s="87">
        <f>full_overview!L30</f>
        <v>0</v>
      </c>
      <c r="J24" s="16">
        <f>full_overview!U30</f>
        <v>73.314199970824703</v>
      </c>
      <c r="K24" s="16">
        <f>full_overview!W30</f>
        <v>4.0864961300411826</v>
      </c>
      <c r="L24" s="16">
        <f>full_overview!X30</f>
        <v>299.59819445784052</v>
      </c>
      <c r="M24" s="16">
        <f t="shared" si="0"/>
        <v>120.61622956338547</v>
      </c>
      <c r="N24" s="16">
        <f t="shared" si="1"/>
        <v>2.483896201550535</v>
      </c>
    </row>
    <row r="25" spans="1:14" ht="15.75" customHeight="1">
      <c r="A25" s="38" t="str">
        <f>full_overview!B52</f>
        <v>UniParc</v>
      </c>
      <c r="B25" s="87">
        <f>full_overview!E52</f>
        <v>543904874</v>
      </c>
      <c r="C25" s="87">
        <f>full_overview!F52</f>
        <v>209773543627</v>
      </c>
      <c r="D25" s="89">
        <f>full_overview!H52</f>
        <v>121.09786701</v>
      </c>
      <c r="E25" s="38">
        <f>full_overview!N52</f>
        <v>38.239376112000002</v>
      </c>
      <c r="F25" s="87">
        <f>full_overview!Q52</f>
        <v>202171661371</v>
      </c>
      <c r="G25" s="384">
        <f>full_overview!T52</f>
        <v>124.64266677000001</v>
      </c>
      <c r="H25" s="38">
        <f>full_overview!K52</f>
        <v>15</v>
      </c>
      <c r="I25" s="87">
        <f>full_overview!L52</f>
        <v>55424542182</v>
      </c>
      <c r="J25" s="16">
        <f>full_overview!U52</f>
        <v>1.0376011267081096</v>
      </c>
      <c r="K25" s="16">
        <f>full_overview!W52</f>
        <v>1.6220100757637215</v>
      </c>
      <c r="L25" s="16">
        <f>full_overview!X52</f>
        <v>1.6829994821443437</v>
      </c>
      <c r="M25" s="16">
        <f t="shared" si="0"/>
        <v>0.97156030232776447</v>
      </c>
      <c r="N25" s="16">
        <f t="shared" si="1"/>
        <v>1.7322645625928106</v>
      </c>
    </row>
    <row r="26" spans="1:14" ht="15.75" customHeight="1">
      <c r="J26" s="16"/>
      <c r="K26" s="16"/>
      <c r="L26" s="16"/>
      <c r="M26" s="16"/>
      <c r="N26" s="16"/>
    </row>
    <row r="27" spans="1:14" ht="15.75" customHeight="1">
      <c r="B27" s="87">
        <f>SUM(B2:B23)-B14-B12-B10-B8</f>
        <v>321291002</v>
      </c>
      <c r="C27" s="87">
        <f t="shared" ref="C27:D27" si="2">SUM(C2:C7)+SUM(C12:C13)+SUM(C15:C20)+C22+C23</f>
        <v>4553251204831688</v>
      </c>
      <c r="D27" s="87">
        <f t="shared" si="2"/>
        <v>2377319.5322026294</v>
      </c>
      <c r="J27" s="16"/>
      <c r="K27" s="16"/>
      <c r="L27" s="16"/>
      <c r="M27" s="16"/>
      <c r="N27" s="16"/>
    </row>
    <row r="28" spans="1:14" ht="15.75" customHeight="1">
      <c r="J28" s="16"/>
      <c r="K28" s="16"/>
      <c r="L28" s="16"/>
      <c r="M28" s="16"/>
      <c r="N28" s="16"/>
    </row>
    <row r="29" spans="1:14" ht="15.75" customHeight="1">
      <c r="C29" s="87">
        <f t="shared" ref="C29:F29" si="3">SUM(C16:C23)</f>
        <v>4529337487851138</v>
      </c>
      <c r="D29" s="87">
        <f t="shared" si="3"/>
        <v>2316509.2230000002</v>
      </c>
      <c r="E29" s="89">
        <f t="shared" si="3"/>
        <v>2308.7967268819998</v>
      </c>
      <c r="F29" s="87">
        <f t="shared" si="3"/>
        <v>139530063865317</v>
      </c>
      <c r="J29" s="16"/>
      <c r="K29" s="16"/>
      <c r="L29" s="16"/>
      <c r="M29" s="16"/>
      <c r="N29" s="16"/>
    </row>
    <row r="30" spans="1:14" ht="15.75" customHeight="1">
      <c r="J30" s="16"/>
      <c r="K30" s="16"/>
      <c r="L30" s="16"/>
      <c r="M30" s="16"/>
      <c r="N30" s="16"/>
    </row>
    <row r="31" spans="1:14" ht="15.75" customHeight="1">
      <c r="D31" s="38">
        <f>C29/F29</f>
        <v>32.461373286714277</v>
      </c>
      <c r="J31" s="16"/>
      <c r="K31" s="16"/>
      <c r="L31" s="16"/>
      <c r="M31" s="16"/>
      <c r="N31" s="16"/>
    </row>
    <row r="32" spans="1:14" ht="15.75" customHeight="1">
      <c r="J32" s="16"/>
      <c r="K32" s="16"/>
      <c r="L32" s="16"/>
      <c r="M32" s="16"/>
      <c r="N32" s="16"/>
    </row>
    <row r="33" spans="10:14" ht="15.75" customHeight="1">
      <c r="J33" s="16"/>
      <c r="K33" s="16"/>
      <c r="L33" s="16"/>
      <c r="M33" s="16"/>
      <c r="N33" s="16"/>
    </row>
    <row r="34" spans="10:14" ht="15.75" customHeight="1">
      <c r="J34" s="16"/>
      <c r="K34" s="16"/>
      <c r="L34" s="16"/>
      <c r="M34" s="16"/>
      <c r="N34" s="16"/>
    </row>
    <row r="35" spans="10:14" ht="15.75" customHeight="1">
      <c r="J35" s="16"/>
      <c r="K35" s="16"/>
      <c r="L35" s="16"/>
      <c r="M35" s="16"/>
      <c r="N35" s="16"/>
    </row>
    <row r="36" spans="10:14" ht="15.75" customHeight="1">
      <c r="J36" s="16"/>
      <c r="K36" s="16"/>
      <c r="L36" s="16"/>
      <c r="M36" s="16"/>
      <c r="N36" s="16"/>
    </row>
    <row r="37" spans="10:14" ht="15.75" customHeight="1">
      <c r="J37" s="16"/>
      <c r="K37" s="16"/>
      <c r="L37" s="16"/>
      <c r="M37" s="16"/>
      <c r="N37" s="16"/>
    </row>
    <row r="38" spans="10:14" ht="15.75" customHeight="1">
      <c r="J38" s="16"/>
      <c r="K38" s="16"/>
      <c r="L38" s="16"/>
      <c r="M38" s="16"/>
      <c r="N38" s="16"/>
    </row>
    <row r="39" spans="10:14" ht="15.75" customHeight="1">
      <c r="J39" s="16"/>
      <c r="K39" s="16"/>
      <c r="L39" s="16"/>
      <c r="M39" s="16"/>
      <c r="N39" s="16"/>
    </row>
    <row r="40" spans="10:14" ht="15.75" customHeight="1">
      <c r="J40" s="16"/>
      <c r="K40" s="16"/>
      <c r="L40" s="16"/>
      <c r="M40" s="16"/>
      <c r="N40" s="16"/>
    </row>
    <row r="41" spans="10:14" ht="15.75" customHeight="1">
      <c r="J41" s="16"/>
      <c r="K41" s="16"/>
      <c r="L41" s="16"/>
      <c r="M41" s="16"/>
      <c r="N41" s="16"/>
    </row>
    <row r="42" spans="10:14" ht="15.75" customHeight="1">
      <c r="J42" s="16"/>
      <c r="K42" s="16"/>
      <c r="L42" s="16"/>
      <c r="M42" s="16"/>
      <c r="N42" s="16"/>
    </row>
    <row r="43" spans="10:14" ht="15.75" customHeight="1">
      <c r="J43" s="16"/>
      <c r="K43" s="16"/>
      <c r="L43" s="16"/>
      <c r="M43" s="16"/>
      <c r="N43" s="16"/>
    </row>
    <row r="44" spans="10:14" ht="15.75" customHeight="1">
      <c r="J44" s="16"/>
      <c r="K44" s="16"/>
      <c r="L44" s="16"/>
      <c r="M44" s="16"/>
      <c r="N44" s="16"/>
    </row>
    <row r="45" spans="10:14" ht="15.75" customHeight="1">
      <c r="J45" s="16"/>
      <c r="K45" s="16"/>
      <c r="L45" s="16"/>
      <c r="M45" s="16"/>
      <c r="N45" s="16"/>
    </row>
    <row r="46" spans="10:14" ht="15.75" customHeight="1">
      <c r="J46" s="16"/>
      <c r="K46" s="16"/>
      <c r="L46" s="16"/>
      <c r="M46" s="16"/>
      <c r="N46" s="16"/>
    </row>
    <row r="47" spans="10:14" ht="15.75" customHeight="1">
      <c r="J47" s="16"/>
      <c r="K47" s="16"/>
      <c r="L47" s="16"/>
      <c r="M47" s="16"/>
      <c r="N47" s="16"/>
    </row>
    <row r="48" spans="10:14" ht="15.75" customHeight="1">
      <c r="J48" s="16"/>
      <c r="K48" s="16"/>
      <c r="L48" s="16"/>
      <c r="M48" s="16"/>
      <c r="N48" s="16"/>
    </row>
    <row r="49" spans="10:14" ht="15.75" customHeight="1">
      <c r="J49" s="16"/>
      <c r="K49" s="16"/>
      <c r="L49" s="16"/>
      <c r="M49" s="16"/>
      <c r="N49" s="16"/>
    </row>
    <row r="50" spans="10:14" ht="15.75" customHeight="1">
      <c r="J50" s="16"/>
      <c r="K50" s="16"/>
      <c r="L50" s="16"/>
      <c r="M50" s="16"/>
      <c r="N50" s="16"/>
    </row>
    <row r="51" spans="10:14" ht="15.75" customHeight="1">
      <c r="J51" s="16"/>
      <c r="K51" s="16"/>
      <c r="L51" s="16"/>
      <c r="M51" s="16"/>
      <c r="N51" s="16"/>
    </row>
    <row r="52" spans="10:14" ht="13">
      <c r="J52" s="16"/>
      <c r="K52" s="16"/>
      <c r="L52" s="16"/>
      <c r="M52" s="16"/>
      <c r="N52" s="16"/>
    </row>
    <row r="53" spans="10:14" ht="13">
      <c r="J53" s="16"/>
      <c r="K53" s="16"/>
      <c r="L53" s="16"/>
      <c r="M53" s="16"/>
      <c r="N53" s="16"/>
    </row>
    <row r="54" spans="10:14" ht="13">
      <c r="J54" s="16"/>
      <c r="K54" s="16"/>
      <c r="L54" s="16"/>
      <c r="M54" s="16"/>
      <c r="N54" s="16"/>
    </row>
    <row r="55" spans="10:14" ht="13">
      <c r="J55" s="16"/>
      <c r="K55" s="16"/>
      <c r="L55" s="16"/>
      <c r="M55" s="16"/>
      <c r="N55" s="16"/>
    </row>
    <row r="56" spans="10:14" ht="13">
      <c r="J56" s="16"/>
      <c r="K56" s="16"/>
      <c r="L56" s="16"/>
      <c r="M56" s="16"/>
      <c r="N56" s="16"/>
    </row>
    <row r="57" spans="10:14" ht="13">
      <c r="J57" s="16"/>
      <c r="K57" s="16"/>
      <c r="L57" s="16"/>
      <c r="M57" s="16"/>
      <c r="N57" s="16"/>
    </row>
    <row r="58" spans="10:14" ht="13">
      <c r="J58" s="16"/>
      <c r="K58" s="16"/>
      <c r="L58" s="16"/>
      <c r="M58" s="16"/>
      <c r="N58" s="16"/>
    </row>
    <row r="59" spans="10:14" ht="13">
      <c r="J59" s="16"/>
      <c r="K59" s="16"/>
      <c r="L59" s="16"/>
      <c r="M59" s="16"/>
      <c r="N59" s="16"/>
    </row>
    <row r="60" spans="10:14" ht="13">
      <c r="J60" s="16"/>
      <c r="K60" s="16"/>
      <c r="L60" s="16"/>
      <c r="M60" s="16"/>
      <c r="N60" s="16"/>
    </row>
    <row r="61" spans="10:14" ht="13">
      <c r="J61" s="16"/>
      <c r="K61" s="16"/>
      <c r="L61" s="16"/>
      <c r="M61" s="16"/>
      <c r="N61" s="16"/>
    </row>
    <row r="62" spans="10:14" ht="13">
      <c r="J62" s="16"/>
      <c r="K62" s="16"/>
      <c r="L62" s="16"/>
      <c r="M62" s="16"/>
      <c r="N62" s="16"/>
    </row>
    <row r="63" spans="10:14" ht="13">
      <c r="J63" s="16"/>
      <c r="K63" s="16"/>
      <c r="L63" s="16"/>
      <c r="M63" s="16"/>
      <c r="N63" s="16"/>
    </row>
    <row r="64" spans="10:14" ht="13">
      <c r="J64" s="16"/>
      <c r="K64" s="16"/>
      <c r="L64" s="16"/>
      <c r="M64" s="16"/>
      <c r="N64" s="16"/>
    </row>
    <row r="65" spans="10:14" ht="13">
      <c r="J65" s="16"/>
      <c r="K65" s="16"/>
      <c r="L65" s="16"/>
      <c r="M65" s="16"/>
      <c r="N65" s="16"/>
    </row>
    <row r="66" spans="10:14" ht="13">
      <c r="J66" s="16"/>
      <c r="K66" s="16"/>
      <c r="L66" s="16"/>
      <c r="M66" s="16"/>
      <c r="N66" s="16"/>
    </row>
    <row r="67" spans="10:14" ht="13">
      <c r="J67" s="16"/>
      <c r="K67" s="16"/>
      <c r="L67" s="16"/>
      <c r="M67" s="16"/>
      <c r="N67" s="16"/>
    </row>
    <row r="68" spans="10:14" ht="13">
      <c r="J68" s="16"/>
      <c r="K68" s="16"/>
      <c r="L68" s="16"/>
      <c r="M68" s="16"/>
      <c r="N68" s="16"/>
    </row>
    <row r="69" spans="10:14" ht="13">
      <c r="J69" s="16"/>
      <c r="K69" s="16"/>
      <c r="L69" s="16"/>
      <c r="M69" s="16"/>
      <c r="N69" s="16"/>
    </row>
    <row r="70" spans="10:14" ht="13">
      <c r="J70" s="16"/>
      <c r="K70" s="16"/>
      <c r="L70" s="16"/>
      <c r="M70" s="16"/>
      <c r="N70" s="16"/>
    </row>
    <row r="71" spans="10:14" ht="13">
      <c r="J71" s="16"/>
      <c r="K71" s="16"/>
      <c r="L71" s="16"/>
      <c r="M71" s="16"/>
      <c r="N71" s="16"/>
    </row>
    <row r="72" spans="10:14" ht="13">
      <c r="J72" s="16"/>
      <c r="K72" s="16"/>
      <c r="L72" s="16"/>
      <c r="M72" s="16"/>
      <c r="N72" s="16"/>
    </row>
    <row r="73" spans="10:14" ht="13">
      <c r="J73" s="16"/>
      <c r="K73" s="16"/>
      <c r="L73" s="16"/>
      <c r="M73" s="16"/>
      <c r="N73" s="16"/>
    </row>
    <row r="74" spans="10:14" ht="13">
      <c r="J74" s="16"/>
      <c r="K74" s="16"/>
      <c r="L74" s="16"/>
      <c r="M74" s="16"/>
      <c r="N74" s="16"/>
    </row>
    <row r="75" spans="10:14" ht="13">
      <c r="J75" s="16"/>
      <c r="K75" s="16"/>
      <c r="L75" s="16"/>
      <c r="M75" s="16"/>
      <c r="N75" s="16"/>
    </row>
    <row r="76" spans="10:14" ht="13">
      <c r="J76" s="16"/>
      <c r="K76" s="16"/>
      <c r="L76" s="16"/>
      <c r="M76" s="16"/>
      <c r="N76" s="16"/>
    </row>
    <row r="77" spans="10:14" ht="13">
      <c r="J77" s="16"/>
      <c r="K77" s="16"/>
      <c r="L77" s="16"/>
      <c r="M77" s="16"/>
      <c r="N77" s="16"/>
    </row>
    <row r="78" spans="10:14" ht="13">
      <c r="J78" s="16"/>
      <c r="K78" s="16"/>
      <c r="L78" s="16"/>
      <c r="M78" s="16"/>
      <c r="N78" s="16"/>
    </row>
    <row r="79" spans="10:14" ht="13">
      <c r="J79" s="16"/>
      <c r="K79" s="16"/>
      <c r="L79" s="16"/>
      <c r="M79" s="16"/>
      <c r="N79" s="16"/>
    </row>
    <row r="80" spans="10:14" ht="13">
      <c r="J80" s="16"/>
      <c r="K80" s="16"/>
      <c r="L80" s="16"/>
      <c r="M80" s="16"/>
      <c r="N80" s="16"/>
    </row>
    <row r="81" spans="10:14" ht="13">
      <c r="J81" s="16"/>
      <c r="K81" s="16"/>
      <c r="L81" s="16"/>
      <c r="M81" s="16"/>
      <c r="N81" s="16"/>
    </row>
    <row r="82" spans="10:14" ht="13">
      <c r="J82" s="16"/>
      <c r="K82" s="16"/>
      <c r="L82" s="16"/>
      <c r="M82" s="16"/>
      <c r="N82" s="16"/>
    </row>
    <row r="83" spans="10:14" ht="13">
      <c r="J83" s="16"/>
      <c r="K83" s="16"/>
      <c r="L83" s="16"/>
      <c r="M83" s="16"/>
      <c r="N83" s="16"/>
    </row>
    <row r="84" spans="10:14" ht="13">
      <c r="J84" s="16"/>
      <c r="K84" s="16"/>
      <c r="L84" s="16"/>
      <c r="M84" s="16"/>
      <c r="N84" s="16"/>
    </row>
    <row r="85" spans="10:14" ht="13">
      <c r="J85" s="16"/>
      <c r="K85" s="16"/>
      <c r="L85" s="16"/>
      <c r="M85" s="16"/>
      <c r="N85" s="16"/>
    </row>
    <row r="86" spans="10:14" ht="13">
      <c r="J86" s="16"/>
      <c r="K86" s="16"/>
      <c r="L86" s="16"/>
      <c r="M86" s="16"/>
      <c r="N86" s="16"/>
    </row>
    <row r="87" spans="10:14" ht="13">
      <c r="J87" s="16"/>
      <c r="K87" s="16"/>
      <c r="L87" s="16"/>
      <c r="M87" s="16"/>
      <c r="N87" s="16"/>
    </row>
    <row r="88" spans="10:14" ht="13">
      <c r="J88" s="16"/>
      <c r="K88" s="16"/>
      <c r="L88" s="16"/>
      <c r="M88" s="16"/>
      <c r="N88" s="16"/>
    </row>
    <row r="89" spans="10:14" ht="13">
      <c r="J89" s="16"/>
      <c r="K89" s="16"/>
      <c r="L89" s="16"/>
      <c r="M89" s="16"/>
      <c r="N89" s="16"/>
    </row>
    <row r="90" spans="10:14" ht="13">
      <c r="J90" s="16"/>
      <c r="K90" s="16"/>
      <c r="L90" s="16"/>
      <c r="M90" s="16"/>
      <c r="N90" s="16"/>
    </row>
    <row r="91" spans="10:14" ht="13">
      <c r="J91" s="16"/>
      <c r="K91" s="16"/>
      <c r="L91" s="16"/>
      <c r="M91" s="16"/>
      <c r="N91" s="16"/>
    </row>
    <row r="92" spans="10:14" ht="13">
      <c r="J92" s="16"/>
      <c r="K92" s="16"/>
      <c r="L92" s="16"/>
      <c r="M92" s="16"/>
      <c r="N92" s="16"/>
    </row>
    <row r="93" spans="10:14" ht="13">
      <c r="J93" s="16"/>
      <c r="K93" s="16"/>
      <c r="L93" s="16"/>
      <c r="M93" s="16"/>
      <c r="N93" s="16"/>
    </row>
    <row r="94" spans="10:14" ht="13">
      <c r="J94" s="16"/>
      <c r="K94" s="16"/>
      <c r="L94" s="16"/>
      <c r="M94" s="16"/>
      <c r="N94" s="16"/>
    </row>
    <row r="95" spans="10:14" ht="13">
      <c r="J95" s="16"/>
      <c r="K95" s="16"/>
      <c r="L95" s="16"/>
      <c r="M95" s="16"/>
      <c r="N95" s="16"/>
    </row>
    <row r="96" spans="10:14" ht="13">
      <c r="J96" s="16"/>
      <c r="K96" s="16"/>
      <c r="L96" s="16"/>
      <c r="M96" s="16"/>
      <c r="N96" s="16"/>
    </row>
    <row r="97" spans="10:14" ht="13">
      <c r="J97" s="16"/>
      <c r="K97" s="16"/>
      <c r="L97" s="16"/>
      <c r="M97" s="16"/>
      <c r="N97" s="16"/>
    </row>
    <row r="98" spans="10:14" ht="13">
      <c r="J98" s="16"/>
      <c r="K98" s="16"/>
      <c r="L98" s="16"/>
      <c r="M98" s="16"/>
      <c r="N98" s="16"/>
    </row>
    <row r="99" spans="10:14" ht="13">
      <c r="J99" s="16"/>
      <c r="K99" s="16"/>
      <c r="L99" s="16"/>
      <c r="M99" s="16"/>
      <c r="N99" s="16"/>
    </row>
    <row r="100" spans="10:14" ht="13">
      <c r="J100" s="16"/>
      <c r="K100" s="16"/>
      <c r="L100" s="16"/>
      <c r="M100" s="16"/>
      <c r="N100" s="16"/>
    </row>
    <row r="101" spans="10:14" ht="13">
      <c r="J101" s="16"/>
      <c r="K101" s="16"/>
      <c r="L101" s="16"/>
      <c r="M101" s="16"/>
      <c r="N101" s="16"/>
    </row>
    <row r="102" spans="10:14" ht="13">
      <c r="J102" s="16"/>
      <c r="K102" s="16"/>
      <c r="L102" s="16"/>
      <c r="M102" s="16"/>
      <c r="N102" s="16"/>
    </row>
    <row r="103" spans="10:14" ht="13">
      <c r="J103" s="16"/>
      <c r="K103" s="16"/>
      <c r="L103" s="16"/>
      <c r="M103" s="16"/>
      <c r="N103" s="16"/>
    </row>
    <row r="104" spans="10:14" ht="13">
      <c r="J104" s="16"/>
      <c r="K104" s="16"/>
      <c r="L104" s="16"/>
      <c r="M104" s="16"/>
      <c r="N104" s="16"/>
    </row>
    <row r="105" spans="10:14" ht="13">
      <c r="J105" s="16"/>
      <c r="K105" s="16"/>
      <c r="L105" s="16"/>
      <c r="M105" s="16"/>
      <c r="N105" s="16"/>
    </row>
    <row r="106" spans="10:14" ht="13">
      <c r="J106" s="16"/>
      <c r="K106" s="16"/>
      <c r="L106" s="16"/>
      <c r="M106" s="16"/>
      <c r="N106" s="16"/>
    </row>
    <row r="107" spans="10:14" ht="13">
      <c r="J107" s="16"/>
      <c r="K107" s="16"/>
      <c r="L107" s="16"/>
      <c r="M107" s="16"/>
      <c r="N107" s="16"/>
    </row>
    <row r="108" spans="10:14" ht="13">
      <c r="J108" s="16"/>
      <c r="K108" s="16"/>
      <c r="L108" s="16"/>
      <c r="M108" s="16"/>
      <c r="N108" s="16"/>
    </row>
    <row r="109" spans="10:14" ht="13">
      <c r="J109" s="16"/>
      <c r="K109" s="16"/>
      <c r="L109" s="16"/>
      <c r="M109" s="16"/>
      <c r="N109" s="16"/>
    </row>
    <row r="110" spans="10:14" ht="13">
      <c r="J110" s="16"/>
      <c r="K110" s="16"/>
      <c r="L110" s="16"/>
      <c r="M110" s="16"/>
      <c r="N110" s="16"/>
    </row>
    <row r="111" spans="10:14" ht="13">
      <c r="J111" s="16"/>
      <c r="K111" s="16"/>
      <c r="L111" s="16"/>
      <c r="M111" s="16"/>
      <c r="N111" s="16"/>
    </row>
    <row r="112" spans="10:14" ht="13">
      <c r="J112" s="16"/>
      <c r="K112" s="16"/>
      <c r="L112" s="16"/>
      <c r="M112" s="16"/>
      <c r="N112" s="16"/>
    </row>
    <row r="113" spans="10:14" ht="13">
      <c r="J113" s="16"/>
      <c r="K113" s="16"/>
      <c r="L113" s="16"/>
      <c r="M113" s="16"/>
      <c r="N113" s="16"/>
    </row>
    <row r="114" spans="10:14" ht="13">
      <c r="J114" s="16"/>
      <c r="K114" s="16"/>
      <c r="L114" s="16"/>
      <c r="M114" s="16"/>
      <c r="N114" s="16"/>
    </row>
    <row r="115" spans="10:14" ht="13">
      <c r="J115" s="16"/>
      <c r="K115" s="16"/>
      <c r="L115" s="16"/>
      <c r="M115" s="16"/>
      <c r="N115" s="16"/>
    </row>
    <row r="116" spans="10:14" ht="13">
      <c r="J116" s="16"/>
      <c r="K116" s="16"/>
      <c r="L116" s="16"/>
      <c r="M116" s="16"/>
      <c r="N116" s="16"/>
    </row>
    <row r="117" spans="10:14" ht="13">
      <c r="J117" s="16"/>
      <c r="K117" s="16"/>
      <c r="L117" s="16"/>
      <c r="M117" s="16"/>
      <c r="N117" s="16"/>
    </row>
    <row r="118" spans="10:14" ht="13">
      <c r="J118" s="16"/>
      <c r="K118" s="16"/>
      <c r="L118" s="16"/>
      <c r="M118" s="16"/>
      <c r="N118" s="16"/>
    </row>
    <row r="119" spans="10:14" ht="13">
      <c r="J119" s="16"/>
      <c r="K119" s="16"/>
      <c r="L119" s="16"/>
      <c r="M119" s="16"/>
      <c r="N119" s="16"/>
    </row>
    <row r="120" spans="10:14" ht="13">
      <c r="J120" s="16"/>
      <c r="K120" s="16"/>
      <c r="L120" s="16"/>
      <c r="M120" s="16"/>
      <c r="N120" s="16"/>
    </row>
    <row r="121" spans="10:14" ht="13">
      <c r="J121" s="16"/>
      <c r="K121" s="16"/>
      <c r="L121" s="16"/>
      <c r="M121" s="16"/>
      <c r="N121" s="16"/>
    </row>
    <row r="122" spans="10:14" ht="13">
      <c r="J122" s="16"/>
      <c r="K122" s="16"/>
      <c r="L122" s="16"/>
      <c r="M122" s="16"/>
      <c r="N122" s="16"/>
    </row>
    <row r="123" spans="10:14" ht="13">
      <c r="J123" s="16"/>
      <c r="K123" s="16"/>
      <c r="L123" s="16"/>
      <c r="M123" s="16"/>
      <c r="N123" s="16"/>
    </row>
    <row r="124" spans="10:14" ht="13">
      <c r="J124" s="16"/>
      <c r="K124" s="16"/>
      <c r="L124" s="16"/>
      <c r="M124" s="16"/>
      <c r="N124" s="16"/>
    </row>
    <row r="125" spans="10:14" ht="13">
      <c r="J125" s="16"/>
      <c r="K125" s="16"/>
      <c r="L125" s="16"/>
      <c r="M125" s="16"/>
      <c r="N125" s="16"/>
    </row>
    <row r="126" spans="10:14" ht="13">
      <c r="J126" s="16"/>
      <c r="K126" s="16"/>
      <c r="L126" s="16"/>
      <c r="M126" s="16"/>
      <c r="N126" s="16"/>
    </row>
    <row r="127" spans="10:14" ht="13">
      <c r="J127" s="16"/>
      <c r="K127" s="16"/>
      <c r="L127" s="16"/>
      <c r="M127" s="16"/>
      <c r="N127" s="16"/>
    </row>
    <row r="128" spans="10:14" ht="13">
      <c r="J128" s="16"/>
      <c r="K128" s="16"/>
      <c r="L128" s="16"/>
      <c r="M128" s="16"/>
      <c r="N128" s="16"/>
    </row>
    <row r="129" spans="10:14" ht="13">
      <c r="J129" s="16"/>
      <c r="K129" s="16"/>
      <c r="L129" s="16"/>
      <c r="M129" s="16"/>
      <c r="N129" s="16"/>
    </row>
    <row r="130" spans="10:14" ht="13">
      <c r="J130" s="16"/>
      <c r="K130" s="16"/>
      <c r="L130" s="16"/>
      <c r="M130" s="16"/>
      <c r="N130" s="16"/>
    </row>
    <row r="131" spans="10:14" ht="13">
      <c r="J131" s="16"/>
      <c r="K131" s="16"/>
      <c r="L131" s="16"/>
      <c r="M131" s="16"/>
      <c r="N131" s="16"/>
    </row>
    <row r="132" spans="10:14" ht="13">
      <c r="J132" s="16"/>
      <c r="K132" s="16"/>
      <c r="L132" s="16"/>
      <c r="M132" s="16"/>
      <c r="N132" s="16"/>
    </row>
    <row r="133" spans="10:14" ht="13">
      <c r="J133" s="16"/>
      <c r="K133" s="16"/>
      <c r="L133" s="16"/>
      <c r="M133" s="16"/>
      <c r="N133" s="16"/>
    </row>
    <row r="134" spans="10:14" ht="13">
      <c r="J134" s="16"/>
      <c r="K134" s="16"/>
      <c r="L134" s="16"/>
      <c r="M134" s="16"/>
      <c r="N134" s="16"/>
    </row>
    <row r="135" spans="10:14" ht="13">
      <c r="J135" s="16"/>
      <c r="K135" s="16"/>
      <c r="L135" s="16"/>
      <c r="M135" s="16"/>
      <c r="N135" s="16"/>
    </row>
    <row r="136" spans="10:14" ht="13">
      <c r="J136" s="16"/>
      <c r="K136" s="16"/>
      <c r="L136" s="16"/>
      <c r="M136" s="16"/>
      <c r="N136" s="16"/>
    </row>
    <row r="137" spans="10:14" ht="13">
      <c r="J137" s="16"/>
      <c r="K137" s="16"/>
      <c r="L137" s="16"/>
      <c r="M137" s="16"/>
      <c r="N137" s="16"/>
    </row>
    <row r="138" spans="10:14" ht="13">
      <c r="J138" s="16"/>
      <c r="K138" s="16"/>
      <c r="L138" s="16"/>
      <c r="M138" s="16"/>
      <c r="N138" s="16"/>
    </row>
    <row r="139" spans="10:14" ht="13">
      <c r="J139" s="16"/>
      <c r="K139" s="16"/>
      <c r="L139" s="16"/>
      <c r="M139" s="16"/>
      <c r="N139" s="16"/>
    </row>
    <row r="140" spans="10:14" ht="13">
      <c r="J140" s="16"/>
      <c r="K140" s="16"/>
      <c r="L140" s="16"/>
      <c r="M140" s="16"/>
      <c r="N140" s="16"/>
    </row>
    <row r="141" spans="10:14" ht="13">
      <c r="J141" s="16"/>
      <c r="K141" s="16"/>
      <c r="L141" s="16"/>
      <c r="M141" s="16"/>
      <c r="N141" s="16"/>
    </row>
    <row r="142" spans="10:14" ht="13">
      <c r="J142" s="16"/>
      <c r="K142" s="16"/>
      <c r="L142" s="16"/>
      <c r="M142" s="16"/>
      <c r="N142" s="16"/>
    </row>
    <row r="143" spans="10:14" ht="13">
      <c r="J143" s="16"/>
      <c r="K143" s="16"/>
      <c r="L143" s="16"/>
      <c r="M143" s="16"/>
      <c r="N143" s="16"/>
    </row>
    <row r="144" spans="10:14" ht="13">
      <c r="J144" s="16"/>
      <c r="K144" s="16"/>
      <c r="L144" s="16"/>
      <c r="M144" s="16"/>
      <c r="N144" s="16"/>
    </row>
    <row r="145" spans="10:14" ht="13">
      <c r="J145" s="16"/>
      <c r="K145" s="16"/>
      <c r="L145" s="16"/>
      <c r="M145" s="16"/>
      <c r="N145" s="16"/>
    </row>
    <row r="146" spans="10:14" ht="13">
      <c r="J146" s="16"/>
      <c r="K146" s="16"/>
      <c r="L146" s="16"/>
      <c r="M146" s="16"/>
      <c r="N146" s="16"/>
    </row>
    <row r="147" spans="10:14" ht="13">
      <c r="J147" s="16"/>
      <c r="K147" s="16"/>
      <c r="L147" s="16"/>
      <c r="M147" s="16"/>
      <c r="N147" s="16"/>
    </row>
    <row r="148" spans="10:14" ht="13">
      <c r="J148" s="16"/>
      <c r="K148" s="16"/>
      <c r="L148" s="16"/>
      <c r="M148" s="16"/>
      <c r="N148" s="16"/>
    </row>
    <row r="149" spans="10:14" ht="13">
      <c r="J149" s="16"/>
      <c r="K149" s="16"/>
      <c r="L149" s="16"/>
      <c r="M149" s="16"/>
      <c r="N149" s="16"/>
    </row>
    <row r="150" spans="10:14" ht="13">
      <c r="J150" s="16"/>
      <c r="K150" s="16"/>
      <c r="L150" s="16"/>
      <c r="M150" s="16"/>
      <c r="N150" s="16"/>
    </row>
    <row r="151" spans="10:14" ht="13">
      <c r="J151" s="16"/>
      <c r="K151" s="16"/>
      <c r="L151" s="16"/>
      <c r="M151" s="16"/>
      <c r="N151" s="16"/>
    </row>
    <row r="152" spans="10:14" ht="13">
      <c r="J152" s="16"/>
      <c r="K152" s="16"/>
      <c r="L152" s="16"/>
      <c r="M152" s="16"/>
      <c r="N152" s="16"/>
    </row>
    <row r="153" spans="10:14" ht="13">
      <c r="J153" s="16"/>
      <c r="K153" s="16"/>
      <c r="L153" s="16"/>
      <c r="M153" s="16"/>
      <c r="N153" s="16"/>
    </row>
    <row r="154" spans="10:14" ht="13">
      <c r="J154" s="16"/>
      <c r="K154" s="16"/>
      <c r="L154" s="16"/>
      <c r="M154" s="16"/>
      <c r="N154" s="16"/>
    </row>
    <row r="155" spans="10:14" ht="13">
      <c r="J155" s="16"/>
      <c r="K155" s="16"/>
      <c r="L155" s="16"/>
      <c r="M155" s="16"/>
      <c r="N155" s="16"/>
    </row>
    <row r="156" spans="10:14" ht="13">
      <c r="J156" s="16"/>
      <c r="K156" s="16"/>
      <c r="L156" s="16"/>
      <c r="M156" s="16"/>
      <c r="N156" s="16"/>
    </row>
    <row r="157" spans="10:14" ht="13">
      <c r="J157" s="16"/>
      <c r="K157" s="16"/>
      <c r="L157" s="16"/>
      <c r="M157" s="16"/>
      <c r="N157" s="16"/>
    </row>
    <row r="158" spans="10:14" ht="13">
      <c r="J158" s="16"/>
      <c r="K158" s="16"/>
      <c r="L158" s="16"/>
      <c r="M158" s="16"/>
      <c r="N158" s="16"/>
    </row>
    <row r="159" spans="10:14" ht="13">
      <c r="J159" s="16"/>
      <c r="K159" s="16"/>
      <c r="L159" s="16"/>
      <c r="M159" s="16"/>
      <c r="N159" s="16"/>
    </row>
    <row r="160" spans="10:14" ht="13">
      <c r="J160" s="16"/>
      <c r="K160" s="16"/>
      <c r="L160" s="16"/>
      <c r="M160" s="16"/>
      <c r="N160" s="16"/>
    </row>
    <row r="161" spans="10:14" ht="13">
      <c r="J161" s="16"/>
      <c r="K161" s="16"/>
      <c r="L161" s="16"/>
      <c r="M161" s="16"/>
      <c r="N161" s="16"/>
    </row>
    <row r="162" spans="10:14" ht="13">
      <c r="J162" s="16"/>
      <c r="K162" s="16"/>
      <c r="L162" s="16"/>
      <c r="M162" s="16"/>
      <c r="N162" s="16"/>
    </row>
    <row r="163" spans="10:14" ht="13">
      <c r="J163" s="16"/>
      <c r="K163" s="16"/>
      <c r="L163" s="16"/>
      <c r="M163" s="16"/>
      <c r="N163" s="16"/>
    </row>
    <row r="164" spans="10:14" ht="13">
      <c r="J164" s="16"/>
      <c r="K164" s="16"/>
      <c r="L164" s="16"/>
      <c r="M164" s="16"/>
      <c r="N164" s="16"/>
    </row>
    <row r="165" spans="10:14" ht="13">
      <c r="J165" s="16"/>
      <c r="K165" s="16"/>
      <c r="L165" s="16"/>
      <c r="M165" s="16"/>
      <c r="N165" s="16"/>
    </row>
    <row r="166" spans="10:14" ht="13">
      <c r="J166" s="16"/>
      <c r="K166" s="16"/>
      <c r="L166" s="16"/>
      <c r="M166" s="16"/>
      <c r="N166" s="16"/>
    </row>
    <row r="167" spans="10:14" ht="13">
      <c r="J167" s="16"/>
      <c r="K167" s="16"/>
      <c r="L167" s="16"/>
      <c r="M167" s="16"/>
      <c r="N167" s="16"/>
    </row>
    <row r="168" spans="10:14" ht="13">
      <c r="J168" s="16"/>
      <c r="K168" s="16"/>
      <c r="L168" s="16"/>
      <c r="M168" s="16"/>
      <c r="N168" s="16"/>
    </row>
    <row r="169" spans="10:14" ht="13">
      <c r="J169" s="16"/>
      <c r="K169" s="16"/>
      <c r="L169" s="16"/>
      <c r="M169" s="16"/>
      <c r="N169" s="16"/>
    </row>
    <row r="170" spans="10:14" ht="13">
      <c r="J170" s="16"/>
      <c r="K170" s="16"/>
      <c r="L170" s="16"/>
      <c r="M170" s="16"/>
      <c r="N170" s="16"/>
    </row>
    <row r="171" spans="10:14" ht="13">
      <c r="J171" s="16"/>
      <c r="K171" s="16"/>
      <c r="L171" s="16"/>
      <c r="M171" s="16"/>
      <c r="N171" s="16"/>
    </row>
    <row r="172" spans="10:14" ht="13">
      <c r="J172" s="16"/>
      <c r="K172" s="16"/>
      <c r="L172" s="16"/>
      <c r="M172" s="16"/>
      <c r="N172" s="16"/>
    </row>
    <row r="173" spans="10:14" ht="13">
      <c r="J173" s="16"/>
      <c r="K173" s="16"/>
      <c r="L173" s="16"/>
      <c r="M173" s="16"/>
      <c r="N173" s="16"/>
    </row>
    <row r="174" spans="10:14" ht="13">
      <c r="J174" s="16"/>
      <c r="K174" s="16"/>
      <c r="L174" s="16"/>
      <c r="M174" s="16"/>
      <c r="N174" s="16"/>
    </row>
    <row r="175" spans="10:14" ht="13">
      <c r="J175" s="16"/>
      <c r="K175" s="16"/>
      <c r="L175" s="16"/>
      <c r="M175" s="16"/>
      <c r="N175" s="16"/>
    </row>
    <row r="176" spans="10:14" ht="13">
      <c r="J176" s="16"/>
      <c r="K176" s="16"/>
      <c r="L176" s="16"/>
      <c r="M176" s="16"/>
      <c r="N176" s="16"/>
    </row>
    <row r="177" spans="10:14" ht="13">
      <c r="J177" s="16"/>
      <c r="K177" s="16"/>
      <c r="L177" s="16"/>
      <c r="M177" s="16"/>
      <c r="N177" s="16"/>
    </row>
    <row r="178" spans="10:14" ht="13">
      <c r="J178" s="16"/>
      <c r="K178" s="16"/>
      <c r="L178" s="16"/>
      <c r="M178" s="16"/>
      <c r="N178" s="16"/>
    </row>
    <row r="179" spans="10:14" ht="13">
      <c r="J179" s="16"/>
      <c r="K179" s="16"/>
      <c r="L179" s="16"/>
      <c r="M179" s="16"/>
      <c r="N179" s="16"/>
    </row>
    <row r="180" spans="10:14" ht="13">
      <c r="J180" s="16"/>
      <c r="K180" s="16"/>
      <c r="L180" s="16"/>
      <c r="M180" s="16"/>
      <c r="N180" s="16"/>
    </row>
    <row r="181" spans="10:14" ht="13">
      <c r="J181" s="16"/>
      <c r="K181" s="16"/>
      <c r="L181" s="16"/>
      <c r="M181" s="16"/>
      <c r="N181" s="16"/>
    </row>
    <row r="182" spans="10:14" ht="13">
      <c r="J182" s="16"/>
      <c r="K182" s="16"/>
      <c r="L182" s="16"/>
      <c r="M182" s="16"/>
      <c r="N182" s="16"/>
    </row>
    <row r="183" spans="10:14" ht="13">
      <c r="J183" s="16"/>
      <c r="K183" s="16"/>
      <c r="L183" s="16"/>
      <c r="M183" s="16"/>
      <c r="N183" s="16"/>
    </row>
    <row r="184" spans="10:14" ht="13">
      <c r="J184" s="16"/>
      <c r="K184" s="16"/>
      <c r="L184" s="16"/>
      <c r="M184" s="16"/>
      <c r="N184" s="16"/>
    </row>
    <row r="185" spans="10:14" ht="13">
      <c r="J185" s="16"/>
      <c r="K185" s="16"/>
      <c r="L185" s="16"/>
      <c r="M185" s="16"/>
      <c r="N185" s="16"/>
    </row>
    <row r="186" spans="10:14" ht="13">
      <c r="J186" s="16"/>
      <c r="K186" s="16"/>
      <c r="L186" s="16"/>
      <c r="M186" s="16"/>
      <c r="N186" s="16"/>
    </row>
    <row r="187" spans="10:14" ht="13">
      <c r="J187" s="16"/>
      <c r="K187" s="16"/>
      <c r="L187" s="16"/>
      <c r="M187" s="16"/>
      <c r="N187" s="16"/>
    </row>
    <row r="188" spans="10:14" ht="13">
      <c r="J188" s="16"/>
      <c r="K188" s="16"/>
      <c r="L188" s="16"/>
      <c r="M188" s="16"/>
      <c r="N188" s="16"/>
    </row>
    <row r="189" spans="10:14" ht="13">
      <c r="J189" s="16"/>
      <c r="K189" s="16"/>
      <c r="L189" s="16"/>
      <c r="M189" s="16"/>
      <c r="N189" s="16"/>
    </row>
    <row r="190" spans="10:14" ht="13">
      <c r="J190" s="16"/>
      <c r="K190" s="16"/>
      <c r="L190" s="16"/>
      <c r="M190" s="16"/>
      <c r="N190" s="16"/>
    </row>
    <row r="191" spans="10:14" ht="13">
      <c r="J191" s="16"/>
      <c r="K191" s="16"/>
      <c r="L191" s="16"/>
      <c r="M191" s="16"/>
      <c r="N191" s="16"/>
    </row>
    <row r="192" spans="10:14" ht="13">
      <c r="J192" s="16"/>
      <c r="K192" s="16"/>
      <c r="L192" s="16"/>
      <c r="M192" s="16"/>
      <c r="N192" s="16"/>
    </row>
    <row r="193" spans="10:14" ht="13">
      <c r="J193" s="16"/>
      <c r="K193" s="16"/>
      <c r="L193" s="16"/>
      <c r="M193" s="16"/>
      <c r="N193" s="16"/>
    </row>
    <row r="194" spans="10:14" ht="13">
      <c r="J194" s="16"/>
      <c r="K194" s="16"/>
      <c r="L194" s="16"/>
      <c r="M194" s="16"/>
      <c r="N194" s="16"/>
    </row>
    <row r="195" spans="10:14" ht="13">
      <c r="J195" s="16"/>
      <c r="K195" s="16"/>
      <c r="L195" s="16"/>
      <c r="M195" s="16"/>
      <c r="N195" s="16"/>
    </row>
    <row r="196" spans="10:14" ht="13">
      <c r="J196" s="16"/>
      <c r="K196" s="16"/>
      <c r="L196" s="16"/>
      <c r="M196" s="16"/>
      <c r="N196" s="16"/>
    </row>
    <row r="197" spans="10:14" ht="13">
      <c r="J197" s="16"/>
      <c r="K197" s="16"/>
      <c r="L197" s="16"/>
      <c r="M197" s="16"/>
      <c r="N197" s="16"/>
    </row>
    <row r="198" spans="10:14" ht="13">
      <c r="J198" s="16"/>
      <c r="K198" s="16"/>
      <c r="L198" s="16"/>
      <c r="M198" s="16"/>
      <c r="N198" s="16"/>
    </row>
    <row r="199" spans="10:14" ht="13">
      <c r="J199" s="16"/>
      <c r="K199" s="16"/>
      <c r="L199" s="16"/>
      <c r="M199" s="16"/>
      <c r="N199" s="16"/>
    </row>
    <row r="200" spans="10:14" ht="13">
      <c r="J200" s="16"/>
      <c r="K200" s="16"/>
      <c r="L200" s="16"/>
      <c r="M200" s="16"/>
      <c r="N200" s="16"/>
    </row>
    <row r="201" spans="10:14" ht="13">
      <c r="J201" s="16"/>
      <c r="K201" s="16"/>
      <c r="L201" s="16"/>
      <c r="M201" s="16"/>
      <c r="N201" s="16"/>
    </row>
    <row r="202" spans="10:14" ht="13">
      <c r="J202" s="16"/>
      <c r="K202" s="16"/>
      <c r="L202" s="16"/>
      <c r="M202" s="16"/>
      <c r="N202" s="16"/>
    </row>
    <row r="203" spans="10:14" ht="13">
      <c r="J203" s="16"/>
      <c r="K203" s="16"/>
      <c r="L203" s="16"/>
      <c r="M203" s="16"/>
      <c r="N203" s="16"/>
    </row>
    <row r="204" spans="10:14" ht="13">
      <c r="J204" s="16"/>
      <c r="K204" s="16"/>
      <c r="L204" s="16"/>
      <c r="M204" s="16"/>
      <c r="N204" s="16"/>
    </row>
    <row r="205" spans="10:14" ht="13">
      <c r="J205" s="16"/>
      <c r="K205" s="16"/>
      <c r="L205" s="16"/>
      <c r="M205" s="16"/>
      <c r="N205" s="16"/>
    </row>
    <row r="206" spans="10:14" ht="13">
      <c r="J206" s="16"/>
      <c r="K206" s="16"/>
      <c r="L206" s="16"/>
      <c r="M206" s="16"/>
      <c r="N206" s="16"/>
    </row>
    <row r="207" spans="10:14" ht="13">
      <c r="J207" s="16"/>
      <c r="K207" s="16"/>
      <c r="L207" s="16"/>
      <c r="M207" s="16"/>
      <c r="N207" s="16"/>
    </row>
    <row r="208" spans="10:14" ht="13">
      <c r="J208" s="16"/>
      <c r="K208" s="16"/>
      <c r="L208" s="16"/>
      <c r="M208" s="16"/>
      <c r="N208" s="16"/>
    </row>
    <row r="209" spans="10:14" ht="13">
      <c r="J209" s="16"/>
      <c r="K209" s="16"/>
      <c r="L209" s="16"/>
      <c r="M209" s="16"/>
      <c r="N209" s="16"/>
    </row>
    <row r="210" spans="10:14" ht="13">
      <c r="J210" s="16"/>
      <c r="K210" s="16"/>
      <c r="L210" s="16"/>
      <c r="M210" s="16"/>
      <c r="N210" s="16"/>
    </row>
    <row r="211" spans="10:14" ht="13">
      <c r="J211" s="16"/>
      <c r="K211" s="16"/>
      <c r="L211" s="16"/>
      <c r="M211" s="16"/>
      <c r="N211" s="16"/>
    </row>
    <row r="212" spans="10:14" ht="13">
      <c r="J212" s="16"/>
      <c r="K212" s="16"/>
      <c r="L212" s="16"/>
      <c r="M212" s="16"/>
      <c r="N212" s="16"/>
    </row>
    <row r="213" spans="10:14" ht="13">
      <c r="J213" s="16"/>
      <c r="K213" s="16"/>
      <c r="L213" s="16"/>
      <c r="M213" s="16"/>
      <c r="N213" s="16"/>
    </row>
    <row r="214" spans="10:14" ht="13">
      <c r="J214" s="16"/>
      <c r="K214" s="16"/>
      <c r="L214" s="16"/>
      <c r="M214" s="16"/>
      <c r="N214" s="16"/>
    </row>
    <row r="215" spans="10:14" ht="13">
      <c r="J215" s="16"/>
      <c r="K215" s="16"/>
      <c r="L215" s="16"/>
      <c r="M215" s="16"/>
      <c r="N215" s="16"/>
    </row>
    <row r="216" spans="10:14" ht="13">
      <c r="J216" s="16"/>
      <c r="K216" s="16"/>
      <c r="L216" s="16"/>
      <c r="M216" s="16"/>
      <c r="N216" s="16"/>
    </row>
    <row r="217" spans="10:14" ht="13">
      <c r="J217" s="16"/>
      <c r="K217" s="16"/>
      <c r="L217" s="16"/>
      <c r="M217" s="16"/>
      <c r="N217" s="16"/>
    </row>
    <row r="218" spans="10:14" ht="13">
      <c r="J218" s="16"/>
      <c r="K218" s="16"/>
      <c r="L218" s="16"/>
      <c r="M218" s="16"/>
      <c r="N218" s="16"/>
    </row>
    <row r="219" spans="10:14" ht="13">
      <c r="J219" s="16"/>
      <c r="K219" s="16"/>
      <c r="L219" s="16"/>
      <c r="M219" s="16"/>
      <c r="N219" s="16"/>
    </row>
    <row r="220" spans="10:14" ht="13">
      <c r="J220" s="16"/>
      <c r="K220" s="16"/>
      <c r="L220" s="16"/>
      <c r="M220" s="16"/>
      <c r="N220" s="16"/>
    </row>
    <row r="221" spans="10:14" ht="13">
      <c r="J221" s="16"/>
      <c r="K221" s="16"/>
      <c r="L221" s="16"/>
      <c r="M221" s="16"/>
      <c r="N221" s="16"/>
    </row>
    <row r="222" spans="10:14" ht="13">
      <c r="J222" s="16"/>
      <c r="K222" s="16"/>
      <c r="L222" s="16"/>
      <c r="M222" s="16"/>
      <c r="N222" s="16"/>
    </row>
    <row r="223" spans="10:14" ht="13">
      <c r="J223" s="16"/>
      <c r="K223" s="16"/>
      <c r="L223" s="16"/>
      <c r="M223" s="16"/>
      <c r="N223" s="16"/>
    </row>
    <row r="224" spans="10:14" ht="13">
      <c r="J224" s="16"/>
      <c r="K224" s="16"/>
      <c r="L224" s="16"/>
      <c r="M224" s="16"/>
      <c r="N224" s="16"/>
    </row>
    <row r="225" spans="10:14" ht="13">
      <c r="J225" s="16"/>
      <c r="K225" s="16"/>
      <c r="L225" s="16"/>
      <c r="M225" s="16"/>
      <c r="N225" s="16"/>
    </row>
    <row r="226" spans="10:14" ht="13">
      <c r="J226" s="16"/>
      <c r="K226" s="16"/>
      <c r="L226" s="16"/>
      <c r="M226" s="16"/>
      <c r="N226" s="16"/>
    </row>
    <row r="227" spans="10:14" ht="13">
      <c r="J227" s="16"/>
      <c r="K227" s="16"/>
      <c r="L227" s="16"/>
      <c r="M227" s="16"/>
      <c r="N227" s="16"/>
    </row>
    <row r="228" spans="10:14" ht="13">
      <c r="J228" s="16"/>
      <c r="K228" s="16"/>
      <c r="L228" s="16"/>
      <c r="M228" s="16"/>
      <c r="N228" s="16"/>
    </row>
    <row r="229" spans="10:14" ht="13">
      <c r="J229" s="16"/>
      <c r="K229" s="16"/>
      <c r="L229" s="16"/>
      <c r="M229" s="16"/>
      <c r="N229" s="16"/>
    </row>
    <row r="230" spans="10:14" ht="13">
      <c r="J230" s="16"/>
      <c r="K230" s="16"/>
      <c r="L230" s="16"/>
      <c r="M230" s="16"/>
      <c r="N230" s="16"/>
    </row>
    <row r="231" spans="10:14" ht="13">
      <c r="J231" s="16"/>
      <c r="K231" s="16"/>
      <c r="L231" s="16"/>
      <c r="M231" s="16"/>
      <c r="N231" s="16"/>
    </row>
    <row r="232" spans="10:14" ht="13">
      <c r="J232" s="16"/>
      <c r="K232" s="16"/>
      <c r="L232" s="16"/>
      <c r="M232" s="16"/>
      <c r="N232" s="16"/>
    </row>
    <row r="233" spans="10:14" ht="13">
      <c r="J233" s="16"/>
      <c r="K233" s="16"/>
      <c r="L233" s="16"/>
      <c r="M233" s="16"/>
      <c r="N233" s="16"/>
    </row>
    <row r="234" spans="10:14" ht="13">
      <c r="J234" s="16"/>
      <c r="K234" s="16"/>
      <c r="L234" s="16"/>
      <c r="M234" s="16"/>
      <c r="N234" s="16"/>
    </row>
    <row r="235" spans="10:14" ht="13">
      <c r="J235" s="16"/>
      <c r="K235" s="16"/>
      <c r="L235" s="16"/>
      <c r="M235" s="16"/>
      <c r="N235" s="16"/>
    </row>
    <row r="236" spans="10:14" ht="13">
      <c r="J236" s="16"/>
      <c r="K236" s="16"/>
      <c r="L236" s="16"/>
      <c r="M236" s="16"/>
      <c r="N236" s="16"/>
    </row>
    <row r="237" spans="10:14" ht="13">
      <c r="J237" s="16"/>
      <c r="K237" s="16"/>
      <c r="L237" s="16"/>
      <c r="M237" s="16"/>
      <c r="N237" s="16"/>
    </row>
    <row r="238" spans="10:14" ht="13">
      <c r="J238" s="16"/>
      <c r="K238" s="16"/>
      <c r="L238" s="16"/>
      <c r="M238" s="16"/>
      <c r="N238" s="16"/>
    </row>
    <row r="239" spans="10:14" ht="13">
      <c r="J239" s="16"/>
      <c r="K239" s="16"/>
      <c r="L239" s="16"/>
      <c r="M239" s="16"/>
      <c r="N239" s="16"/>
    </row>
    <row r="240" spans="10:14" ht="13">
      <c r="J240" s="16"/>
      <c r="K240" s="16"/>
      <c r="L240" s="16"/>
      <c r="M240" s="16"/>
      <c r="N240" s="16"/>
    </row>
    <row r="241" spans="10:14" ht="13">
      <c r="J241" s="16"/>
      <c r="K241" s="16"/>
      <c r="L241" s="16"/>
      <c r="M241" s="16"/>
      <c r="N241" s="16"/>
    </row>
    <row r="242" spans="10:14" ht="13">
      <c r="J242" s="16"/>
      <c r="K242" s="16"/>
      <c r="L242" s="16"/>
      <c r="M242" s="16"/>
      <c r="N242" s="16"/>
    </row>
    <row r="243" spans="10:14" ht="13">
      <c r="J243" s="16"/>
      <c r="K243" s="16"/>
      <c r="L243" s="16"/>
      <c r="M243" s="16"/>
      <c r="N243" s="16"/>
    </row>
    <row r="244" spans="10:14" ht="13">
      <c r="J244" s="16"/>
      <c r="K244" s="16"/>
      <c r="L244" s="16"/>
      <c r="M244" s="16"/>
      <c r="N244" s="16"/>
    </row>
    <row r="245" spans="10:14" ht="13">
      <c r="J245" s="16"/>
      <c r="K245" s="16"/>
      <c r="L245" s="16"/>
      <c r="M245" s="16"/>
      <c r="N245" s="16"/>
    </row>
    <row r="246" spans="10:14" ht="13">
      <c r="J246" s="16"/>
      <c r="K246" s="16"/>
      <c r="L246" s="16"/>
      <c r="M246" s="16"/>
      <c r="N246" s="16"/>
    </row>
    <row r="247" spans="10:14" ht="13">
      <c r="J247" s="16"/>
      <c r="K247" s="16"/>
      <c r="L247" s="16"/>
      <c r="M247" s="16"/>
      <c r="N247" s="16"/>
    </row>
    <row r="248" spans="10:14" ht="13">
      <c r="J248" s="16"/>
      <c r="K248" s="16"/>
      <c r="L248" s="16"/>
      <c r="M248" s="16"/>
      <c r="N248" s="16"/>
    </row>
    <row r="249" spans="10:14" ht="13">
      <c r="J249" s="16"/>
      <c r="K249" s="16"/>
      <c r="L249" s="16"/>
      <c r="M249" s="16"/>
      <c r="N249" s="16"/>
    </row>
    <row r="250" spans="10:14" ht="13">
      <c r="J250" s="16"/>
      <c r="K250" s="16"/>
      <c r="L250" s="16"/>
      <c r="M250" s="16"/>
      <c r="N250" s="16"/>
    </row>
    <row r="251" spans="10:14" ht="13">
      <c r="J251" s="16"/>
      <c r="K251" s="16"/>
      <c r="L251" s="16"/>
      <c r="M251" s="16"/>
      <c r="N251" s="16"/>
    </row>
    <row r="252" spans="10:14" ht="13">
      <c r="J252" s="16"/>
      <c r="K252" s="16"/>
      <c r="L252" s="16"/>
      <c r="M252" s="16"/>
      <c r="N252" s="16"/>
    </row>
    <row r="253" spans="10:14" ht="13">
      <c r="J253" s="16"/>
      <c r="K253" s="16"/>
      <c r="L253" s="16"/>
      <c r="M253" s="16"/>
      <c r="N253" s="16"/>
    </row>
    <row r="254" spans="10:14" ht="13">
      <c r="J254" s="16"/>
      <c r="K254" s="16"/>
      <c r="L254" s="16"/>
      <c r="M254" s="16"/>
      <c r="N254" s="16"/>
    </row>
    <row r="255" spans="10:14" ht="13">
      <c r="J255" s="16"/>
      <c r="K255" s="16"/>
      <c r="L255" s="16"/>
      <c r="M255" s="16"/>
      <c r="N255" s="16"/>
    </row>
    <row r="256" spans="10:14" ht="13">
      <c r="J256" s="16"/>
      <c r="K256" s="16"/>
      <c r="L256" s="16"/>
      <c r="M256" s="16"/>
      <c r="N256" s="16"/>
    </row>
    <row r="257" spans="10:14" ht="13">
      <c r="J257" s="16"/>
      <c r="K257" s="16"/>
      <c r="L257" s="16"/>
      <c r="M257" s="16"/>
      <c r="N257" s="16"/>
    </row>
    <row r="258" spans="10:14" ht="13">
      <c r="J258" s="16"/>
      <c r="K258" s="16"/>
      <c r="L258" s="16"/>
      <c r="M258" s="16"/>
      <c r="N258" s="16"/>
    </row>
    <row r="259" spans="10:14" ht="13">
      <c r="J259" s="16"/>
      <c r="K259" s="16"/>
      <c r="L259" s="16"/>
      <c r="M259" s="16"/>
      <c r="N259" s="16"/>
    </row>
    <row r="260" spans="10:14" ht="13">
      <c r="J260" s="16"/>
      <c r="K260" s="16"/>
      <c r="L260" s="16"/>
      <c r="M260" s="16"/>
      <c r="N260" s="16"/>
    </row>
    <row r="261" spans="10:14" ht="13">
      <c r="J261" s="16"/>
      <c r="K261" s="16"/>
      <c r="L261" s="16"/>
      <c r="M261" s="16"/>
      <c r="N261" s="16"/>
    </row>
    <row r="262" spans="10:14" ht="13">
      <c r="J262" s="16"/>
      <c r="K262" s="16"/>
      <c r="L262" s="16"/>
      <c r="M262" s="16"/>
      <c r="N262" s="16"/>
    </row>
    <row r="263" spans="10:14" ht="13">
      <c r="J263" s="16"/>
      <c r="K263" s="16"/>
      <c r="L263" s="16"/>
      <c r="M263" s="16"/>
      <c r="N263" s="16"/>
    </row>
    <row r="264" spans="10:14" ht="13">
      <c r="J264" s="16"/>
      <c r="K264" s="16"/>
      <c r="L264" s="16"/>
      <c r="M264" s="16"/>
      <c r="N264" s="16"/>
    </row>
    <row r="265" spans="10:14" ht="13">
      <c r="J265" s="16"/>
      <c r="K265" s="16"/>
      <c r="L265" s="16"/>
      <c r="M265" s="16"/>
      <c r="N265" s="16"/>
    </row>
    <row r="266" spans="10:14" ht="13">
      <c r="J266" s="16"/>
      <c r="K266" s="16"/>
      <c r="L266" s="16"/>
      <c r="M266" s="16"/>
      <c r="N266" s="16"/>
    </row>
    <row r="267" spans="10:14" ht="13">
      <c r="J267" s="16"/>
      <c r="K267" s="16"/>
      <c r="L267" s="16"/>
      <c r="M267" s="16"/>
      <c r="N267" s="16"/>
    </row>
    <row r="268" spans="10:14" ht="13">
      <c r="J268" s="16"/>
      <c r="K268" s="16"/>
      <c r="L268" s="16"/>
      <c r="M268" s="16"/>
      <c r="N268" s="16"/>
    </row>
    <row r="269" spans="10:14" ht="13">
      <c r="J269" s="16"/>
      <c r="K269" s="16"/>
      <c r="L269" s="16"/>
      <c r="M269" s="16"/>
      <c r="N269" s="16"/>
    </row>
    <row r="270" spans="10:14" ht="13">
      <c r="J270" s="16"/>
      <c r="K270" s="16"/>
      <c r="L270" s="16"/>
      <c r="M270" s="16"/>
      <c r="N270" s="16"/>
    </row>
    <row r="271" spans="10:14" ht="13">
      <c r="J271" s="16"/>
      <c r="K271" s="16"/>
      <c r="L271" s="16"/>
      <c r="M271" s="16"/>
      <c r="N271" s="16"/>
    </row>
    <row r="272" spans="10:14" ht="13">
      <c r="J272" s="16"/>
      <c r="K272" s="16"/>
      <c r="L272" s="16"/>
      <c r="M272" s="16"/>
      <c r="N272" s="16"/>
    </row>
    <row r="273" spans="10:14" ht="13">
      <c r="J273" s="16"/>
      <c r="K273" s="16"/>
      <c r="L273" s="16"/>
      <c r="M273" s="16"/>
      <c r="N273" s="16"/>
    </row>
    <row r="274" spans="10:14" ht="13">
      <c r="J274" s="16"/>
      <c r="K274" s="16"/>
      <c r="L274" s="16"/>
      <c r="M274" s="16"/>
      <c r="N274" s="16"/>
    </row>
    <row r="275" spans="10:14" ht="13">
      <c r="J275" s="16"/>
      <c r="K275" s="16"/>
      <c r="L275" s="16"/>
      <c r="M275" s="16"/>
      <c r="N275" s="16"/>
    </row>
    <row r="276" spans="10:14" ht="13">
      <c r="J276" s="16"/>
      <c r="K276" s="16"/>
      <c r="L276" s="16"/>
      <c r="M276" s="16"/>
      <c r="N276" s="16"/>
    </row>
    <row r="277" spans="10:14" ht="13">
      <c r="J277" s="16"/>
      <c r="K277" s="16"/>
      <c r="L277" s="16"/>
      <c r="M277" s="16"/>
      <c r="N277" s="16"/>
    </row>
    <row r="278" spans="10:14" ht="13">
      <c r="J278" s="16"/>
      <c r="K278" s="16"/>
      <c r="L278" s="16"/>
      <c r="M278" s="16"/>
      <c r="N278" s="16"/>
    </row>
    <row r="279" spans="10:14" ht="13">
      <c r="J279" s="16"/>
      <c r="K279" s="16"/>
      <c r="L279" s="16"/>
      <c r="M279" s="16"/>
      <c r="N279" s="16"/>
    </row>
    <row r="280" spans="10:14" ht="13">
      <c r="J280" s="16"/>
      <c r="K280" s="16"/>
      <c r="L280" s="16"/>
      <c r="M280" s="16"/>
      <c r="N280" s="16"/>
    </row>
    <row r="281" spans="10:14" ht="13">
      <c r="J281" s="16"/>
      <c r="K281" s="16"/>
      <c r="L281" s="16"/>
      <c r="M281" s="16"/>
      <c r="N281" s="16"/>
    </row>
    <row r="282" spans="10:14" ht="13">
      <c r="J282" s="16"/>
      <c r="K282" s="16"/>
      <c r="L282" s="16"/>
      <c r="M282" s="16"/>
      <c r="N282" s="16"/>
    </row>
    <row r="283" spans="10:14" ht="13">
      <c r="J283" s="16"/>
      <c r="K283" s="16"/>
      <c r="L283" s="16"/>
      <c r="M283" s="16"/>
      <c r="N283" s="16"/>
    </row>
    <row r="284" spans="10:14" ht="13">
      <c r="J284" s="16"/>
      <c r="K284" s="16"/>
      <c r="L284" s="16"/>
      <c r="M284" s="16"/>
      <c r="N284" s="16"/>
    </row>
    <row r="285" spans="10:14" ht="13">
      <c r="J285" s="16"/>
      <c r="K285" s="16"/>
      <c r="L285" s="16"/>
      <c r="M285" s="16"/>
      <c r="N285" s="16"/>
    </row>
    <row r="286" spans="10:14" ht="13">
      <c r="J286" s="16"/>
      <c r="K286" s="16"/>
      <c r="L286" s="16"/>
      <c r="M286" s="16"/>
      <c r="N286" s="16"/>
    </row>
    <row r="287" spans="10:14" ht="13">
      <c r="J287" s="16"/>
      <c r="K287" s="16"/>
      <c r="L287" s="16"/>
      <c r="M287" s="16"/>
      <c r="N287" s="16"/>
    </row>
    <row r="288" spans="10:14" ht="13">
      <c r="J288" s="16"/>
      <c r="K288" s="16"/>
      <c r="L288" s="16"/>
      <c r="M288" s="16"/>
      <c r="N288" s="16"/>
    </row>
    <row r="289" spans="10:14" ht="13">
      <c r="J289" s="16"/>
      <c r="K289" s="16"/>
      <c r="L289" s="16"/>
      <c r="M289" s="16"/>
      <c r="N289" s="16"/>
    </row>
    <row r="290" spans="10:14" ht="13">
      <c r="J290" s="16"/>
      <c r="K290" s="16"/>
      <c r="L290" s="16"/>
      <c r="M290" s="16"/>
      <c r="N290" s="16"/>
    </row>
    <row r="291" spans="10:14" ht="13">
      <c r="J291" s="16"/>
      <c r="K291" s="16"/>
      <c r="L291" s="16"/>
      <c r="M291" s="16"/>
      <c r="N291" s="16"/>
    </row>
    <row r="292" spans="10:14" ht="13">
      <c r="J292" s="16"/>
      <c r="K292" s="16"/>
      <c r="L292" s="16"/>
      <c r="M292" s="16"/>
      <c r="N292" s="16"/>
    </row>
    <row r="293" spans="10:14" ht="13">
      <c r="J293" s="16"/>
      <c r="K293" s="16"/>
      <c r="L293" s="16"/>
      <c r="M293" s="16"/>
      <c r="N293" s="16"/>
    </row>
    <row r="294" spans="10:14" ht="13">
      <c r="J294" s="16"/>
      <c r="K294" s="16"/>
      <c r="L294" s="16"/>
      <c r="M294" s="16"/>
      <c r="N294" s="16"/>
    </row>
    <row r="295" spans="10:14" ht="13">
      <c r="J295" s="16"/>
      <c r="K295" s="16"/>
      <c r="L295" s="16"/>
      <c r="M295" s="16"/>
      <c r="N295" s="16"/>
    </row>
    <row r="296" spans="10:14" ht="13">
      <c r="J296" s="16"/>
      <c r="K296" s="16"/>
      <c r="L296" s="16"/>
      <c r="M296" s="16"/>
      <c r="N296" s="16"/>
    </row>
    <row r="297" spans="10:14" ht="13">
      <c r="J297" s="16"/>
      <c r="K297" s="16"/>
      <c r="L297" s="16"/>
      <c r="M297" s="16"/>
      <c r="N297" s="16"/>
    </row>
    <row r="298" spans="10:14" ht="13">
      <c r="J298" s="16"/>
      <c r="K298" s="16"/>
      <c r="L298" s="16"/>
      <c r="M298" s="16"/>
      <c r="N298" s="16"/>
    </row>
    <row r="299" spans="10:14" ht="13">
      <c r="J299" s="16"/>
      <c r="K299" s="16"/>
      <c r="L299" s="16"/>
      <c r="M299" s="16"/>
      <c r="N299" s="16"/>
    </row>
    <row r="300" spans="10:14" ht="13">
      <c r="J300" s="16"/>
      <c r="K300" s="16"/>
      <c r="L300" s="16"/>
      <c r="M300" s="16"/>
      <c r="N300" s="16"/>
    </row>
    <row r="301" spans="10:14" ht="13">
      <c r="J301" s="16"/>
      <c r="K301" s="16"/>
      <c r="L301" s="16"/>
      <c r="M301" s="16"/>
      <c r="N301" s="16"/>
    </row>
    <row r="302" spans="10:14" ht="13">
      <c r="J302" s="16"/>
      <c r="K302" s="16"/>
      <c r="L302" s="16"/>
      <c r="M302" s="16"/>
      <c r="N302" s="16"/>
    </row>
    <row r="303" spans="10:14" ht="13">
      <c r="J303" s="16"/>
      <c r="K303" s="16"/>
      <c r="L303" s="16"/>
      <c r="M303" s="16"/>
      <c r="N303" s="16"/>
    </row>
    <row r="304" spans="10:14" ht="13">
      <c r="J304" s="16"/>
      <c r="K304" s="16"/>
      <c r="L304" s="16"/>
      <c r="M304" s="16"/>
      <c r="N304" s="16"/>
    </row>
    <row r="305" spans="10:14" ht="13">
      <c r="J305" s="16"/>
      <c r="K305" s="16"/>
      <c r="L305" s="16"/>
      <c r="M305" s="16"/>
      <c r="N305" s="16"/>
    </row>
    <row r="306" spans="10:14" ht="13">
      <c r="J306" s="16"/>
      <c r="K306" s="16"/>
      <c r="L306" s="16"/>
      <c r="M306" s="16"/>
      <c r="N306" s="16"/>
    </row>
    <row r="307" spans="10:14" ht="13">
      <c r="J307" s="16"/>
      <c r="K307" s="16"/>
      <c r="L307" s="16"/>
      <c r="M307" s="16"/>
      <c r="N307" s="16"/>
    </row>
    <row r="308" spans="10:14" ht="13">
      <c r="J308" s="16"/>
      <c r="K308" s="16"/>
      <c r="L308" s="16"/>
      <c r="M308" s="16"/>
      <c r="N308" s="16"/>
    </row>
    <row r="309" spans="10:14" ht="13">
      <c r="J309" s="16"/>
      <c r="K309" s="16"/>
      <c r="L309" s="16"/>
      <c r="M309" s="16"/>
      <c r="N309" s="16"/>
    </row>
    <row r="310" spans="10:14" ht="13">
      <c r="J310" s="16"/>
      <c r="K310" s="16"/>
      <c r="L310" s="16"/>
      <c r="M310" s="16"/>
      <c r="N310" s="16"/>
    </row>
    <row r="311" spans="10:14" ht="13">
      <c r="J311" s="16"/>
      <c r="K311" s="16"/>
      <c r="L311" s="16"/>
      <c r="M311" s="16"/>
      <c r="N311" s="16"/>
    </row>
    <row r="312" spans="10:14" ht="13">
      <c r="J312" s="16"/>
      <c r="K312" s="16"/>
      <c r="L312" s="16"/>
      <c r="M312" s="16"/>
      <c r="N312" s="16"/>
    </row>
    <row r="313" spans="10:14" ht="13">
      <c r="J313" s="16"/>
      <c r="K313" s="16"/>
      <c r="L313" s="16"/>
      <c r="M313" s="16"/>
      <c r="N313" s="16"/>
    </row>
    <row r="314" spans="10:14" ht="13">
      <c r="J314" s="16"/>
      <c r="K314" s="16"/>
      <c r="L314" s="16"/>
      <c r="M314" s="16"/>
      <c r="N314" s="16"/>
    </row>
    <row r="315" spans="10:14" ht="13">
      <c r="J315" s="16"/>
      <c r="K315" s="16"/>
      <c r="L315" s="16"/>
      <c r="M315" s="16"/>
      <c r="N315" s="16"/>
    </row>
    <row r="316" spans="10:14" ht="13">
      <c r="J316" s="16"/>
      <c r="K316" s="16"/>
      <c r="L316" s="16"/>
      <c r="M316" s="16"/>
      <c r="N316" s="16"/>
    </row>
    <row r="317" spans="10:14" ht="13">
      <c r="J317" s="16"/>
      <c r="K317" s="16"/>
      <c r="L317" s="16"/>
      <c r="M317" s="16"/>
      <c r="N317" s="16"/>
    </row>
    <row r="318" spans="10:14" ht="13">
      <c r="J318" s="16"/>
      <c r="K318" s="16"/>
      <c r="L318" s="16"/>
      <c r="M318" s="16"/>
      <c r="N318" s="16"/>
    </row>
    <row r="319" spans="10:14" ht="13">
      <c r="J319" s="16"/>
      <c r="K319" s="16"/>
      <c r="L319" s="16"/>
      <c r="M319" s="16"/>
      <c r="N319" s="16"/>
    </row>
    <row r="320" spans="10:14" ht="13">
      <c r="J320" s="16"/>
      <c r="K320" s="16"/>
      <c r="L320" s="16"/>
      <c r="M320" s="16"/>
      <c r="N320" s="16"/>
    </row>
    <row r="321" spans="10:14" ht="13">
      <c r="J321" s="16"/>
      <c r="K321" s="16"/>
      <c r="L321" s="16"/>
      <c r="M321" s="16"/>
      <c r="N321" s="16"/>
    </row>
    <row r="322" spans="10:14" ht="13">
      <c r="J322" s="16"/>
      <c r="K322" s="16"/>
      <c r="L322" s="16"/>
      <c r="M322" s="16"/>
      <c r="N322" s="16"/>
    </row>
    <row r="323" spans="10:14" ht="13">
      <c r="J323" s="16"/>
      <c r="K323" s="16"/>
      <c r="L323" s="16"/>
      <c r="M323" s="16"/>
      <c r="N323" s="16"/>
    </row>
    <row r="324" spans="10:14" ht="13">
      <c r="J324" s="16"/>
      <c r="K324" s="16"/>
      <c r="L324" s="16"/>
      <c r="M324" s="16"/>
      <c r="N324" s="16"/>
    </row>
    <row r="325" spans="10:14" ht="13">
      <c r="J325" s="16"/>
      <c r="K325" s="16"/>
      <c r="L325" s="16"/>
      <c r="M325" s="16"/>
      <c r="N325" s="16"/>
    </row>
    <row r="326" spans="10:14" ht="13">
      <c r="J326" s="16"/>
      <c r="K326" s="16"/>
      <c r="L326" s="16"/>
      <c r="M326" s="16"/>
      <c r="N326" s="16"/>
    </row>
    <row r="327" spans="10:14" ht="13">
      <c r="J327" s="16"/>
      <c r="K327" s="16"/>
      <c r="L327" s="16"/>
      <c r="M327" s="16"/>
      <c r="N327" s="16"/>
    </row>
    <row r="328" spans="10:14" ht="13">
      <c r="J328" s="16"/>
      <c r="K328" s="16"/>
      <c r="L328" s="16"/>
      <c r="M328" s="16"/>
      <c r="N328" s="16"/>
    </row>
    <row r="329" spans="10:14" ht="13">
      <c r="J329" s="16"/>
      <c r="K329" s="16"/>
      <c r="L329" s="16"/>
      <c r="M329" s="16"/>
      <c r="N329" s="16"/>
    </row>
    <row r="330" spans="10:14" ht="13">
      <c r="J330" s="16"/>
      <c r="K330" s="16"/>
      <c r="L330" s="16"/>
      <c r="M330" s="16"/>
      <c r="N330" s="16"/>
    </row>
    <row r="331" spans="10:14" ht="13">
      <c r="J331" s="16"/>
      <c r="K331" s="16"/>
      <c r="L331" s="16"/>
      <c r="M331" s="16"/>
      <c r="N331" s="16"/>
    </row>
    <row r="332" spans="10:14" ht="13">
      <c r="J332" s="16"/>
      <c r="K332" s="16"/>
      <c r="L332" s="16"/>
      <c r="M332" s="16"/>
      <c r="N332" s="16"/>
    </row>
    <row r="333" spans="10:14" ht="13">
      <c r="J333" s="16"/>
      <c r="K333" s="16"/>
      <c r="L333" s="16"/>
      <c r="M333" s="16"/>
      <c r="N333" s="16"/>
    </row>
    <row r="334" spans="10:14" ht="13">
      <c r="J334" s="16"/>
      <c r="K334" s="16"/>
      <c r="L334" s="16"/>
      <c r="M334" s="16"/>
      <c r="N334" s="16"/>
    </row>
    <row r="335" spans="10:14" ht="13">
      <c r="J335" s="16"/>
      <c r="K335" s="16"/>
      <c r="L335" s="16"/>
      <c r="M335" s="16"/>
      <c r="N335" s="16"/>
    </row>
    <row r="336" spans="10:14" ht="13">
      <c r="J336" s="16"/>
      <c r="K336" s="16"/>
      <c r="L336" s="16"/>
      <c r="M336" s="16"/>
      <c r="N336" s="16"/>
    </row>
    <row r="337" spans="10:14" ht="13">
      <c r="J337" s="16"/>
      <c r="K337" s="16"/>
      <c r="L337" s="16"/>
      <c r="M337" s="16"/>
      <c r="N337" s="16"/>
    </row>
    <row r="338" spans="10:14" ht="13">
      <c r="J338" s="16"/>
      <c r="K338" s="16"/>
      <c r="L338" s="16"/>
      <c r="M338" s="16"/>
      <c r="N338" s="16"/>
    </row>
    <row r="339" spans="10:14" ht="13">
      <c r="J339" s="16"/>
      <c r="K339" s="16"/>
      <c r="L339" s="16"/>
      <c r="M339" s="16"/>
      <c r="N339" s="16"/>
    </row>
    <row r="340" spans="10:14" ht="13">
      <c r="J340" s="16"/>
      <c r="K340" s="16"/>
      <c r="L340" s="16"/>
      <c r="M340" s="16"/>
      <c r="N340" s="16"/>
    </row>
    <row r="341" spans="10:14" ht="13">
      <c r="J341" s="16"/>
      <c r="K341" s="16"/>
      <c r="L341" s="16"/>
      <c r="M341" s="16"/>
      <c r="N341" s="16"/>
    </row>
    <row r="342" spans="10:14" ht="13">
      <c r="J342" s="16"/>
      <c r="K342" s="16"/>
      <c r="L342" s="16"/>
      <c r="M342" s="16"/>
      <c r="N342" s="16"/>
    </row>
    <row r="343" spans="10:14" ht="13">
      <c r="J343" s="16"/>
      <c r="K343" s="16"/>
      <c r="L343" s="16"/>
      <c r="M343" s="16"/>
      <c r="N343" s="16"/>
    </row>
    <row r="344" spans="10:14" ht="13">
      <c r="J344" s="16"/>
      <c r="K344" s="16"/>
      <c r="L344" s="16"/>
      <c r="M344" s="16"/>
      <c r="N344" s="16"/>
    </row>
    <row r="345" spans="10:14" ht="13">
      <c r="J345" s="16"/>
      <c r="K345" s="16"/>
      <c r="L345" s="16"/>
      <c r="M345" s="16"/>
      <c r="N345" s="16"/>
    </row>
    <row r="346" spans="10:14" ht="13">
      <c r="J346" s="16"/>
      <c r="K346" s="16"/>
      <c r="L346" s="16"/>
      <c r="M346" s="16"/>
      <c r="N346" s="16"/>
    </row>
    <row r="347" spans="10:14" ht="13">
      <c r="J347" s="16"/>
      <c r="K347" s="16"/>
      <c r="L347" s="16"/>
      <c r="M347" s="16"/>
      <c r="N347" s="16"/>
    </row>
    <row r="348" spans="10:14" ht="13">
      <c r="J348" s="16"/>
      <c r="K348" s="16"/>
      <c r="L348" s="16"/>
      <c r="M348" s="16"/>
      <c r="N348" s="16"/>
    </row>
    <row r="349" spans="10:14" ht="13">
      <c r="J349" s="16"/>
      <c r="K349" s="16"/>
      <c r="L349" s="16"/>
      <c r="M349" s="16"/>
      <c r="N349" s="16"/>
    </row>
    <row r="350" spans="10:14" ht="13">
      <c r="J350" s="16"/>
      <c r="K350" s="16"/>
      <c r="L350" s="16"/>
      <c r="M350" s="16"/>
      <c r="N350" s="16"/>
    </row>
    <row r="351" spans="10:14" ht="13">
      <c r="J351" s="16"/>
      <c r="K351" s="16"/>
      <c r="L351" s="16"/>
      <c r="M351" s="16"/>
      <c r="N351" s="16"/>
    </row>
    <row r="352" spans="10:14" ht="13">
      <c r="J352" s="16"/>
      <c r="K352" s="16"/>
      <c r="L352" s="16"/>
      <c r="M352" s="16"/>
      <c r="N352" s="16"/>
    </row>
    <row r="353" spans="10:14" ht="13">
      <c r="J353" s="16"/>
      <c r="K353" s="16"/>
      <c r="L353" s="16"/>
      <c r="M353" s="16"/>
      <c r="N353" s="16"/>
    </row>
    <row r="354" spans="10:14" ht="13">
      <c r="J354" s="16"/>
      <c r="K354" s="16"/>
      <c r="L354" s="16"/>
      <c r="M354" s="16"/>
      <c r="N354" s="16"/>
    </row>
    <row r="355" spans="10:14" ht="13">
      <c r="J355" s="16"/>
      <c r="K355" s="16"/>
      <c r="L355" s="16"/>
      <c r="M355" s="16"/>
      <c r="N355" s="16"/>
    </row>
    <row r="356" spans="10:14" ht="13">
      <c r="J356" s="16"/>
      <c r="K356" s="16"/>
      <c r="L356" s="16"/>
      <c r="M356" s="16"/>
      <c r="N356" s="16"/>
    </row>
    <row r="357" spans="10:14" ht="13">
      <c r="J357" s="16"/>
      <c r="K357" s="16"/>
      <c r="L357" s="16"/>
      <c r="M357" s="16"/>
      <c r="N357" s="16"/>
    </row>
    <row r="358" spans="10:14" ht="13">
      <c r="J358" s="16"/>
      <c r="K358" s="16"/>
      <c r="L358" s="16"/>
      <c r="M358" s="16"/>
      <c r="N358" s="16"/>
    </row>
    <row r="359" spans="10:14" ht="13">
      <c r="J359" s="16"/>
      <c r="K359" s="16"/>
      <c r="L359" s="16"/>
      <c r="M359" s="16"/>
      <c r="N359" s="16"/>
    </row>
    <row r="360" spans="10:14" ht="13">
      <c r="J360" s="16"/>
      <c r="K360" s="16"/>
      <c r="L360" s="16"/>
      <c r="M360" s="16"/>
      <c r="N360" s="16"/>
    </row>
    <row r="361" spans="10:14" ht="13">
      <c r="J361" s="16"/>
      <c r="K361" s="16"/>
      <c r="L361" s="16"/>
      <c r="M361" s="16"/>
      <c r="N361" s="16"/>
    </row>
    <row r="362" spans="10:14" ht="13">
      <c r="J362" s="16"/>
      <c r="K362" s="16"/>
      <c r="L362" s="16"/>
      <c r="M362" s="16"/>
      <c r="N362" s="16"/>
    </row>
    <row r="363" spans="10:14" ht="13">
      <c r="J363" s="16"/>
      <c r="K363" s="16"/>
      <c r="L363" s="16"/>
      <c r="M363" s="16"/>
      <c r="N363" s="16"/>
    </row>
    <row r="364" spans="10:14" ht="13">
      <c r="J364" s="16"/>
      <c r="K364" s="16"/>
      <c r="L364" s="16"/>
      <c r="M364" s="16"/>
      <c r="N364" s="16"/>
    </row>
    <row r="365" spans="10:14" ht="13">
      <c r="J365" s="16"/>
      <c r="K365" s="16"/>
      <c r="L365" s="16"/>
      <c r="M365" s="16"/>
      <c r="N365" s="16"/>
    </row>
    <row r="366" spans="10:14" ht="13">
      <c r="J366" s="16"/>
      <c r="K366" s="16"/>
      <c r="L366" s="16"/>
      <c r="M366" s="16"/>
      <c r="N366" s="16"/>
    </row>
    <row r="367" spans="10:14" ht="13">
      <c r="J367" s="16"/>
      <c r="K367" s="16"/>
      <c r="L367" s="16"/>
      <c r="M367" s="16"/>
      <c r="N367" s="16"/>
    </row>
    <row r="368" spans="10:14" ht="13">
      <c r="J368" s="16"/>
      <c r="K368" s="16"/>
      <c r="L368" s="16"/>
      <c r="M368" s="16"/>
      <c r="N368" s="16"/>
    </row>
    <row r="369" spans="10:14" ht="13">
      <c r="J369" s="16"/>
      <c r="K369" s="16"/>
      <c r="L369" s="16"/>
      <c r="M369" s="16"/>
      <c r="N369" s="16"/>
    </row>
    <row r="370" spans="10:14" ht="13">
      <c r="J370" s="16"/>
      <c r="K370" s="16"/>
      <c r="L370" s="16"/>
      <c r="M370" s="16"/>
      <c r="N370" s="16"/>
    </row>
    <row r="371" spans="10:14" ht="13">
      <c r="J371" s="16"/>
      <c r="K371" s="16"/>
      <c r="L371" s="16"/>
      <c r="M371" s="16"/>
      <c r="N371" s="16"/>
    </row>
    <row r="372" spans="10:14" ht="13">
      <c r="J372" s="16"/>
      <c r="K372" s="16"/>
      <c r="L372" s="16"/>
      <c r="M372" s="16"/>
      <c r="N372" s="16"/>
    </row>
    <row r="373" spans="10:14" ht="13">
      <c r="J373" s="16"/>
      <c r="K373" s="16"/>
      <c r="L373" s="16"/>
      <c r="M373" s="16"/>
      <c r="N373" s="16"/>
    </row>
    <row r="374" spans="10:14" ht="13">
      <c r="J374" s="16"/>
      <c r="K374" s="16"/>
      <c r="L374" s="16"/>
      <c r="M374" s="16"/>
      <c r="N374" s="16"/>
    </row>
    <row r="375" spans="10:14" ht="13">
      <c r="J375" s="16"/>
      <c r="K375" s="16"/>
      <c r="L375" s="16"/>
      <c r="M375" s="16"/>
      <c r="N375" s="16"/>
    </row>
    <row r="376" spans="10:14" ht="13">
      <c r="J376" s="16"/>
      <c r="K376" s="16"/>
      <c r="L376" s="16"/>
      <c r="M376" s="16"/>
      <c r="N376" s="16"/>
    </row>
    <row r="377" spans="10:14" ht="13">
      <c r="J377" s="16"/>
      <c r="K377" s="16"/>
      <c r="L377" s="16"/>
      <c r="M377" s="16"/>
      <c r="N377" s="16"/>
    </row>
    <row r="378" spans="10:14" ht="13">
      <c r="J378" s="16"/>
      <c r="K378" s="16"/>
      <c r="L378" s="16"/>
      <c r="M378" s="16"/>
      <c r="N378" s="16"/>
    </row>
    <row r="379" spans="10:14" ht="13">
      <c r="J379" s="16"/>
      <c r="K379" s="16"/>
      <c r="L379" s="16"/>
      <c r="M379" s="16"/>
      <c r="N379" s="16"/>
    </row>
    <row r="380" spans="10:14" ht="13">
      <c r="J380" s="16"/>
      <c r="K380" s="16"/>
      <c r="L380" s="16"/>
      <c r="M380" s="16"/>
      <c r="N380" s="16"/>
    </row>
    <row r="381" spans="10:14" ht="13">
      <c r="J381" s="16"/>
      <c r="K381" s="16"/>
      <c r="L381" s="16"/>
      <c r="M381" s="16"/>
      <c r="N381" s="16"/>
    </row>
    <row r="382" spans="10:14" ht="13">
      <c r="J382" s="16"/>
      <c r="K382" s="16"/>
      <c r="L382" s="16"/>
      <c r="M382" s="16"/>
      <c r="N382" s="16"/>
    </row>
    <row r="383" spans="10:14" ht="13">
      <c r="J383" s="16"/>
      <c r="K383" s="16"/>
      <c r="L383" s="16"/>
      <c r="M383" s="16"/>
      <c r="N383" s="16"/>
    </row>
    <row r="384" spans="10:14" ht="13">
      <c r="J384" s="16"/>
      <c r="K384" s="16"/>
      <c r="L384" s="16"/>
      <c r="M384" s="16"/>
      <c r="N384" s="16"/>
    </row>
    <row r="385" spans="10:14" ht="13">
      <c r="J385" s="16"/>
      <c r="K385" s="16"/>
      <c r="L385" s="16"/>
      <c r="M385" s="16"/>
      <c r="N385" s="16"/>
    </row>
    <row r="386" spans="10:14" ht="13">
      <c r="J386" s="16"/>
      <c r="K386" s="16"/>
      <c r="L386" s="16"/>
      <c r="M386" s="16"/>
      <c r="N386" s="16"/>
    </row>
    <row r="387" spans="10:14" ht="13">
      <c r="J387" s="16"/>
      <c r="K387" s="16"/>
      <c r="L387" s="16"/>
      <c r="M387" s="16"/>
      <c r="N387" s="16"/>
    </row>
    <row r="388" spans="10:14" ht="13">
      <c r="J388" s="16"/>
      <c r="K388" s="16"/>
      <c r="L388" s="16"/>
      <c r="M388" s="16"/>
      <c r="N388" s="16"/>
    </row>
    <row r="389" spans="10:14" ht="13">
      <c r="J389" s="16"/>
      <c r="K389" s="16"/>
      <c r="L389" s="16"/>
      <c r="M389" s="16"/>
      <c r="N389" s="16"/>
    </row>
    <row r="390" spans="10:14" ht="13">
      <c r="J390" s="16"/>
      <c r="K390" s="16"/>
      <c r="L390" s="16"/>
      <c r="M390" s="16"/>
      <c r="N390" s="16"/>
    </row>
    <row r="391" spans="10:14" ht="13">
      <c r="J391" s="16"/>
      <c r="K391" s="16"/>
      <c r="L391" s="16"/>
      <c r="M391" s="16"/>
      <c r="N391" s="16"/>
    </row>
    <row r="392" spans="10:14" ht="13">
      <c r="J392" s="16"/>
      <c r="K392" s="16"/>
      <c r="L392" s="16"/>
      <c r="M392" s="16"/>
      <c r="N392" s="16"/>
    </row>
    <row r="393" spans="10:14" ht="13">
      <c r="J393" s="16"/>
      <c r="K393" s="16"/>
      <c r="L393" s="16"/>
      <c r="M393" s="16"/>
      <c r="N393" s="16"/>
    </row>
    <row r="394" spans="10:14" ht="13">
      <c r="J394" s="16"/>
      <c r="K394" s="16"/>
      <c r="L394" s="16"/>
      <c r="M394" s="16"/>
      <c r="N394" s="16"/>
    </row>
    <row r="395" spans="10:14" ht="13">
      <c r="J395" s="16"/>
      <c r="K395" s="16"/>
      <c r="L395" s="16"/>
      <c r="M395" s="16"/>
      <c r="N395" s="16"/>
    </row>
    <row r="396" spans="10:14" ht="13">
      <c r="J396" s="16"/>
      <c r="K396" s="16"/>
      <c r="L396" s="16"/>
      <c r="M396" s="16"/>
      <c r="N396" s="16"/>
    </row>
    <row r="397" spans="10:14" ht="13">
      <c r="J397" s="16"/>
      <c r="K397" s="16"/>
      <c r="L397" s="16"/>
      <c r="M397" s="16"/>
      <c r="N397" s="16"/>
    </row>
    <row r="398" spans="10:14" ht="13">
      <c r="J398" s="16"/>
      <c r="K398" s="16"/>
      <c r="L398" s="16"/>
      <c r="M398" s="16"/>
      <c r="N398" s="16"/>
    </row>
    <row r="399" spans="10:14" ht="13">
      <c r="J399" s="16"/>
      <c r="K399" s="16"/>
      <c r="L399" s="16"/>
      <c r="M399" s="16"/>
      <c r="N399" s="16"/>
    </row>
    <row r="400" spans="10:14" ht="13">
      <c r="J400" s="16"/>
      <c r="K400" s="16"/>
      <c r="L400" s="16"/>
      <c r="M400" s="16"/>
      <c r="N400" s="16"/>
    </row>
    <row r="401" spans="10:14" ht="13">
      <c r="J401" s="16"/>
      <c r="K401" s="16"/>
      <c r="L401" s="16"/>
      <c r="M401" s="16"/>
      <c r="N401" s="16"/>
    </row>
    <row r="402" spans="10:14" ht="13">
      <c r="J402" s="16"/>
      <c r="K402" s="16"/>
      <c r="L402" s="16"/>
      <c r="M402" s="16"/>
      <c r="N402" s="16"/>
    </row>
    <row r="403" spans="10:14" ht="13">
      <c r="J403" s="16"/>
      <c r="K403" s="16"/>
      <c r="L403" s="16"/>
      <c r="M403" s="16"/>
      <c r="N403" s="16"/>
    </row>
    <row r="404" spans="10:14" ht="13">
      <c r="J404" s="16"/>
      <c r="K404" s="16"/>
      <c r="L404" s="16"/>
      <c r="M404" s="16"/>
      <c r="N404" s="16"/>
    </row>
    <row r="405" spans="10:14" ht="13">
      <c r="J405" s="16"/>
      <c r="K405" s="16"/>
      <c r="L405" s="16"/>
      <c r="M405" s="16"/>
      <c r="N405" s="16"/>
    </row>
    <row r="406" spans="10:14" ht="13">
      <c r="J406" s="16"/>
      <c r="K406" s="16"/>
      <c r="L406" s="16"/>
      <c r="M406" s="16"/>
      <c r="N406" s="16"/>
    </row>
    <row r="407" spans="10:14" ht="13">
      <c r="J407" s="16"/>
      <c r="K407" s="16"/>
      <c r="L407" s="16"/>
      <c r="M407" s="16"/>
      <c r="N407" s="16"/>
    </row>
    <row r="408" spans="10:14" ht="13">
      <c r="J408" s="16"/>
      <c r="K408" s="16"/>
      <c r="L408" s="16"/>
      <c r="M408" s="16"/>
      <c r="N408" s="16"/>
    </row>
    <row r="409" spans="10:14" ht="13">
      <c r="J409" s="16"/>
      <c r="K409" s="16"/>
      <c r="L409" s="16"/>
      <c r="M409" s="16"/>
      <c r="N409" s="16"/>
    </row>
    <row r="410" spans="10:14" ht="13">
      <c r="J410" s="16"/>
      <c r="K410" s="16"/>
      <c r="L410" s="16"/>
      <c r="M410" s="16"/>
      <c r="N410" s="16"/>
    </row>
    <row r="411" spans="10:14" ht="13">
      <c r="J411" s="16"/>
      <c r="K411" s="16"/>
      <c r="L411" s="16"/>
      <c r="M411" s="16"/>
      <c r="N411" s="16"/>
    </row>
    <row r="412" spans="10:14" ht="13">
      <c r="J412" s="16"/>
      <c r="K412" s="16"/>
      <c r="L412" s="16"/>
      <c r="M412" s="16"/>
      <c r="N412" s="16"/>
    </row>
    <row r="413" spans="10:14" ht="13">
      <c r="J413" s="16"/>
      <c r="K413" s="16"/>
      <c r="L413" s="16"/>
      <c r="M413" s="16"/>
      <c r="N413" s="16"/>
    </row>
    <row r="414" spans="10:14" ht="13">
      <c r="J414" s="16"/>
      <c r="K414" s="16"/>
      <c r="L414" s="16"/>
      <c r="M414" s="16"/>
      <c r="N414" s="16"/>
    </row>
    <row r="415" spans="10:14" ht="13">
      <c r="J415" s="16"/>
      <c r="K415" s="16"/>
      <c r="L415" s="16"/>
      <c r="M415" s="16"/>
      <c r="N415" s="16"/>
    </row>
    <row r="416" spans="10:14" ht="13">
      <c r="J416" s="16"/>
      <c r="K416" s="16"/>
      <c r="L416" s="16"/>
      <c r="M416" s="16"/>
      <c r="N416" s="16"/>
    </row>
    <row r="417" spans="10:14" ht="13">
      <c r="J417" s="16"/>
      <c r="K417" s="16"/>
      <c r="L417" s="16"/>
      <c r="M417" s="16"/>
      <c r="N417" s="16"/>
    </row>
    <row r="418" spans="10:14" ht="13">
      <c r="J418" s="16"/>
      <c r="K418" s="16"/>
      <c r="L418" s="16"/>
      <c r="M418" s="16"/>
      <c r="N418" s="16"/>
    </row>
    <row r="419" spans="10:14" ht="13">
      <c r="J419" s="16"/>
      <c r="K419" s="16"/>
      <c r="L419" s="16"/>
      <c r="M419" s="16"/>
      <c r="N419" s="16"/>
    </row>
    <row r="420" spans="10:14" ht="13">
      <c r="J420" s="16"/>
      <c r="K420" s="16"/>
      <c r="L420" s="16"/>
      <c r="M420" s="16"/>
      <c r="N420" s="16"/>
    </row>
    <row r="421" spans="10:14" ht="13">
      <c r="J421" s="16"/>
      <c r="K421" s="16"/>
      <c r="L421" s="16"/>
      <c r="M421" s="16"/>
      <c r="N421" s="16"/>
    </row>
    <row r="422" spans="10:14" ht="13">
      <c r="J422" s="16"/>
      <c r="K422" s="16"/>
      <c r="L422" s="16"/>
      <c r="M422" s="16"/>
      <c r="N422" s="16"/>
    </row>
    <row r="423" spans="10:14" ht="13">
      <c r="J423" s="16"/>
      <c r="K423" s="16"/>
      <c r="L423" s="16"/>
      <c r="M423" s="16"/>
      <c r="N423" s="16"/>
    </row>
    <row r="424" spans="10:14" ht="13">
      <c r="J424" s="16"/>
      <c r="K424" s="16"/>
      <c r="L424" s="16"/>
      <c r="M424" s="16"/>
      <c r="N424" s="16"/>
    </row>
    <row r="425" spans="10:14" ht="13">
      <c r="J425" s="16"/>
      <c r="K425" s="16"/>
      <c r="L425" s="16"/>
      <c r="M425" s="16"/>
      <c r="N425" s="16"/>
    </row>
    <row r="426" spans="10:14" ht="13">
      <c r="J426" s="16"/>
      <c r="K426" s="16"/>
      <c r="L426" s="16"/>
      <c r="M426" s="16"/>
      <c r="N426" s="16"/>
    </row>
    <row r="427" spans="10:14" ht="13">
      <c r="J427" s="16"/>
      <c r="K427" s="16"/>
      <c r="L427" s="16"/>
      <c r="M427" s="16"/>
      <c r="N427" s="16"/>
    </row>
    <row r="428" spans="10:14" ht="13">
      <c r="J428" s="16"/>
      <c r="K428" s="16"/>
      <c r="L428" s="16"/>
      <c r="M428" s="16"/>
      <c r="N428" s="16"/>
    </row>
    <row r="429" spans="10:14" ht="13">
      <c r="J429" s="16"/>
      <c r="K429" s="16"/>
      <c r="L429" s="16"/>
      <c r="M429" s="16"/>
      <c r="N429" s="16"/>
    </row>
    <row r="430" spans="10:14" ht="13">
      <c r="J430" s="16"/>
      <c r="K430" s="16"/>
      <c r="L430" s="16"/>
      <c r="M430" s="16"/>
      <c r="N430" s="16"/>
    </row>
    <row r="431" spans="10:14" ht="13">
      <c r="J431" s="16"/>
      <c r="K431" s="16"/>
      <c r="L431" s="16"/>
      <c r="M431" s="16"/>
      <c r="N431" s="16"/>
    </row>
    <row r="432" spans="10:14" ht="13">
      <c r="J432" s="16"/>
      <c r="K432" s="16"/>
      <c r="L432" s="16"/>
      <c r="M432" s="16"/>
      <c r="N432" s="16"/>
    </row>
    <row r="433" spans="10:14" ht="13">
      <c r="J433" s="16"/>
      <c r="K433" s="16"/>
      <c r="L433" s="16"/>
      <c r="M433" s="16"/>
      <c r="N433" s="16"/>
    </row>
    <row r="434" spans="10:14" ht="13">
      <c r="J434" s="16"/>
      <c r="K434" s="16"/>
      <c r="L434" s="16"/>
      <c r="M434" s="16"/>
      <c r="N434" s="16"/>
    </row>
    <row r="435" spans="10:14" ht="13">
      <c r="J435" s="16"/>
      <c r="K435" s="16"/>
      <c r="L435" s="16"/>
      <c r="M435" s="16"/>
      <c r="N435" s="16"/>
    </row>
    <row r="436" spans="10:14" ht="13">
      <c r="J436" s="16"/>
      <c r="K436" s="16"/>
      <c r="L436" s="16"/>
      <c r="M436" s="16"/>
      <c r="N436" s="16"/>
    </row>
    <row r="437" spans="10:14" ht="13">
      <c r="J437" s="16"/>
      <c r="K437" s="16"/>
      <c r="L437" s="16"/>
      <c r="M437" s="16"/>
      <c r="N437" s="16"/>
    </row>
    <row r="438" spans="10:14" ht="13">
      <c r="J438" s="16"/>
      <c r="K438" s="16"/>
      <c r="L438" s="16"/>
      <c r="M438" s="16"/>
      <c r="N438" s="16"/>
    </row>
    <row r="439" spans="10:14" ht="13">
      <c r="J439" s="16"/>
      <c r="K439" s="16"/>
      <c r="L439" s="16"/>
      <c r="M439" s="16"/>
      <c r="N439" s="16"/>
    </row>
    <row r="440" spans="10:14" ht="13">
      <c r="J440" s="16"/>
      <c r="K440" s="16"/>
      <c r="L440" s="16"/>
      <c r="M440" s="16"/>
      <c r="N440" s="16"/>
    </row>
    <row r="441" spans="10:14" ht="13">
      <c r="J441" s="16"/>
      <c r="K441" s="16"/>
      <c r="L441" s="16"/>
      <c r="M441" s="16"/>
      <c r="N441" s="16"/>
    </row>
    <row r="442" spans="10:14" ht="13">
      <c r="J442" s="16"/>
      <c r="K442" s="16"/>
      <c r="L442" s="16"/>
      <c r="M442" s="16"/>
      <c r="N442" s="16"/>
    </row>
    <row r="443" spans="10:14" ht="13">
      <c r="J443" s="16"/>
      <c r="K443" s="16"/>
      <c r="L443" s="16"/>
      <c r="M443" s="16"/>
      <c r="N443" s="16"/>
    </row>
    <row r="444" spans="10:14" ht="13">
      <c r="J444" s="16"/>
      <c r="K444" s="16"/>
      <c r="L444" s="16"/>
      <c r="M444" s="16"/>
      <c r="N444" s="16"/>
    </row>
    <row r="445" spans="10:14" ht="13">
      <c r="J445" s="16"/>
      <c r="K445" s="16"/>
      <c r="L445" s="16"/>
      <c r="M445" s="16"/>
      <c r="N445" s="16"/>
    </row>
    <row r="446" spans="10:14" ht="13">
      <c r="J446" s="16"/>
      <c r="K446" s="16"/>
      <c r="L446" s="16"/>
      <c r="M446" s="16"/>
      <c r="N446" s="16"/>
    </row>
    <row r="447" spans="10:14" ht="13">
      <c r="J447" s="16"/>
      <c r="K447" s="16"/>
      <c r="L447" s="16"/>
      <c r="M447" s="16"/>
      <c r="N447" s="16"/>
    </row>
    <row r="448" spans="10:14" ht="13">
      <c r="J448" s="16"/>
      <c r="K448" s="16"/>
      <c r="L448" s="16"/>
      <c r="M448" s="16"/>
      <c r="N448" s="16"/>
    </row>
    <row r="449" spans="10:14" ht="13">
      <c r="J449" s="16"/>
      <c r="K449" s="16"/>
      <c r="L449" s="16"/>
      <c r="M449" s="16"/>
      <c r="N449" s="16"/>
    </row>
    <row r="450" spans="10:14" ht="13">
      <c r="J450" s="16"/>
      <c r="K450" s="16"/>
      <c r="L450" s="16"/>
      <c r="M450" s="16"/>
      <c r="N450" s="16"/>
    </row>
    <row r="451" spans="10:14" ht="13">
      <c r="J451" s="16"/>
      <c r="K451" s="16"/>
      <c r="L451" s="16"/>
      <c r="M451" s="16"/>
      <c r="N451" s="16"/>
    </row>
    <row r="452" spans="10:14" ht="13">
      <c r="J452" s="16"/>
      <c r="K452" s="16"/>
      <c r="L452" s="16"/>
      <c r="M452" s="16"/>
      <c r="N452" s="16"/>
    </row>
    <row r="453" spans="10:14" ht="13">
      <c r="J453" s="16"/>
      <c r="K453" s="16"/>
      <c r="L453" s="16"/>
      <c r="M453" s="16"/>
      <c r="N453" s="16"/>
    </row>
    <row r="454" spans="10:14" ht="13">
      <c r="J454" s="16"/>
      <c r="K454" s="16"/>
      <c r="L454" s="16"/>
      <c r="M454" s="16"/>
      <c r="N454" s="16"/>
    </row>
    <row r="455" spans="10:14" ht="13">
      <c r="J455" s="16"/>
      <c r="K455" s="16"/>
      <c r="L455" s="16"/>
      <c r="M455" s="16"/>
      <c r="N455" s="16"/>
    </row>
    <row r="456" spans="10:14" ht="13">
      <c r="J456" s="16"/>
      <c r="K456" s="16"/>
      <c r="L456" s="16"/>
      <c r="M456" s="16"/>
      <c r="N456" s="16"/>
    </row>
    <row r="457" spans="10:14" ht="13">
      <c r="J457" s="16"/>
      <c r="K457" s="16"/>
      <c r="L457" s="16"/>
      <c r="M457" s="16"/>
      <c r="N457" s="16"/>
    </row>
    <row r="458" spans="10:14" ht="13">
      <c r="J458" s="16"/>
      <c r="K458" s="16"/>
      <c r="L458" s="16"/>
      <c r="M458" s="16"/>
      <c r="N458" s="16"/>
    </row>
    <row r="459" spans="10:14" ht="13">
      <c r="J459" s="16"/>
      <c r="K459" s="16"/>
      <c r="L459" s="16"/>
      <c r="M459" s="16"/>
      <c r="N459" s="16"/>
    </row>
    <row r="460" spans="10:14" ht="13">
      <c r="J460" s="16"/>
      <c r="K460" s="16"/>
      <c r="L460" s="16"/>
      <c r="M460" s="16"/>
      <c r="N460" s="16"/>
    </row>
    <row r="461" spans="10:14" ht="13">
      <c r="J461" s="16"/>
      <c r="K461" s="16"/>
      <c r="L461" s="16"/>
      <c r="M461" s="16"/>
      <c r="N461" s="16"/>
    </row>
    <row r="462" spans="10:14" ht="13">
      <c r="J462" s="16"/>
      <c r="K462" s="16"/>
      <c r="L462" s="16"/>
      <c r="M462" s="16"/>
      <c r="N462" s="16"/>
    </row>
    <row r="463" spans="10:14" ht="13">
      <c r="J463" s="16"/>
      <c r="K463" s="16"/>
      <c r="L463" s="16"/>
      <c r="M463" s="16"/>
      <c r="N463" s="16"/>
    </row>
    <row r="464" spans="10:14" ht="13">
      <c r="J464" s="16"/>
      <c r="K464" s="16"/>
      <c r="L464" s="16"/>
      <c r="M464" s="16"/>
      <c r="N464" s="16"/>
    </row>
    <row r="465" spans="10:14" ht="13">
      <c r="J465" s="16"/>
      <c r="K465" s="16"/>
      <c r="L465" s="16"/>
      <c r="M465" s="16"/>
      <c r="N465" s="16"/>
    </row>
    <row r="466" spans="10:14" ht="13">
      <c r="J466" s="16"/>
      <c r="K466" s="16"/>
      <c r="L466" s="16"/>
      <c r="M466" s="16"/>
      <c r="N466" s="16"/>
    </row>
    <row r="467" spans="10:14" ht="13">
      <c r="J467" s="16"/>
      <c r="K467" s="16"/>
      <c r="L467" s="16"/>
      <c r="M467" s="16"/>
      <c r="N467" s="16"/>
    </row>
    <row r="468" spans="10:14" ht="13">
      <c r="J468" s="16"/>
      <c r="K468" s="16"/>
      <c r="L468" s="16"/>
      <c r="M468" s="16"/>
      <c r="N468" s="16"/>
    </row>
    <row r="469" spans="10:14" ht="13">
      <c r="J469" s="16"/>
      <c r="K469" s="16"/>
      <c r="L469" s="16"/>
      <c r="M469" s="16"/>
      <c r="N469" s="16"/>
    </row>
    <row r="470" spans="10:14" ht="13">
      <c r="J470" s="16"/>
      <c r="K470" s="16"/>
      <c r="L470" s="16"/>
      <c r="M470" s="16"/>
      <c r="N470" s="16"/>
    </row>
    <row r="471" spans="10:14" ht="13">
      <c r="J471" s="16"/>
      <c r="K471" s="16"/>
      <c r="L471" s="16"/>
      <c r="M471" s="16"/>
      <c r="N471" s="16"/>
    </row>
    <row r="472" spans="10:14" ht="13">
      <c r="J472" s="16"/>
      <c r="K472" s="16"/>
      <c r="L472" s="16"/>
      <c r="M472" s="16"/>
      <c r="N472" s="16"/>
    </row>
    <row r="473" spans="10:14" ht="13">
      <c r="J473" s="16"/>
      <c r="K473" s="16"/>
      <c r="L473" s="16"/>
      <c r="M473" s="16"/>
      <c r="N473" s="16"/>
    </row>
    <row r="474" spans="10:14" ht="13">
      <c r="J474" s="16"/>
      <c r="K474" s="16"/>
      <c r="L474" s="16"/>
      <c r="M474" s="16"/>
      <c r="N474" s="16"/>
    </row>
    <row r="475" spans="10:14" ht="13">
      <c r="J475" s="16"/>
      <c r="K475" s="16"/>
      <c r="L475" s="16"/>
      <c r="M475" s="16"/>
      <c r="N475" s="16"/>
    </row>
    <row r="476" spans="10:14" ht="13">
      <c r="J476" s="16"/>
      <c r="K476" s="16"/>
      <c r="L476" s="16"/>
      <c r="M476" s="16"/>
      <c r="N476" s="16"/>
    </row>
    <row r="477" spans="10:14" ht="13">
      <c r="J477" s="16"/>
      <c r="K477" s="16"/>
      <c r="L477" s="16"/>
      <c r="M477" s="16"/>
      <c r="N477" s="16"/>
    </row>
    <row r="478" spans="10:14" ht="13">
      <c r="J478" s="16"/>
      <c r="K478" s="16"/>
      <c r="L478" s="16"/>
      <c r="M478" s="16"/>
      <c r="N478" s="16"/>
    </row>
    <row r="479" spans="10:14" ht="13">
      <c r="J479" s="16"/>
      <c r="K479" s="16"/>
      <c r="L479" s="16"/>
      <c r="M479" s="16"/>
      <c r="N479" s="16"/>
    </row>
    <row r="480" spans="10:14" ht="13">
      <c r="J480" s="16"/>
      <c r="K480" s="16"/>
      <c r="L480" s="16"/>
      <c r="M480" s="16"/>
      <c r="N480" s="16"/>
    </row>
    <row r="481" spans="10:14" ht="13">
      <c r="J481" s="16"/>
      <c r="K481" s="16"/>
      <c r="L481" s="16"/>
      <c r="M481" s="16"/>
      <c r="N481" s="16"/>
    </row>
    <row r="482" spans="10:14" ht="13">
      <c r="J482" s="16"/>
      <c r="K482" s="16"/>
      <c r="L482" s="16"/>
      <c r="M482" s="16"/>
      <c r="N482" s="16"/>
    </row>
    <row r="483" spans="10:14" ht="13">
      <c r="J483" s="16"/>
      <c r="K483" s="16"/>
      <c r="L483" s="16"/>
      <c r="M483" s="16"/>
      <c r="N483" s="16"/>
    </row>
    <row r="484" spans="10:14" ht="13">
      <c r="J484" s="16"/>
      <c r="K484" s="16"/>
      <c r="L484" s="16"/>
      <c r="M484" s="16"/>
      <c r="N484" s="16"/>
    </row>
    <row r="485" spans="10:14" ht="13">
      <c r="J485" s="16"/>
      <c r="K485" s="16"/>
      <c r="L485" s="16"/>
      <c r="M485" s="16"/>
      <c r="N485" s="16"/>
    </row>
    <row r="486" spans="10:14" ht="13">
      <c r="J486" s="16"/>
      <c r="K486" s="16"/>
      <c r="L486" s="16"/>
      <c r="M486" s="16"/>
      <c r="N486" s="16"/>
    </row>
    <row r="487" spans="10:14" ht="13">
      <c r="J487" s="16"/>
      <c r="K487" s="16"/>
      <c r="L487" s="16"/>
      <c r="M487" s="16"/>
      <c r="N487" s="16"/>
    </row>
    <row r="488" spans="10:14" ht="13">
      <c r="J488" s="16"/>
      <c r="K488" s="16"/>
      <c r="L488" s="16"/>
      <c r="M488" s="16"/>
      <c r="N488" s="16"/>
    </row>
    <row r="489" spans="10:14" ht="13">
      <c r="J489" s="16"/>
      <c r="K489" s="16"/>
      <c r="L489" s="16"/>
      <c r="M489" s="16"/>
      <c r="N489" s="16"/>
    </row>
    <row r="490" spans="10:14" ht="13">
      <c r="J490" s="16"/>
      <c r="K490" s="16"/>
      <c r="L490" s="16"/>
      <c r="M490" s="16"/>
      <c r="N490" s="16"/>
    </row>
    <row r="491" spans="10:14" ht="13">
      <c r="J491" s="16"/>
      <c r="K491" s="16"/>
      <c r="L491" s="16"/>
      <c r="M491" s="16"/>
      <c r="N491" s="16"/>
    </row>
    <row r="492" spans="10:14" ht="13">
      <c r="J492" s="16"/>
      <c r="K492" s="16"/>
      <c r="L492" s="16"/>
      <c r="M492" s="16"/>
      <c r="N492" s="16"/>
    </row>
    <row r="493" spans="10:14" ht="13">
      <c r="J493" s="16"/>
      <c r="K493" s="16"/>
      <c r="L493" s="16"/>
      <c r="M493" s="16"/>
      <c r="N493" s="16"/>
    </row>
    <row r="494" spans="10:14" ht="13">
      <c r="J494" s="16"/>
      <c r="K494" s="16"/>
      <c r="L494" s="16"/>
      <c r="M494" s="16"/>
      <c r="N494" s="16"/>
    </row>
    <row r="495" spans="10:14" ht="13">
      <c r="J495" s="16"/>
      <c r="K495" s="16"/>
      <c r="L495" s="16"/>
      <c r="M495" s="16"/>
      <c r="N495" s="16"/>
    </row>
    <row r="496" spans="10:14" ht="13">
      <c r="J496" s="16"/>
      <c r="K496" s="16"/>
      <c r="L496" s="16"/>
      <c r="M496" s="16"/>
      <c r="N496" s="16"/>
    </row>
    <row r="497" spans="10:14" ht="13">
      <c r="J497" s="16"/>
      <c r="K497" s="16"/>
      <c r="L497" s="16"/>
      <c r="M497" s="16"/>
      <c r="N497" s="16"/>
    </row>
    <row r="498" spans="10:14" ht="13">
      <c r="J498" s="16"/>
      <c r="K498" s="16"/>
      <c r="L498" s="16"/>
      <c r="M498" s="16"/>
      <c r="N498" s="16"/>
    </row>
    <row r="499" spans="10:14" ht="13">
      <c r="J499" s="16"/>
      <c r="K499" s="16"/>
      <c r="L499" s="16"/>
      <c r="M499" s="16"/>
      <c r="N499" s="16"/>
    </row>
    <row r="500" spans="10:14" ht="13">
      <c r="J500" s="16"/>
      <c r="K500" s="16"/>
      <c r="L500" s="16"/>
      <c r="M500" s="16"/>
      <c r="N500" s="16"/>
    </row>
    <row r="501" spans="10:14" ht="13">
      <c r="J501" s="16"/>
      <c r="K501" s="16"/>
      <c r="L501" s="16"/>
      <c r="M501" s="16"/>
      <c r="N501" s="16"/>
    </row>
    <row r="502" spans="10:14" ht="13">
      <c r="J502" s="16"/>
      <c r="K502" s="16"/>
      <c r="L502" s="16"/>
      <c r="M502" s="16"/>
      <c r="N502" s="16"/>
    </row>
    <row r="503" spans="10:14" ht="13">
      <c r="J503" s="16"/>
      <c r="K503" s="16"/>
      <c r="L503" s="16"/>
      <c r="M503" s="16"/>
      <c r="N503" s="16"/>
    </row>
    <row r="504" spans="10:14" ht="13">
      <c r="J504" s="16"/>
      <c r="K504" s="16"/>
      <c r="L504" s="16"/>
      <c r="M504" s="16"/>
      <c r="N504" s="16"/>
    </row>
    <row r="505" spans="10:14" ht="13">
      <c r="J505" s="16"/>
      <c r="K505" s="16"/>
      <c r="L505" s="16"/>
      <c r="M505" s="16"/>
      <c r="N505" s="16"/>
    </row>
    <row r="506" spans="10:14" ht="13">
      <c r="J506" s="16"/>
      <c r="K506" s="16"/>
      <c r="L506" s="16"/>
      <c r="M506" s="16"/>
      <c r="N506" s="16"/>
    </row>
    <row r="507" spans="10:14" ht="13">
      <c r="J507" s="16"/>
      <c r="K507" s="16"/>
      <c r="L507" s="16"/>
      <c r="M507" s="16"/>
      <c r="N507" s="16"/>
    </row>
    <row r="508" spans="10:14" ht="13">
      <c r="J508" s="16"/>
      <c r="K508" s="16"/>
      <c r="L508" s="16"/>
      <c r="M508" s="16"/>
      <c r="N508" s="16"/>
    </row>
    <row r="509" spans="10:14" ht="13">
      <c r="J509" s="16"/>
      <c r="K509" s="16"/>
      <c r="L509" s="16"/>
      <c r="M509" s="16"/>
      <c r="N509" s="16"/>
    </row>
    <row r="510" spans="10:14" ht="13">
      <c r="J510" s="16"/>
      <c r="K510" s="16"/>
      <c r="L510" s="16"/>
      <c r="M510" s="16"/>
      <c r="N510" s="16"/>
    </row>
    <row r="511" spans="10:14" ht="13">
      <c r="J511" s="16"/>
      <c r="K511" s="16"/>
      <c r="L511" s="16"/>
      <c r="M511" s="16"/>
      <c r="N511" s="16"/>
    </row>
    <row r="512" spans="10:14" ht="13">
      <c r="J512" s="16"/>
      <c r="K512" s="16"/>
      <c r="L512" s="16"/>
      <c r="M512" s="16"/>
      <c r="N512" s="16"/>
    </row>
    <row r="513" spans="10:14" ht="13">
      <c r="J513" s="16"/>
      <c r="K513" s="16"/>
      <c r="L513" s="16"/>
      <c r="M513" s="16"/>
      <c r="N513" s="16"/>
    </row>
    <row r="514" spans="10:14" ht="13">
      <c r="J514" s="16"/>
      <c r="K514" s="16"/>
      <c r="L514" s="16"/>
      <c r="M514" s="16"/>
      <c r="N514" s="16"/>
    </row>
    <row r="515" spans="10:14" ht="13">
      <c r="J515" s="16"/>
      <c r="K515" s="16"/>
      <c r="L515" s="16"/>
      <c r="M515" s="16"/>
      <c r="N515" s="16"/>
    </row>
    <row r="516" spans="10:14" ht="13">
      <c r="J516" s="16"/>
      <c r="K516" s="16"/>
      <c r="L516" s="16"/>
      <c r="M516" s="16"/>
      <c r="N516" s="16"/>
    </row>
    <row r="517" spans="10:14" ht="13">
      <c r="J517" s="16"/>
      <c r="K517" s="16"/>
      <c r="L517" s="16"/>
      <c r="M517" s="16"/>
      <c r="N517" s="16"/>
    </row>
    <row r="518" spans="10:14" ht="13">
      <c r="J518" s="16"/>
      <c r="K518" s="16"/>
      <c r="L518" s="16"/>
      <c r="M518" s="16"/>
      <c r="N518" s="16"/>
    </row>
    <row r="519" spans="10:14" ht="13">
      <c r="J519" s="16"/>
      <c r="K519" s="16"/>
      <c r="L519" s="16"/>
      <c r="M519" s="16"/>
      <c r="N519" s="16"/>
    </row>
    <row r="520" spans="10:14" ht="13">
      <c r="J520" s="16"/>
      <c r="K520" s="16"/>
      <c r="L520" s="16"/>
      <c r="M520" s="16"/>
      <c r="N520" s="16"/>
    </row>
    <row r="521" spans="10:14" ht="13">
      <c r="J521" s="16"/>
      <c r="K521" s="16"/>
      <c r="L521" s="16"/>
      <c r="M521" s="16"/>
      <c r="N521" s="16"/>
    </row>
    <row r="522" spans="10:14" ht="13">
      <c r="J522" s="16"/>
      <c r="K522" s="16"/>
      <c r="L522" s="16"/>
      <c r="M522" s="16"/>
      <c r="N522" s="16"/>
    </row>
    <row r="523" spans="10:14" ht="13">
      <c r="J523" s="16"/>
      <c r="K523" s="16"/>
      <c r="L523" s="16"/>
      <c r="M523" s="16"/>
      <c r="N523" s="16"/>
    </row>
    <row r="524" spans="10:14" ht="13">
      <c r="J524" s="16"/>
      <c r="K524" s="16"/>
      <c r="L524" s="16"/>
      <c r="M524" s="16"/>
      <c r="N524" s="16"/>
    </row>
    <row r="525" spans="10:14" ht="13">
      <c r="J525" s="16"/>
      <c r="K525" s="16"/>
      <c r="L525" s="16"/>
      <c r="M525" s="16"/>
      <c r="N525" s="16"/>
    </row>
    <row r="526" spans="10:14" ht="13">
      <c r="J526" s="16"/>
      <c r="K526" s="16"/>
      <c r="L526" s="16"/>
      <c r="M526" s="16"/>
      <c r="N526" s="16"/>
    </row>
    <row r="527" spans="10:14" ht="13">
      <c r="J527" s="16"/>
      <c r="K527" s="16"/>
      <c r="L527" s="16"/>
      <c r="M527" s="16"/>
      <c r="N527" s="16"/>
    </row>
    <row r="528" spans="10:14" ht="13">
      <c r="J528" s="16"/>
      <c r="K528" s="16"/>
      <c r="L528" s="16"/>
      <c r="M528" s="16"/>
      <c r="N528" s="16"/>
    </row>
    <row r="529" spans="10:14" ht="13">
      <c r="J529" s="16"/>
      <c r="K529" s="16"/>
      <c r="L529" s="16"/>
      <c r="M529" s="16"/>
      <c r="N529" s="16"/>
    </row>
    <row r="530" spans="10:14" ht="13">
      <c r="J530" s="16"/>
      <c r="K530" s="16"/>
      <c r="L530" s="16"/>
      <c r="M530" s="16"/>
      <c r="N530" s="16"/>
    </row>
    <row r="531" spans="10:14" ht="13">
      <c r="J531" s="16"/>
      <c r="K531" s="16"/>
      <c r="L531" s="16"/>
      <c r="M531" s="16"/>
      <c r="N531" s="16"/>
    </row>
    <row r="532" spans="10:14" ht="13">
      <c r="J532" s="16"/>
      <c r="K532" s="16"/>
      <c r="L532" s="16"/>
      <c r="M532" s="16"/>
      <c r="N532" s="16"/>
    </row>
    <row r="533" spans="10:14" ht="13">
      <c r="J533" s="16"/>
      <c r="K533" s="16"/>
      <c r="L533" s="16"/>
      <c r="M533" s="16"/>
      <c r="N533" s="16"/>
    </row>
    <row r="534" spans="10:14" ht="13">
      <c r="J534" s="16"/>
      <c r="K534" s="16"/>
      <c r="L534" s="16"/>
      <c r="M534" s="16"/>
      <c r="N534" s="16"/>
    </row>
    <row r="535" spans="10:14" ht="13">
      <c r="J535" s="16"/>
      <c r="K535" s="16"/>
      <c r="L535" s="16"/>
      <c r="M535" s="16"/>
      <c r="N535" s="16"/>
    </row>
    <row r="536" spans="10:14" ht="13">
      <c r="J536" s="16"/>
      <c r="K536" s="16"/>
      <c r="L536" s="16"/>
      <c r="M536" s="16"/>
      <c r="N536" s="16"/>
    </row>
    <row r="537" spans="10:14" ht="13">
      <c r="J537" s="16"/>
      <c r="K537" s="16"/>
      <c r="L537" s="16"/>
      <c r="M537" s="16"/>
      <c r="N537" s="16"/>
    </row>
    <row r="538" spans="10:14" ht="13">
      <c r="J538" s="16"/>
      <c r="K538" s="16"/>
      <c r="L538" s="16"/>
      <c r="M538" s="16"/>
      <c r="N538" s="16"/>
    </row>
    <row r="539" spans="10:14" ht="13">
      <c r="J539" s="16"/>
      <c r="K539" s="16"/>
      <c r="L539" s="16"/>
      <c r="M539" s="16"/>
      <c r="N539" s="16"/>
    </row>
    <row r="540" spans="10:14" ht="13">
      <c r="J540" s="16"/>
      <c r="K540" s="16"/>
      <c r="L540" s="16"/>
      <c r="M540" s="16"/>
      <c r="N540" s="16"/>
    </row>
    <row r="541" spans="10:14" ht="13">
      <c r="J541" s="16"/>
      <c r="K541" s="16"/>
      <c r="L541" s="16"/>
      <c r="M541" s="16"/>
      <c r="N541" s="16"/>
    </row>
    <row r="542" spans="10:14" ht="13">
      <c r="J542" s="16"/>
      <c r="K542" s="16"/>
      <c r="L542" s="16"/>
      <c r="M542" s="16"/>
      <c r="N542" s="16"/>
    </row>
    <row r="543" spans="10:14" ht="13">
      <c r="J543" s="16"/>
      <c r="K543" s="16"/>
      <c r="L543" s="16"/>
      <c r="M543" s="16"/>
      <c r="N543" s="16"/>
    </row>
    <row r="544" spans="10:14" ht="13">
      <c r="J544" s="16"/>
      <c r="K544" s="16"/>
      <c r="L544" s="16"/>
      <c r="M544" s="16"/>
      <c r="N544" s="16"/>
    </row>
    <row r="545" spans="10:14" ht="13">
      <c r="J545" s="16"/>
      <c r="K545" s="16"/>
      <c r="L545" s="16"/>
      <c r="M545" s="16"/>
      <c r="N545" s="16"/>
    </row>
    <row r="546" spans="10:14" ht="13">
      <c r="J546" s="16"/>
      <c r="K546" s="16"/>
      <c r="L546" s="16"/>
      <c r="M546" s="16"/>
      <c r="N546" s="16"/>
    </row>
    <row r="547" spans="10:14" ht="13">
      <c r="J547" s="16"/>
      <c r="K547" s="16"/>
      <c r="L547" s="16"/>
      <c r="M547" s="16"/>
      <c r="N547" s="16"/>
    </row>
    <row r="548" spans="10:14" ht="13">
      <c r="J548" s="16"/>
      <c r="K548" s="16"/>
      <c r="L548" s="16"/>
      <c r="M548" s="16"/>
      <c r="N548" s="16"/>
    </row>
    <row r="549" spans="10:14" ht="13">
      <c r="J549" s="16"/>
      <c r="K549" s="16"/>
      <c r="L549" s="16"/>
      <c r="M549" s="16"/>
      <c r="N549" s="16"/>
    </row>
    <row r="550" spans="10:14" ht="13">
      <c r="J550" s="16"/>
      <c r="K550" s="16"/>
      <c r="L550" s="16"/>
      <c r="M550" s="16"/>
      <c r="N550" s="16"/>
    </row>
    <row r="551" spans="10:14" ht="13">
      <c r="J551" s="16"/>
      <c r="K551" s="16"/>
      <c r="L551" s="16"/>
      <c r="M551" s="16"/>
      <c r="N551" s="16"/>
    </row>
    <row r="552" spans="10:14" ht="13">
      <c r="J552" s="16"/>
      <c r="K552" s="16"/>
      <c r="L552" s="16"/>
      <c r="M552" s="16"/>
      <c r="N552" s="16"/>
    </row>
    <row r="553" spans="10:14" ht="13">
      <c r="J553" s="16"/>
      <c r="K553" s="16"/>
      <c r="L553" s="16"/>
      <c r="M553" s="16"/>
      <c r="N553" s="16"/>
    </row>
    <row r="554" spans="10:14" ht="13">
      <c r="J554" s="16"/>
      <c r="K554" s="16"/>
      <c r="L554" s="16"/>
      <c r="M554" s="16"/>
      <c r="N554" s="16"/>
    </row>
    <row r="555" spans="10:14" ht="13">
      <c r="J555" s="16"/>
      <c r="K555" s="16"/>
      <c r="L555" s="16"/>
      <c r="M555" s="16"/>
      <c r="N555" s="16"/>
    </row>
    <row r="556" spans="10:14" ht="13">
      <c r="J556" s="16"/>
      <c r="K556" s="16"/>
      <c r="L556" s="16"/>
      <c r="M556" s="16"/>
      <c r="N556" s="16"/>
    </row>
    <row r="557" spans="10:14" ht="13">
      <c r="J557" s="16"/>
      <c r="K557" s="16"/>
      <c r="L557" s="16"/>
      <c r="M557" s="16"/>
      <c r="N557" s="16"/>
    </row>
    <row r="558" spans="10:14" ht="13">
      <c r="J558" s="16"/>
      <c r="K558" s="16"/>
      <c r="L558" s="16"/>
      <c r="M558" s="16"/>
      <c r="N558" s="16"/>
    </row>
    <row r="559" spans="10:14" ht="13">
      <c r="J559" s="16"/>
      <c r="K559" s="16"/>
      <c r="L559" s="16"/>
      <c r="M559" s="16"/>
      <c r="N559" s="16"/>
    </row>
    <row r="560" spans="10:14" ht="13">
      <c r="J560" s="16"/>
      <c r="K560" s="16"/>
      <c r="L560" s="16"/>
      <c r="M560" s="16"/>
      <c r="N560" s="16"/>
    </row>
    <row r="561" spans="10:14" ht="13">
      <c r="J561" s="16"/>
      <c r="K561" s="16"/>
      <c r="L561" s="16"/>
      <c r="M561" s="16"/>
      <c r="N561" s="16"/>
    </row>
    <row r="562" spans="10:14" ht="13">
      <c r="J562" s="16"/>
      <c r="K562" s="16"/>
      <c r="L562" s="16"/>
      <c r="M562" s="16"/>
      <c r="N562" s="16"/>
    </row>
    <row r="563" spans="10:14" ht="13">
      <c r="J563" s="16"/>
      <c r="K563" s="16"/>
      <c r="L563" s="16"/>
      <c r="M563" s="16"/>
      <c r="N563" s="16"/>
    </row>
    <row r="564" spans="10:14" ht="13">
      <c r="J564" s="16"/>
      <c r="K564" s="16"/>
      <c r="L564" s="16"/>
      <c r="M564" s="16"/>
      <c r="N564" s="16"/>
    </row>
    <row r="565" spans="10:14" ht="13">
      <c r="J565" s="16"/>
      <c r="K565" s="16"/>
      <c r="L565" s="16"/>
      <c r="M565" s="16"/>
      <c r="N565" s="16"/>
    </row>
    <row r="566" spans="10:14" ht="13">
      <c r="J566" s="16"/>
      <c r="K566" s="16"/>
      <c r="L566" s="16"/>
      <c r="M566" s="16"/>
      <c r="N566" s="16"/>
    </row>
    <row r="567" spans="10:14" ht="13">
      <c r="J567" s="16"/>
      <c r="K567" s="16"/>
      <c r="L567" s="16"/>
      <c r="M567" s="16"/>
      <c r="N567" s="16"/>
    </row>
    <row r="568" spans="10:14" ht="13">
      <c r="J568" s="16"/>
      <c r="K568" s="16"/>
      <c r="L568" s="16"/>
      <c r="M568" s="16"/>
      <c r="N568" s="16"/>
    </row>
    <row r="569" spans="10:14" ht="13">
      <c r="J569" s="16"/>
      <c r="K569" s="16"/>
      <c r="L569" s="16"/>
      <c r="M569" s="16"/>
      <c r="N569" s="16"/>
    </row>
    <row r="570" spans="10:14" ht="13">
      <c r="J570" s="16"/>
      <c r="K570" s="16"/>
      <c r="L570" s="16"/>
      <c r="M570" s="16"/>
      <c r="N570" s="16"/>
    </row>
    <row r="571" spans="10:14" ht="13">
      <c r="J571" s="16"/>
      <c r="K571" s="16"/>
      <c r="L571" s="16"/>
      <c r="M571" s="16"/>
      <c r="N571" s="16"/>
    </row>
    <row r="572" spans="10:14" ht="13">
      <c r="J572" s="16"/>
      <c r="K572" s="16"/>
      <c r="L572" s="16"/>
      <c r="M572" s="16"/>
      <c r="N572" s="16"/>
    </row>
    <row r="573" spans="10:14" ht="13">
      <c r="J573" s="16"/>
      <c r="K573" s="16"/>
      <c r="L573" s="16"/>
      <c r="M573" s="16"/>
      <c r="N573" s="16"/>
    </row>
    <row r="574" spans="10:14" ht="13">
      <c r="J574" s="16"/>
      <c r="K574" s="16"/>
      <c r="L574" s="16"/>
      <c r="M574" s="16"/>
      <c r="N574" s="16"/>
    </row>
    <row r="575" spans="10:14" ht="13">
      <c r="J575" s="16"/>
      <c r="K575" s="16"/>
      <c r="L575" s="16"/>
      <c r="M575" s="16"/>
      <c r="N575" s="16"/>
    </row>
    <row r="576" spans="10:14" ht="13">
      <c r="J576" s="16"/>
      <c r="K576" s="16"/>
      <c r="L576" s="16"/>
      <c r="M576" s="16"/>
      <c r="N576" s="16"/>
    </row>
    <row r="577" spans="10:14" ht="13">
      <c r="J577" s="16"/>
      <c r="K577" s="16"/>
      <c r="L577" s="16"/>
      <c r="M577" s="16"/>
      <c r="N577" s="16"/>
    </row>
    <row r="578" spans="10:14" ht="13">
      <c r="J578" s="16"/>
      <c r="K578" s="16"/>
      <c r="L578" s="16"/>
      <c r="M578" s="16"/>
      <c r="N578" s="16"/>
    </row>
    <row r="579" spans="10:14" ht="13">
      <c r="J579" s="16"/>
      <c r="K579" s="16"/>
      <c r="L579" s="16"/>
      <c r="M579" s="16"/>
      <c r="N579" s="16"/>
    </row>
    <row r="580" spans="10:14" ht="13">
      <c r="J580" s="16"/>
      <c r="K580" s="16"/>
      <c r="L580" s="16"/>
      <c r="M580" s="16"/>
      <c r="N580" s="16"/>
    </row>
    <row r="581" spans="10:14" ht="13">
      <c r="J581" s="16"/>
      <c r="K581" s="16"/>
      <c r="L581" s="16"/>
      <c r="M581" s="16"/>
      <c r="N581" s="16"/>
    </row>
    <row r="582" spans="10:14" ht="13">
      <c r="J582" s="16"/>
      <c r="K582" s="16"/>
      <c r="L582" s="16"/>
      <c r="M582" s="16"/>
      <c r="N582" s="16"/>
    </row>
    <row r="583" spans="10:14" ht="13">
      <c r="J583" s="16"/>
      <c r="K583" s="16"/>
      <c r="L583" s="16"/>
      <c r="M583" s="16"/>
      <c r="N583" s="16"/>
    </row>
    <row r="584" spans="10:14" ht="13">
      <c r="J584" s="16"/>
      <c r="K584" s="16"/>
      <c r="L584" s="16"/>
      <c r="M584" s="16"/>
      <c r="N584" s="16"/>
    </row>
    <row r="585" spans="10:14" ht="13">
      <c r="J585" s="16"/>
      <c r="K585" s="16"/>
      <c r="L585" s="16"/>
      <c r="M585" s="16"/>
      <c r="N585" s="16"/>
    </row>
    <row r="586" spans="10:14" ht="13">
      <c r="J586" s="16"/>
      <c r="K586" s="16"/>
      <c r="L586" s="16"/>
      <c r="M586" s="16"/>
      <c r="N586" s="16"/>
    </row>
    <row r="587" spans="10:14" ht="13">
      <c r="J587" s="16"/>
      <c r="K587" s="16"/>
      <c r="L587" s="16"/>
      <c r="M587" s="16"/>
      <c r="N587" s="16"/>
    </row>
    <row r="588" spans="10:14" ht="13">
      <c r="J588" s="16"/>
      <c r="K588" s="16"/>
      <c r="L588" s="16"/>
      <c r="M588" s="16"/>
      <c r="N588" s="16"/>
    </row>
    <row r="589" spans="10:14" ht="13">
      <c r="J589" s="16"/>
      <c r="K589" s="16"/>
      <c r="L589" s="16"/>
      <c r="M589" s="16"/>
      <c r="N589" s="16"/>
    </row>
    <row r="590" spans="10:14" ht="13">
      <c r="J590" s="16"/>
      <c r="K590" s="16"/>
      <c r="L590" s="16"/>
      <c r="M590" s="16"/>
      <c r="N590" s="16"/>
    </row>
    <row r="591" spans="10:14" ht="13">
      <c r="J591" s="16"/>
      <c r="K591" s="16"/>
      <c r="L591" s="16"/>
      <c r="M591" s="16"/>
      <c r="N591" s="16"/>
    </row>
    <row r="592" spans="10:14" ht="13">
      <c r="J592" s="16"/>
      <c r="K592" s="16"/>
      <c r="L592" s="16"/>
      <c r="M592" s="16"/>
      <c r="N592" s="16"/>
    </row>
    <row r="593" spans="10:14" ht="13">
      <c r="J593" s="16"/>
      <c r="K593" s="16"/>
      <c r="L593" s="16"/>
      <c r="M593" s="16"/>
      <c r="N593" s="16"/>
    </row>
    <row r="594" spans="10:14" ht="13">
      <c r="J594" s="16"/>
      <c r="K594" s="16"/>
      <c r="L594" s="16"/>
      <c r="M594" s="16"/>
      <c r="N594" s="16"/>
    </row>
    <row r="595" spans="10:14" ht="13">
      <c r="J595" s="16"/>
      <c r="K595" s="16"/>
      <c r="L595" s="16"/>
      <c r="M595" s="16"/>
      <c r="N595" s="16"/>
    </row>
    <row r="596" spans="10:14" ht="13">
      <c r="J596" s="16"/>
      <c r="K596" s="16"/>
      <c r="L596" s="16"/>
      <c r="M596" s="16"/>
      <c r="N596" s="16"/>
    </row>
    <row r="597" spans="10:14" ht="13">
      <c r="J597" s="16"/>
      <c r="K597" s="16"/>
      <c r="L597" s="16"/>
      <c r="M597" s="16"/>
      <c r="N597" s="16"/>
    </row>
    <row r="598" spans="10:14" ht="13">
      <c r="J598" s="16"/>
      <c r="K598" s="16"/>
      <c r="L598" s="16"/>
      <c r="M598" s="16"/>
      <c r="N598" s="16"/>
    </row>
    <row r="599" spans="10:14" ht="13">
      <c r="J599" s="16"/>
      <c r="K599" s="16"/>
      <c r="L599" s="16"/>
      <c r="M599" s="16"/>
      <c r="N599" s="16"/>
    </row>
    <row r="600" spans="10:14" ht="13">
      <c r="J600" s="16"/>
      <c r="K600" s="16"/>
      <c r="L600" s="16"/>
      <c r="M600" s="16"/>
      <c r="N600" s="16"/>
    </row>
    <row r="601" spans="10:14" ht="13">
      <c r="J601" s="16"/>
      <c r="K601" s="16"/>
      <c r="L601" s="16"/>
      <c r="M601" s="16"/>
      <c r="N601" s="16"/>
    </row>
    <row r="602" spans="10:14" ht="13">
      <c r="J602" s="16"/>
      <c r="K602" s="16"/>
      <c r="L602" s="16"/>
      <c r="M602" s="16"/>
      <c r="N602" s="16"/>
    </row>
    <row r="603" spans="10:14" ht="13">
      <c r="J603" s="16"/>
      <c r="K603" s="16"/>
      <c r="L603" s="16"/>
      <c r="M603" s="16"/>
      <c r="N603" s="16"/>
    </row>
    <row r="604" spans="10:14" ht="13">
      <c r="J604" s="16"/>
      <c r="K604" s="16"/>
      <c r="L604" s="16"/>
      <c r="M604" s="16"/>
      <c r="N604" s="16"/>
    </row>
    <row r="605" spans="10:14" ht="13">
      <c r="J605" s="16"/>
      <c r="K605" s="16"/>
      <c r="L605" s="16"/>
      <c r="M605" s="16"/>
      <c r="N605" s="16"/>
    </row>
    <row r="606" spans="10:14" ht="13">
      <c r="J606" s="16"/>
      <c r="K606" s="16"/>
      <c r="L606" s="16"/>
      <c r="M606" s="16"/>
      <c r="N606" s="16"/>
    </row>
    <row r="607" spans="10:14" ht="13">
      <c r="J607" s="16"/>
      <c r="K607" s="16"/>
      <c r="L607" s="16"/>
      <c r="M607" s="16"/>
      <c r="N607" s="16"/>
    </row>
    <row r="608" spans="10:14" ht="13">
      <c r="J608" s="16"/>
      <c r="K608" s="16"/>
      <c r="L608" s="16"/>
      <c r="M608" s="16"/>
      <c r="N608" s="16"/>
    </row>
    <row r="609" spans="10:14" ht="13">
      <c r="J609" s="16"/>
      <c r="K609" s="16"/>
      <c r="L609" s="16"/>
      <c r="M609" s="16"/>
      <c r="N609" s="16"/>
    </row>
    <row r="610" spans="10:14" ht="13">
      <c r="J610" s="16"/>
      <c r="K610" s="16"/>
      <c r="L610" s="16"/>
      <c r="M610" s="16"/>
      <c r="N610" s="16"/>
    </row>
    <row r="611" spans="10:14" ht="13">
      <c r="J611" s="16"/>
      <c r="K611" s="16"/>
      <c r="L611" s="16"/>
      <c r="M611" s="16"/>
      <c r="N611" s="16"/>
    </row>
    <row r="612" spans="10:14" ht="13">
      <c r="J612" s="16"/>
      <c r="K612" s="16"/>
      <c r="L612" s="16"/>
      <c r="M612" s="16"/>
      <c r="N612" s="16"/>
    </row>
    <row r="613" spans="10:14" ht="13">
      <c r="J613" s="16"/>
      <c r="K613" s="16"/>
      <c r="L613" s="16"/>
      <c r="M613" s="16"/>
      <c r="N613" s="16"/>
    </row>
    <row r="614" spans="10:14" ht="13">
      <c r="J614" s="16"/>
      <c r="K614" s="16"/>
      <c r="L614" s="16"/>
      <c r="M614" s="16"/>
      <c r="N614" s="16"/>
    </row>
    <row r="615" spans="10:14" ht="13">
      <c r="J615" s="16"/>
      <c r="K615" s="16"/>
      <c r="L615" s="16"/>
      <c r="M615" s="16"/>
      <c r="N615" s="16"/>
    </row>
    <row r="616" spans="10:14" ht="13">
      <c r="J616" s="16"/>
      <c r="K616" s="16"/>
      <c r="L616" s="16"/>
      <c r="M616" s="16"/>
      <c r="N616" s="16"/>
    </row>
    <row r="617" spans="10:14" ht="13">
      <c r="J617" s="16"/>
      <c r="K617" s="16"/>
      <c r="L617" s="16"/>
      <c r="M617" s="16"/>
      <c r="N617" s="16"/>
    </row>
    <row r="618" spans="10:14" ht="13">
      <c r="J618" s="16"/>
      <c r="K618" s="16"/>
      <c r="L618" s="16"/>
      <c r="M618" s="16"/>
      <c r="N618" s="16"/>
    </row>
    <row r="619" spans="10:14" ht="13">
      <c r="J619" s="16"/>
      <c r="K619" s="16"/>
      <c r="L619" s="16"/>
      <c r="M619" s="16"/>
      <c r="N619" s="16"/>
    </row>
    <row r="620" spans="10:14" ht="13">
      <c r="J620" s="16"/>
      <c r="K620" s="16"/>
      <c r="L620" s="16"/>
      <c r="M620" s="16"/>
      <c r="N620" s="16"/>
    </row>
    <row r="621" spans="10:14" ht="13">
      <c r="J621" s="16"/>
      <c r="K621" s="16"/>
      <c r="L621" s="16"/>
      <c r="M621" s="16"/>
      <c r="N621" s="16"/>
    </row>
    <row r="622" spans="10:14" ht="13">
      <c r="J622" s="16"/>
      <c r="K622" s="16"/>
      <c r="L622" s="16"/>
      <c r="M622" s="16"/>
      <c r="N622" s="16"/>
    </row>
    <row r="623" spans="10:14" ht="13">
      <c r="J623" s="16"/>
      <c r="K623" s="16"/>
      <c r="L623" s="16"/>
      <c r="M623" s="16"/>
      <c r="N623" s="16"/>
    </row>
    <row r="624" spans="10:14" ht="13">
      <c r="J624" s="16"/>
      <c r="K624" s="16"/>
      <c r="L624" s="16"/>
      <c r="M624" s="16"/>
      <c r="N624" s="16"/>
    </row>
    <row r="625" spans="10:14" ht="13">
      <c r="J625" s="16"/>
      <c r="K625" s="16"/>
      <c r="L625" s="16"/>
      <c r="M625" s="16"/>
      <c r="N625" s="16"/>
    </row>
    <row r="626" spans="10:14" ht="13">
      <c r="J626" s="16"/>
      <c r="K626" s="16"/>
      <c r="L626" s="16"/>
      <c r="M626" s="16"/>
      <c r="N626" s="16"/>
    </row>
    <row r="627" spans="10:14" ht="13">
      <c r="J627" s="16"/>
      <c r="K627" s="16"/>
      <c r="L627" s="16"/>
      <c r="M627" s="16"/>
      <c r="N627" s="16"/>
    </row>
    <row r="628" spans="10:14" ht="13">
      <c r="J628" s="16"/>
      <c r="K628" s="16"/>
      <c r="L628" s="16"/>
      <c r="M628" s="16"/>
      <c r="N628" s="16"/>
    </row>
    <row r="629" spans="10:14" ht="13">
      <c r="J629" s="16"/>
      <c r="K629" s="16"/>
      <c r="L629" s="16"/>
      <c r="M629" s="16"/>
      <c r="N629" s="16"/>
    </row>
    <row r="630" spans="10:14" ht="13">
      <c r="J630" s="16"/>
      <c r="K630" s="16"/>
      <c r="L630" s="16"/>
      <c r="M630" s="16"/>
      <c r="N630" s="16"/>
    </row>
    <row r="631" spans="10:14" ht="13">
      <c r="J631" s="16"/>
      <c r="K631" s="16"/>
      <c r="L631" s="16"/>
      <c r="M631" s="16"/>
      <c r="N631" s="16"/>
    </row>
    <row r="632" spans="10:14" ht="13">
      <c r="J632" s="16"/>
      <c r="K632" s="16"/>
      <c r="L632" s="16"/>
      <c r="M632" s="16"/>
      <c r="N632" s="16"/>
    </row>
    <row r="633" spans="10:14" ht="13">
      <c r="J633" s="16"/>
      <c r="K633" s="16"/>
      <c r="L633" s="16"/>
      <c r="M633" s="16"/>
      <c r="N633" s="16"/>
    </row>
    <row r="634" spans="10:14" ht="13">
      <c r="J634" s="16"/>
      <c r="K634" s="16"/>
      <c r="L634" s="16"/>
      <c r="M634" s="16"/>
      <c r="N634" s="16"/>
    </row>
    <row r="635" spans="10:14" ht="13">
      <c r="J635" s="16"/>
      <c r="K635" s="16"/>
      <c r="L635" s="16"/>
      <c r="M635" s="16"/>
      <c r="N635" s="16"/>
    </row>
    <row r="636" spans="10:14" ht="13">
      <c r="J636" s="16"/>
      <c r="K636" s="16"/>
      <c r="L636" s="16"/>
      <c r="M636" s="16"/>
      <c r="N636" s="16"/>
    </row>
    <row r="637" spans="10:14" ht="13">
      <c r="J637" s="16"/>
      <c r="K637" s="16"/>
      <c r="L637" s="16"/>
      <c r="M637" s="16"/>
      <c r="N637" s="16"/>
    </row>
    <row r="638" spans="10:14" ht="13">
      <c r="J638" s="16"/>
      <c r="K638" s="16"/>
      <c r="L638" s="16"/>
      <c r="M638" s="16"/>
      <c r="N638" s="16"/>
    </row>
    <row r="639" spans="10:14" ht="13">
      <c r="J639" s="16"/>
      <c r="K639" s="16"/>
      <c r="L639" s="16"/>
      <c r="M639" s="16"/>
      <c r="N639" s="16"/>
    </row>
    <row r="640" spans="10:14" ht="13">
      <c r="J640" s="16"/>
      <c r="K640" s="16"/>
      <c r="L640" s="16"/>
      <c r="M640" s="16"/>
      <c r="N640" s="16"/>
    </row>
    <row r="641" spans="10:14" ht="13">
      <c r="J641" s="16"/>
      <c r="K641" s="16"/>
      <c r="L641" s="16"/>
      <c r="M641" s="16"/>
      <c r="N641" s="16"/>
    </row>
    <row r="642" spans="10:14" ht="13">
      <c r="J642" s="16"/>
      <c r="K642" s="16"/>
      <c r="L642" s="16"/>
      <c r="M642" s="16"/>
      <c r="N642" s="16"/>
    </row>
    <row r="643" spans="10:14" ht="13">
      <c r="J643" s="16"/>
      <c r="K643" s="16"/>
      <c r="L643" s="16"/>
      <c r="M643" s="16"/>
      <c r="N643" s="16"/>
    </row>
    <row r="644" spans="10:14" ht="13">
      <c r="J644" s="16"/>
      <c r="K644" s="16"/>
      <c r="L644" s="16"/>
      <c r="M644" s="16"/>
      <c r="N644" s="16"/>
    </row>
    <row r="645" spans="10:14" ht="13">
      <c r="J645" s="16"/>
      <c r="K645" s="16"/>
      <c r="L645" s="16"/>
      <c r="M645" s="16"/>
      <c r="N645" s="16"/>
    </row>
    <row r="646" spans="10:14" ht="13">
      <c r="J646" s="16"/>
      <c r="K646" s="16"/>
      <c r="L646" s="16"/>
      <c r="M646" s="16"/>
      <c r="N646" s="16"/>
    </row>
    <row r="647" spans="10:14" ht="13">
      <c r="J647" s="16"/>
      <c r="K647" s="16"/>
      <c r="L647" s="16"/>
      <c r="M647" s="16"/>
      <c r="N647" s="16"/>
    </row>
    <row r="648" spans="10:14" ht="13">
      <c r="J648" s="16"/>
      <c r="K648" s="16"/>
      <c r="L648" s="16"/>
      <c r="M648" s="16"/>
      <c r="N648" s="16"/>
    </row>
    <row r="649" spans="10:14" ht="13">
      <c r="J649" s="16"/>
      <c r="K649" s="16"/>
      <c r="L649" s="16"/>
      <c r="M649" s="16"/>
      <c r="N649" s="16"/>
    </row>
    <row r="650" spans="10:14" ht="13">
      <c r="J650" s="16"/>
      <c r="K650" s="16"/>
      <c r="L650" s="16"/>
      <c r="M650" s="16"/>
      <c r="N650" s="16"/>
    </row>
    <row r="651" spans="10:14" ht="13">
      <c r="J651" s="16"/>
      <c r="K651" s="16"/>
      <c r="L651" s="16"/>
      <c r="M651" s="16"/>
      <c r="N651" s="16"/>
    </row>
    <row r="652" spans="10:14" ht="13">
      <c r="J652" s="16"/>
      <c r="K652" s="16"/>
      <c r="L652" s="16"/>
      <c r="M652" s="16"/>
      <c r="N652" s="16"/>
    </row>
    <row r="653" spans="10:14" ht="13">
      <c r="J653" s="16"/>
      <c r="K653" s="16"/>
      <c r="L653" s="16"/>
      <c r="M653" s="16"/>
      <c r="N653" s="16"/>
    </row>
    <row r="654" spans="10:14" ht="13">
      <c r="J654" s="16"/>
      <c r="K654" s="16"/>
      <c r="L654" s="16"/>
      <c r="M654" s="16"/>
      <c r="N654" s="16"/>
    </row>
    <row r="655" spans="10:14" ht="13">
      <c r="J655" s="16"/>
      <c r="K655" s="16"/>
      <c r="L655" s="16"/>
      <c r="M655" s="16"/>
      <c r="N655" s="16"/>
    </row>
    <row r="656" spans="10:14" ht="13">
      <c r="J656" s="16"/>
      <c r="K656" s="16"/>
      <c r="L656" s="16"/>
      <c r="M656" s="16"/>
      <c r="N656" s="16"/>
    </row>
    <row r="657" spans="10:14" ht="13">
      <c r="J657" s="16"/>
      <c r="K657" s="16"/>
      <c r="L657" s="16"/>
      <c r="M657" s="16"/>
      <c r="N657" s="16"/>
    </row>
    <row r="658" spans="10:14" ht="13">
      <c r="J658" s="16"/>
      <c r="K658" s="16"/>
      <c r="L658" s="16"/>
      <c r="M658" s="16"/>
      <c r="N658" s="16"/>
    </row>
    <row r="659" spans="10:14" ht="13">
      <c r="J659" s="16"/>
      <c r="K659" s="16"/>
      <c r="L659" s="16"/>
      <c r="M659" s="16"/>
      <c r="N659" s="16"/>
    </row>
    <row r="660" spans="10:14" ht="13">
      <c r="J660" s="16"/>
      <c r="K660" s="16"/>
      <c r="L660" s="16"/>
      <c r="M660" s="16"/>
      <c r="N660" s="16"/>
    </row>
    <row r="661" spans="10:14" ht="13">
      <c r="J661" s="16"/>
      <c r="K661" s="16"/>
      <c r="L661" s="16"/>
      <c r="M661" s="16"/>
      <c r="N661" s="16"/>
    </row>
    <row r="662" spans="10:14" ht="13">
      <c r="J662" s="16"/>
      <c r="K662" s="16"/>
      <c r="L662" s="16"/>
      <c r="M662" s="16"/>
      <c r="N662" s="16"/>
    </row>
    <row r="663" spans="10:14" ht="13">
      <c r="J663" s="16"/>
      <c r="K663" s="16"/>
      <c r="L663" s="16"/>
      <c r="M663" s="16"/>
      <c r="N663" s="16"/>
    </row>
    <row r="664" spans="10:14" ht="13">
      <c r="J664" s="16"/>
      <c r="K664" s="16"/>
      <c r="L664" s="16"/>
      <c r="M664" s="16"/>
      <c r="N664" s="16"/>
    </row>
    <row r="665" spans="10:14" ht="13">
      <c r="J665" s="16"/>
      <c r="K665" s="16"/>
      <c r="L665" s="16"/>
      <c r="M665" s="16"/>
      <c r="N665" s="16"/>
    </row>
    <row r="666" spans="10:14" ht="13">
      <c r="J666" s="16"/>
      <c r="K666" s="16"/>
      <c r="L666" s="16"/>
      <c r="M666" s="16"/>
      <c r="N666" s="16"/>
    </row>
    <row r="667" spans="10:14" ht="13">
      <c r="J667" s="16"/>
      <c r="K667" s="16"/>
      <c r="L667" s="16"/>
      <c r="M667" s="16"/>
      <c r="N667" s="16"/>
    </row>
    <row r="668" spans="10:14" ht="13">
      <c r="J668" s="16"/>
      <c r="K668" s="16"/>
      <c r="L668" s="16"/>
      <c r="M668" s="16"/>
      <c r="N668" s="16"/>
    </row>
    <row r="669" spans="10:14" ht="13">
      <c r="J669" s="16"/>
      <c r="K669" s="16"/>
      <c r="L669" s="16"/>
      <c r="M669" s="16"/>
      <c r="N669" s="16"/>
    </row>
    <row r="670" spans="10:14" ht="13">
      <c r="J670" s="16"/>
      <c r="K670" s="16"/>
      <c r="L670" s="16"/>
      <c r="M670" s="16"/>
      <c r="N670" s="16"/>
    </row>
    <row r="671" spans="10:14" ht="13">
      <c r="J671" s="16"/>
      <c r="K671" s="16"/>
      <c r="L671" s="16"/>
      <c r="M671" s="16"/>
      <c r="N671" s="16"/>
    </row>
    <row r="672" spans="10:14" ht="13">
      <c r="J672" s="16"/>
      <c r="K672" s="16"/>
      <c r="L672" s="16"/>
      <c r="M672" s="16"/>
      <c r="N672" s="16"/>
    </row>
    <row r="673" spans="10:14" ht="13">
      <c r="J673" s="16"/>
      <c r="K673" s="16"/>
      <c r="L673" s="16"/>
      <c r="M673" s="16"/>
      <c r="N673" s="16"/>
    </row>
    <row r="674" spans="10:14" ht="13">
      <c r="J674" s="16"/>
      <c r="K674" s="16"/>
      <c r="L674" s="16"/>
      <c r="M674" s="16"/>
      <c r="N674" s="16"/>
    </row>
    <row r="675" spans="10:14" ht="13">
      <c r="J675" s="16"/>
      <c r="K675" s="16"/>
      <c r="L675" s="16"/>
      <c r="M675" s="16"/>
      <c r="N675" s="16"/>
    </row>
    <row r="676" spans="10:14" ht="13">
      <c r="J676" s="16"/>
      <c r="K676" s="16"/>
      <c r="L676" s="16"/>
      <c r="M676" s="16"/>
      <c r="N676" s="16"/>
    </row>
    <row r="677" spans="10:14" ht="13">
      <c r="J677" s="16"/>
      <c r="K677" s="16"/>
      <c r="L677" s="16"/>
      <c r="M677" s="16"/>
      <c r="N677" s="16"/>
    </row>
    <row r="678" spans="10:14" ht="13">
      <c r="J678" s="16"/>
      <c r="K678" s="16"/>
      <c r="L678" s="16"/>
      <c r="M678" s="16"/>
      <c r="N678" s="16"/>
    </row>
    <row r="679" spans="10:14" ht="13">
      <c r="J679" s="16"/>
      <c r="K679" s="16"/>
      <c r="L679" s="16"/>
      <c r="M679" s="16"/>
      <c r="N679" s="16"/>
    </row>
    <row r="680" spans="10:14" ht="13">
      <c r="J680" s="16"/>
      <c r="K680" s="16"/>
      <c r="L680" s="16"/>
      <c r="M680" s="16"/>
      <c r="N680" s="16"/>
    </row>
    <row r="681" spans="10:14" ht="13">
      <c r="J681" s="16"/>
      <c r="K681" s="16"/>
      <c r="L681" s="16"/>
      <c r="M681" s="16"/>
      <c r="N681" s="16"/>
    </row>
    <row r="682" spans="10:14" ht="13">
      <c r="J682" s="16"/>
      <c r="K682" s="16"/>
      <c r="L682" s="16"/>
      <c r="M682" s="16"/>
      <c r="N682" s="16"/>
    </row>
    <row r="683" spans="10:14" ht="13">
      <c r="J683" s="16"/>
      <c r="K683" s="16"/>
      <c r="L683" s="16"/>
      <c r="M683" s="16"/>
      <c r="N683" s="16"/>
    </row>
    <row r="684" spans="10:14" ht="13">
      <c r="J684" s="16"/>
      <c r="K684" s="16"/>
      <c r="L684" s="16"/>
      <c r="M684" s="16"/>
      <c r="N684" s="16"/>
    </row>
    <row r="685" spans="10:14" ht="13">
      <c r="J685" s="16"/>
      <c r="K685" s="16"/>
      <c r="L685" s="16"/>
      <c r="M685" s="16"/>
      <c r="N685" s="16"/>
    </row>
    <row r="686" spans="10:14" ht="13">
      <c r="J686" s="16"/>
      <c r="K686" s="16"/>
      <c r="L686" s="16"/>
      <c r="M686" s="16"/>
      <c r="N686" s="16"/>
    </row>
    <row r="687" spans="10:14" ht="13">
      <c r="J687" s="16"/>
      <c r="K687" s="16"/>
      <c r="L687" s="16"/>
      <c r="M687" s="16"/>
      <c r="N687" s="16"/>
    </row>
    <row r="688" spans="10:14" ht="13">
      <c r="J688" s="16"/>
      <c r="K688" s="16"/>
      <c r="L688" s="16"/>
      <c r="M688" s="16"/>
      <c r="N688" s="16"/>
    </row>
    <row r="689" spans="10:14" ht="13">
      <c r="J689" s="16"/>
      <c r="K689" s="16"/>
      <c r="L689" s="16"/>
      <c r="M689" s="16"/>
      <c r="N689" s="16"/>
    </row>
    <row r="690" spans="10:14" ht="13">
      <c r="J690" s="16"/>
      <c r="K690" s="16"/>
      <c r="L690" s="16"/>
      <c r="M690" s="16"/>
      <c r="N690" s="16"/>
    </row>
    <row r="691" spans="10:14" ht="13">
      <c r="J691" s="16"/>
      <c r="K691" s="16"/>
      <c r="L691" s="16"/>
      <c r="M691" s="16"/>
      <c r="N691" s="16"/>
    </row>
    <row r="692" spans="10:14" ht="13">
      <c r="J692" s="16"/>
      <c r="K692" s="16"/>
      <c r="L692" s="16"/>
      <c r="M692" s="16"/>
      <c r="N692" s="16"/>
    </row>
    <row r="693" spans="10:14" ht="13">
      <c r="J693" s="16"/>
      <c r="K693" s="16"/>
      <c r="L693" s="16"/>
      <c r="M693" s="16"/>
      <c r="N693" s="16"/>
    </row>
    <row r="694" spans="10:14" ht="13">
      <c r="J694" s="16"/>
      <c r="K694" s="16"/>
      <c r="L694" s="16"/>
      <c r="M694" s="16"/>
      <c r="N694" s="16"/>
    </row>
    <row r="695" spans="10:14" ht="13">
      <c r="J695" s="16"/>
      <c r="K695" s="16"/>
      <c r="L695" s="16"/>
      <c r="M695" s="16"/>
      <c r="N695" s="16"/>
    </row>
    <row r="696" spans="10:14" ht="13">
      <c r="J696" s="16"/>
      <c r="K696" s="16"/>
      <c r="L696" s="16"/>
      <c r="M696" s="16"/>
      <c r="N696" s="16"/>
    </row>
    <row r="697" spans="10:14" ht="13">
      <c r="J697" s="16"/>
      <c r="K697" s="16"/>
      <c r="L697" s="16"/>
      <c r="M697" s="16"/>
      <c r="N697" s="16"/>
    </row>
    <row r="698" spans="10:14" ht="13">
      <c r="J698" s="16"/>
      <c r="K698" s="16"/>
      <c r="L698" s="16"/>
      <c r="M698" s="16"/>
      <c r="N698" s="16"/>
    </row>
    <row r="699" spans="10:14" ht="13">
      <c r="J699" s="16"/>
      <c r="K699" s="16"/>
      <c r="L699" s="16"/>
      <c r="M699" s="16"/>
      <c r="N699" s="16"/>
    </row>
    <row r="700" spans="10:14" ht="13">
      <c r="J700" s="16"/>
      <c r="K700" s="16"/>
      <c r="L700" s="16"/>
      <c r="M700" s="16"/>
      <c r="N700" s="16"/>
    </row>
    <row r="701" spans="10:14" ht="13">
      <c r="J701" s="16"/>
      <c r="K701" s="16"/>
      <c r="L701" s="16"/>
      <c r="M701" s="16"/>
      <c r="N701" s="16"/>
    </row>
    <row r="702" spans="10:14" ht="13">
      <c r="J702" s="16"/>
      <c r="K702" s="16"/>
      <c r="L702" s="16"/>
      <c r="M702" s="16"/>
      <c r="N702" s="16"/>
    </row>
    <row r="703" spans="10:14" ht="13">
      <c r="J703" s="16"/>
      <c r="K703" s="16"/>
      <c r="L703" s="16"/>
      <c r="M703" s="16"/>
      <c r="N703" s="16"/>
    </row>
    <row r="704" spans="10:14" ht="13">
      <c r="J704" s="16"/>
      <c r="K704" s="16"/>
      <c r="L704" s="16"/>
      <c r="M704" s="16"/>
      <c r="N704" s="16"/>
    </row>
    <row r="705" spans="10:14" ht="13">
      <c r="J705" s="16"/>
      <c r="K705" s="16"/>
      <c r="L705" s="16"/>
      <c r="M705" s="16"/>
      <c r="N705" s="16"/>
    </row>
    <row r="706" spans="10:14" ht="13">
      <c r="J706" s="16"/>
      <c r="K706" s="16"/>
      <c r="L706" s="16"/>
      <c r="M706" s="16"/>
      <c r="N706" s="16"/>
    </row>
    <row r="707" spans="10:14" ht="13">
      <c r="J707" s="16"/>
      <c r="K707" s="16"/>
      <c r="L707" s="16"/>
      <c r="M707" s="16"/>
      <c r="N707" s="16"/>
    </row>
    <row r="708" spans="10:14" ht="13">
      <c r="J708" s="16"/>
      <c r="K708" s="16"/>
      <c r="L708" s="16"/>
      <c r="M708" s="16"/>
      <c r="N708" s="16"/>
    </row>
    <row r="709" spans="10:14" ht="13">
      <c r="J709" s="16"/>
      <c r="K709" s="16"/>
      <c r="L709" s="16"/>
      <c r="M709" s="16"/>
      <c r="N709" s="16"/>
    </row>
    <row r="710" spans="10:14" ht="13">
      <c r="J710" s="16"/>
      <c r="K710" s="16"/>
      <c r="L710" s="16"/>
      <c r="M710" s="16"/>
      <c r="N710" s="16"/>
    </row>
    <row r="711" spans="10:14" ht="13">
      <c r="J711" s="16"/>
      <c r="K711" s="16"/>
      <c r="L711" s="16"/>
      <c r="M711" s="16"/>
      <c r="N711" s="16"/>
    </row>
    <row r="712" spans="10:14" ht="13">
      <c r="J712" s="16"/>
      <c r="K712" s="16"/>
      <c r="L712" s="16"/>
      <c r="M712" s="16"/>
      <c r="N712" s="16"/>
    </row>
    <row r="713" spans="10:14" ht="13">
      <c r="J713" s="16"/>
      <c r="K713" s="16"/>
      <c r="L713" s="16"/>
      <c r="M713" s="16"/>
      <c r="N713" s="16"/>
    </row>
    <row r="714" spans="10:14" ht="13">
      <c r="J714" s="16"/>
      <c r="K714" s="16"/>
      <c r="L714" s="16"/>
      <c r="M714" s="16"/>
      <c r="N714" s="16"/>
    </row>
    <row r="715" spans="10:14" ht="13">
      <c r="J715" s="16"/>
      <c r="K715" s="16"/>
      <c r="L715" s="16"/>
      <c r="M715" s="16"/>
      <c r="N715" s="16"/>
    </row>
    <row r="716" spans="10:14" ht="13">
      <c r="J716" s="16"/>
      <c r="K716" s="16"/>
      <c r="L716" s="16"/>
      <c r="M716" s="16"/>
      <c r="N716" s="16"/>
    </row>
    <row r="717" spans="10:14" ht="13">
      <c r="J717" s="16"/>
      <c r="K717" s="16"/>
      <c r="L717" s="16"/>
      <c r="M717" s="16"/>
      <c r="N717" s="16"/>
    </row>
    <row r="718" spans="10:14" ht="13">
      <c r="J718" s="16"/>
      <c r="K718" s="16"/>
      <c r="L718" s="16"/>
      <c r="M718" s="16"/>
      <c r="N718" s="16"/>
    </row>
    <row r="719" spans="10:14" ht="13">
      <c r="J719" s="16"/>
      <c r="K719" s="16"/>
      <c r="L719" s="16"/>
      <c r="M719" s="16"/>
      <c r="N719" s="16"/>
    </row>
    <row r="720" spans="10:14" ht="13">
      <c r="J720" s="16"/>
      <c r="K720" s="16"/>
      <c r="L720" s="16"/>
      <c r="M720" s="16"/>
      <c r="N720" s="16"/>
    </row>
    <row r="721" spans="10:14" ht="13">
      <c r="J721" s="16"/>
      <c r="K721" s="16"/>
      <c r="L721" s="16"/>
      <c r="M721" s="16"/>
      <c r="N721" s="16"/>
    </row>
    <row r="722" spans="10:14" ht="13">
      <c r="J722" s="16"/>
      <c r="K722" s="16"/>
      <c r="L722" s="16"/>
      <c r="M722" s="16"/>
      <c r="N722" s="16"/>
    </row>
    <row r="723" spans="10:14" ht="13">
      <c r="J723" s="16"/>
      <c r="K723" s="16"/>
      <c r="L723" s="16"/>
      <c r="M723" s="16"/>
      <c r="N723" s="16"/>
    </row>
    <row r="724" spans="10:14" ht="13">
      <c r="J724" s="16"/>
      <c r="K724" s="16"/>
      <c r="L724" s="16"/>
      <c r="M724" s="16"/>
      <c r="N724" s="16"/>
    </row>
    <row r="725" spans="10:14" ht="13">
      <c r="J725" s="16"/>
      <c r="K725" s="16"/>
      <c r="L725" s="16"/>
      <c r="M725" s="16"/>
      <c r="N725" s="16"/>
    </row>
    <row r="726" spans="10:14" ht="13">
      <c r="J726" s="16"/>
      <c r="K726" s="16"/>
      <c r="L726" s="16"/>
      <c r="M726" s="16"/>
      <c r="N726" s="16"/>
    </row>
    <row r="727" spans="10:14" ht="13">
      <c r="J727" s="16"/>
      <c r="K727" s="16"/>
      <c r="L727" s="16"/>
      <c r="M727" s="16"/>
      <c r="N727" s="16"/>
    </row>
    <row r="728" spans="10:14" ht="13">
      <c r="J728" s="16"/>
      <c r="K728" s="16"/>
      <c r="L728" s="16"/>
      <c r="M728" s="16"/>
      <c r="N728" s="16"/>
    </row>
    <row r="729" spans="10:14" ht="13">
      <c r="J729" s="16"/>
      <c r="K729" s="16"/>
      <c r="L729" s="16"/>
      <c r="M729" s="16"/>
      <c r="N729" s="16"/>
    </row>
    <row r="730" spans="10:14" ht="13">
      <c r="J730" s="16"/>
      <c r="K730" s="16"/>
      <c r="L730" s="16"/>
      <c r="M730" s="16"/>
      <c r="N730" s="16"/>
    </row>
    <row r="731" spans="10:14" ht="13">
      <c r="J731" s="16"/>
      <c r="K731" s="16"/>
      <c r="L731" s="16"/>
      <c r="M731" s="16"/>
      <c r="N731" s="16"/>
    </row>
    <row r="732" spans="10:14" ht="13">
      <c r="J732" s="16"/>
      <c r="K732" s="16"/>
      <c r="L732" s="16"/>
      <c r="M732" s="16"/>
      <c r="N732" s="16"/>
    </row>
    <row r="733" spans="10:14" ht="13">
      <c r="J733" s="16"/>
      <c r="K733" s="16"/>
      <c r="L733" s="16"/>
      <c r="M733" s="16"/>
      <c r="N733" s="16"/>
    </row>
    <row r="734" spans="10:14" ht="13">
      <c r="J734" s="16"/>
      <c r="K734" s="16"/>
      <c r="L734" s="16"/>
      <c r="M734" s="16"/>
      <c r="N734" s="16"/>
    </row>
    <row r="735" spans="10:14" ht="13">
      <c r="J735" s="16"/>
      <c r="K735" s="16"/>
      <c r="L735" s="16"/>
      <c r="M735" s="16"/>
      <c r="N735" s="16"/>
    </row>
    <row r="736" spans="10:14" ht="13">
      <c r="J736" s="16"/>
      <c r="K736" s="16"/>
      <c r="L736" s="16"/>
      <c r="M736" s="16"/>
      <c r="N736" s="16"/>
    </row>
    <row r="737" spans="10:14" ht="13">
      <c r="J737" s="16"/>
      <c r="K737" s="16"/>
      <c r="L737" s="16"/>
      <c r="M737" s="16"/>
      <c r="N737" s="16"/>
    </row>
    <row r="738" spans="10:14" ht="13">
      <c r="J738" s="16"/>
      <c r="K738" s="16"/>
      <c r="L738" s="16"/>
      <c r="M738" s="16"/>
      <c r="N738" s="16"/>
    </row>
    <row r="739" spans="10:14" ht="13">
      <c r="J739" s="16"/>
      <c r="K739" s="16"/>
      <c r="L739" s="16"/>
      <c r="M739" s="16"/>
      <c r="N739" s="16"/>
    </row>
    <row r="740" spans="10:14" ht="13">
      <c r="J740" s="16"/>
      <c r="K740" s="16"/>
      <c r="L740" s="16"/>
      <c r="M740" s="16"/>
      <c r="N740" s="16"/>
    </row>
    <row r="741" spans="10:14" ht="13">
      <c r="J741" s="16"/>
      <c r="K741" s="16"/>
      <c r="L741" s="16"/>
      <c r="M741" s="16"/>
      <c r="N741" s="16"/>
    </row>
    <row r="742" spans="10:14" ht="13">
      <c r="J742" s="16"/>
      <c r="K742" s="16"/>
      <c r="L742" s="16"/>
      <c r="M742" s="16"/>
      <c r="N742" s="16"/>
    </row>
    <row r="743" spans="10:14" ht="13">
      <c r="J743" s="16"/>
      <c r="K743" s="16"/>
      <c r="L743" s="16"/>
      <c r="M743" s="16"/>
      <c r="N743" s="16"/>
    </row>
    <row r="744" spans="10:14" ht="13">
      <c r="J744" s="16"/>
      <c r="K744" s="16"/>
      <c r="L744" s="16"/>
      <c r="M744" s="16"/>
      <c r="N744" s="16"/>
    </row>
    <row r="745" spans="10:14" ht="13">
      <c r="J745" s="16"/>
      <c r="K745" s="16"/>
      <c r="L745" s="16"/>
      <c r="M745" s="16"/>
      <c r="N745" s="16"/>
    </row>
    <row r="746" spans="10:14" ht="13">
      <c r="J746" s="16"/>
      <c r="K746" s="16"/>
      <c r="L746" s="16"/>
      <c r="M746" s="16"/>
      <c r="N746" s="16"/>
    </row>
    <row r="747" spans="10:14" ht="13">
      <c r="J747" s="16"/>
      <c r="K747" s="16"/>
      <c r="L747" s="16"/>
      <c r="M747" s="16"/>
      <c r="N747" s="16"/>
    </row>
    <row r="748" spans="10:14" ht="13">
      <c r="J748" s="16"/>
      <c r="K748" s="16"/>
      <c r="L748" s="16"/>
      <c r="M748" s="16"/>
      <c r="N748" s="16"/>
    </row>
    <row r="749" spans="10:14" ht="13">
      <c r="J749" s="16"/>
      <c r="K749" s="16"/>
      <c r="L749" s="16"/>
      <c r="M749" s="16"/>
      <c r="N749" s="16"/>
    </row>
    <row r="750" spans="10:14" ht="13">
      <c r="J750" s="16"/>
      <c r="K750" s="16"/>
      <c r="L750" s="16"/>
      <c r="M750" s="16"/>
      <c r="N750" s="16"/>
    </row>
    <row r="751" spans="10:14" ht="13">
      <c r="J751" s="16"/>
      <c r="K751" s="16"/>
      <c r="L751" s="16"/>
      <c r="M751" s="16"/>
      <c r="N751" s="16"/>
    </row>
    <row r="752" spans="10:14" ht="13">
      <c r="J752" s="16"/>
      <c r="K752" s="16"/>
      <c r="L752" s="16"/>
      <c r="M752" s="16"/>
      <c r="N752" s="16"/>
    </row>
    <row r="753" spans="10:14" ht="13">
      <c r="J753" s="16"/>
      <c r="K753" s="16"/>
      <c r="L753" s="16"/>
      <c r="M753" s="16"/>
      <c r="N753" s="16"/>
    </row>
    <row r="754" spans="10:14" ht="13">
      <c r="J754" s="16"/>
      <c r="K754" s="16"/>
      <c r="L754" s="16"/>
      <c r="M754" s="16"/>
      <c r="N754" s="16"/>
    </row>
    <row r="755" spans="10:14" ht="13">
      <c r="J755" s="16"/>
      <c r="K755" s="16"/>
      <c r="L755" s="16"/>
      <c r="M755" s="16"/>
      <c r="N755" s="16"/>
    </row>
    <row r="756" spans="10:14" ht="13">
      <c r="J756" s="16"/>
      <c r="K756" s="16"/>
      <c r="L756" s="16"/>
      <c r="M756" s="16"/>
      <c r="N756" s="16"/>
    </row>
    <row r="757" spans="10:14" ht="13">
      <c r="J757" s="16"/>
      <c r="K757" s="16"/>
      <c r="L757" s="16"/>
      <c r="M757" s="16"/>
      <c r="N757" s="16"/>
    </row>
    <row r="758" spans="10:14" ht="13">
      <c r="J758" s="16"/>
      <c r="K758" s="16"/>
      <c r="L758" s="16"/>
      <c r="M758" s="16"/>
      <c r="N758" s="16"/>
    </row>
    <row r="759" spans="10:14" ht="13">
      <c r="J759" s="16"/>
      <c r="K759" s="16"/>
      <c r="L759" s="16"/>
      <c r="M759" s="16"/>
      <c r="N759" s="16"/>
    </row>
    <row r="760" spans="10:14" ht="13">
      <c r="J760" s="16"/>
      <c r="K760" s="16"/>
      <c r="L760" s="16"/>
      <c r="M760" s="16"/>
      <c r="N760" s="16"/>
    </row>
    <row r="761" spans="10:14" ht="13">
      <c r="J761" s="16"/>
      <c r="K761" s="16"/>
      <c r="L761" s="16"/>
      <c r="M761" s="16"/>
      <c r="N761" s="16"/>
    </row>
    <row r="762" spans="10:14" ht="13">
      <c r="J762" s="16"/>
      <c r="K762" s="16"/>
      <c r="L762" s="16"/>
      <c r="M762" s="16"/>
      <c r="N762" s="16"/>
    </row>
    <row r="763" spans="10:14" ht="13">
      <c r="J763" s="16"/>
      <c r="K763" s="16"/>
      <c r="L763" s="16"/>
      <c r="M763" s="16"/>
      <c r="N763" s="16"/>
    </row>
    <row r="764" spans="10:14" ht="13">
      <c r="J764" s="16"/>
      <c r="K764" s="16"/>
      <c r="L764" s="16"/>
      <c r="M764" s="16"/>
      <c r="N764" s="16"/>
    </row>
    <row r="765" spans="10:14" ht="13">
      <c r="J765" s="16"/>
      <c r="K765" s="16"/>
      <c r="L765" s="16"/>
      <c r="M765" s="16"/>
      <c r="N765" s="16"/>
    </row>
    <row r="766" spans="10:14" ht="13">
      <c r="J766" s="16"/>
      <c r="K766" s="16"/>
      <c r="L766" s="16"/>
      <c r="M766" s="16"/>
      <c r="N766" s="16"/>
    </row>
    <row r="767" spans="10:14" ht="13">
      <c r="J767" s="16"/>
      <c r="K767" s="16"/>
      <c r="L767" s="16"/>
      <c r="M767" s="16"/>
      <c r="N767" s="16"/>
    </row>
    <row r="768" spans="10:14" ht="13">
      <c r="J768" s="16"/>
      <c r="K768" s="16"/>
      <c r="L768" s="16"/>
      <c r="M768" s="16"/>
      <c r="N768" s="16"/>
    </row>
    <row r="769" spans="10:14" ht="13">
      <c r="J769" s="16"/>
      <c r="K769" s="16"/>
      <c r="L769" s="16"/>
      <c r="M769" s="16"/>
      <c r="N769" s="16"/>
    </row>
    <row r="770" spans="10:14" ht="13">
      <c r="J770" s="16"/>
      <c r="K770" s="16"/>
      <c r="L770" s="16"/>
      <c r="M770" s="16"/>
      <c r="N770" s="16"/>
    </row>
    <row r="771" spans="10:14" ht="13">
      <c r="J771" s="16"/>
      <c r="K771" s="16"/>
      <c r="L771" s="16"/>
      <c r="M771" s="16"/>
      <c r="N771" s="16"/>
    </row>
    <row r="772" spans="10:14" ht="13">
      <c r="J772" s="16"/>
      <c r="K772" s="16"/>
      <c r="L772" s="16"/>
      <c r="M772" s="16"/>
      <c r="N772" s="16"/>
    </row>
    <row r="773" spans="10:14" ht="13">
      <c r="J773" s="16"/>
      <c r="K773" s="16"/>
      <c r="L773" s="16"/>
      <c r="M773" s="16"/>
      <c r="N773" s="16"/>
    </row>
    <row r="774" spans="10:14" ht="13">
      <c r="J774" s="16"/>
      <c r="K774" s="16"/>
      <c r="L774" s="16"/>
      <c r="M774" s="16"/>
      <c r="N774" s="16"/>
    </row>
    <row r="775" spans="10:14" ht="13">
      <c r="J775" s="16"/>
      <c r="K775" s="16"/>
      <c r="L775" s="16"/>
      <c r="M775" s="16"/>
      <c r="N775" s="16"/>
    </row>
    <row r="776" spans="10:14" ht="13">
      <c r="J776" s="16"/>
      <c r="K776" s="16"/>
      <c r="L776" s="16"/>
      <c r="M776" s="16"/>
      <c r="N776" s="16"/>
    </row>
    <row r="777" spans="10:14" ht="13">
      <c r="J777" s="16"/>
      <c r="K777" s="16"/>
      <c r="L777" s="16"/>
      <c r="M777" s="16"/>
      <c r="N777" s="16"/>
    </row>
    <row r="778" spans="10:14" ht="13">
      <c r="J778" s="16"/>
      <c r="K778" s="16"/>
      <c r="L778" s="16"/>
      <c r="M778" s="16"/>
      <c r="N778" s="16"/>
    </row>
    <row r="779" spans="10:14" ht="13">
      <c r="J779" s="16"/>
      <c r="K779" s="16"/>
      <c r="L779" s="16"/>
      <c r="M779" s="16"/>
      <c r="N779" s="16"/>
    </row>
    <row r="780" spans="10:14" ht="13">
      <c r="J780" s="16"/>
      <c r="K780" s="16"/>
      <c r="L780" s="16"/>
      <c r="M780" s="16"/>
      <c r="N780" s="16"/>
    </row>
    <row r="781" spans="10:14" ht="13">
      <c r="J781" s="16"/>
      <c r="K781" s="16"/>
      <c r="L781" s="16"/>
      <c r="M781" s="16"/>
      <c r="N781" s="16"/>
    </row>
    <row r="782" spans="10:14" ht="13">
      <c r="J782" s="16"/>
      <c r="K782" s="16"/>
      <c r="L782" s="16"/>
      <c r="M782" s="16"/>
      <c r="N782" s="16"/>
    </row>
    <row r="783" spans="10:14" ht="13">
      <c r="J783" s="16"/>
      <c r="K783" s="16"/>
      <c r="L783" s="16"/>
      <c r="M783" s="16"/>
      <c r="N783" s="16"/>
    </row>
    <row r="784" spans="10:14" ht="13">
      <c r="J784" s="16"/>
      <c r="K784" s="16"/>
      <c r="L784" s="16"/>
      <c r="M784" s="16"/>
      <c r="N784" s="16"/>
    </row>
    <row r="785" spans="10:14" ht="13">
      <c r="J785" s="16"/>
      <c r="K785" s="16"/>
      <c r="L785" s="16"/>
      <c r="M785" s="16"/>
      <c r="N785" s="16"/>
    </row>
    <row r="786" spans="10:14" ht="13">
      <c r="J786" s="16"/>
      <c r="K786" s="16"/>
      <c r="L786" s="16"/>
      <c r="M786" s="16"/>
      <c r="N786" s="16"/>
    </row>
    <row r="787" spans="10:14" ht="13">
      <c r="J787" s="16"/>
      <c r="K787" s="16"/>
      <c r="L787" s="16"/>
      <c r="M787" s="16"/>
      <c r="N787" s="16"/>
    </row>
    <row r="788" spans="10:14" ht="13">
      <c r="J788" s="16"/>
      <c r="K788" s="16"/>
      <c r="L788" s="16"/>
      <c r="M788" s="16"/>
      <c r="N788" s="16"/>
    </row>
    <row r="789" spans="10:14" ht="13">
      <c r="J789" s="16"/>
      <c r="K789" s="16"/>
      <c r="L789" s="16"/>
      <c r="M789" s="16"/>
      <c r="N789" s="16"/>
    </row>
    <row r="790" spans="10:14" ht="13">
      <c r="J790" s="16"/>
      <c r="K790" s="16"/>
      <c r="L790" s="16"/>
      <c r="M790" s="16"/>
      <c r="N790" s="16"/>
    </row>
    <row r="791" spans="10:14" ht="13">
      <c r="J791" s="16"/>
      <c r="K791" s="16"/>
      <c r="L791" s="16"/>
      <c r="M791" s="16"/>
      <c r="N791" s="16"/>
    </row>
    <row r="792" spans="10:14" ht="13">
      <c r="J792" s="16"/>
      <c r="K792" s="16"/>
      <c r="L792" s="16"/>
      <c r="M792" s="16"/>
      <c r="N792" s="16"/>
    </row>
    <row r="793" spans="10:14" ht="13">
      <c r="J793" s="16"/>
      <c r="K793" s="16"/>
      <c r="L793" s="16"/>
      <c r="M793" s="16"/>
      <c r="N793" s="16"/>
    </row>
    <row r="794" spans="10:14" ht="13">
      <c r="J794" s="16"/>
      <c r="K794" s="16"/>
      <c r="L794" s="16"/>
      <c r="M794" s="16"/>
      <c r="N794" s="16"/>
    </row>
    <row r="795" spans="10:14" ht="13">
      <c r="J795" s="16"/>
      <c r="K795" s="16"/>
      <c r="L795" s="16"/>
      <c r="M795" s="16"/>
      <c r="N795" s="16"/>
    </row>
    <row r="796" spans="10:14" ht="13">
      <c r="J796" s="16"/>
      <c r="K796" s="16"/>
      <c r="L796" s="16"/>
      <c r="M796" s="16"/>
      <c r="N796" s="16"/>
    </row>
    <row r="797" spans="10:14" ht="13">
      <c r="J797" s="16"/>
      <c r="K797" s="16"/>
      <c r="L797" s="16"/>
      <c r="M797" s="16"/>
      <c r="N797" s="16"/>
    </row>
    <row r="798" spans="10:14" ht="13">
      <c r="J798" s="16"/>
      <c r="K798" s="16"/>
      <c r="L798" s="16"/>
      <c r="M798" s="16"/>
      <c r="N798" s="16"/>
    </row>
    <row r="799" spans="10:14" ht="13">
      <c r="J799" s="16"/>
      <c r="K799" s="16"/>
      <c r="L799" s="16"/>
      <c r="M799" s="16"/>
      <c r="N799" s="16"/>
    </row>
    <row r="800" spans="10:14" ht="13">
      <c r="J800" s="16"/>
      <c r="K800" s="16"/>
      <c r="L800" s="16"/>
      <c r="M800" s="16"/>
      <c r="N800" s="16"/>
    </row>
    <row r="801" spans="10:14" ht="13">
      <c r="J801" s="16"/>
      <c r="K801" s="16"/>
      <c r="L801" s="16"/>
      <c r="M801" s="16"/>
      <c r="N801" s="16"/>
    </row>
    <row r="802" spans="10:14" ht="13">
      <c r="J802" s="16"/>
      <c r="K802" s="16"/>
      <c r="L802" s="16"/>
      <c r="M802" s="16"/>
      <c r="N802" s="16"/>
    </row>
    <row r="803" spans="10:14" ht="13">
      <c r="J803" s="16"/>
      <c r="K803" s="16"/>
      <c r="L803" s="16"/>
      <c r="M803" s="16"/>
      <c r="N803" s="16"/>
    </row>
    <row r="804" spans="10:14" ht="13">
      <c r="J804" s="16"/>
      <c r="K804" s="16"/>
      <c r="L804" s="16"/>
      <c r="M804" s="16"/>
      <c r="N804" s="16"/>
    </row>
    <row r="805" spans="10:14" ht="13">
      <c r="J805" s="16"/>
      <c r="K805" s="16"/>
      <c r="L805" s="16"/>
      <c r="M805" s="16"/>
      <c r="N805" s="16"/>
    </row>
    <row r="806" spans="10:14" ht="13">
      <c r="J806" s="16"/>
      <c r="K806" s="16"/>
      <c r="L806" s="16"/>
      <c r="M806" s="16"/>
      <c r="N806" s="16"/>
    </row>
    <row r="807" spans="10:14" ht="13">
      <c r="J807" s="16"/>
      <c r="K807" s="16"/>
      <c r="L807" s="16"/>
      <c r="M807" s="16"/>
      <c r="N807" s="16"/>
    </row>
    <row r="808" spans="10:14" ht="13">
      <c r="J808" s="16"/>
      <c r="K808" s="16"/>
      <c r="L808" s="16"/>
      <c r="M808" s="16"/>
      <c r="N808" s="16"/>
    </row>
    <row r="809" spans="10:14" ht="13">
      <c r="J809" s="16"/>
      <c r="K809" s="16"/>
      <c r="L809" s="16"/>
      <c r="M809" s="16"/>
      <c r="N809" s="16"/>
    </row>
    <row r="810" spans="10:14" ht="13">
      <c r="J810" s="16"/>
      <c r="K810" s="16"/>
      <c r="L810" s="16"/>
      <c r="M810" s="16"/>
      <c r="N810" s="16"/>
    </row>
    <row r="811" spans="10:14" ht="13">
      <c r="J811" s="16"/>
      <c r="K811" s="16"/>
      <c r="L811" s="16"/>
      <c r="M811" s="16"/>
      <c r="N811" s="16"/>
    </row>
    <row r="812" spans="10:14" ht="13">
      <c r="J812" s="16"/>
      <c r="K812" s="16"/>
      <c r="L812" s="16"/>
      <c r="M812" s="16"/>
      <c r="N812" s="16"/>
    </row>
    <row r="813" spans="10:14" ht="13">
      <c r="J813" s="16"/>
      <c r="K813" s="16"/>
      <c r="L813" s="16"/>
      <c r="M813" s="16"/>
      <c r="N813" s="16"/>
    </row>
    <row r="814" spans="10:14" ht="13">
      <c r="J814" s="16"/>
      <c r="K814" s="16"/>
      <c r="L814" s="16"/>
      <c r="M814" s="16"/>
      <c r="N814" s="16"/>
    </row>
    <row r="815" spans="10:14" ht="13">
      <c r="J815" s="16"/>
      <c r="K815" s="16"/>
      <c r="L815" s="16"/>
      <c r="M815" s="16"/>
      <c r="N815" s="16"/>
    </row>
    <row r="816" spans="10:14" ht="13">
      <c r="J816" s="16"/>
      <c r="K816" s="16"/>
      <c r="L816" s="16"/>
      <c r="M816" s="16"/>
      <c r="N816" s="16"/>
    </row>
    <row r="817" spans="10:14" ht="13">
      <c r="J817" s="16"/>
      <c r="K817" s="16"/>
      <c r="L817" s="16"/>
      <c r="M817" s="16"/>
      <c r="N817" s="16"/>
    </row>
    <row r="818" spans="10:14" ht="13">
      <c r="J818" s="16"/>
      <c r="K818" s="16"/>
      <c r="L818" s="16"/>
      <c r="M818" s="16"/>
      <c r="N818" s="16"/>
    </row>
    <row r="819" spans="10:14" ht="13">
      <c r="J819" s="16"/>
      <c r="K819" s="16"/>
      <c r="L819" s="16"/>
      <c r="M819" s="16"/>
      <c r="N819" s="16"/>
    </row>
    <row r="820" spans="10:14" ht="13">
      <c r="J820" s="16"/>
      <c r="K820" s="16"/>
      <c r="L820" s="16"/>
      <c r="M820" s="16"/>
      <c r="N820" s="16"/>
    </row>
    <row r="821" spans="10:14" ht="13">
      <c r="J821" s="16"/>
      <c r="K821" s="16"/>
      <c r="L821" s="16"/>
      <c r="M821" s="16"/>
      <c r="N821" s="16"/>
    </row>
    <row r="822" spans="10:14" ht="13">
      <c r="J822" s="16"/>
      <c r="K822" s="16"/>
      <c r="L822" s="16"/>
      <c r="M822" s="16"/>
      <c r="N822" s="16"/>
    </row>
    <row r="823" spans="10:14" ht="13">
      <c r="J823" s="16"/>
      <c r="K823" s="16"/>
      <c r="L823" s="16"/>
      <c r="M823" s="16"/>
      <c r="N823" s="16"/>
    </row>
    <row r="824" spans="10:14" ht="13">
      <c r="J824" s="16"/>
      <c r="K824" s="16"/>
      <c r="L824" s="16"/>
      <c r="M824" s="16"/>
      <c r="N824" s="16"/>
    </row>
    <row r="825" spans="10:14" ht="13">
      <c r="J825" s="16"/>
      <c r="K825" s="16"/>
      <c r="L825" s="16"/>
      <c r="M825" s="16"/>
      <c r="N825" s="16"/>
    </row>
    <row r="826" spans="10:14" ht="13">
      <c r="J826" s="16"/>
      <c r="K826" s="16"/>
      <c r="L826" s="16"/>
      <c r="M826" s="16"/>
      <c r="N826" s="16"/>
    </row>
    <row r="827" spans="10:14" ht="13">
      <c r="J827" s="16"/>
      <c r="K827" s="16"/>
      <c r="L827" s="16"/>
      <c r="M827" s="16"/>
      <c r="N827" s="16"/>
    </row>
    <row r="828" spans="10:14" ht="13">
      <c r="J828" s="16"/>
      <c r="K828" s="16"/>
      <c r="L828" s="16"/>
      <c r="M828" s="16"/>
      <c r="N828" s="16"/>
    </row>
    <row r="829" spans="10:14" ht="13">
      <c r="J829" s="16"/>
      <c r="K829" s="16"/>
      <c r="L829" s="16"/>
      <c r="M829" s="16"/>
      <c r="N829" s="16"/>
    </row>
    <row r="830" spans="10:14" ht="13">
      <c r="J830" s="16"/>
      <c r="K830" s="16"/>
      <c r="L830" s="16"/>
      <c r="M830" s="16"/>
      <c r="N830" s="16"/>
    </row>
    <row r="831" spans="10:14" ht="13">
      <c r="J831" s="16"/>
      <c r="K831" s="16"/>
      <c r="L831" s="16"/>
      <c r="M831" s="16"/>
      <c r="N831" s="16"/>
    </row>
    <row r="832" spans="10:14" ht="13">
      <c r="J832" s="16"/>
      <c r="K832" s="16"/>
      <c r="L832" s="16"/>
      <c r="M832" s="16"/>
      <c r="N832" s="16"/>
    </row>
    <row r="833" spans="10:14" ht="13">
      <c r="J833" s="16"/>
      <c r="K833" s="16"/>
      <c r="L833" s="16"/>
      <c r="M833" s="16"/>
      <c r="N833" s="16"/>
    </row>
    <row r="834" spans="10:14" ht="13">
      <c r="J834" s="16"/>
      <c r="K834" s="16"/>
      <c r="L834" s="16"/>
      <c r="M834" s="16"/>
      <c r="N834" s="16"/>
    </row>
    <row r="835" spans="10:14" ht="13">
      <c r="J835" s="16"/>
      <c r="K835" s="16"/>
      <c r="L835" s="16"/>
      <c r="M835" s="16"/>
      <c r="N835" s="16"/>
    </row>
    <row r="836" spans="10:14" ht="13">
      <c r="J836" s="16"/>
      <c r="K836" s="16"/>
      <c r="L836" s="16"/>
      <c r="M836" s="16"/>
      <c r="N836" s="16"/>
    </row>
    <row r="837" spans="10:14" ht="13">
      <c r="J837" s="16"/>
      <c r="K837" s="16"/>
      <c r="L837" s="16"/>
      <c r="M837" s="16"/>
      <c r="N837" s="16"/>
    </row>
    <row r="838" spans="10:14" ht="13">
      <c r="J838" s="16"/>
      <c r="K838" s="16"/>
      <c r="L838" s="16"/>
      <c r="M838" s="16"/>
      <c r="N838" s="16"/>
    </row>
    <row r="839" spans="10:14" ht="13">
      <c r="J839" s="16"/>
      <c r="K839" s="16"/>
      <c r="L839" s="16"/>
      <c r="M839" s="16"/>
      <c r="N839" s="16"/>
    </row>
    <row r="840" spans="10:14" ht="13">
      <c r="J840" s="16"/>
      <c r="K840" s="16"/>
      <c r="L840" s="16"/>
      <c r="M840" s="16"/>
      <c r="N840" s="16"/>
    </row>
    <row r="841" spans="10:14" ht="13">
      <c r="J841" s="16"/>
      <c r="K841" s="16"/>
      <c r="L841" s="16"/>
      <c r="M841" s="16"/>
      <c r="N841" s="16"/>
    </row>
    <row r="842" spans="10:14" ht="13">
      <c r="J842" s="16"/>
      <c r="K842" s="16"/>
      <c r="L842" s="16"/>
      <c r="M842" s="16"/>
      <c r="N842" s="16"/>
    </row>
    <row r="843" spans="10:14" ht="13">
      <c r="J843" s="16"/>
      <c r="K843" s="16"/>
      <c r="L843" s="16"/>
      <c r="M843" s="16"/>
      <c r="N843" s="16"/>
    </row>
    <row r="844" spans="10:14" ht="13">
      <c r="J844" s="16"/>
      <c r="K844" s="16"/>
      <c r="L844" s="16"/>
      <c r="M844" s="16"/>
      <c r="N844" s="16"/>
    </row>
    <row r="845" spans="10:14" ht="13">
      <c r="J845" s="16"/>
      <c r="K845" s="16"/>
      <c r="L845" s="16"/>
      <c r="M845" s="16"/>
      <c r="N845" s="16"/>
    </row>
    <row r="846" spans="10:14" ht="13">
      <c r="J846" s="16"/>
      <c r="K846" s="16"/>
      <c r="L846" s="16"/>
      <c r="M846" s="16"/>
      <c r="N846" s="16"/>
    </row>
    <row r="847" spans="10:14" ht="13">
      <c r="J847" s="16"/>
      <c r="K847" s="16"/>
      <c r="L847" s="16"/>
      <c r="M847" s="16"/>
      <c r="N847" s="16"/>
    </row>
    <row r="848" spans="10:14" ht="13">
      <c r="J848" s="16"/>
      <c r="K848" s="16"/>
      <c r="L848" s="16"/>
      <c r="M848" s="16"/>
      <c r="N848" s="16"/>
    </row>
    <row r="849" spans="10:14" ht="13">
      <c r="J849" s="16"/>
      <c r="K849" s="16"/>
      <c r="L849" s="16"/>
      <c r="M849" s="16"/>
      <c r="N849" s="16"/>
    </row>
    <row r="850" spans="10:14" ht="13">
      <c r="J850" s="16"/>
      <c r="K850" s="16"/>
      <c r="L850" s="16"/>
      <c r="M850" s="16"/>
      <c r="N850" s="16"/>
    </row>
    <row r="851" spans="10:14" ht="13">
      <c r="J851" s="16"/>
      <c r="K851" s="16"/>
      <c r="L851" s="16"/>
      <c r="M851" s="16"/>
      <c r="N851" s="16"/>
    </row>
    <row r="852" spans="10:14" ht="13">
      <c r="J852" s="16"/>
      <c r="K852" s="16"/>
      <c r="L852" s="16"/>
      <c r="M852" s="16"/>
      <c r="N852" s="16"/>
    </row>
    <row r="853" spans="10:14" ht="13">
      <c r="J853" s="16"/>
      <c r="K853" s="16"/>
      <c r="L853" s="16"/>
      <c r="M853" s="16"/>
      <c r="N853" s="16"/>
    </row>
    <row r="854" spans="10:14" ht="13">
      <c r="J854" s="16"/>
      <c r="K854" s="16"/>
      <c r="L854" s="16"/>
      <c r="M854" s="16"/>
      <c r="N854" s="16"/>
    </row>
    <row r="855" spans="10:14" ht="13">
      <c r="J855" s="16"/>
      <c r="K855" s="16"/>
      <c r="L855" s="16"/>
      <c r="M855" s="16"/>
      <c r="N855" s="16"/>
    </row>
    <row r="856" spans="10:14" ht="13">
      <c r="J856" s="16"/>
      <c r="K856" s="16"/>
      <c r="L856" s="16"/>
      <c r="M856" s="16"/>
      <c r="N856" s="16"/>
    </row>
    <row r="857" spans="10:14" ht="13">
      <c r="J857" s="16"/>
      <c r="K857" s="16"/>
      <c r="L857" s="16"/>
      <c r="M857" s="16"/>
      <c r="N857" s="16"/>
    </row>
    <row r="858" spans="10:14" ht="13">
      <c r="J858" s="16"/>
      <c r="K858" s="16"/>
      <c r="L858" s="16"/>
      <c r="M858" s="16"/>
      <c r="N858" s="16"/>
    </row>
    <row r="859" spans="10:14" ht="13">
      <c r="J859" s="16"/>
      <c r="K859" s="16"/>
      <c r="L859" s="16"/>
      <c r="M859" s="16"/>
      <c r="N859" s="16"/>
    </row>
    <row r="860" spans="10:14" ht="13">
      <c r="J860" s="16"/>
      <c r="K860" s="16"/>
      <c r="L860" s="16"/>
      <c r="M860" s="16"/>
      <c r="N860" s="16"/>
    </row>
    <row r="861" spans="10:14" ht="13">
      <c r="J861" s="16"/>
      <c r="K861" s="16"/>
      <c r="L861" s="16"/>
      <c r="M861" s="16"/>
      <c r="N861" s="16"/>
    </row>
    <row r="862" spans="10:14" ht="13">
      <c r="J862" s="16"/>
      <c r="K862" s="16"/>
      <c r="L862" s="16"/>
      <c r="M862" s="16"/>
      <c r="N862" s="16"/>
    </row>
    <row r="863" spans="10:14" ht="13">
      <c r="J863" s="16"/>
      <c r="K863" s="16"/>
      <c r="L863" s="16"/>
      <c r="M863" s="16"/>
      <c r="N863" s="16"/>
    </row>
    <row r="864" spans="10:14" ht="13">
      <c r="J864" s="16"/>
      <c r="K864" s="16"/>
      <c r="L864" s="16"/>
      <c r="M864" s="16"/>
      <c r="N864" s="16"/>
    </row>
    <row r="865" spans="10:14" ht="13">
      <c r="J865" s="16"/>
      <c r="K865" s="16"/>
      <c r="L865" s="16"/>
      <c r="M865" s="16"/>
      <c r="N865" s="16"/>
    </row>
    <row r="866" spans="10:14" ht="13">
      <c r="J866" s="16"/>
      <c r="K866" s="16"/>
      <c r="L866" s="16"/>
      <c r="M866" s="16"/>
      <c r="N866" s="16"/>
    </row>
    <row r="867" spans="10:14" ht="13">
      <c r="J867" s="16"/>
      <c r="K867" s="16"/>
      <c r="L867" s="16"/>
      <c r="M867" s="16"/>
      <c r="N867" s="16"/>
    </row>
    <row r="868" spans="10:14" ht="13">
      <c r="J868" s="16"/>
      <c r="K868" s="16"/>
      <c r="L868" s="16"/>
      <c r="M868" s="16"/>
      <c r="N868" s="16"/>
    </row>
    <row r="869" spans="10:14" ht="13">
      <c r="J869" s="16"/>
      <c r="K869" s="16"/>
      <c r="L869" s="16"/>
      <c r="M869" s="16"/>
      <c r="N869" s="16"/>
    </row>
    <row r="870" spans="10:14" ht="13">
      <c r="J870" s="16"/>
      <c r="K870" s="16"/>
      <c r="L870" s="16"/>
      <c r="M870" s="16"/>
      <c r="N870" s="16"/>
    </row>
    <row r="871" spans="10:14" ht="13">
      <c r="J871" s="16"/>
      <c r="K871" s="16"/>
      <c r="L871" s="16"/>
      <c r="M871" s="16"/>
      <c r="N871" s="16"/>
    </row>
    <row r="872" spans="10:14" ht="13">
      <c r="J872" s="16"/>
      <c r="K872" s="16"/>
      <c r="L872" s="16"/>
      <c r="M872" s="16"/>
      <c r="N872" s="16"/>
    </row>
    <row r="873" spans="10:14" ht="13">
      <c r="J873" s="16"/>
      <c r="K873" s="16"/>
      <c r="L873" s="16"/>
      <c r="M873" s="16"/>
      <c r="N873" s="16"/>
    </row>
    <row r="874" spans="10:14" ht="13">
      <c r="J874" s="16"/>
      <c r="K874" s="16"/>
      <c r="L874" s="16"/>
      <c r="M874" s="16"/>
      <c r="N874" s="16"/>
    </row>
    <row r="875" spans="10:14" ht="13">
      <c r="J875" s="16"/>
      <c r="K875" s="16"/>
      <c r="L875" s="16"/>
      <c r="M875" s="16"/>
      <c r="N875" s="16"/>
    </row>
    <row r="876" spans="10:14" ht="13">
      <c r="J876" s="16"/>
      <c r="K876" s="16"/>
      <c r="L876" s="16"/>
      <c r="M876" s="16"/>
      <c r="N876" s="16"/>
    </row>
    <row r="877" spans="10:14" ht="13">
      <c r="J877" s="16"/>
      <c r="K877" s="16"/>
      <c r="L877" s="16"/>
      <c r="M877" s="16"/>
      <c r="N877" s="16"/>
    </row>
    <row r="878" spans="10:14" ht="13">
      <c r="J878" s="16"/>
      <c r="K878" s="16"/>
      <c r="L878" s="16"/>
      <c r="M878" s="16"/>
      <c r="N878" s="16"/>
    </row>
    <row r="879" spans="10:14" ht="13">
      <c r="J879" s="16"/>
      <c r="K879" s="16"/>
      <c r="L879" s="16"/>
      <c r="M879" s="16"/>
      <c r="N879" s="16"/>
    </row>
    <row r="880" spans="10:14" ht="13">
      <c r="J880" s="16"/>
      <c r="K880" s="16"/>
      <c r="L880" s="16"/>
      <c r="M880" s="16"/>
      <c r="N880" s="16"/>
    </row>
    <row r="881" spans="10:14" ht="13">
      <c r="J881" s="16"/>
      <c r="K881" s="16"/>
      <c r="L881" s="16"/>
      <c r="M881" s="16"/>
      <c r="N881" s="16"/>
    </row>
    <row r="882" spans="10:14" ht="13">
      <c r="J882" s="16"/>
      <c r="K882" s="16"/>
      <c r="L882" s="16"/>
      <c r="M882" s="16"/>
      <c r="N882" s="16"/>
    </row>
    <row r="883" spans="10:14" ht="13">
      <c r="J883" s="16"/>
      <c r="K883" s="16"/>
      <c r="L883" s="16"/>
      <c r="M883" s="16"/>
      <c r="N883" s="16"/>
    </row>
    <row r="884" spans="10:14" ht="13">
      <c r="J884" s="16"/>
      <c r="K884" s="16"/>
      <c r="L884" s="16"/>
      <c r="M884" s="16"/>
      <c r="N884" s="16"/>
    </row>
    <row r="885" spans="10:14" ht="13">
      <c r="J885" s="16"/>
      <c r="K885" s="16"/>
      <c r="L885" s="16"/>
      <c r="M885" s="16"/>
      <c r="N885" s="16"/>
    </row>
    <row r="886" spans="10:14" ht="13">
      <c r="J886" s="16"/>
      <c r="K886" s="16"/>
      <c r="L886" s="16"/>
      <c r="M886" s="16"/>
      <c r="N886" s="16"/>
    </row>
    <row r="887" spans="10:14" ht="13">
      <c r="J887" s="16"/>
      <c r="K887" s="16"/>
      <c r="L887" s="16"/>
      <c r="M887" s="16"/>
      <c r="N887" s="16"/>
    </row>
    <row r="888" spans="10:14" ht="13">
      <c r="J888" s="16"/>
      <c r="K888" s="16"/>
      <c r="L888" s="16"/>
      <c r="M888" s="16"/>
      <c r="N888" s="16"/>
    </row>
    <row r="889" spans="10:14" ht="13">
      <c r="J889" s="16"/>
      <c r="K889" s="16"/>
      <c r="L889" s="16"/>
      <c r="M889" s="16"/>
      <c r="N889" s="16"/>
    </row>
    <row r="890" spans="10:14" ht="13">
      <c r="J890" s="16"/>
      <c r="K890" s="16"/>
      <c r="L890" s="16"/>
      <c r="M890" s="16"/>
      <c r="N890" s="16"/>
    </row>
    <row r="891" spans="10:14" ht="13">
      <c r="J891" s="16"/>
      <c r="K891" s="16"/>
      <c r="L891" s="16"/>
      <c r="M891" s="16"/>
      <c r="N891" s="16"/>
    </row>
    <row r="892" spans="10:14" ht="13">
      <c r="J892" s="16"/>
      <c r="K892" s="16"/>
      <c r="L892" s="16"/>
      <c r="M892" s="16"/>
      <c r="N892" s="16"/>
    </row>
    <row r="893" spans="10:14" ht="13">
      <c r="J893" s="16"/>
      <c r="K893" s="16"/>
      <c r="L893" s="16"/>
      <c r="M893" s="16"/>
      <c r="N893" s="16"/>
    </row>
    <row r="894" spans="10:14" ht="13">
      <c r="J894" s="16"/>
      <c r="K894" s="16"/>
      <c r="L894" s="16"/>
      <c r="M894" s="16"/>
      <c r="N894" s="16"/>
    </row>
    <row r="895" spans="10:14" ht="13">
      <c r="J895" s="16"/>
      <c r="K895" s="16"/>
      <c r="L895" s="16"/>
      <c r="M895" s="16"/>
      <c r="N895" s="16"/>
    </row>
    <row r="896" spans="10:14" ht="13">
      <c r="J896" s="16"/>
      <c r="K896" s="16"/>
      <c r="L896" s="16"/>
      <c r="M896" s="16"/>
      <c r="N896" s="16"/>
    </row>
    <row r="897" spans="10:14" ht="13">
      <c r="J897" s="16"/>
      <c r="K897" s="16"/>
      <c r="L897" s="16"/>
      <c r="M897" s="16"/>
      <c r="N897" s="16"/>
    </row>
    <row r="898" spans="10:14" ht="13">
      <c r="J898" s="16"/>
      <c r="K898" s="16"/>
      <c r="L898" s="16"/>
      <c r="M898" s="16"/>
      <c r="N898" s="16"/>
    </row>
    <row r="899" spans="10:14" ht="13">
      <c r="J899" s="16"/>
      <c r="K899" s="16"/>
      <c r="L899" s="16"/>
      <c r="M899" s="16"/>
      <c r="N899" s="16"/>
    </row>
    <row r="900" spans="10:14" ht="13">
      <c r="J900" s="16"/>
      <c r="K900" s="16"/>
      <c r="L900" s="16"/>
      <c r="M900" s="16"/>
      <c r="N900" s="16"/>
    </row>
    <row r="901" spans="10:14" ht="13">
      <c r="J901" s="16"/>
      <c r="K901" s="16"/>
      <c r="L901" s="16"/>
      <c r="M901" s="16"/>
      <c r="N901" s="16"/>
    </row>
    <row r="902" spans="10:14" ht="13">
      <c r="J902" s="16"/>
      <c r="K902" s="16"/>
      <c r="L902" s="16"/>
      <c r="M902" s="16"/>
      <c r="N902" s="16"/>
    </row>
    <row r="903" spans="10:14" ht="13">
      <c r="J903" s="16"/>
      <c r="K903" s="16"/>
      <c r="L903" s="16"/>
      <c r="M903" s="16"/>
      <c r="N903" s="16"/>
    </row>
    <row r="904" spans="10:14" ht="13">
      <c r="J904" s="16"/>
      <c r="K904" s="16"/>
      <c r="L904" s="16"/>
      <c r="M904" s="16"/>
      <c r="N904" s="16"/>
    </row>
    <row r="905" spans="10:14" ht="13">
      <c r="J905" s="16"/>
      <c r="K905" s="16"/>
      <c r="L905" s="16"/>
      <c r="M905" s="16"/>
      <c r="N905" s="16"/>
    </row>
    <row r="906" spans="10:14" ht="13">
      <c r="J906" s="16"/>
      <c r="K906" s="16"/>
      <c r="L906" s="16"/>
      <c r="M906" s="16"/>
      <c r="N906" s="16"/>
    </row>
    <row r="907" spans="10:14" ht="13">
      <c r="J907" s="16"/>
      <c r="K907" s="16"/>
      <c r="L907" s="16"/>
      <c r="M907" s="16"/>
      <c r="N907" s="16"/>
    </row>
    <row r="908" spans="10:14" ht="13">
      <c r="J908" s="16"/>
      <c r="K908" s="16"/>
      <c r="L908" s="16"/>
      <c r="M908" s="16"/>
      <c r="N908" s="16"/>
    </row>
    <row r="909" spans="10:14" ht="13">
      <c r="J909" s="16"/>
      <c r="K909" s="16"/>
      <c r="L909" s="16"/>
      <c r="M909" s="16"/>
      <c r="N909" s="16"/>
    </row>
    <row r="910" spans="10:14" ht="13">
      <c r="J910" s="16"/>
      <c r="K910" s="16"/>
      <c r="L910" s="16"/>
      <c r="M910" s="16"/>
      <c r="N910" s="16"/>
    </row>
    <row r="911" spans="10:14" ht="13">
      <c r="J911" s="16"/>
      <c r="K911" s="16"/>
      <c r="L911" s="16"/>
      <c r="M911" s="16"/>
      <c r="N911" s="16"/>
    </row>
    <row r="912" spans="10:14" ht="13">
      <c r="J912" s="16"/>
      <c r="K912" s="16"/>
      <c r="L912" s="16"/>
      <c r="M912" s="16"/>
      <c r="N912" s="16"/>
    </row>
    <row r="913" spans="10:14" ht="13">
      <c r="J913" s="16"/>
      <c r="K913" s="16"/>
      <c r="L913" s="16"/>
      <c r="M913" s="16"/>
      <c r="N913" s="16"/>
    </row>
    <row r="914" spans="10:14" ht="13">
      <c r="J914" s="16"/>
      <c r="K914" s="16"/>
      <c r="L914" s="16"/>
      <c r="M914" s="16"/>
      <c r="N914" s="16"/>
    </row>
    <row r="915" spans="10:14" ht="13">
      <c r="J915" s="16"/>
      <c r="K915" s="16"/>
      <c r="L915" s="16"/>
      <c r="M915" s="16"/>
      <c r="N915" s="16"/>
    </row>
    <row r="916" spans="10:14" ht="13">
      <c r="J916" s="16"/>
      <c r="K916" s="16"/>
      <c r="L916" s="16"/>
      <c r="M916" s="16"/>
      <c r="N916" s="16"/>
    </row>
    <row r="917" spans="10:14" ht="13">
      <c r="J917" s="16"/>
      <c r="K917" s="16"/>
      <c r="L917" s="16"/>
      <c r="M917" s="16"/>
      <c r="N917" s="16"/>
    </row>
    <row r="918" spans="10:14" ht="13">
      <c r="J918" s="16"/>
      <c r="K918" s="16"/>
      <c r="L918" s="16"/>
      <c r="M918" s="16"/>
      <c r="N918" s="16"/>
    </row>
    <row r="919" spans="10:14" ht="13">
      <c r="J919" s="16"/>
      <c r="K919" s="16"/>
      <c r="L919" s="16"/>
      <c r="M919" s="16"/>
      <c r="N919" s="16"/>
    </row>
    <row r="920" spans="10:14" ht="13">
      <c r="J920" s="16"/>
      <c r="K920" s="16"/>
      <c r="L920" s="16"/>
      <c r="M920" s="16"/>
      <c r="N920" s="16"/>
    </row>
    <row r="921" spans="10:14" ht="13">
      <c r="J921" s="16"/>
      <c r="K921" s="16"/>
      <c r="L921" s="16"/>
      <c r="M921" s="16"/>
      <c r="N921" s="16"/>
    </row>
    <row r="922" spans="10:14" ht="13">
      <c r="J922" s="16"/>
      <c r="K922" s="16"/>
      <c r="L922" s="16"/>
      <c r="M922" s="16"/>
      <c r="N922" s="16"/>
    </row>
    <row r="923" spans="10:14" ht="13">
      <c r="J923" s="16"/>
      <c r="K923" s="16"/>
      <c r="L923" s="16"/>
      <c r="M923" s="16"/>
      <c r="N923" s="16"/>
    </row>
    <row r="924" spans="10:14" ht="13">
      <c r="J924" s="16"/>
      <c r="K924" s="16"/>
      <c r="L924" s="16"/>
      <c r="M924" s="16"/>
      <c r="N924" s="16"/>
    </row>
    <row r="925" spans="10:14" ht="13">
      <c r="J925" s="16"/>
      <c r="K925" s="16"/>
      <c r="L925" s="16"/>
      <c r="M925" s="16"/>
      <c r="N925" s="16"/>
    </row>
    <row r="926" spans="10:14" ht="13">
      <c r="J926" s="16"/>
      <c r="K926" s="16"/>
      <c r="L926" s="16"/>
      <c r="M926" s="16"/>
      <c r="N926" s="16"/>
    </row>
    <row r="927" spans="10:14" ht="13">
      <c r="J927" s="16"/>
      <c r="K927" s="16"/>
      <c r="L927" s="16"/>
      <c r="M927" s="16"/>
      <c r="N927" s="16"/>
    </row>
    <row r="928" spans="10:14" ht="13">
      <c r="J928" s="16"/>
      <c r="K928" s="16"/>
      <c r="L928" s="16"/>
      <c r="M928" s="16"/>
      <c r="N928" s="16"/>
    </row>
    <row r="929" spans="10:14" ht="13">
      <c r="J929" s="16"/>
      <c r="K929" s="16"/>
      <c r="L929" s="16"/>
      <c r="M929" s="16"/>
      <c r="N929" s="16"/>
    </row>
    <row r="930" spans="10:14" ht="13">
      <c r="J930" s="16"/>
      <c r="K930" s="16"/>
      <c r="L930" s="16"/>
      <c r="M930" s="16"/>
      <c r="N930" s="16"/>
    </row>
    <row r="931" spans="10:14" ht="13">
      <c r="J931" s="16"/>
      <c r="K931" s="16"/>
      <c r="L931" s="16"/>
      <c r="M931" s="16"/>
      <c r="N931" s="16"/>
    </row>
    <row r="932" spans="10:14" ht="13">
      <c r="J932" s="16"/>
      <c r="K932" s="16"/>
      <c r="L932" s="16"/>
      <c r="M932" s="16"/>
      <c r="N932" s="16"/>
    </row>
    <row r="933" spans="10:14" ht="13">
      <c r="J933" s="16"/>
      <c r="K933" s="16"/>
      <c r="L933" s="16"/>
      <c r="M933" s="16"/>
      <c r="N933" s="16"/>
    </row>
    <row r="934" spans="10:14" ht="13">
      <c r="J934" s="16"/>
      <c r="K934" s="16"/>
      <c r="L934" s="16"/>
      <c r="M934" s="16"/>
      <c r="N934" s="16"/>
    </row>
    <row r="935" spans="10:14" ht="13">
      <c r="J935" s="16"/>
      <c r="K935" s="16"/>
      <c r="L935" s="16"/>
      <c r="M935" s="16"/>
      <c r="N935" s="16"/>
    </row>
    <row r="936" spans="10:14" ht="13">
      <c r="J936" s="16"/>
      <c r="K936" s="16"/>
      <c r="L936" s="16"/>
      <c r="M936" s="16"/>
      <c r="N936" s="16"/>
    </row>
    <row r="937" spans="10:14" ht="13">
      <c r="J937" s="16"/>
      <c r="K937" s="16"/>
      <c r="L937" s="16"/>
      <c r="M937" s="16"/>
      <c r="N937" s="16"/>
    </row>
    <row r="938" spans="10:14" ht="13">
      <c r="J938" s="16"/>
      <c r="K938" s="16"/>
      <c r="L938" s="16"/>
      <c r="M938" s="16"/>
      <c r="N938" s="16"/>
    </row>
    <row r="939" spans="10:14" ht="13">
      <c r="J939" s="16"/>
      <c r="K939" s="16"/>
      <c r="L939" s="16"/>
      <c r="M939" s="16"/>
      <c r="N939" s="16"/>
    </row>
    <row r="940" spans="10:14" ht="13">
      <c r="J940" s="16"/>
      <c r="K940" s="16"/>
      <c r="L940" s="16"/>
      <c r="M940" s="16"/>
      <c r="N940" s="16"/>
    </row>
    <row r="941" spans="10:14" ht="13">
      <c r="J941" s="16"/>
      <c r="K941" s="16"/>
      <c r="L941" s="16"/>
      <c r="M941" s="16"/>
      <c r="N941" s="16"/>
    </row>
    <row r="942" spans="10:14" ht="13">
      <c r="J942" s="16"/>
      <c r="K942" s="16"/>
      <c r="L942" s="16"/>
      <c r="M942" s="16"/>
      <c r="N942" s="16"/>
    </row>
    <row r="943" spans="10:14" ht="13">
      <c r="J943" s="16"/>
      <c r="K943" s="16"/>
      <c r="L943" s="16"/>
      <c r="M943" s="16"/>
      <c r="N943" s="16"/>
    </row>
    <row r="944" spans="10:14" ht="13">
      <c r="J944" s="16"/>
      <c r="K944" s="16"/>
      <c r="L944" s="16"/>
      <c r="M944" s="16"/>
      <c r="N944" s="16"/>
    </row>
    <row r="945" spans="10:14" ht="13">
      <c r="J945" s="16"/>
      <c r="K945" s="16"/>
      <c r="L945" s="16"/>
      <c r="M945" s="16"/>
      <c r="N945" s="16"/>
    </row>
    <row r="946" spans="10:14" ht="13">
      <c r="J946" s="16"/>
      <c r="K946" s="16"/>
      <c r="L946" s="16"/>
      <c r="M946" s="16"/>
      <c r="N946" s="16"/>
    </row>
    <row r="947" spans="10:14" ht="13">
      <c r="J947" s="16"/>
      <c r="K947" s="16"/>
      <c r="L947" s="16"/>
      <c r="M947" s="16"/>
      <c r="N947" s="16"/>
    </row>
    <row r="948" spans="10:14" ht="13">
      <c r="J948" s="16"/>
      <c r="K948" s="16"/>
      <c r="L948" s="16"/>
      <c r="M948" s="16"/>
      <c r="N948" s="16"/>
    </row>
    <row r="949" spans="10:14" ht="13">
      <c r="J949" s="16"/>
      <c r="K949" s="16"/>
      <c r="L949" s="16"/>
      <c r="M949" s="16"/>
      <c r="N949" s="16"/>
    </row>
    <row r="950" spans="10:14" ht="13">
      <c r="J950" s="16"/>
      <c r="K950" s="16"/>
      <c r="L950" s="16"/>
      <c r="M950" s="16"/>
      <c r="N950" s="16"/>
    </row>
    <row r="951" spans="10:14" ht="13">
      <c r="J951" s="16"/>
      <c r="K951" s="16"/>
      <c r="L951" s="16"/>
      <c r="M951" s="16"/>
      <c r="N951" s="16"/>
    </row>
    <row r="952" spans="10:14" ht="13">
      <c r="J952" s="16"/>
      <c r="K952" s="16"/>
      <c r="L952" s="16"/>
      <c r="M952" s="16"/>
      <c r="N952" s="16"/>
    </row>
    <row r="953" spans="10:14" ht="13">
      <c r="J953" s="16"/>
      <c r="K953" s="16"/>
      <c r="L953" s="16"/>
      <c r="M953" s="16"/>
      <c r="N953" s="16"/>
    </row>
    <row r="954" spans="10:14" ht="13">
      <c r="J954" s="16"/>
      <c r="K954" s="16"/>
      <c r="L954" s="16"/>
      <c r="M954" s="16"/>
      <c r="N954" s="16"/>
    </row>
    <row r="955" spans="10:14" ht="13">
      <c r="J955" s="16"/>
      <c r="K955" s="16"/>
      <c r="L955" s="16"/>
      <c r="M955" s="16"/>
      <c r="N955" s="16"/>
    </row>
    <row r="956" spans="10:14" ht="13">
      <c r="J956" s="16"/>
      <c r="K956" s="16"/>
      <c r="L956" s="16"/>
      <c r="M956" s="16"/>
      <c r="N956" s="16"/>
    </row>
    <row r="957" spans="10:14" ht="13">
      <c r="J957" s="16"/>
      <c r="K957" s="16"/>
      <c r="L957" s="16"/>
      <c r="M957" s="16"/>
      <c r="N957" s="16"/>
    </row>
    <row r="958" spans="10:14" ht="13">
      <c r="J958" s="16"/>
      <c r="K958" s="16"/>
      <c r="L958" s="16"/>
      <c r="M958" s="16"/>
      <c r="N958" s="16"/>
    </row>
    <row r="959" spans="10:14" ht="13">
      <c r="J959" s="16"/>
      <c r="K959" s="16"/>
      <c r="L959" s="16"/>
      <c r="M959" s="16"/>
      <c r="N959" s="16"/>
    </row>
    <row r="960" spans="10:14" ht="13">
      <c r="J960" s="16"/>
      <c r="K960" s="16"/>
      <c r="L960" s="16"/>
      <c r="M960" s="16"/>
      <c r="N960" s="16"/>
    </row>
    <row r="961" spans="10:14" ht="13">
      <c r="J961" s="16"/>
      <c r="K961" s="16"/>
      <c r="L961" s="16"/>
      <c r="M961" s="16"/>
      <c r="N961" s="16"/>
    </row>
    <row r="962" spans="10:14" ht="13">
      <c r="J962" s="16"/>
      <c r="K962" s="16"/>
      <c r="L962" s="16"/>
      <c r="M962" s="16"/>
      <c r="N962" s="16"/>
    </row>
    <row r="963" spans="10:14" ht="13">
      <c r="J963" s="16"/>
      <c r="K963" s="16"/>
      <c r="L963" s="16"/>
      <c r="M963" s="16"/>
      <c r="N963" s="16"/>
    </row>
    <row r="964" spans="10:14" ht="13">
      <c r="J964" s="16"/>
      <c r="K964" s="16"/>
      <c r="L964" s="16"/>
      <c r="M964" s="16"/>
      <c r="N964" s="16"/>
    </row>
    <row r="965" spans="10:14" ht="13">
      <c r="J965" s="16"/>
      <c r="K965" s="16"/>
      <c r="L965" s="16"/>
      <c r="M965" s="16"/>
      <c r="N965" s="16"/>
    </row>
    <row r="966" spans="10:14" ht="13">
      <c r="J966" s="16"/>
      <c r="K966" s="16"/>
      <c r="L966" s="16"/>
      <c r="M966" s="16"/>
      <c r="N966" s="16"/>
    </row>
    <row r="967" spans="10:14" ht="13">
      <c r="J967" s="16"/>
      <c r="K967" s="16"/>
      <c r="L967" s="16"/>
      <c r="M967" s="16"/>
      <c r="N967" s="16"/>
    </row>
    <row r="968" spans="10:14" ht="13">
      <c r="J968" s="16"/>
      <c r="K968" s="16"/>
      <c r="L968" s="16"/>
      <c r="M968" s="16"/>
      <c r="N968" s="16"/>
    </row>
    <row r="969" spans="10:14" ht="13">
      <c r="J969" s="16"/>
      <c r="K969" s="16"/>
      <c r="L969" s="16"/>
      <c r="M969" s="16"/>
      <c r="N969" s="16"/>
    </row>
    <row r="970" spans="10:14" ht="13">
      <c r="J970" s="16"/>
      <c r="K970" s="16"/>
      <c r="L970" s="16"/>
      <c r="M970" s="16"/>
      <c r="N970" s="16"/>
    </row>
    <row r="971" spans="10:14" ht="13">
      <c r="J971" s="16"/>
      <c r="K971" s="16"/>
      <c r="L971" s="16"/>
      <c r="M971" s="16"/>
      <c r="N971" s="16"/>
    </row>
    <row r="972" spans="10:14" ht="13">
      <c r="J972" s="16"/>
      <c r="K972" s="16"/>
      <c r="L972" s="16"/>
      <c r="M972" s="16"/>
      <c r="N972" s="16"/>
    </row>
    <row r="973" spans="10:14" ht="13">
      <c r="J973" s="16"/>
      <c r="K973" s="16"/>
      <c r="L973" s="16"/>
      <c r="M973" s="16"/>
      <c r="N973" s="16"/>
    </row>
    <row r="974" spans="10:14" ht="13">
      <c r="J974" s="16"/>
      <c r="K974" s="16"/>
      <c r="L974" s="16"/>
      <c r="M974" s="16"/>
      <c r="N974" s="16"/>
    </row>
    <row r="975" spans="10:14" ht="13">
      <c r="J975" s="16"/>
      <c r="K975" s="16"/>
      <c r="L975" s="16"/>
      <c r="M975" s="16"/>
      <c r="N975" s="16"/>
    </row>
    <row r="976" spans="10:14" ht="13">
      <c r="J976" s="16"/>
      <c r="K976" s="16"/>
      <c r="L976" s="16"/>
      <c r="M976" s="16"/>
      <c r="N976" s="16"/>
    </row>
    <row r="977" spans="10:14" ht="13">
      <c r="J977" s="16"/>
      <c r="K977" s="16"/>
      <c r="L977" s="16"/>
      <c r="M977" s="16"/>
      <c r="N977" s="16"/>
    </row>
    <row r="978" spans="10:14" ht="13">
      <c r="J978" s="16"/>
      <c r="K978" s="16"/>
      <c r="L978" s="16"/>
      <c r="M978" s="16"/>
      <c r="N978" s="16"/>
    </row>
    <row r="979" spans="10:14" ht="13">
      <c r="J979" s="16"/>
      <c r="K979" s="16"/>
      <c r="L979" s="16"/>
      <c r="M979" s="16"/>
      <c r="N979" s="16"/>
    </row>
    <row r="980" spans="10:14" ht="13">
      <c r="J980" s="16"/>
      <c r="K980" s="16"/>
      <c r="L980" s="16"/>
      <c r="M980" s="16"/>
      <c r="N980" s="16"/>
    </row>
    <row r="981" spans="10:14" ht="13">
      <c r="J981" s="16"/>
      <c r="K981" s="16"/>
      <c r="L981" s="16"/>
      <c r="M981" s="16"/>
      <c r="N981" s="16"/>
    </row>
    <row r="982" spans="10:14" ht="13">
      <c r="J982" s="16"/>
      <c r="K982" s="16"/>
      <c r="L982" s="16"/>
      <c r="M982" s="16"/>
      <c r="N982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16.6640625" customWidth="1"/>
    <col min="2" max="2" width="17.6640625" customWidth="1"/>
    <col min="3" max="3" width="14.5" customWidth="1"/>
    <col min="4" max="4" width="5" customWidth="1"/>
    <col min="5" max="5" width="16.6640625" customWidth="1"/>
    <col min="8" max="8" width="19.1640625" customWidth="1"/>
  </cols>
  <sheetData>
    <row r="1" spans="1:11" ht="13">
      <c r="A1" s="38" t="s">
        <v>1</v>
      </c>
      <c r="B1" s="38" t="s">
        <v>977</v>
      </c>
      <c r="C1" s="38" t="s">
        <v>986</v>
      </c>
      <c r="D1" s="38" t="s">
        <v>15</v>
      </c>
      <c r="E1" s="38" t="s">
        <v>987</v>
      </c>
      <c r="F1" s="38" t="s">
        <v>9</v>
      </c>
      <c r="G1" s="38" t="s">
        <v>988</v>
      </c>
      <c r="H1" s="38" t="s">
        <v>989</v>
      </c>
      <c r="I1" s="262" t="s">
        <v>984</v>
      </c>
      <c r="J1" s="38" t="s">
        <v>29</v>
      </c>
    </row>
    <row r="2" spans="1:11" ht="13">
      <c r="A2" s="38" t="str">
        <f>full_overview!B4</f>
        <v>MetaSUB</v>
      </c>
      <c r="B2" s="87">
        <f>full_overview!F4</f>
        <v>7228800901452</v>
      </c>
      <c r="C2" s="87">
        <f>full_overview!H4</f>
        <v>5500</v>
      </c>
      <c r="D2" s="38">
        <f>full_overview!K4</f>
        <v>19</v>
      </c>
      <c r="E2" s="87">
        <f>full_overview!L4</f>
        <v>35187770685</v>
      </c>
      <c r="F2" s="87">
        <f>full_overview!E4</f>
        <v>4220</v>
      </c>
      <c r="G2" s="89">
        <f>full_overview!N4</f>
        <v>20.484222972000001</v>
      </c>
      <c r="H2" s="89">
        <f>full_overview!S4</f>
        <v>185.92447114199999</v>
      </c>
      <c r="I2" s="262">
        <f t="shared" ref="I2:I14" si="0">C2/(H2+G2)</f>
        <v>26.646164414771878</v>
      </c>
      <c r="J2" s="385"/>
      <c r="K2" s="87">
        <f t="shared" ref="K2:K14" si="1">SUM(G2,H2)</f>
        <v>206.40869411399999</v>
      </c>
    </row>
    <row r="3" spans="1:11" ht="13">
      <c r="A3" s="38" t="str">
        <f>full_overview!B6</f>
        <v>SRA-Microbe</v>
      </c>
      <c r="B3" s="87">
        <f>full_overview!F6</f>
        <v>221146020202962</v>
      </c>
      <c r="C3" s="87">
        <f>full_overview!H6</f>
        <v>170000</v>
      </c>
      <c r="D3" s="38">
        <f>full_overview!K6</f>
        <v>31</v>
      </c>
      <c r="E3" s="87">
        <f>full_overview!L6</f>
        <v>39464782143</v>
      </c>
      <c r="F3" s="87">
        <f>full_overview!E6</f>
        <v>446506</v>
      </c>
      <c r="G3" s="89">
        <f>full_overview!N6</f>
        <v>15.444752362999999</v>
      </c>
      <c r="H3" s="89">
        <f>full_overview!S6</f>
        <v>41.702148340000001</v>
      </c>
      <c r="I3" s="262">
        <f t="shared" si="0"/>
        <v>2974.7894970457364</v>
      </c>
      <c r="J3" s="385"/>
      <c r="K3" s="87">
        <f t="shared" si="1"/>
        <v>57.146900703</v>
      </c>
    </row>
    <row r="4" spans="1:11" ht="13">
      <c r="A4" s="38" t="str">
        <f>full_overview!B11</f>
        <v>SRA-MetaGut</v>
      </c>
      <c r="B4" s="87">
        <f>full_overview!F11</f>
        <v>155800118000000</v>
      </c>
      <c r="C4" s="87">
        <f>full_overview!H11</f>
        <v>85986.150999999998</v>
      </c>
      <c r="D4" s="38">
        <f>full_overview!K11</f>
        <v>31</v>
      </c>
      <c r="E4" s="87">
        <f>full_overview!L11</f>
        <v>296856934281</v>
      </c>
      <c r="F4" s="87">
        <f>full_overview!E11</f>
        <v>241384</v>
      </c>
      <c r="G4" s="89">
        <f>full_overview!N11</f>
        <v>112.248986065</v>
      </c>
      <c r="H4" s="89">
        <f>full_overview!S11</f>
        <v>999.01361699100005</v>
      </c>
      <c r="I4" s="262">
        <f t="shared" si="0"/>
        <v>77.376986108896247</v>
      </c>
      <c r="K4" s="87">
        <f t="shared" si="1"/>
        <v>1111.262603056</v>
      </c>
    </row>
    <row r="5" spans="1:11" ht="13" hidden="1">
      <c r="A5" s="38" t="str">
        <f>full_overview!B44</f>
        <v>UHGG (catalog)</v>
      </c>
      <c r="B5" s="87">
        <f>full_overview!F44</f>
        <v>11180393033</v>
      </c>
      <c r="C5" s="38">
        <f>full_overview!H44</f>
        <v>3.3</v>
      </c>
      <c r="D5" s="38">
        <f>full_overview!K44</f>
        <v>31</v>
      </c>
      <c r="E5" s="87">
        <f>full_overview!L44</f>
        <v>9666947835</v>
      </c>
      <c r="F5" s="87">
        <f>full_overview!E44</f>
        <v>4644</v>
      </c>
      <c r="G5" s="89">
        <f>full_overview!N44</f>
        <v>2.6107334600000001</v>
      </c>
      <c r="H5" s="89">
        <f>full_overview!S44</f>
        <v>0.59412133199999995</v>
      </c>
      <c r="I5" s="262">
        <f t="shared" si="0"/>
        <v>1.0296878374138831</v>
      </c>
      <c r="K5" s="87">
        <f t="shared" si="1"/>
        <v>3.2048547919999999</v>
      </c>
    </row>
    <row r="6" spans="1:11" ht="13">
      <c r="A6" s="38" t="str">
        <f>full_overview!B45</f>
        <v>UHGG (all)</v>
      </c>
      <c r="B6" s="87">
        <f>full_overview!F45</f>
        <v>709878907763</v>
      </c>
      <c r="C6" s="87">
        <f>full_overview!H45</f>
        <v>206</v>
      </c>
      <c r="D6" s="38">
        <f>full_overview!K45</f>
        <v>31</v>
      </c>
      <c r="E6" s="87">
        <f>full_overview!L45</f>
        <v>33018449250</v>
      </c>
      <c r="F6" s="87">
        <f>full_overview!E45</f>
        <v>286997</v>
      </c>
      <c r="G6" s="89">
        <f>full_overview!N45</f>
        <v>9.6090003750000008</v>
      </c>
      <c r="H6" s="89">
        <f>full_overview!S45</f>
        <v>17.666563098000001</v>
      </c>
      <c r="I6" s="262">
        <f t="shared" si="0"/>
        <v>7.5525479135900815</v>
      </c>
      <c r="J6" s="385"/>
      <c r="K6" s="87">
        <f t="shared" si="1"/>
        <v>27.275563473000002</v>
      </c>
    </row>
    <row r="7" spans="1:11" ht="13">
      <c r="A7" s="38" t="str">
        <f>full_overview!B12</f>
        <v>SRA-Fungi</v>
      </c>
      <c r="B7" s="87">
        <f>full_overview!F12</f>
        <v>162093667648176</v>
      </c>
      <c r="C7" s="87">
        <f>full_overview!H12</f>
        <v>80896.551000000007</v>
      </c>
      <c r="D7" s="38">
        <f>full_overview!K12</f>
        <v>31</v>
      </c>
      <c r="E7" s="87">
        <f>full_overview!L12</f>
        <v>129746319341</v>
      </c>
      <c r="F7" s="87">
        <f>full_overview!E12</f>
        <v>121900</v>
      </c>
      <c r="G7" s="89">
        <f>full_overview!N12</f>
        <v>38.279970569</v>
      </c>
      <c r="H7" s="89">
        <f>full_overview!S12</f>
        <v>42.237833969999997</v>
      </c>
      <c r="I7" s="262">
        <f t="shared" si="0"/>
        <v>1004.7038846025237</v>
      </c>
      <c r="J7" s="385"/>
      <c r="K7" s="87">
        <f t="shared" si="1"/>
        <v>80.517804538999997</v>
      </c>
    </row>
    <row r="8" spans="1:11" ht="13">
      <c r="A8" s="38" t="s">
        <v>45</v>
      </c>
      <c r="B8" s="87">
        <f>full_overview!F14</f>
        <v>1109249318000000</v>
      </c>
      <c r="C8" s="87">
        <f>full_overview!H14</f>
        <v>575945.73100000003</v>
      </c>
      <c r="D8" s="38">
        <f>full_overview!K14</f>
        <v>31</v>
      </c>
      <c r="E8" s="87">
        <f>full_overview!L14</f>
        <v>923382091809</v>
      </c>
      <c r="F8" s="87">
        <f>full_overview!E14</f>
        <v>531714</v>
      </c>
      <c r="G8" s="89">
        <f>full_overview!N14</f>
        <v>333.83676469099998</v>
      </c>
      <c r="H8" s="89">
        <f>full_overview!S14</f>
        <v>1510.2994561840001</v>
      </c>
      <c r="I8" s="262">
        <f t="shared" si="0"/>
        <v>312.31192385925107</v>
      </c>
      <c r="K8" s="87">
        <f t="shared" si="1"/>
        <v>1844.1362208750002</v>
      </c>
    </row>
    <row r="9" spans="1:11" ht="13">
      <c r="A9" s="38" t="s">
        <v>990</v>
      </c>
      <c r="B9" s="87">
        <f>full_overview!F15</f>
        <v>725374236000000</v>
      </c>
      <c r="C9" s="87">
        <f>full_overview!H15</f>
        <v>345656.63500000001</v>
      </c>
      <c r="D9" s="38">
        <f>full_overview!K15</f>
        <v>31</v>
      </c>
      <c r="E9" s="87">
        <f>full_overview!L15</f>
        <v>343857231554</v>
      </c>
      <c r="F9" s="87">
        <f>full_overview!E15</f>
        <v>436494</v>
      </c>
      <c r="G9" s="89">
        <f>full_overview!N15</f>
        <v>127.601859164</v>
      </c>
      <c r="H9" s="38" t="s">
        <v>991</v>
      </c>
      <c r="I9" s="262" t="e">
        <f t="shared" si="0"/>
        <v>#VALUE!</v>
      </c>
      <c r="K9" s="87">
        <f t="shared" si="1"/>
        <v>127.601859164</v>
      </c>
    </row>
    <row r="10" spans="1:11" ht="13">
      <c r="A10" s="38" t="s">
        <v>992</v>
      </c>
      <c r="B10" s="87">
        <f>full_overview!F24</f>
        <v>1856763433000000</v>
      </c>
      <c r="C10" s="87">
        <f>full_overview!H24</f>
        <v>925256.68299999996</v>
      </c>
      <c r="D10" s="38">
        <f>full_overview!K24</f>
        <v>31</v>
      </c>
      <c r="E10" s="87">
        <f>full_overview!L24</f>
        <v>2749840984958.5</v>
      </c>
      <c r="F10" s="87">
        <f>full_overview!E24</f>
        <v>797883</v>
      </c>
      <c r="G10" s="386">
        <f>full_overview!N24</f>
        <v>960.40818369320743</v>
      </c>
      <c r="H10" s="387">
        <v>1600</v>
      </c>
      <c r="I10" s="388">
        <f t="shared" si="0"/>
        <v>361.37077239980647</v>
      </c>
      <c r="K10" s="87">
        <f t="shared" si="1"/>
        <v>2560.4081836932073</v>
      </c>
    </row>
    <row r="11" spans="1:11" ht="13">
      <c r="A11" s="38" t="s">
        <v>69</v>
      </c>
      <c r="B11" s="87">
        <f>full_overview!F35</f>
        <v>81241272053354</v>
      </c>
      <c r="C11" s="87">
        <f>full_overview!H35</f>
        <v>65000</v>
      </c>
      <c r="D11" s="38">
        <f>full_overview!K35</f>
        <v>31</v>
      </c>
      <c r="E11" s="87">
        <f>full_overview!L35</f>
        <v>1087694004</v>
      </c>
      <c r="F11" s="87">
        <f>full_overview!E35</f>
        <v>11095</v>
      </c>
      <c r="G11" s="89">
        <f>full_overview!N35</f>
        <v>0.42965860299999997</v>
      </c>
      <c r="H11" s="89">
        <f>full_overview!S35</f>
        <v>10.717503750000001</v>
      </c>
      <c r="I11" s="262">
        <f t="shared" si="0"/>
        <v>5831.080407876786</v>
      </c>
      <c r="K11" s="87">
        <f t="shared" si="1"/>
        <v>11.147162353000001</v>
      </c>
    </row>
    <row r="12" spans="1:11" ht="13">
      <c r="A12" s="38" t="s">
        <v>73</v>
      </c>
      <c r="B12" s="87">
        <f>full_overview!F39</f>
        <v>69976761047430</v>
      </c>
      <c r="C12" s="87">
        <f>full_overview!H39</f>
        <v>40000</v>
      </c>
      <c r="D12" s="38">
        <f>full_overview!K39</f>
        <v>41</v>
      </c>
      <c r="E12" s="87">
        <f>full_overview!L39</f>
        <v>1103000862</v>
      </c>
      <c r="F12" s="87">
        <f>full_overview!E39</f>
        <v>9759</v>
      </c>
      <c r="G12" s="89">
        <f>full_overview!N39</f>
        <v>0.40736239400000002</v>
      </c>
      <c r="H12" s="89">
        <f>full_overview!S39</f>
        <v>8.0284076130000006</v>
      </c>
      <c r="I12" s="262">
        <f t="shared" si="0"/>
        <v>4741.7129635834081</v>
      </c>
      <c r="K12" s="87">
        <f t="shared" si="1"/>
        <v>8.4357700070000003</v>
      </c>
    </row>
    <row r="13" spans="1:11" ht="13" hidden="1">
      <c r="A13" s="38" t="s">
        <v>993</v>
      </c>
      <c r="B13" s="87">
        <f>full_overview!F40</f>
        <v>69976761047430</v>
      </c>
      <c r="C13" s="87">
        <f>full_overview!H40</f>
        <v>40255</v>
      </c>
      <c r="D13" s="38">
        <f>full_overview!K40</f>
        <v>41</v>
      </c>
      <c r="E13" s="87">
        <f>full_overview!L40</f>
        <v>25461584924</v>
      </c>
      <c r="F13" s="87">
        <f>full_overview!E40</f>
        <v>9786</v>
      </c>
      <c r="G13" s="89">
        <f>full_overview!N40</f>
        <v>7.1388807329999997</v>
      </c>
      <c r="H13" s="89">
        <f>full_overview!S40</f>
        <v>23.338156685000001</v>
      </c>
      <c r="I13" s="262">
        <f t="shared" si="0"/>
        <v>1320.8304812535698</v>
      </c>
      <c r="K13" s="87">
        <f t="shared" si="1"/>
        <v>30.477037418000002</v>
      </c>
    </row>
    <row r="14" spans="1:11" ht="13">
      <c r="A14" s="38" t="str">
        <f>full_overview!B51</f>
        <v>RefSeq (85k taxID)</v>
      </c>
      <c r="B14" s="87">
        <f>full_overview!F51</f>
        <v>1704644264813</v>
      </c>
      <c r="C14" s="87">
        <f>full_overview!H51</f>
        <v>502.42978357499999</v>
      </c>
      <c r="D14" s="38">
        <f>full_overview!K51</f>
        <v>31</v>
      </c>
      <c r="E14" s="87">
        <f>full_overview!L51</f>
        <v>626178820843</v>
      </c>
      <c r="F14" s="87">
        <f>full_overview!E51</f>
        <v>85375</v>
      </c>
      <c r="G14" s="89">
        <f>full_overview!N51</f>
        <v>176.03713637600001</v>
      </c>
      <c r="H14" s="89">
        <f>full_overview!S51</f>
        <v>87.530970483000004</v>
      </c>
      <c r="I14" s="262">
        <f t="shared" si="0"/>
        <v>1.9062616853099865</v>
      </c>
      <c r="K14" s="87">
        <f t="shared" si="1"/>
        <v>263.56810685900001</v>
      </c>
    </row>
    <row r="15" spans="1:11" ht="13">
      <c r="I15" s="262"/>
      <c r="J15" s="385">
        <v>209169</v>
      </c>
    </row>
    <row r="16" spans="1:11" ht="13">
      <c r="I16" s="262"/>
      <c r="J16" s="385">
        <v>158.51452175035499</v>
      </c>
    </row>
    <row r="17" spans="2:9" ht="13">
      <c r="I17" s="262"/>
    </row>
    <row r="18" spans="2:9" ht="13">
      <c r="B18" s="87">
        <f t="shared" ref="B18:C18" si="2">SUM(B2:B14)</f>
        <v>4461276091466413</v>
      </c>
      <c r="C18" s="87">
        <f t="shared" si="2"/>
        <v>2335208.4807835747</v>
      </c>
      <c r="E18" s="87">
        <f>SUM(E2:E14)</f>
        <v>5214852612489.5</v>
      </c>
      <c r="G18" s="89">
        <f t="shared" ref="G18:H18" si="3">SUM(G2:G14)</f>
        <v>1804.5375114582073</v>
      </c>
      <c r="H18" s="89">
        <f t="shared" si="3"/>
        <v>4527.0532495880007</v>
      </c>
      <c r="I18" s="262">
        <f>C18/(H18+G18)</f>
        <v>368.81860639990475</v>
      </c>
    </row>
    <row r="19" spans="2:9" ht="13">
      <c r="H19" s="89">
        <f>H18+G18</f>
        <v>6331.5907610462082</v>
      </c>
      <c r="I19" s="262"/>
    </row>
    <row r="20" spans="2:9" ht="13">
      <c r="I20" s="262"/>
    </row>
    <row r="21" spans="2:9" ht="13">
      <c r="I21" s="262"/>
    </row>
    <row r="22" spans="2:9" ht="13">
      <c r="I22" s="262"/>
    </row>
    <row r="23" spans="2:9" ht="13">
      <c r="I23" s="262"/>
    </row>
    <row r="24" spans="2:9" ht="13">
      <c r="I24" s="262"/>
    </row>
    <row r="25" spans="2:9" ht="13">
      <c r="I25" s="262"/>
    </row>
    <row r="26" spans="2:9" ht="13">
      <c r="I26" s="262"/>
    </row>
    <row r="27" spans="2:9" ht="13">
      <c r="I27" s="262"/>
    </row>
    <row r="28" spans="2:9" ht="13">
      <c r="I28" s="262"/>
    </row>
    <row r="29" spans="2:9" ht="13">
      <c r="I29" s="262"/>
    </row>
    <row r="30" spans="2:9" ht="13">
      <c r="I30" s="262"/>
    </row>
    <row r="31" spans="2:9" ht="13">
      <c r="I31" s="262"/>
    </row>
    <row r="32" spans="2:9" ht="13">
      <c r="I32" s="262"/>
    </row>
    <row r="33" spans="9:9" ht="13">
      <c r="I33" s="262"/>
    </row>
    <row r="34" spans="9:9" ht="13">
      <c r="I34" s="262"/>
    </row>
    <row r="35" spans="9:9" ht="13">
      <c r="I35" s="262"/>
    </row>
    <row r="36" spans="9:9" ht="13">
      <c r="I36" s="262"/>
    </row>
    <row r="37" spans="9:9" ht="13">
      <c r="I37" s="262"/>
    </row>
    <row r="38" spans="9:9" ht="13">
      <c r="I38" s="262"/>
    </row>
    <row r="39" spans="9:9" ht="13">
      <c r="I39" s="262"/>
    </row>
    <row r="40" spans="9:9" ht="13">
      <c r="I40" s="262"/>
    </row>
    <row r="41" spans="9:9" ht="13">
      <c r="I41" s="262"/>
    </row>
    <row r="42" spans="9:9" ht="13">
      <c r="I42" s="262"/>
    </row>
    <row r="43" spans="9:9" ht="13">
      <c r="I43" s="262"/>
    </row>
    <row r="44" spans="9:9" ht="13">
      <c r="I44" s="262"/>
    </row>
    <row r="45" spans="9:9" ht="13">
      <c r="I45" s="262"/>
    </row>
    <row r="46" spans="9:9" ht="13">
      <c r="I46" s="262"/>
    </row>
    <row r="47" spans="9:9" ht="13">
      <c r="I47" s="262"/>
    </row>
    <row r="48" spans="9:9" ht="13">
      <c r="I48" s="262"/>
    </row>
    <row r="49" spans="9:9" ht="13">
      <c r="I49" s="262"/>
    </row>
    <row r="50" spans="9:9" ht="13">
      <c r="I50" s="262"/>
    </row>
    <row r="51" spans="9:9" ht="13">
      <c r="I51" s="262"/>
    </row>
    <row r="52" spans="9:9" ht="13">
      <c r="I52" s="262"/>
    </row>
    <row r="53" spans="9:9" ht="13">
      <c r="I53" s="262"/>
    </row>
    <row r="54" spans="9:9" ht="13">
      <c r="I54" s="262"/>
    </row>
    <row r="55" spans="9:9" ht="13">
      <c r="I55" s="262"/>
    </row>
    <row r="56" spans="9:9" ht="13">
      <c r="I56" s="262"/>
    </row>
    <row r="57" spans="9:9" ht="13">
      <c r="I57" s="262"/>
    </row>
    <row r="58" spans="9:9" ht="13">
      <c r="I58" s="262"/>
    </row>
    <row r="59" spans="9:9" ht="13">
      <c r="I59" s="262"/>
    </row>
    <row r="60" spans="9:9" ht="13">
      <c r="I60" s="262"/>
    </row>
    <row r="61" spans="9:9" ht="13">
      <c r="I61" s="262"/>
    </row>
    <row r="62" spans="9:9" ht="13">
      <c r="I62" s="262"/>
    </row>
    <row r="63" spans="9:9" ht="13">
      <c r="I63" s="262"/>
    </row>
    <row r="64" spans="9:9" ht="13">
      <c r="I64" s="262"/>
    </row>
    <row r="65" spans="9:9" ht="13">
      <c r="I65" s="262"/>
    </row>
    <row r="66" spans="9:9" ht="13">
      <c r="I66" s="262"/>
    </row>
    <row r="67" spans="9:9" ht="13">
      <c r="I67" s="262"/>
    </row>
    <row r="68" spans="9:9" ht="13">
      <c r="I68" s="262"/>
    </row>
    <row r="69" spans="9:9" ht="13">
      <c r="I69" s="262"/>
    </row>
    <row r="70" spans="9:9" ht="13">
      <c r="I70" s="262"/>
    </row>
    <row r="71" spans="9:9" ht="13">
      <c r="I71" s="262"/>
    </row>
    <row r="72" spans="9:9" ht="13">
      <c r="I72" s="262"/>
    </row>
    <row r="73" spans="9:9" ht="13">
      <c r="I73" s="262"/>
    </row>
    <row r="74" spans="9:9" ht="13">
      <c r="I74" s="262"/>
    </row>
    <row r="75" spans="9:9" ht="13">
      <c r="I75" s="262"/>
    </row>
    <row r="76" spans="9:9" ht="13">
      <c r="I76" s="262"/>
    </row>
    <row r="77" spans="9:9" ht="13">
      <c r="I77" s="262"/>
    </row>
    <row r="78" spans="9:9" ht="13">
      <c r="I78" s="262"/>
    </row>
    <row r="79" spans="9:9" ht="13">
      <c r="I79" s="262"/>
    </row>
    <row r="80" spans="9:9" ht="13">
      <c r="I80" s="262"/>
    </row>
    <row r="81" spans="9:9" ht="13">
      <c r="I81" s="262"/>
    </row>
    <row r="82" spans="9:9" ht="13">
      <c r="I82" s="262"/>
    </row>
    <row r="83" spans="9:9" ht="13">
      <c r="I83" s="262"/>
    </row>
    <row r="84" spans="9:9" ht="13">
      <c r="I84" s="262"/>
    </row>
    <row r="85" spans="9:9" ht="13">
      <c r="I85" s="262"/>
    </row>
    <row r="86" spans="9:9" ht="13">
      <c r="I86" s="262"/>
    </row>
    <row r="87" spans="9:9" ht="13">
      <c r="I87" s="262"/>
    </row>
    <row r="88" spans="9:9" ht="13">
      <c r="I88" s="262"/>
    </row>
    <row r="89" spans="9:9" ht="13">
      <c r="I89" s="262"/>
    </row>
    <row r="90" spans="9:9" ht="13">
      <c r="I90" s="262"/>
    </row>
    <row r="91" spans="9:9" ht="13">
      <c r="I91" s="262"/>
    </row>
    <row r="92" spans="9:9" ht="13">
      <c r="I92" s="262"/>
    </row>
    <row r="93" spans="9:9" ht="13">
      <c r="I93" s="262"/>
    </row>
    <row r="94" spans="9:9" ht="13">
      <c r="I94" s="262"/>
    </row>
    <row r="95" spans="9:9" ht="13">
      <c r="I95" s="262"/>
    </row>
    <row r="96" spans="9:9" ht="13">
      <c r="I96" s="262"/>
    </row>
    <row r="97" spans="9:9" ht="13">
      <c r="I97" s="262"/>
    </row>
    <row r="98" spans="9:9" ht="13">
      <c r="I98" s="262"/>
    </row>
    <row r="99" spans="9:9" ht="13">
      <c r="I99" s="262"/>
    </row>
    <row r="100" spans="9:9" ht="13">
      <c r="I100" s="262"/>
    </row>
    <row r="101" spans="9:9" ht="13">
      <c r="I101" s="262"/>
    </row>
    <row r="102" spans="9:9" ht="13">
      <c r="I102" s="262"/>
    </row>
    <row r="103" spans="9:9" ht="13">
      <c r="I103" s="262"/>
    </row>
    <row r="104" spans="9:9" ht="13">
      <c r="I104" s="262"/>
    </row>
    <row r="105" spans="9:9" ht="13">
      <c r="I105" s="262"/>
    </row>
    <row r="106" spans="9:9" ht="13">
      <c r="I106" s="262"/>
    </row>
    <row r="107" spans="9:9" ht="13">
      <c r="I107" s="262"/>
    </row>
    <row r="108" spans="9:9" ht="13">
      <c r="I108" s="262"/>
    </row>
    <row r="109" spans="9:9" ht="13">
      <c r="I109" s="262"/>
    </row>
    <row r="110" spans="9:9" ht="13">
      <c r="I110" s="262"/>
    </row>
    <row r="111" spans="9:9" ht="13">
      <c r="I111" s="262"/>
    </row>
    <row r="112" spans="9:9" ht="13">
      <c r="I112" s="262"/>
    </row>
    <row r="113" spans="9:9" ht="13">
      <c r="I113" s="262"/>
    </row>
    <row r="114" spans="9:9" ht="13">
      <c r="I114" s="262"/>
    </row>
    <row r="115" spans="9:9" ht="13">
      <c r="I115" s="262"/>
    </row>
    <row r="116" spans="9:9" ht="13">
      <c r="I116" s="262"/>
    </row>
    <row r="117" spans="9:9" ht="13">
      <c r="I117" s="262"/>
    </row>
    <row r="118" spans="9:9" ht="13">
      <c r="I118" s="262"/>
    </row>
    <row r="119" spans="9:9" ht="13">
      <c r="I119" s="262"/>
    </row>
    <row r="120" spans="9:9" ht="13">
      <c r="I120" s="262"/>
    </row>
    <row r="121" spans="9:9" ht="13">
      <c r="I121" s="262"/>
    </row>
    <row r="122" spans="9:9" ht="13">
      <c r="I122" s="262"/>
    </row>
    <row r="123" spans="9:9" ht="13">
      <c r="I123" s="262"/>
    </row>
    <row r="124" spans="9:9" ht="13">
      <c r="I124" s="262"/>
    </row>
    <row r="125" spans="9:9" ht="13">
      <c r="I125" s="262"/>
    </row>
    <row r="126" spans="9:9" ht="13">
      <c r="I126" s="262"/>
    </row>
    <row r="127" spans="9:9" ht="13">
      <c r="I127" s="262"/>
    </row>
    <row r="128" spans="9:9" ht="13">
      <c r="I128" s="262"/>
    </row>
    <row r="129" spans="9:9" ht="13">
      <c r="I129" s="262"/>
    </row>
    <row r="130" spans="9:9" ht="13">
      <c r="I130" s="262"/>
    </row>
    <row r="131" spans="9:9" ht="13">
      <c r="I131" s="262"/>
    </row>
    <row r="132" spans="9:9" ht="13">
      <c r="I132" s="262"/>
    </row>
    <row r="133" spans="9:9" ht="13">
      <c r="I133" s="262"/>
    </row>
    <row r="134" spans="9:9" ht="13">
      <c r="I134" s="262"/>
    </row>
    <row r="135" spans="9:9" ht="13">
      <c r="I135" s="262"/>
    </row>
    <row r="136" spans="9:9" ht="13">
      <c r="I136" s="262"/>
    </row>
    <row r="137" spans="9:9" ht="13">
      <c r="I137" s="262"/>
    </row>
    <row r="138" spans="9:9" ht="13">
      <c r="I138" s="262"/>
    </row>
    <row r="139" spans="9:9" ht="13">
      <c r="I139" s="262"/>
    </row>
    <row r="140" spans="9:9" ht="13">
      <c r="I140" s="262"/>
    </row>
    <row r="141" spans="9:9" ht="13">
      <c r="I141" s="262"/>
    </row>
    <row r="142" spans="9:9" ht="13">
      <c r="I142" s="262"/>
    </row>
    <row r="143" spans="9:9" ht="13">
      <c r="I143" s="262"/>
    </row>
    <row r="144" spans="9:9" ht="13">
      <c r="I144" s="262"/>
    </row>
    <row r="145" spans="9:9" ht="13">
      <c r="I145" s="262"/>
    </row>
    <row r="146" spans="9:9" ht="13">
      <c r="I146" s="262"/>
    </row>
    <row r="147" spans="9:9" ht="13">
      <c r="I147" s="262"/>
    </row>
    <row r="148" spans="9:9" ht="13">
      <c r="I148" s="262"/>
    </row>
    <row r="149" spans="9:9" ht="13">
      <c r="I149" s="262"/>
    </row>
    <row r="150" spans="9:9" ht="13">
      <c r="I150" s="262"/>
    </row>
    <row r="151" spans="9:9" ht="13">
      <c r="I151" s="262"/>
    </row>
    <row r="152" spans="9:9" ht="13">
      <c r="I152" s="262"/>
    </row>
    <row r="153" spans="9:9" ht="13">
      <c r="I153" s="262"/>
    </row>
    <row r="154" spans="9:9" ht="13">
      <c r="I154" s="262"/>
    </row>
    <row r="155" spans="9:9" ht="13">
      <c r="I155" s="262"/>
    </row>
    <row r="156" spans="9:9" ht="13">
      <c r="I156" s="262"/>
    </row>
    <row r="157" spans="9:9" ht="13">
      <c r="I157" s="262"/>
    </row>
    <row r="158" spans="9:9" ht="13">
      <c r="I158" s="262"/>
    </row>
    <row r="159" spans="9:9" ht="13">
      <c r="I159" s="262"/>
    </row>
    <row r="160" spans="9:9" ht="13">
      <c r="I160" s="262"/>
    </row>
    <row r="161" spans="9:9" ht="13">
      <c r="I161" s="262"/>
    </row>
    <row r="162" spans="9:9" ht="13">
      <c r="I162" s="262"/>
    </row>
    <row r="163" spans="9:9" ht="13">
      <c r="I163" s="262"/>
    </row>
    <row r="164" spans="9:9" ht="13">
      <c r="I164" s="262"/>
    </row>
    <row r="165" spans="9:9" ht="13">
      <c r="I165" s="262"/>
    </row>
    <row r="166" spans="9:9" ht="13">
      <c r="I166" s="262"/>
    </row>
    <row r="167" spans="9:9" ht="13">
      <c r="I167" s="262"/>
    </row>
    <row r="168" spans="9:9" ht="13">
      <c r="I168" s="262"/>
    </row>
    <row r="169" spans="9:9" ht="13">
      <c r="I169" s="262"/>
    </row>
    <row r="170" spans="9:9" ht="13">
      <c r="I170" s="262"/>
    </row>
    <row r="171" spans="9:9" ht="13">
      <c r="I171" s="262"/>
    </row>
    <row r="172" spans="9:9" ht="13">
      <c r="I172" s="262"/>
    </row>
    <row r="173" spans="9:9" ht="13">
      <c r="I173" s="262"/>
    </row>
    <row r="174" spans="9:9" ht="13">
      <c r="I174" s="262"/>
    </row>
    <row r="175" spans="9:9" ht="13">
      <c r="I175" s="262"/>
    </row>
    <row r="176" spans="9:9" ht="13">
      <c r="I176" s="262"/>
    </row>
    <row r="177" spans="9:9" ht="13">
      <c r="I177" s="262"/>
    </row>
    <row r="178" spans="9:9" ht="13">
      <c r="I178" s="262"/>
    </row>
    <row r="179" spans="9:9" ht="13">
      <c r="I179" s="262"/>
    </row>
    <row r="180" spans="9:9" ht="13">
      <c r="I180" s="262"/>
    </row>
    <row r="181" spans="9:9" ht="13">
      <c r="I181" s="262"/>
    </row>
    <row r="182" spans="9:9" ht="13">
      <c r="I182" s="262"/>
    </row>
    <row r="183" spans="9:9" ht="13">
      <c r="I183" s="262"/>
    </row>
    <row r="184" spans="9:9" ht="13">
      <c r="I184" s="262"/>
    </row>
    <row r="185" spans="9:9" ht="13">
      <c r="I185" s="262"/>
    </row>
    <row r="186" spans="9:9" ht="13">
      <c r="I186" s="262"/>
    </row>
    <row r="187" spans="9:9" ht="13">
      <c r="I187" s="262"/>
    </row>
    <row r="188" spans="9:9" ht="13">
      <c r="I188" s="262"/>
    </row>
    <row r="189" spans="9:9" ht="13">
      <c r="I189" s="262"/>
    </row>
    <row r="190" spans="9:9" ht="13">
      <c r="I190" s="262"/>
    </row>
    <row r="191" spans="9:9" ht="13">
      <c r="I191" s="262"/>
    </row>
    <row r="192" spans="9:9" ht="13">
      <c r="I192" s="262"/>
    </row>
    <row r="193" spans="9:9" ht="13">
      <c r="I193" s="262"/>
    </row>
    <row r="194" spans="9:9" ht="13">
      <c r="I194" s="262"/>
    </row>
    <row r="195" spans="9:9" ht="13">
      <c r="I195" s="262"/>
    </row>
    <row r="196" spans="9:9" ht="13">
      <c r="I196" s="262"/>
    </row>
    <row r="197" spans="9:9" ht="13">
      <c r="I197" s="262"/>
    </row>
    <row r="198" spans="9:9" ht="13">
      <c r="I198" s="262"/>
    </row>
    <row r="199" spans="9:9" ht="13">
      <c r="I199" s="262"/>
    </row>
    <row r="200" spans="9:9" ht="13">
      <c r="I200" s="262"/>
    </row>
    <row r="201" spans="9:9" ht="13">
      <c r="I201" s="262"/>
    </row>
    <row r="202" spans="9:9" ht="13">
      <c r="I202" s="262"/>
    </row>
    <row r="203" spans="9:9" ht="13">
      <c r="I203" s="262"/>
    </row>
    <row r="204" spans="9:9" ht="13">
      <c r="I204" s="262"/>
    </row>
    <row r="205" spans="9:9" ht="13">
      <c r="I205" s="262"/>
    </row>
    <row r="206" spans="9:9" ht="13">
      <c r="I206" s="262"/>
    </row>
    <row r="207" spans="9:9" ht="13">
      <c r="I207" s="262"/>
    </row>
    <row r="208" spans="9:9" ht="13">
      <c r="I208" s="262"/>
    </row>
    <row r="209" spans="9:9" ht="13">
      <c r="I209" s="262"/>
    </row>
    <row r="210" spans="9:9" ht="13">
      <c r="I210" s="262"/>
    </row>
    <row r="211" spans="9:9" ht="13">
      <c r="I211" s="262"/>
    </row>
    <row r="212" spans="9:9" ht="13">
      <c r="I212" s="262"/>
    </row>
    <row r="213" spans="9:9" ht="13">
      <c r="I213" s="262"/>
    </row>
    <row r="214" spans="9:9" ht="13">
      <c r="I214" s="262"/>
    </row>
    <row r="215" spans="9:9" ht="13">
      <c r="I215" s="262"/>
    </row>
    <row r="216" spans="9:9" ht="13">
      <c r="I216" s="262"/>
    </row>
    <row r="217" spans="9:9" ht="13">
      <c r="I217" s="262"/>
    </row>
    <row r="218" spans="9:9" ht="13">
      <c r="I218" s="262"/>
    </row>
    <row r="219" spans="9:9" ht="13">
      <c r="I219" s="262"/>
    </row>
    <row r="220" spans="9:9" ht="13">
      <c r="I220" s="262"/>
    </row>
    <row r="221" spans="9:9" ht="13">
      <c r="I221" s="262"/>
    </row>
    <row r="222" spans="9:9" ht="13">
      <c r="I222" s="262"/>
    </row>
    <row r="223" spans="9:9" ht="13">
      <c r="I223" s="262"/>
    </row>
    <row r="224" spans="9:9" ht="13">
      <c r="I224" s="262"/>
    </row>
    <row r="225" spans="9:9" ht="13">
      <c r="I225" s="262"/>
    </row>
    <row r="226" spans="9:9" ht="13">
      <c r="I226" s="262"/>
    </row>
    <row r="227" spans="9:9" ht="13">
      <c r="I227" s="262"/>
    </row>
    <row r="228" spans="9:9" ht="13">
      <c r="I228" s="262"/>
    </row>
    <row r="229" spans="9:9" ht="13">
      <c r="I229" s="262"/>
    </row>
    <row r="230" spans="9:9" ht="13">
      <c r="I230" s="262"/>
    </row>
    <row r="231" spans="9:9" ht="13">
      <c r="I231" s="262"/>
    </row>
    <row r="232" spans="9:9" ht="13">
      <c r="I232" s="262"/>
    </row>
    <row r="233" spans="9:9" ht="13">
      <c r="I233" s="262"/>
    </row>
    <row r="234" spans="9:9" ht="13">
      <c r="I234" s="262"/>
    </row>
    <row r="235" spans="9:9" ht="13">
      <c r="I235" s="262"/>
    </row>
    <row r="236" spans="9:9" ht="13">
      <c r="I236" s="262"/>
    </row>
    <row r="237" spans="9:9" ht="13">
      <c r="I237" s="262"/>
    </row>
    <row r="238" spans="9:9" ht="13">
      <c r="I238" s="262"/>
    </row>
    <row r="239" spans="9:9" ht="13">
      <c r="I239" s="262"/>
    </row>
    <row r="240" spans="9:9" ht="13">
      <c r="I240" s="262"/>
    </row>
    <row r="241" spans="9:9" ht="13">
      <c r="I241" s="262"/>
    </row>
    <row r="242" spans="9:9" ht="13">
      <c r="I242" s="262"/>
    </row>
    <row r="243" spans="9:9" ht="13">
      <c r="I243" s="262"/>
    </row>
    <row r="244" spans="9:9" ht="13">
      <c r="I244" s="262"/>
    </row>
    <row r="245" spans="9:9" ht="13">
      <c r="I245" s="262"/>
    </row>
    <row r="246" spans="9:9" ht="13">
      <c r="I246" s="262"/>
    </row>
    <row r="247" spans="9:9" ht="13">
      <c r="I247" s="262"/>
    </row>
    <row r="248" spans="9:9" ht="13">
      <c r="I248" s="262"/>
    </row>
    <row r="249" spans="9:9" ht="13">
      <c r="I249" s="262"/>
    </row>
    <row r="250" spans="9:9" ht="13">
      <c r="I250" s="262"/>
    </row>
    <row r="251" spans="9:9" ht="13">
      <c r="I251" s="262"/>
    </row>
    <row r="252" spans="9:9" ht="13">
      <c r="I252" s="262"/>
    </row>
    <row r="253" spans="9:9" ht="13">
      <c r="I253" s="262"/>
    </row>
    <row r="254" spans="9:9" ht="13">
      <c r="I254" s="262"/>
    </row>
    <row r="255" spans="9:9" ht="13">
      <c r="I255" s="262"/>
    </row>
    <row r="256" spans="9:9" ht="13">
      <c r="I256" s="262"/>
    </row>
    <row r="257" spans="9:9" ht="13">
      <c r="I257" s="262"/>
    </row>
    <row r="258" spans="9:9" ht="13">
      <c r="I258" s="262"/>
    </row>
    <row r="259" spans="9:9" ht="13">
      <c r="I259" s="262"/>
    </row>
    <row r="260" spans="9:9" ht="13">
      <c r="I260" s="262"/>
    </row>
    <row r="261" spans="9:9" ht="13">
      <c r="I261" s="262"/>
    </row>
    <row r="262" spans="9:9" ht="13">
      <c r="I262" s="262"/>
    </row>
    <row r="263" spans="9:9" ht="13">
      <c r="I263" s="262"/>
    </row>
    <row r="264" spans="9:9" ht="13">
      <c r="I264" s="262"/>
    </row>
    <row r="265" spans="9:9" ht="13">
      <c r="I265" s="262"/>
    </row>
    <row r="266" spans="9:9" ht="13">
      <c r="I266" s="262"/>
    </row>
    <row r="267" spans="9:9" ht="13">
      <c r="I267" s="262"/>
    </row>
    <row r="268" spans="9:9" ht="13">
      <c r="I268" s="262"/>
    </row>
    <row r="269" spans="9:9" ht="13">
      <c r="I269" s="262"/>
    </row>
    <row r="270" spans="9:9" ht="13">
      <c r="I270" s="262"/>
    </row>
    <row r="271" spans="9:9" ht="13">
      <c r="I271" s="262"/>
    </row>
    <row r="272" spans="9:9" ht="13">
      <c r="I272" s="262"/>
    </row>
    <row r="273" spans="9:9" ht="13">
      <c r="I273" s="262"/>
    </row>
    <row r="274" spans="9:9" ht="13">
      <c r="I274" s="262"/>
    </row>
    <row r="275" spans="9:9" ht="13">
      <c r="I275" s="262"/>
    </row>
    <row r="276" spans="9:9" ht="13">
      <c r="I276" s="262"/>
    </row>
    <row r="277" spans="9:9" ht="13">
      <c r="I277" s="262"/>
    </row>
    <row r="278" spans="9:9" ht="13">
      <c r="I278" s="262"/>
    </row>
    <row r="279" spans="9:9" ht="13">
      <c r="I279" s="262"/>
    </row>
    <row r="280" spans="9:9" ht="13">
      <c r="I280" s="262"/>
    </row>
    <row r="281" spans="9:9" ht="13">
      <c r="I281" s="262"/>
    </row>
    <row r="282" spans="9:9" ht="13">
      <c r="I282" s="262"/>
    </row>
    <row r="283" spans="9:9" ht="13">
      <c r="I283" s="262"/>
    </row>
    <row r="284" spans="9:9" ht="13">
      <c r="I284" s="262"/>
    </row>
    <row r="285" spans="9:9" ht="13">
      <c r="I285" s="262"/>
    </row>
    <row r="286" spans="9:9" ht="13">
      <c r="I286" s="262"/>
    </row>
    <row r="287" spans="9:9" ht="13">
      <c r="I287" s="262"/>
    </row>
    <row r="288" spans="9:9" ht="13">
      <c r="I288" s="262"/>
    </row>
    <row r="289" spans="9:9" ht="13">
      <c r="I289" s="262"/>
    </row>
    <row r="290" spans="9:9" ht="13">
      <c r="I290" s="262"/>
    </row>
    <row r="291" spans="9:9" ht="13">
      <c r="I291" s="262"/>
    </row>
    <row r="292" spans="9:9" ht="13">
      <c r="I292" s="262"/>
    </row>
    <row r="293" spans="9:9" ht="13">
      <c r="I293" s="262"/>
    </row>
    <row r="294" spans="9:9" ht="13">
      <c r="I294" s="262"/>
    </row>
    <row r="295" spans="9:9" ht="13">
      <c r="I295" s="262"/>
    </row>
    <row r="296" spans="9:9" ht="13">
      <c r="I296" s="262"/>
    </row>
    <row r="297" spans="9:9" ht="13">
      <c r="I297" s="262"/>
    </row>
    <row r="298" spans="9:9" ht="13">
      <c r="I298" s="262"/>
    </row>
    <row r="299" spans="9:9" ht="13">
      <c r="I299" s="262"/>
    </row>
    <row r="300" spans="9:9" ht="13">
      <c r="I300" s="262"/>
    </row>
    <row r="301" spans="9:9" ht="13">
      <c r="I301" s="262"/>
    </row>
    <row r="302" spans="9:9" ht="13">
      <c r="I302" s="262"/>
    </row>
    <row r="303" spans="9:9" ht="13">
      <c r="I303" s="262"/>
    </row>
    <row r="304" spans="9:9" ht="13">
      <c r="I304" s="262"/>
    </row>
    <row r="305" spans="9:9" ht="13">
      <c r="I305" s="262"/>
    </row>
    <row r="306" spans="9:9" ht="13">
      <c r="I306" s="262"/>
    </row>
    <row r="307" spans="9:9" ht="13">
      <c r="I307" s="262"/>
    </row>
    <row r="308" spans="9:9" ht="13">
      <c r="I308" s="262"/>
    </row>
    <row r="309" spans="9:9" ht="13">
      <c r="I309" s="262"/>
    </row>
    <row r="310" spans="9:9" ht="13">
      <c r="I310" s="262"/>
    </row>
    <row r="311" spans="9:9" ht="13">
      <c r="I311" s="262"/>
    </row>
    <row r="312" spans="9:9" ht="13">
      <c r="I312" s="262"/>
    </row>
    <row r="313" spans="9:9" ht="13">
      <c r="I313" s="262"/>
    </row>
    <row r="314" spans="9:9" ht="13">
      <c r="I314" s="262"/>
    </row>
    <row r="315" spans="9:9" ht="13">
      <c r="I315" s="262"/>
    </row>
    <row r="316" spans="9:9" ht="13">
      <c r="I316" s="262"/>
    </row>
    <row r="317" spans="9:9" ht="13">
      <c r="I317" s="262"/>
    </row>
    <row r="318" spans="9:9" ht="13">
      <c r="I318" s="262"/>
    </row>
    <row r="319" spans="9:9" ht="13">
      <c r="I319" s="262"/>
    </row>
    <row r="320" spans="9:9" ht="13">
      <c r="I320" s="262"/>
    </row>
    <row r="321" spans="9:9" ht="13">
      <c r="I321" s="262"/>
    </row>
    <row r="322" spans="9:9" ht="13">
      <c r="I322" s="262"/>
    </row>
    <row r="323" spans="9:9" ht="13">
      <c r="I323" s="262"/>
    </row>
    <row r="324" spans="9:9" ht="13">
      <c r="I324" s="262"/>
    </row>
    <row r="325" spans="9:9" ht="13">
      <c r="I325" s="262"/>
    </row>
    <row r="326" spans="9:9" ht="13">
      <c r="I326" s="262"/>
    </row>
    <row r="327" spans="9:9" ht="13">
      <c r="I327" s="262"/>
    </row>
    <row r="328" spans="9:9" ht="13">
      <c r="I328" s="262"/>
    </row>
    <row r="329" spans="9:9" ht="13">
      <c r="I329" s="262"/>
    </row>
    <row r="330" spans="9:9" ht="13">
      <c r="I330" s="262"/>
    </row>
    <row r="331" spans="9:9" ht="13">
      <c r="I331" s="262"/>
    </row>
    <row r="332" spans="9:9" ht="13">
      <c r="I332" s="262"/>
    </row>
    <row r="333" spans="9:9" ht="13">
      <c r="I333" s="262"/>
    </row>
    <row r="334" spans="9:9" ht="13">
      <c r="I334" s="262"/>
    </row>
    <row r="335" spans="9:9" ht="13">
      <c r="I335" s="262"/>
    </row>
    <row r="336" spans="9:9" ht="13">
      <c r="I336" s="262"/>
    </row>
    <row r="337" spans="9:9" ht="13">
      <c r="I337" s="262"/>
    </row>
    <row r="338" spans="9:9" ht="13">
      <c r="I338" s="262"/>
    </row>
    <row r="339" spans="9:9" ht="13">
      <c r="I339" s="262"/>
    </row>
    <row r="340" spans="9:9" ht="13">
      <c r="I340" s="262"/>
    </row>
    <row r="341" spans="9:9" ht="13">
      <c r="I341" s="262"/>
    </row>
    <row r="342" spans="9:9" ht="13">
      <c r="I342" s="262"/>
    </row>
    <row r="343" spans="9:9" ht="13">
      <c r="I343" s="262"/>
    </row>
    <row r="344" spans="9:9" ht="13">
      <c r="I344" s="262"/>
    </row>
    <row r="345" spans="9:9" ht="13">
      <c r="I345" s="262"/>
    </row>
    <row r="346" spans="9:9" ht="13">
      <c r="I346" s="262"/>
    </row>
    <row r="347" spans="9:9" ht="13">
      <c r="I347" s="262"/>
    </row>
    <row r="348" spans="9:9" ht="13">
      <c r="I348" s="262"/>
    </row>
    <row r="349" spans="9:9" ht="13">
      <c r="I349" s="262"/>
    </row>
    <row r="350" spans="9:9" ht="13">
      <c r="I350" s="262"/>
    </row>
    <row r="351" spans="9:9" ht="13">
      <c r="I351" s="262"/>
    </row>
    <row r="352" spans="9:9" ht="13">
      <c r="I352" s="262"/>
    </row>
    <row r="353" spans="9:9" ht="13">
      <c r="I353" s="262"/>
    </row>
    <row r="354" spans="9:9" ht="13">
      <c r="I354" s="262"/>
    </row>
    <row r="355" spans="9:9" ht="13">
      <c r="I355" s="262"/>
    </row>
    <row r="356" spans="9:9" ht="13">
      <c r="I356" s="262"/>
    </row>
    <row r="357" spans="9:9" ht="13">
      <c r="I357" s="262"/>
    </row>
    <row r="358" spans="9:9" ht="13">
      <c r="I358" s="262"/>
    </row>
    <row r="359" spans="9:9" ht="13">
      <c r="I359" s="262"/>
    </row>
    <row r="360" spans="9:9" ht="13">
      <c r="I360" s="262"/>
    </row>
    <row r="361" spans="9:9" ht="13">
      <c r="I361" s="262"/>
    </row>
    <row r="362" spans="9:9" ht="13">
      <c r="I362" s="262"/>
    </row>
    <row r="363" spans="9:9" ht="13">
      <c r="I363" s="262"/>
    </row>
    <row r="364" spans="9:9" ht="13">
      <c r="I364" s="262"/>
    </row>
    <row r="365" spans="9:9" ht="13">
      <c r="I365" s="262"/>
    </row>
    <row r="366" spans="9:9" ht="13">
      <c r="I366" s="262"/>
    </row>
    <row r="367" spans="9:9" ht="13">
      <c r="I367" s="262"/>
    </row>
    <row r="368" spans="9:9" ht="13">
      <c r="I368" s="262"/>
    </row>
    <row r="369" spans="9:9" ht="13">
      <c r="I369" s="262"/>
    </row>
    <row r="370" spans="9:9" ht="13">
      <c r="I370" s="262"/>
    </row>
    <row r="371" spans="9:9" ht="13">
      <c r="I371" s="262"/>
    </row>
    <row r="372" spans="9:9" ht="13">
      <c r="I372" s="262"/>
    </row>
    <row r="373" spans="9:9" ht="13">
      <c r="I373" s="262"/>
    </row>
    <row r="374" spans="9:9" ht="13">
      <c r="I374" s="262"/>
    </row>
    <row r="375" spans="9:9" ht="13">
      <c r="I375" s="262"/>
    </row>
    <row r="376" spans="9:9" ht="13">
      <c r="I376" s="262"/>
    </row>
    <row r="377" spans="9:9" ht="13">
      <c r="I377" s="262"/>
    </row>
    <row r="378" spans="9:9" ht="13">
      <c r="I378" s="262"/>
    </row>
    <row r="379" spans="9:9" ht="13">
      <c r="I379" s="262"/>
    </row>
    <row r="380" spans="9:9" ht="13">
      <c r="I380" s="262"/>
    </row>
    <row r="381" spans="9:9" ht="13">
      <c r="I381" s="262"/>
    </row>
    <row r="382" spans="9:9" ht="13">
      <c r="I382" s="262"/>
    </row>
    <row r="383" spans="9:9" ht="13">
      <c r="I383" s="262"/>
    </row>
    <row r="384" spans="9:9" ht="13">
      <c r="I384" s="262"/>
    </row>
    <row r="385" spans="9:9" ht="13">
      <c r="I385" s="262"/>
    </row>
    <row r="386" spans="9:9" ht="13">
      <c r="I386" s="262"/>
    </row>
    <row r="387" spans="9:9" ht="13">
      <c r="I387" s="262"/>
    </row>
    <row r="388" spans="9:9" ht="13">
      <c r="I388" s="262"/>
    </row>
    <row r="389" spans="9:9" ht="13">
      <c r="I389" s="262"/>
    </row>
    <row r="390" spans="9:9" ht="13">
      <c r="I390" s="262"/>
    </row>
    <row r="391" spans="9:9" ht="13">
      <c r="I391" s="262"/>
    </row>
    <row r="392" spans="9:9" ht="13">
      <c r="I392" s="262"/>
    </row>
    <row r="393" spans="9:9" ht="13">
      <c r="I393" s="262"/>
    </row>
    <row r="394" spans="9:9" ht="13">
      <c r="I394" s="262"/>
    </row>
    <row r="395" spans="9:9" ht="13">
      <c r="I395" s="262"/>
    </row>
    <row r="396" spans="9:9" ht="13">
      <c r="I396" s="262"/>
    </row>
    <row r="397" spans="9:9" ht="13">
      <c r="I397" s="262"/>
    </row>
    <row r="398" spans="9:9" ht="13">
      <c r="I398" s="262"/>
    </row>
    <row r="399" spans="9:9" ht="13">
      <c r="I399" s="262"/>
    </row>
    <row r="400" spans="9:9" ht="13">
      <c r="I400" s="262"/>
    </row>
    <row r="401" spans="9:9" ht="13">
      <c r="I401" s="262"/>
    </row>
    <row r="402" spans="9:9" ht="13">
      <c r="I402" s="262"/>
    </row>
    <row r="403" spans="9:9" ht="13">
      <c r="I403" s="262"/>
    </row>
    <row r="404" spans="9:9" ht="13">
      <c r="I404" s="262"/>
    </row>
    <row r="405" spans="9:9" ht="13">
      <c r="I405" s="262"/>
    </row>
    <row r="406" spans="9:9" ht="13">
      <c r="I406" s="262"/>
    </row>
    <row r="407" spans="9:9" ht="13">
      <c r="I407" s="262"/>
    </row>
    <row r="408" spans="9:9" ht="13">
      <c r="I408" s="262"/>
    </row>
    <row r="409" spans="9:9" ht="13">
      <c r="I409" s="262"/>
    </row>
    <row r="410" spans="9:9" ht="13">
      <c r="I410" s="262"/>
    </row>
    <row r="411" spans="9:9" ht="13">
      <c r="I411" s="262"/>
    </row>
    <row r="412" spans="9:9" ht="13">
      <c r="I412" s="262"/>
    </row>
    <row r="413" spans="9:9" ht="13">
      <c r="I413" s="262"/>
    </row>
    <row r="414" spans="9:9" ht="13">
      <c r="I414" s="262"/>
    </row>
    <row r="415" spans="9:9" ht="13">
      <c r="I415" s="262"/>
    </row>
    <row r="416" spans="9:9" ht="13">
      <c r="I416" s="262"/>
    </row>
    <row r="417" spans="9:9" ht="13">
      <c r="I417" s="262"/>
    </row>
    <row r="418" spans="9:9" ht="13">
      <c r="I418" s="262"/>
    </row>
    <row r="419" spans="9:9" ht="13">
      <c r="I419" s="262"/>
    </row>
    <row r="420" spans="9:9" ht="13">
      <c r="I420" s="262"/>
    </row>
    <row r="421" spans="9:9" ht="13">
      <c r="I421" s="262"/>
    </row>
    <row r="422" spans="9:9" ht="13">
      <c r="I422" s="262"/>
    </row>
    <row r="423" spans="9:9" ht="13">
      <c r="I423" s="262"/>
    </row>
    <row r="424" spans="9:9" ht="13">
      <c r="I424" s="262"/>
    </row>
    <row r="425" spans="9:9" ht="13">
      <c r="I425" s="262"/>
    </row>
    <row r="426" spans="9:9" ht="13">
      <c r="I426" s="262"/>
    </row>
    <row r="427" spans="9:9" ht="13">
      <c r="I427" s="262"/>
    </row>
    <row r="428" spans="9:9" ht="13">
      <c r="I428" s="262"/>
    </row>
    <row r="429" spans="9:9" ht="13">
      <c r="I429" s="262"/>
    </row>
    <row r="430" spans="9:9" ht="13">
      <c r="I430" s="262"/>
    </row>
    <row r="431" spans="9:9" ht="13">
      <c r="I431" s="262"/>
    </row>
    <row r="432" spans="9:9" ht="13">
      <c r="I432" s="262"/>
    </row>
    <row r="433" spans="9:9" ht="13">
      <c r="I433" s="262"/>
    </row>
    <row r="434" spans="9:9" ht="13">
      <c r="I434" s="262"/>
    </row>
    <row r="435" spans="9:9" ht="13">
      <c r="I435" s="262"/>
    </row>
    <row r="436" spans="9:9" ht="13">
      <c r="I436" s="262"/>
    </row>
    <row r="437" spans="9:9" ht="13">
      <c r="I437" s="262"/>
    </row>
    <row r="438" spans="9:9" ht="13">
      <c r="I438" s="262"/>
    </row>
    <row r="439" spans="9:9" ht="13">
      <c r="I439" s="262"/>
    </row>
    <row r="440" spans="9:9" ht="13">
      <c r="I440" s="262"/>
    </row>
    <row r="441" spans="9:9" ht="13">
      <c r="I441" s="262"/>
    </row>
    <row r="442" spans="9:9" ht="13">
      <c r="I442" s="262"/>
    </row>
    <row r="443" spans="9:9" ht="13">
      <c r="I443" s="262"/>
    </row>
    <row r="444" spans="9:9" ht="13">
      <c r="I444" s="262"/>
    </row>
    <row r="445" spans="9:9" ht="13">
      <c r="I445" s="262"/>
    </row>
    <row r="446" spans="9:9" ht="13">
      <c r="I446" s="262"/>
    </row>
    <row r="447" spans="9:9" ht="13">
      <c r="I447" s="262"/>
    </row>
    <row r="448" spans="9:9" ht="13">
      <c r="I448" s="262"/>
    </row>
    <row r="449" spans="9:9" ht="13">
      <c r="I449" s="262"/>
    </row>
    <row r="450" spans="9:9" ht="13">
      <c r="I450" s="262"/>
    </row>
    <row r="451" spans="9:9" ht="13">
      <c r="I451" s="262"/>
    </row>
    <row r="452" spans="9:9" ht="13">
      <c r="I452" s="262"/>
    </row>
    <row r="453" spans="9:9" ht="13">
      <c r="I453" s="262"/>
    </row>
    <row r="454" spans="9:9" ht="13">
      <c r="I454" s="262"/>
    </row>
    <row r="455" spans="9:9" ht="13">
      <c r="I455" s="262"/>
    </row>
    <row r="456" spans="9:9" ht="13">
      <c r="I456" s="262"/>
    </row>
    <row r="457" spans="9:9" ht="13">
      <c r="I457" s="262"/>
    </row>
    <row r="458" spans="9:9" ht="13">
      <c r="I458" s="262"/>
    </row>
    <row r="459" spans="9:9" ht="13">
      <c r="I459" s="262"/>
    </row>
    <row r="460" spans="9:9" ht="13">
      <c r="I460" s="262"/>
    </row>
    <row r="461" spans="9:9" ht="13">
      <c r="I461" s="262"/>
    </row>
    <row r="462" spans="9:9" ht="13">
      <c r="I462" s="262"/>
    </row>
    <row r="463" spans="9:9" ht="13">
      <c r="I463" s="262"/>
    </row>
    <row r="464" spans="9:9" ht="13">
      <c r="I464" s="262"/>
    </row>
    <row r="465" spans="9:9" ht="13">
      <c r="I465" s="262"/>
    </row>
    <row r="466" spans="9:9" ht="13">
      <c r="I466" s="262"/>
    </row>
    <row r="467" spans="9:9" ht="13">
      <c r="I467" s="262"/>
    </row>
    <row r="468" spans="9:9" ht="13">
      <c r="I468" s="262"/>
    </row>
    <row r="469" spans="9:9" ht="13">
      <c r="I469" s="262"/>
    </row>
    <row r="470" spans="9:9" ht="13">
      <c r="I470" s="262"/>
    </row>
    <row r="471" spans="9:9" ht="13">
      <c r="I471" s="262"/>
    </row>
    <row r="472" spans="9:9" ht="13">
      <c r="I472" s="262"/>
    </row>
    <row r="473" spans="9:9" ht="13">
      <c r="I473" s="262"/>
    </row>
    <row r="474" spans="9:9" ht="13">
      <c r="I474" s="262"/>
    </row>
    <row r="475" spans="9:9" ht="13">
      <c r="I475" s="262"/>
    </row>
    <row r="476" spans="9:9" ht="13">
      <c r="I476" s="262"/>
    </row>
    <row r="477" spans="9:9" ht="13">
      <c r="I477" s="262"/>
    </row>
    <row r="478" spans="9:9" ht="13">
      <c r="I478" s="262"/>
    </row>
    <row r="479" spans="9:9" ht="13">
      <c r="I479" s="262"/>
    </row>
    <row r="480" spans="9:9" ht="13">
      <c r="I480" s="262"/>
    </row>
    <row r="481" spans="9:9" ht="13">
      <c r="I481" s="262"/>
    </row>
    <row r="482" spans="9:9" ht="13">
      <c r="I482" s="262"/>
    </row>
    <row r="483" spans="9:9" ht="13">
      <c r="I483" s="262"/>
    </row>
    <row r="484" spans="9:9" ht="13">
      <c r="I484" s="262"/>
    </row>
    <row r="485" spans="9:9" ht="13">
      <c r="I485" s="262"/>
    </row>
    <row r="486" spans="9:9" ht="13">
      <c r="I486" s="262"/>
    </row>
    <row r="487" spans="9:9" ht="13">
      <c r="I487" s="262"/>
    </row>
    <row r="488" spans="9:9" ht="13">
      <c r="I488" s="262"/>
    </row>
    <row r="489" spans="9:9" ht="13">
      <c r="I489" s="262"/>
    </row>
    <row r="490" spans="9:9" ht="13">
      <c r="I490" s="262"/>
    </row>
    <row r="491" spans="9:9" ht="13">
      <c r="I491" s="262"/>
    </row>
    <row r="492" spans="9:9" ht="13">
      <c r="I492" s="262"/>
    </row>
    <row r="493" spans="9:9" ht="13">
      <c r="I493" s="262"/>
    </row>
    <row r="494" spans="9:9" ht="13">
      <c r="I494" s="262"/>
    </row>
    <row r="495" spans="9:9" ht="13">
      <c r="I495" s="262"/>
    </row>
    <row r="496" spans="9:9" ht="13">
      <c r="I496" s="262"/>
    </row>
    <row r="497" spans="9:9" ht="13">
      <c r="I497" s="262"/>
    </row>
    <row r="498" spans="9:9" ht="13">
      <c r="I498" s="262"/>
    </row>
    <row r="499" spans="9:9" ht="13">
      <c r="I499" s="262"/>
    </row>
    <row r="500" spans="9:9" ht="13">
      <c r="I500" s="262"/>
    </row>
    <row r="501" spans="9:9" ht="13">
      <c r="I501" s="262"/>
    </row>
    <row r="502" spans="9:9" ht="13">
      <c r="I502" s="262"/>
    </row>
    <row r="503" spans="9:9" ht="13">
      <c r="I503" s="262"/>
    </row>
    <row r="504" spans="9:9" ht="13">
      <c r="I504" s="262"/>
    </row>
    <row r="505" spans="9:9" ht="13">
      <c r="I505" s="262"/>
    </row>
    <row r="506" spans="9:9" ht="13">
      <c r="I506" s="262"/>
    </row>
    <row r="507" spans="9:9" ht="13">
      <c r="I507" s="262"/>
    </row>
    <row r="508" spans="9:9" ht="13">
      <c r="I508" s="262"/>
    </row>
    <row r="509" spans="9:9" ht="13">
      <c r="I509" s="262"/>
    </row>
    <row r="510" spans="9:9" ht="13">
      <c r="I510" s="262"/>
    </row>
    <row r="511" spans="9:9" ht="13">
      <c r="I511" s="262"/>
    </row>
    <row r="512" spans="9:9" ht="13">
      <c r="I512" s="262"/>
    </row>
    <row r="513" spans="9:9" ht="13">
      <c r="I513" s="262"/>
    </row>
    <row r="514" spans="9:9" ht="13">
      <c r="I514" s="262"/>
    </row>
    <row r="515" spans="9:9" ht="13">
      <c r="I515" s="262"/>
    </row>
    <row r="516" spans="9:9" ht="13">
      <c r="I516" s="262"/>
    </row>
    <row r="517" spans="9:9" ht="13">
      <c r="I517" s="262"/>
    </row>
    <row r="518" spans="9:9" ht="13">
      <c r="I518" s="262"/>
    </row>
    <row r="519" spans="9:9" ht="13">
      <c r="I519" s="262"/>
    </row>
    <row r="520" spans="9:9" ht="13">
      <c r="I520" s="262"/>
    </row>
    <row r="521" spans="9:9" ht="13">
      <c r="I521" s="262"/>
    </row>
    <row r="522" spans="9:9" ht="13">
      <c r="I522" s="262"/>
    </row>
    <row r="523" spans="9:9" ht="13">
      <c r="I523" s="262"/>
    </row>
    <row r="524" spans="9:9" ht="13">
      <c r="I524" s="262"/>
    </row>
    <row r="525" spans="9:9" ht="13">
      <c r="I525" s="262"/>
    </row>
    <row r="526" spans="9:9" ht="13">
      <c r="I526" s="262"/>
    </row>
    <row r="527" spans="9:9" ht="13">
      <c r="I527" s="262"/>
    </row>
    <row r="528" spans="9:9" ht="13">
      <c r="I528" s="262"/>
    </row>
    <row r="529" spans="9:9" ht="13">
      <c r="I529" s="262"/>
    </row>
    <row r="530" spans="9:9" ht="13">
      <c r="I530" s="262"/>
    </row>
    <row r="531" spans="9:9" ht="13">
      <c r="I531" s="262"/>
    </row>
    <row r="532" spans="9:9" ht="13">
      <c r="I532" s="262"/>
    </row>
    <row r="533" spans="9:9" ht="13">
      <c r="I533" s="262"/>
    </row>
    <row r="534" spans="9:9" ht="13">
      <c r="I534" s="262"/>
    </row>
    <row r="535" spans="9:9" ht="13">
      <c r="I535" s="262"/>
    </row>
    <row r="536" spans="9:9" ht="13">
      <c r="I536" s="262"/>
    </row>
    <row r="537" spans="9:9" ht="13">
      <c r="I537" s="262"/>
    </row>
    <row r="538" spans="9:9" ht="13">
      <c r="I538" s="262"/>
    </row>
    <row r="539" spans="9:9" ht="13">
      <c r="I539" s="262"/>
    </row>
    <row r="540" spans="9:9" ht="13">
      <c r="I540" s="262"/>
    </row>
    <row r="541" spans="9:9" ht="13">
      <c r="I541" s="262"/>
    </row>
    <row r="542" spans="9:9" ht="13">
      <c r="I542" s="262"/>
    </row>
    <row r="543" spans="9:9" ht="13">
      <c r="I543" s="262"/>
    </row>
    <row r="544" spans="9:9" ht="13">
      <c r="I544" s="262"/>
    </row>
    <row r="545" spans="9:9" ht="13">
      <c r="I545" s="262"/>
    </row>
    <row r="546" spans="9:9" ht="13">
      <c r="I546" s="262"/>
    </row>
    <row r="547" spans="9:9" ht="13">
      <c r="I547" s="262"/>
    </row>
    <row r="548" spans="9:9" ht="13">
      <c r="I548" s="262"/>
    </row>
    <row r="549" spans="9:9" ht="13">
      <c r="I549" s="262"/>
    </row>
    <row r="550" spans="9:9" ht="13">
      <c r="I550" s="262"/>
    </row>
    <row r="551" spans="9:9" ht="13">
      <c r="I551" s="262"/>
    </row>
    <row r="552" spans="9:9" ht="13">
      <c r="I552" s="262"/>
    </row>
    <row r="553" spans="9:9" ht="13">
      <c r="I553" s="262"/>
    </row>
    <row r="554" spans="9:9" ht="13">
      <c r="I554" s="262"/>
    </row>
    <row r="555" spans="9:9" ht="13">
      <c r="I555" s="262"/>
    </row>
    <row r="556" spans="9:9" ht="13">
      <c r="I556" s="262"/>
    </row>
    <row r="557" spans="9:9" ht="13">
      <c r="I557" s="262"/>
    </row>
    <row r="558" spans="9:9" ht="13">
      <c r="I558" s="262"/>
    </row>
    <row r="559" spans="9:9" ht="13">
      <c r="I559" s="262"/>
    </row>
    <row r="560" spans="9:9" ht="13">
      <c r="I560" s="262"/>
    </row>
    <row r="561" spans="9:9" ht="13">
      <c r="I561" s="262"/>
    </row>
    <row r="562" spans="9:9" ht="13">
      <c r="I562" s="262"/>
    </row>
    <row r="563" spans="9:9" ht="13">
      <c r="I563" s="262"/>
    </row>
    <row r="564" spans="9:9" ht="13">
      <c r="I564" s="262"/>
    </row>
    <row r="565" spans="9:9" ht="13">
      <c r="I565" s="262"/>
    </row>
    <row r="566" spans="9:9" ht="13">
      <c r="I566" s="262"/>
    </row>
    <row r="567" spans="9:9" ht="13">
      <c r="I567" s="262"/>
    </row>
    <row r="568" spans="9:9" ht="13">
      <c r="I568" s="262"/>
    </row>
    <row r="569" spans="9:9" ht="13">
      <c r="I569" s="262"/>
    </row>
    <row r="570" spans="9:9" ht="13">
      <c r="I570" s="262"/>
    </row>
    <row r="571" spans="9:9" ht="13">
      <c r="I571" s="262"/>
    </row>
    <row r="572" spans="9:9" ht="13">
      <c r="I572" s="262"/>
    </row>
    <row r="573" spans="9:9" ht="13">
      <c r="I573" s="262"/>
    </row>
    <row r="574" spans="9:9" ht="13">
      <c r="I574" s="262"/>
    </row>
    <row r="575" spans="9:9" ht="13">
      <c r="I575" s="262"/>
    </row>
    <row r="576" spans="9:9" ht="13">
      <c r="I576" s="262"/>
    </row>
    <row r="577" spans="9:9" ht="13">
      <c r="I577" s="262"/>
    </row>
    <row r="578" spans="9:9" ht="13">
      <c r="I578" s="262"/>
    </row>
    <row r="579" spans="9:9" ht="13">
      <c r="I579" s="262"/>
    </row>
    <row r="580" spans="9:9" ht="13">
      <c r="I580" s="262"/>
    </row>
    <row r="581" spans="9:9" ht="13">
      <c r="I581" s="262"/>
    </row>
    <row r="582" spans="9:9" ht="13">
      <c r="I582" s="262"/>
    </row>
    <row r="583" spans="9:9" ht="13">
      <c r="I583" s="262"/>
    </row>
    <row r="584" spans="9:9" ht="13">
      <c r="I584" s="262"/>
    </row>
    <row r="585" spans="9:9" ht="13">
      <c r="I585" s="262"/>
    </row>
    <row r="586" spans="9:9" ht="13">
      <c r="I586" s="262"/>
    </row>
    <row r="587" spans="9:9" ht="13">
      <c r="I587" s="262"/>
    </row>
    <row r="588" spans="9:9" ht="13">
      <c r="I588" s="262"/>
    </row>
    <row r="589" spans="9:9" ht="13">
      <c r="I589" s="262"/>
    </row>
    <row r="590" spans="9:9" ht="13">
      <c r="I590" s="262"/>
    </row>
    <row r="591" spans="9:9" ht="13">
      <c r="I591" s="262"/>
    </row>
    <row r="592" spans="9:9" ht="13">
      <c r="I592" s="262"/>
    </row>
    <row r="593" spans="9:9" ht="13">
      <c r="I593" s="262"/>
    </row>
    <row r="594" spans="9:9" ht="13">
      <c r="I594" s="262"/>
    </row>
    <row r="595" spans="9:9" ht="13">
      <c r="I595" s="262"/>
    </row>
    <row r="596" spans="9:9" ht="13">
      <c r="I596" s="262"/>
    </row>
    <row r="597" spans="9:9" ht="13">
      <c r="I597" s="262"/>
    </row>
    <row r="598" spans="9:9" ht="13">
      <c r="I598" s="262"/>
    </row>
    <row r="599" spans="9:9" ht="13">
      <c r="I599" s="262"/>
    </row>
    <row r="600" spans="9:9" ht="13">
      <c r="I600" s="262"/>
    </row>
    <row r="601" spans="9:9" ht="13">
      <c r="I601" s="262"/>
    </row>
    <row r="602" spans="9:9" ht="13">
      <c r="I602" s="262"/>
    </row>
    <row r="603" spans="9:9" ht="13">
      <c r="I603" s="262"/>
    </row>
    <row r="604" spans="9:9" ht="13">
      <c r="I604" s="262"/>
    </row>
    <row r="605" spans="9:9" ht="13">
      <c r="I605" s="262"/>
    </row>
    <row r="606" spans="9:9" ht="13">
      <c r="I606" s="262"/>
    </row>
    <row r="607" spans="9:9" ht="13">
      <c r="I607" s="262"/>
    </row>
    <row r="608" spans="9:9" ht="13">
      <c r="I608" s="262"/>
    </row>
    <row r="609" spans="9:9" ht="13">
      <c r="I609" s="262"/>
    </row>
    <row r="610" spans="9:9" ht="13">
      <c r="I610" s="262"/>
    </row>
    <row r="611" spans="9:9" ht="13">
      <c r="I611" s="262"/>
    </row>
    <row r="612" spans="9:9" ht="13">
      <c r="I612" s="262"/>
    </row>
    <row r="613" spans="9:9" ht="13">
      <c r="I613" s="262"/>
    </row>
    <row r="614" spans="9:9" ht="13">
      <c r="I614" s="262"/>
    </row>
    <row r="615" spans="9:9" ht="13">
      <c r="I615" s="262"/>
    </row>
    <row r="616" spans="9:9" ht="13">
      <c r="I616" s="262"/>
    </row>
    <row r="617" spans="9:9" ht="13">
      <c r="I617" s="262"/>
    </row>
    <row r="618" spans="9:9" ht="13">
      <c r="I618" s="262"/>
    </row>
    <row r="619" spans="9:9" ht="13">
      <c r="I619" s="262"/>
    </row>
    <row r="620" spans="9:9" ht="13">
      <c r="I620" s="262"/>
    </row>
    <row r="621" spans="9:9" ht="13">
      <c r="I621" s="262"/>
    </row>
    <row r="622" spans="9:9" ht="13">
      <c r="I622" s="262"/>
    </row>
    <row r="623" spans="9:9" ht="13">
      <c r="I623" s="262"/>
    </row>
    <row r="624" spans="9:9" ht="13">
      <c r="I624" s="262"/>
    </row>
    <row r="625" spans="9:9" ht="13">
      <c r="I625" s="262"/>
    </row>
    <row r="626" spans="9:9" ht="13">
      <c r="I626" s="262"/>
    </row>
    <row r="627" spans="9:9" ht="13">
      <c r="I627" s="262"/>
    </row>
    <row r="628" spans="9:9" ht="13">
      <c r="I628" s="262"/>
    </row>
    <row r="629" spans="9:9" ht="13">
      <c r="I629" s="262"/>
    </row>
    <row r="630" spans="9:9" ht="13">
      <c r="I630" s="262"/>
    </row>
    <row r="631" spans="9:9" ht="13">
      <c r="I631" s="262"/>
    </row>
    <row r="632" spans="9:9" ht="13">
      <c r="I632" s="262"/>
    </row>
    <row r="633" spans="9:9" ht="13">
      <c r="I633" s="262"/>
    </row>
    <row r="634" spans="9:9" ht="13">
      <c r="I634" s="262"/>
    </row>
    <row r="635" spans="9:9" ht="13">
      <c r="I635" s="262"/>
    </row>
    <row r="636" spans="9:9" ht="13">
      <c r="I636" s="262"/>
    </row>
    <row r="637" spans="9:9" ht="13">
      <c r="I637" s="262"/>
    </row>
    <row r="638" spans="9:9" ht="13">
      <c r="I638" s="262"/>
    </row>
    <row r="639" spans="9:9" ht="13">
      <c r="I639" s="262"/>
    </row>
    <row r="640" spans="9:9" ht="13">
      <c r="I640" s="262"/>
    </row>
    <row r="641" spans="9:9" ht="13">
      <c r="I641" s="262"/>
    </row>
    <row r="642" spans="9:9" ht="13">
      <c r="I642" s="262"/>
    </row>
    <row r="643" spans="9:9" ht="13">
      <c r="I643" s="262"/>
    </row>
    <row r="644" spans="9:9" ht="13">
      <c r="I644" s="262"/>
    </row>
    <row r="645" spans="9:9" ht="13">
      <c r="I645" s="262"/>
    </row>
    <row r="646" spans="9:9" ht="13">
      <c r="I646" s="262"/>
    </row>
    <row r="647" spans="9:9" ht="13">
      <c r="I647" s="262"/>
    </row>
    <row r="648" spans="9:9" ht="13">
      <c r="I648" s="262"/>
    </row>
    <row r="649" spans="9:9" ht="13">
      <c r="I649" s="262"/>
    </row>
    <row r="650" spans="9:9" ht="13">
      <c r="I650" s="262"/>
    </row>
    <row r="651" spans="9:9" ht="13">
      <c r="I651" s="262"/>
    </row>
    <row r="652" spans="9:9" ht="13">
      <c r="I652" s="262"/>
    </row>
    <row r="653" spans="9:9" ht="13">
      <c r="I653" s="262"/>
    </row>
    <row r="654" spans="9:9" ht="13">
      <c r="I654" s="262"/>
    </row>
    <row r="655" spans="9:9" ht="13">
      <c r="I655" s="262"/>
    </row>
    <row r="656" spans="9:9" ht="13">
      <c r="I656" s="262"/>
    </row>
    <row r="657" spans="9:9" ht="13">
      <c r="I657" s="262"/>
    </row>
    <row r="658" spans="9:9" ht="13">
      <c r="I658" s="262"/>
    </row>
    <row r="659" spans="9:9" ht="13">
      <c r="I659" s="262"/>
    </row>
    <row r="660" spans="9:9" ht="13">
      <c r="I660" s="262"/>
    </row>
    <row r="661" spans="9:9" ht="13">
      <c r="I661" s="262"/>
    </row>
    <row r="662" spans="9:9" ht="13">
      <c r="I662" s="262"/>
    </row>
    <row r="663" spans="9:9" ht="13">
      <c r="I663" s="262"/>
    </row>
    <row r="664" spans="9:9" ht="13">
      <c r="I664" s="262"/>
    </row>
    <row r="665" spans="9:9" ht="13">
      <c r="I665" s="262"/>
    </row>
    <row r="666" spans="9:9" ht="13">
      <c r="I666" s="262"/>
    </row>
    <row r="667" spans="9:9" ht="13">
      <c r="I667" s="262"/>
    </row>
    <row r="668" spans="9:9" ht="13">
      <c r="I668" s="262"/>
    </row>
    <row r="669" spans="9:9" ht="13">
      <c r="I669" s="262"/>
    </row>
    <row r="670" spans="9:9" ht="13">
      <c r="I670" s="262"/>
    </row>
    <row r="671" spans="9:9" ht="13">
      <c r="I671" s="262"/>
    </row>
    <row r="672" spans="9:9" ht="13">
      <c r="I672" s="262"/>
    </row>
    <row r="673" spans="9:9" ht="13">
      <c r="I673" s="262"/>
    </row>
    <row r="674" spans="9:9" ht="13">
      <c r="I674" s="262"/>
    </row>
    <row r="675" spans="9:9" ht="13">
      <c r="I675" s="262"/>
    </row>
    <row r="676" spans="9:9" ht="13">
      <c r="I676" s="262"/>
    </row>
    <row r="677" spans="9:9" ht="13">
      <c r="I677" s="262"/>
    </row>
    <row r="678" spans="9:9" ht="13">
      <c r="I678" s="262"/>
    </row>
    <row r="679" spans="9:9" ht="13">
      <c r="I679" s="262"/>
    </row>
    <row r="680" spans="9:9" ht="13">
      <c r="I680" s="262"/>
    </row>
    <row r="681" spans="9:9" ht="13">
      <c r="I681" s="262"/>
    </row>
    <row r="682" spans="9:9" ht="13">
      <c r="I682" s="262"/>
    </row>
    <row r="683" spans="9:9" ht="13">
      <c r="I683" s="262"/>
    </row>
    <row r="684" spans="9:9" ht="13">
      <c r="I684" s="262"/>
    </row>
    <row r="685" spans="9:9" ht="13">
      <c r="I685" s="262"/>
    </row>
    <row r="686" spans="9:9" ht="13">
      <c r="I686" s="262"/>
    </row>
    <row r="687" spans="9:9" ht="13">
      <c r="I687" s="262"/>
    </row>
    <row r="688" spans="9:9" ht="13">
      <c r="I688" s="262"/>
    </row>
    <row r="689" spans="9:9" ht="13">
      <c r="I689" s="262"/>
    </row>
    <row r="690" spans="9:9" ht="13">
      <c r="I690" s="262"/>
    </row>
    <row r="691" spans="9:9" ht="13">
      <c r="I691" s="262"/>
    </row>
    <row r="692" spans="9:9" ht="13">
      <c r="I692" s="262"/>
    </row>
    <row r="693" spans="9:9" ht="13">
      <c r="I693" s="262"/>
    </row>
    <row r="694" spans="9:9" ht="13">
      <c r="I694" s="262"/>
    </row>
    <row r="695" spans="9:9" ht="13">
      <c r="I695" s="262"/>
    </row>
    <row r="696" spans="9:9" ht="13">
      <c r="I696" s="262"/>
    </row>
    <row r="697" spans="9:9" ht="13">
      <c r="I697" s="262"/>
    </row>
    <row r="698" spans="9:9" ht="13">
      <c r="I698" s="262"/>
    </row>
    <row r="699" spans="9:9" ht="13">
      <c r="I699" s="262"/>
    </row>
    <row r="700" spans="9:9" ht="13">
      <c r="I700" s="262"/>
    </row>
    <row r="701" spans="9:9" ht="13">
      <c r="I701" s="262"/>
    </row>
    <row r="702" spans="9:9" ht="13">
      <c r="I702" s="262"/>
    </row>
    <row r="703" spans="9:9" ht="13">
      <c r="I703" s="262"/>
    </row>
    <row r="704" spans="9:9" ht="13">
      <c r="I704" s="262"/>
    </row>
    <row r="705" spans="9:9" ht="13">
      <c r="I705" s="262"/>
    </row>
    <row r="706" spans="9:9" ht="13">
      <c r="I706" s="262"/>
    </row>
    <row r="707" spans="9:9" ht="13">
      <c r="I707" s="262"/>
    </row>
    <row r="708" spans="9:9" ht="13">
      <c r="I708" s="262"/>
    </row>
    <row r="709" spans="9:9" ht="13">
      <c r="I709" s="262"/>
    </row>
    <row r="710" spans="9:9" ht="13">
      <c r="I710" s="262"/>
    </row>
    <row r="711" spans="9:9" ht="13">
      <c r="I711" s="262"/>
    </row>
    <row r="712" spans="9:9" ht="13">
      <c r="I712" s="262"/>
    </row>
    <row r="713" spans="9:9" ht="13">
      <c r="I713" s="262"/>
    </row>
    <row r="714" spans="9:9" ht="13">
      <c r="I714" s="262"/>
    </row>
    <row r="715" spans="9:9" ht="13">
      <c r="I715" s="262"/>
    </row>
    <row r="716" spans="9:9" ht="13">
      <c r="I716" s="262"/>
    </row>
    <row r="717" spans="9:9" ht="13">
      <c r="I717" s="262"/>
    </row>
    <row r="718" spans="9:9" ht="13">
      <c r="I718" s="262"/>
    </row>
    <row r="719" spans="9:9" ht="13">
      <c r="I719" s="262"/>
    </row>
    <row r="720" spans="9:9" ht="13">
      <c r="I720" s="262"/>
    </row>
    <row r="721" spans="9:9" ht="13">
      <c r="I721" s="262"/>
    </row>
    <row r="722" spans="9:9" ht="13">
      <c r="I722" s="262"/>
    </row>
    <row r="723" spans="9:9" ht="13">
      <c r="I723" s="262"/>
    </row>
    <row r="724" spans="9:9" ht="13">
      <c r="I724" s="262"/>
    </row>
    <row r="725" spans="9:9" ht="13">
      <c r="I725" s="262"/>
    </row>
    <row r="726" spans="9:9" ht="13">
      <c r="I726" s="262"/>
    </row>
    <row r="727" spans="9:9" ht="13">
      <c r="I727" s="262"/>
    </row>
    <row r="728" spans="9:9" ht="13">
      <c r="I728" s="262"/>
    </row>
    <row r="729" spans="9:9" ht="13">
      <c r="I729" s="262"/>
    </row>
    <row r="730" spans="9:9" ht="13">
      <c r="I730" s="262"/>
    </row>
    <row r="731" spans="9:9" ht="13">
      <c r="I731" s="262"/>
    </row>
    <row r="732" spans="9:9" ht="13">
      <c r="I732" s="262"/>
    </row>
    <row r="733" spans="9:9" ht="13">
      <c r="I733" s="262"/>
    </row>
    <row r="734" spans="9:9" ht="13">
      <c r="I734" s="262"/>
    </row>
    <row r="735" spans="9:9" ht="13">
      <c r="I735" s="262"/>
    </row>
    <row r="736" spans="9:9" ht="13">
      <c r="I736" s="262"/>
    </row>
    <row r="737" spans="9:9" ht="13">
      <c r="I737" s="262"/>
    </row>
    <row r="738" spans="9:9" ht="13">
      <c r="I738" s="262"/>
    </row>
    <row r="739" spans="9:9" ht="13">
      <c r="I739" s="262"/>
    </row>
    <row r="740" spans="9:9" ht="13">
      <c r="I740" s="262"/>
    </row>
    <row r="741" spans="9:9" ht="13">
      <c r="I741" s="262"/>
    </row>
    <row r="742" spans="9:9" ht="13">
      <c r="I742" s="262"/>
    </row>
    <row r="743" spans="9:9" ht="13">
      <c r="I743" s="262"/>
    </row>
    <row r="744" spans="9:9" ht="13">
      <c r="I744" s="262"/>
    </row>
    <row r="745" spans="9:9" ht="13">
      <c r="I745" s="262"/>
    </row>
    <row r="746" spans="9:9" ht="13">
      <c r="I746" s="262"/>
    </row>
    <row r="747" spans="9:9" ht="13">
      <c r="I747" s="262"/>
    </row>
    <row r="748" spans="9:9" ht="13">
      <c r="I748" s="262"/>
    </row>
    <row r="749" spans="9:9" ht="13">
      <c r="I749" s="262"/>
    </row>
    <row r="750" spans="9:9" ht="13">
      <c r="I750" s="262"/>
    </row>
    <row r="751" spans="9:9" ht="13">
      <c r="I751" s="262"/>
    </row>
    <row r="752" spans="9:9" ht="13">
      <c r="I752" s="262"/>
    </row>
    <row r="753" spans="9:9" ht="13">
      <c r="I753" s="262"/>
    </row>
    <row r="754" spans="9:9" ht="13">
      <c r="I754" s="262"/>
    </row>
    <row r="755" spans="9:9" ht="13">
      <c r="I755" s="262"/>
    </row>
    <row r="756" spans="9:9" ht="13">
      <c r="I756" s="262"/>
    </row>
    <row r="757" spans="9:9" ht="13">
      <c r="I757" s="262"/>
    </row>
    <row r="758" spans="9:9" ht="13">
      <c r="I758" s="262"/>
    </row>
    <row r="759" spans="9:9" ht="13">
      <c r="I759" s="262"/>
    </row>
    <row r="760" spans="9:9" ht="13">
      <c r="I760" s="262"/>
    </row>
    <row r="761" spans="9:9" ht="13">
      <c r="I761" s="262"/>
    </row>
    <row r="762" spans="9:9" ht="13">
      <c r="I762" s="262"/>
    </row>
    <row r="763" spans="9:9" ht="13">
      <c r="I763" s="262"/>
    </row>
    <row r="764" spans="9:9" ht="13">
      <c r="I764" s="262"/>
    </row>
    <row r="765" spans="9:9" ht="13">
      <c r="I765" s="262"/>
    </row>
    <row r="766" spans="9:9" ht="13">
      <c r="I766" s="262"/>
    </row>
    <row r="767" spans="9:9" ht="13">
      <c r="I767" s="262"/>
    </row>
    <row r="768" spans="9:9" ht="13">
      <c r="I768" s="262"/>
    </row>
    <row r="769" spans="9:9" ht="13">
      <c r="I769" s="262"/>
    </row>
    <row r="770" spans="9:9" ht="13">
      <c r="I770" s="262"/>
    </row>
    <row r="771" spans="9:9" ht="13">
      <c r="I771" s="262"/>
    </row>
    <row r="772" spans="9:9" ht="13">
      <c r="I772" s="262"/>
    </row>
    <row r="773" spans="9:9" ht="13">
      <c r="I773" s="262"/>
    </row>
    <row r="774" spans="9:9" ht="13">
      <c r="I774" s="262"/>
    </row>
    <row r="775" spans="9:9" ht="13">
      <c r="I775" s="262"/>
    </row>
    <row r="776" spans="9:9" ht="13">
      <c r="I776" s="262"/>
    </row>
    <row r="777" spans="9:9" ht="13">
      <c r="I777" s="262"/>
    </row>
    <row r="778" spans="9:9" ht="13">
      <c r="I778" s="262"/>
    </row>
    <row r="779" spans="9:9" ht="13">
      <c r="I779" s="262"/>
    </row>
    <row r="780" spans="9:9" ht="13">
      <c r="I780" s="262"/>
    </row>
    <row r="781" spans="9:9" ht="13">
      <c r="I781" s="262"/>
    </row>
    <row r="782" spans="9:9" ht="13">
      <c r="I782" s="262"/>
    </row>
    <row r="783" spans="9:9" ht="13">
      <c r="I783" s="262"/>
    </row>
    <row r="784" spans="9:9" ht="13">
      <c r="I784" s="262"/>
    </row>
    <row r="785" spans="9:9" ht="13">
      <c r="I785" s="262"/>
    </row>
    <row r="786" spans="9:9" ht="13">
      <c r="I786" s="262"/>
    </row>
    <row r="787" spans="9:9" ht="13">
      <c r="I787" s="262"/>
    </row>
    <row r="788" spans="9:9" ht="13">
      <c r="I788" s="262"/>
    </row>
    <row r="789" spans="9:9" ht="13">
      <c r="I789" s="262"/>
    </row>
    <row r="790" spans="9:9" ht="13">
      <c r="I790" s="262"/>
    </row>
    <row r="791" spans="9:9" ht="13">
      <c r="I791" s="262"/>
    </row>
    <row r="792" spans="9:9" ht="13">
      <c r="I792" s="262"/>
    </row>
    <row r="793" spans="9:9" ht="13">
      <c r="I793" s="262"/>
    </row>
    <row r="794" spans="9:9" ht="13">
      <c r="I794" s="262"/>
    </row>
    <row r="795" spans="9:9" ht="13">
      <c r="I795" s="262"/>
    </row>
    <row r="796" spans="9:9" ht="13">
      <c r="I796" s="262"/>
    </row>
    <row r="797" spans="9:9" ht="13">
      <c r="I797" s="262"/>
    </row>
    <row r="798" spans="9:9" ht="13">
      <c r="I798" s="262"/>
    </row>
    <row r="799" spans="9:9" ht="13">
      <c r="I799" s="262"/>
    </row>
    <row r="800" spans="9:9" ht="13">
      <c r="I800" s="262"/>
    </row>
    <row r="801" spans="9:9" ht="13">
      <c r="I801" s="262"/>
    </row>
    <row r="802" spans="9:9" ht="13">
      <c r="I802" s="262"/>
    </row>
    <row r="803" spans="9:9" ht="13">
      <c r="I803" s="262"/>
    </row>
    <row r="804" spans="9:9" ht="13">
      <c r="I804" s="262"/>
    </row>
    <row r="805" spans="9:9" ht="13">
      <c r="I805" s="262"/>
    </row>
    <row r="806" spans="9:9" ht="13">
      <c r="I806" s="262"/>
    </row>
    <row r="807" spans="9:9" ht="13">
      <c r="I807" s="262"/>
    </row>
    <row r="808" spans="9:9" ht="13">
      <c r="I808" s="262"/>
    </row>
    <row r="809" spans="9:9" ht="13">
      <c r="I809" s="262"/>
    </row>
    <row r="810" spans="9:9" ht="13">
      <c r="I810" s="262"/>
    </row>
    <row r="811" spans="9:9" ht="13">
      <c r="I811" s="262"/>
    </row>
    <row r="812" spans="9:9" ht="13">
      <c r="I812" s="262"/>
    </row>
    <row r="813" spans="9:9" ht="13">
      <c r="I813" s="262"/>
    </row>
    <row r="814" spans="9:9" ht="13">
      <c r="I814" s="262"/>
    </row>
    <row r="815" spans="9:9" ht="13">
      <c r="I815" s="262"/>
    </row>
    <row r="816" spans="9:9" ht="13">
      <c r="I816" s="262"/>
    </row>
    <row r="817" spans="9:9" ht="13">
      <c r="I817" s="262"/>
    </row>
    <row r="818" spans="9:9" ht="13">
      <c r="I818" s="262"/>
    </row>
    <row r="819" spans="9:9" ht="13">
      <c r="I819" s="262"/>
    </row>
    <row r="820" spans="9:9" ht="13">
      <c r="I820" s="262"/>
    </row>
    <row r="821" spans="9:9" ht="13">
      <c r="I821" s="262"/>
    </row>
    <row r="822" spans="9:9" ht="13">
      <c r="I822" s="262"/>
    </row>
    <row r="823" spans="9:9" ht="13">
      <c r="I823" s="262"/>
    </row>
    <row r="824" spans="9:9" ht="13">
      <c r="I824" s="262"/>
    </row>
    <row r="825" spans="9:9" ht="13">
      <c r="I825" s="262"/>
    </row>
    <row r="826" spans="9:9" ht="13">
      <c r="I826" s="262"/>
    </row>
    <row r="827" spans="9:9" ht="13">
      <c r="I827" s="262"/>
    </row>
    <row r="828" spans="9:9" ht="13">
      <c r="I828" s="262"/>
    </row>
    <row r="829" spans="9:9" ht="13">
      <c r="I829" s="262"/>
    </row>
    <row r="830" spans="9:9" ht="13">
      <c r="I830" s="262"/>
    </row>
    <row r="831" spans="9:9" ht="13">
      <c r="I831" s="262"/>
    </row>
    <row r="832" spans="9:9" ht="13">
      <c r="I832" s="262"/>
    </row>
    <row r="833" spans="9:9" ht="13">
      <c r="I833" s="262"/>
    </row>
    <row r="834" spans="9:9" ht="13">
      <c r="I834" s="262"/>
    </row>
    <row r="835" spans="9:9" ht="13">
      <c r="I835" s="262"/>
    </row>
    <row r="836" spans="9:9" ht="13">
      <c r="I836" s="262"/>
    </row>
    <row r="837" spans="9:9" ht="13">
      <c r="I837" s="262"/>
    </row>
    <row r="838" spans="9:9" ht="13">
      <c r="I838" s="262"/>
    </row>
    <row r="839" spans="9:9" ht="13">
      <c r="I839" s="262"/>
    </row>
    <row r="840" spans="9:9" ht="13">
      <c r="I840" s="262"/>
    </row>
    <row r="841" spans="9:9" ht="13">
      <c r="I841" s="262"/>
    </row>
    <row r="842" spans="9:9" ht="13">
      <c r="I842" s="262"/>
    </row>
    <row r="843" spans="9:9" ht="13">
      <c r="I843" s="262"/>
    </row>
    <row r="844" spans="9:9" ht="13">
      <c r="I844" s="262"/>
    </row>
    <row r="845" spans="9:9" ht="13">
      <c r="I845" s="262"/>
    </row>
    <row r="846" spans="9:9" ht="13">
      <c r="I846" s="262"/>
    </row>
    <row r="847" spans="9:9" ht="13">
      <c r="I847" s="262"/>
    </row>
    <row r="848" spans="9:9" ht="13">
      <c r="I848" s="262"/>
    </row>
    <row r="849" spans="9:9" ht="13">
      <c r="I849" s="262"/>
    </row>
    <row r="850" spans="9:9" ht="13">
      <c r="I850" s="262"/>
    </row>
    <row r="851" spans="9:9" ht="13">
      <c r="I851" s="262"/>
    </row>
    <row r="852" spans="9:9" ht="13">
      <c r="I852" s="262"/>
    </row>
    <row r="853" spans="9:9" ht="13">
      <c r="I853" s="262"/>
    </row>
    <row r="854" spans="9:9" ht="13">
      <c r="I854" s="262"/>
    </row>
    <row r="855" spans="9:9" ht="13">
      <c r="I855" s="262"/>
    </row>
    <row r="856" spans="9:9" ht="13">
      <c r="I856" s="262"/>
    </row>
    <row r="857" spans="9:9" ht="13">
      <c r="I857" s="262"/>
    </row>
    <row r="858" spans="9:9" ht="13">
      <c r="I858" s="262"/>
    </row>
    <row r="859" spans="9:9" ht="13">
      <c r="I859" s="262"/>
    </row>
    <row r="860" spans="9:9" ht="13">
      <c r="I860" s="262"/>
    </row>
    <row r="861" spans="9:9" ht="13">
      <c r="I861" s="262"/>
    </row>
    <row r="862" spans="9:9" ht="13">
      <c r="I862" s="262"/>
    </row>
    <row r="863" spans="9:9" ht="13">
      <c r="I863" s="262"/>
    </row>
    <row r="864" spans="9:9" ht="13">
      <c r="I864" s="262"/>
    </row>
    <row r="865" spans="9:9" ht="13">
      <c r="I865" s="262"/>
    </row>
    <row r="866" spans="9:9" ht="13">
      <c r="I866" s="262"/>
    </row>
    <row r="867" spans="9:9" ht="13">
      <c r="I867" s="262"/>
    </row>
    <row r="868" spans="9:9" ht="13">
      <c r="I868" s="262"/>
    </row>
    <row r="869" spans="9:9" ht="13">
      <c r="I869" s="262"/>
    </row>
    <row r="870" spans="9:9" ht="13">
      <c r="I870" s="262"/>
    </row>
    <row r="871" spans="9:9" ht="13">
      <c r="I871" s="262"/>
    </row>
    <row r="872" spans="9:9" ht="13">
      <c r="I872" s="262"/>
    </row>
    <row r="873" spans="9:9" ht="13">
      <c r="I873" s="262"/>
    </row>
    <row r="874" spans="9:9" ht="13">
      <c r="I874" s="262"/>
    </row>
    <row r="875" spans="9:9" ht="13">
      <c r="I875" s="262"/>
    </row>
    <row r="876" spans="9:9" ht="13">
      <c r="I876" s="262"/>
    </row>
    <row r="877" spans="9:9" ht="13">
      <c r="I877" s="262"/>
    </row>
    <row r="878" spans="9:9" ht="13">
      <c r="I878" s="262"/>
    </row>
    <row r="879" spans="9:9" ht="13">
      <c r="I879" s="262"/>
    </row>
    <row r="880" spans="9:9" ht="13">
      <c r="I880" s="262"/>
    </row>
    <row r="881" spans="9:9" ht="13">
      <c r="I881" s="262"/>
    </row>
    <row r="882" spans="9:9" ht="13">
      <c r="I882" s="262"/>
    </row>
    <row r="883" spans="9:9" ht="13">
      <c r="I883" s="262"/>
    </row>
    <row r="884" spans="9:9" ht="13">
      <c r="I884" s="262"/>
    </row>
    <row r="885" spans="9:9" ht="13">
      <c r="I885" s="262"/>
    </row>
    <row r="886" spans="9:9" ht="13">
      <c r="I886" s="262"/>
    </row>
    <row r="887" spans="9:9" ht="13">
      <c r="I887" s="262"/>
    </row>
    <row r="888" spans="9:9" ht="13">
      <c r="I888" s="262"/>
    </row>
    <row r="889" spans="9:9" ht="13">
      <c r="I889" s="262"/>
    </row>
    <row r="890" spans="9:9" ht="13">
      <c r="I890" s="262"/>
    </row>
    <row r="891" spans="9:9" ht="13">
      <c r="I891" s="262"/>
    </row>
    <row r="892" spans="9:9" ht="13">
      <c r="I892" s="262"/>
    </row>
    <row r="893" spans="9:9" ht="13">
      <c r="I893" s="262"/>
    </row>
    <row r="894" spans="9:9" ht="13">
      <c r="I894" s="262"/>
    </row>
    <row r="895" spans="9:9" ht="13">
      <c r="I895" s="262"/>
    </row>
    <row r="896" spans="9:9" ht="13">
      <c r="I896" s="262"/>
    </row>
    <row r="897" spans="9:9" ht="13">
      <c r="I897" s="262"/>
    </row>
    <row r="898" spans="9:9" ht="13">
      <c r="I898" s="262"/>
    </row>
    <row r="899" spans="9:9" ht="13">
      <c r="I899" s="262"/>
    </row>
    <row r="900" spans="9:9" ht="13">
      <c r="I900" s="262"/>
    </row>
    <row r="901" spans="9:9" ht="13">
      <c r="I901" s="262"/>
    </row>
    <row r="902" spans="9:9" ht="13">
      <c r="I902" s="262"/>
    </row>
    <row r="903" spans="9:9" ht="13">
      <c r="I903" s="262"/>
    </row>
    <row r="904" spans="9:9" ht="13">
      <c r="I904" s="262"/>
    </row>
    <row r="905" spans="9:9" ht="13">
      <c r="I905" s="262"/>
    </row>
    <row r="906" spans="9:9" ht="13">
      <c r="I906" s="262"/>
    </row>
    <row r="907" spans="9:9" ht="13">
      <c r="I907" s="262"/>
    </row>
    <row r="908" spans="9:9" ht="13">
      <c r="I908" s="262"/>
    </row>
    <row r="909" spans="9:9" ht="13">
      <c r="I909" s="262"/>
    </row>
    <row r="910" spans="9:9" ht="13">
      <c r="I910" s="262"/>
    </row>
    <row r="911" spans="9:9" ht="13">
      <c r="I911" s="262"/>
    </row>
    <row r="912" spans="9:9" ht="13">
      <c r="I912" s="262"/>
    </row>
    <row r="913" spans="9:9" ht="13">
      <c r="I913" s="262"/>
    </row>
    <row r="914" spans="9:9" ht="13">
      <c r="I914" s="262"/>
    </row>
    <row r="915" spans="9:9" ht="13">
      <c r="I915" s="262"/>
    </row>
    <row r="916" spans="9:9" ht="13">
      <c r="I916" s="262"/>
    </row>
    <row r="917" spans="9:9" ht="13">
      <c r="I917" s="262"/>
    </row>
    <row r="918" spans="9:9" ht="13">
      <c r="I918" s="262"/>
    </row>
    <row r="919" spans="9:9" ht="13">
      <c r="I919" s="262"/>
    </row>
    <row r="920" spans="9:9" ht="13">
      <c r="I920" s="262"/>
    </row>
    <row r="921" spans="9:9" ht="13">
      <c r="I921" s="262"/>
    </row>
    <row r="922" spans="9:9" ht="13">
      <c r="I922" s="262"/>
    </row>
    <row r="923" spans="9:9" ht="13">
      <c r="I923" s="262"/>
    </row>
    <row r="924" spans="9:9" ht="13">
      <c r="I924" s="262"/>
    </row>
    <row r="925" spans="9:9" ht="13">
      <c r="I925" s="262"/>
    </row>
    <row r="926" spans="9:9" ht="13">
      <c r="I926" s="262"/>
    </row>
    <row r="927" spans="9:9" ht="13">
      <c r="I927" s="262"/>
    </row>
    <row r="928" spans="9:9" ht="13">
      <c r="I928" s="262"/>
    </row>
    <row r="929" spans="9:9" ht="13">
      <c r="I929" s="262"/>
    </row>
    <row r="930" spans="9:9" ht="13">
      <c r="I930" s="262"/>
    </row>
    <row r="931" spans="9:9" ht="13">
      <c r="I931" s="262"/>
    </row>
    <row r="932" spans="9:9" ht="13">
      <c r="I932" s="262"/>
    </row>
    <row r="933" spans="9:9" ht="13">
      <c r="I933" s="262"/>
    </row>
    <row r="934" spans="9:9" ht="13">
      <c r="I934" s="262"/>
    </row>
    <row r="935" spans="9:9" ht="13">
      <c r="I935" s="262"/>
    </row>
    <row r="936" spans="9:9" ht="13">
      <c r="I936" s="262"/>
    </row>
    <row r="937" spans="9:9" ht="13">
      <c r="I937" s="262"/>
    </row>
    <row r="938" spans="9:9" ht="13">
      <c r="I938" s="262"/>
    </row>
    <row r="939" spans="9:9" ht="13">
      <c r="I939" s="262"/>
    </row>
    <row r="940" spans="9:9" ht="13">
      <c r="I940" s="262"/>
    </row>
    <row r="941" spans="9:9" ht="13">
      <c r="I941" s="262"/>
    </row>
    <row r="942" spans="9:9" ht="13">
      <c r="I942" s="262"/>
    </row>
    <row r="943" spans="9:9" ht="13">
      <c r="I943" s="262"/>
    </row>
    <row r="944" spans="9:9" ht="13">
      <c r="I944" s="262"/>
    </row>
    <row r="945" spans="9:9" ht="13">
      <c r="I945" s="262"/>
    </row>
    <row r="946" spans="9:9" ht="13">
      <c r="I946" s="262"/>
    </row>
    <row r="947" spans="9:9" ht="13">
      <c r="I947" s="262"/>
    </row>
    <row r="948" spans="9:9" ht="13">
      <c r="I948" s="262"/>
    </row>
    <row r="949" spans="9:9" ht="13">
      <c r="I949" s="262"/>
    </row>
    <row r="950" spans="9:9" ht="13">
      <c r="I950" s="262"/>
    </row>
    <row r="951" spans="9:9" ht="13">
      <c r="I951" s="262"/>
    </row>
    <row r="952" spans="9:9" ht="13">
      <c r="I952" s="262"/>
    </row>
    <row r="953" spans="9:9" ht="13">
      <c r="I953" s="262"/>
    </row>
    <row r="954" spans="9:9" ht="13">
      <c r="I954" s="262"/>
    </row>
    <row r="955" spans="9:9" ht="13">
      <c r="I955" s="262"/>
    </row>
    <row r="956" spans="9:9" ht="13">
      <c r="I956" s="262"/>
    </row>
    <row r="957" spans="9:9" ht="13">
      <c r="I957" s="262"/>
    </row>
    <row r="958" spans="9:9" ht="13">
      <c r="I958" s="262"/>
    </row>
    <row r="959" spans="9:9" ht="13">
      <c r="I959" s="262"/>
    </row>
    <row r="960" spans="9:9" ht="13">
      <c r="I960" s="262"/>
    </row>
    <row r="961" spans="9:9" ht="13">
      <c r="I961" s="262"/>
    </row>
    <row r="962" spans="9:9" ht="13">
      <c r="I962" s="262"/>
    </row>
    <row r="963" spans="9:9" ht="13">
      <c r="I963" s="262"/>
    </row>
    <row r="964" spans="9:9" ht="13">
      <c r="I964" s="262"/>
    </row>
    <row r="965" spans="9:9" ht="13">
      <c r="I965" s="262"/>
    </row>
    <row r="966" spans="9:9" ht="13">
      <c r="I966" s="262"/>
    </row>
    <row r="967" spans="9:9" ht="13">
      <c r="I967" s="262"/>
    </row>
    <row r="968" spans="9:9" ht="13">
      <c r="I968" s="262"/>
    </row>
    <row r="969" spans="9:9" ht="13">
      <c r="I969" s="262"/>
    </row>
    <row r="970" spans="9:9" ht="13">
      <c r="I970" s="262"/>
    </row>
    <row r="971" spans="9:9" ht="13">
      <c r="I971" s="262"/>
    </row>
    <row r="972" spans="9:9" ht="13">
      <c r="I972" s="262"/>
    </row>
    <row r="973" spans="9:9" ht="13">
      <c r="I973" s="262"/>
    </row>
    <row r="974" spans="9:9" ht="13">
      <c r="I974" s="262"/>
    </row>
    <row r="975" spans="9:9" ht="13">
      <c r="I975" s="262"/>
    </row>
    <row r="976" spans="9:9" ht="13">
      <c r="I976" s="262"/>
    </row>
    <row r="977" spans="9:9" ht="13">
      <c r="I977" s="262"/>
    </row>
    <row r="978" spans="9:9" ht="13">
      <c r="I978" s="262"/>
    </row>
    <row r="979" spans="9:9" ht="13">
      <c r="I979" s="262"/>
    </row>
    <row r="980" spans="9:9" ht="13">
      <c r="I980" s="262"/>
    </row>
    <row r="981" spans="9:9" ht="13">
      <c r="I981" s="262"/>
    </row>
    <row r="982" spans="9:9" ht="13">
      <c r="I982" s="262"/>
    </row>
    <row r="983" spans="9:9" ht="13">
      <c r="I983" s="262"/>
    </row>
    <row r="984" spans="9:9" ht="13">
      <c r="I984" s="262"/>
    </row>
    <row r="985" spans="9:9" ht="13">
      <c r="I985" s="262"/>
    </row>
    <row r="986" spans="9:9" ht="13">
      <c r="I986" s="262"/>
    </row>
    <row r="987" spans="9:9" ht="13">
      <c r="I987" s="262"/>
    </row>
    <row r="988" spans="9:9" ht="13">
      <c r="I988" s="262"/>
    </row>
    <row r="989" spans="9:9" ht="13">
      <c r="I989" s="262"/>
    </row>
    <row r="990" spans="9:9" ht="13">
      <c r="I990" s="262"/>
    </row>
    <row r="991" spans="9:9" ht="13">
      <c r="I991" s="262"/>
    </row>
    <row r="992" spans="9:9" ht="13">
      <c r="I992" s="262"/>
    </row>
    <row r="993" spans="9:9" ht="13">
      <c r="I993" s="262"/>
    </row>
    <row r="994" spans="9:9" ht="13">
      <c r="I994" s="262"/>
    </row>
    <row r="995" spans="9:9" ht="13">
      <c r="I995" s="262"/>
    </row>
    <row r="996" spans="9:9" ht="13">
      <c r="I996" s="262"/>
    </row>
    <row r="997" spans="9:9" ht="13">
      <c r="I997" s="262"/>
    </row>
    <row r="998" spans="9:9" ht="13">
      <c r="I998" s="262"/>
    </row>
    <row r="999" spans="9:9" ht="13">
      <c r="I999" s="26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1047"/>
  <sheetViews>
    <sheetView workbookViewId="0">
      <pane xSplit="2" ySplit="3" topLeftCell="C13" activePane="bottomRight" state="frozen"/>
      <selection pane="topRight" activeCell="E1" sqref="E1"/>
      <selection pane="bottomLeft" activeCell="A4" sqref="A4"/>
      <selection pane="bottomRight" activeCell="A20" sqref="A20:XFD20"/>
    </sheetView>
  </sheetViews>
  <sheetFormatPr baseColWidth="10" defaultColWidth="12.6640625" defaultRowHeight="15.75" customHeight="1"/>
  <cols>
    <col min="1" max="1" width="6.6640625" customWidth="1"/>
    <col min="2" max="2" width="29" customWidth="1"/>
    <col min="3" max="3" width="14.6640625" customWidth="1"/>
    <col min="4" max="4" width="8.83203125" customWidth="1"/>
    <col min="5" max="5" width="10.83203125" customWidth="1"/>
    <col min="6" max="6" width="18.5" customWidth="1"/>
    <col min="7" max="7" width="17.6640625" customWidth="1"/>
    <col min="8" max="8" width="9.83203125" customWidth="1"/>
    <col min="9" max="9" width="8.83203125" customWidth="1"/>
    <col min="10" max="10" width="14.1640625" customWidth="1"/>
    <col min="11" max="11" width="7.1640625" customWidth="1"/>
    <col min="12" max="12" width="13.83203125" customWidth="1"/>
    <col min="13" max="13" width="8.83203125" customWidth="1"/>
    <col min="14" max="14" width="9.83203125" customWidth="1"/>
    <col min="15" max="15" width="8.83203125" customWidth="1"/>
    <col min="16" max="16" width="7.6640625" customWidth="1"/>
    <col min="17" max="17" width="16" customWidth="1"/>
    <col min="18" max="18" width="9" customWidth="1"/>
    <col min="19" max="19" width="9.6640625" customWidth="1"/>
    <col min="20" max="20" width="9" customWidth="1"/>
    <col min="21" max="21" width="11" customWidth="1"/>
    <col min="22" max="22" width="9.83203125" customWidth="1"/>
    <col min="23" max="23" width="9.1640625" customWidth="1"/>
    <col min="24" max="24" width="10" customWidth="1"/>
    <col min="25" max="25" width="6.33203125" customWidth="1"/>
    <col min="26" max="26" width="11" customWidth="1"/>
    <col min="28" max="28" width="12" customWidth="1"/>
    <col min="29" max="29" width="16" customWidth="1"/>
  </cols>
  <sheetData>
    <row r="1" spans="1:31" ht="43">
      <c r="A1" s="2" t="s">
        <v>0</v>
      </c>
      <c r="B1" s="1"/>
      <c r="C1" s="1"/>
      <c r="D1" s="1"/>
      <c r="E1" s="3"/>
      <c r="F1" s="3"/>
      <c r="G1" s="3"/>
      <c r="H1" s="3"/>
      <c r="I1" s="3"/>
      <c r="J1" s="4"/>
      <c r="K1" s="4"/>
      <c r="L1" s="3"/>
      <c r="M1" s="5"/>
      <c r="N1" s="5"/>
      <c r="O1" s="5"/>
      <c r="P1" s="3"/>
      <c r="Q1" s="3"/>
      <c r="R1" s="3"/>
      <c r="S1" s="5"/>
      <c r="T1" s="5"/>
      <c r="U1" s="6"/>
      <c r="V1" s="7"/>
      <c r="W1" s="7"/>
      <c r="X1" s="7"/>
      <c r="Y1" s="8"/>
      <c r="Z1" s="7"/>
      <c r="AA1" s="9"/>
      <c r="AB1" s="10"/>
      <c r="AC1" s="11"/>
      <c r="AD1" s="12"/>
      <c r="AE1" s="11"/>
    </row>
    <row r="2" spans="1:31" ht="14">
      <c r="A2" s="1"/>
      <c r="B2" s="13" t="s">
        <v>1</v>
      </c>
      <c r="C2" s="14"/>
      <c r="D2" s="14"/>
      <c r="E2" s="412" t="s">
        <v>2</v>
      </c>
      <c r="F2" s="399"/>
      <c r="G2" s="399"/>
      <c r="H2" s="399"/>
      <c r="I2" s="400"/>
      <c r="J2" s="413" t="s">
        <v>3</v>
      </c>
      <c r="K2" s="399"/>
      <c r="L2" s="414" t="s">
        <v>4</v>
      </c>
      <c r="M2" s="399"/>
      <c r="N2" s="399"/>
      <c r="O2" s="399"/>
      <c r="P2" s="399"/>
      <c r="Q2" s="399"/>
      <c r="R2" s="399"/>
      <c r="S2" s="399"/>
      <c r="T2" s="400"/>
      <c r="U2" s="415" t="s">
        <v>5</v>
      </c>
      <c r="V2" s="399"/>
      <c r="W2" s="399"/>
      <c r="X2" s="400"/>
      <c r="Y2" s="8"/>
      <c r="Z2" s="7"/>
      <c r="AA2" s="15"/>
      <c r="AB2" s="16"/>
      <c r="AC2" s="17"/>
      <c r="AD2" s="12"/>
      <c r="AE2" s="11"/>
    </row>
    <row r="3" spans="1:31" ht="28.5" customHeight="1">
      <c r="A3" s="18"/>
      <c r="B3" s="19" t="s">
        <v>6</v>
      </c>
      <c r="C3" s="18" t="s">
        <v>7</v>
      </c>
      <c r="D3" s="20" t="s">
        <v>8</v>
      </c>
      <c r="E3" s="20" t="s">
        <v>9</v>
      </c>
      <c r="F3" s="20" t="s">
        <v>10</v>
      </c>
      <c r="G3" s="20" t="s">
        <v>11</v>
      </c>
      <c r="H3" s="22" t="s">
        <v>12</v>
      </c>
      <c r="I3" s="21" t="s">
        <v>13</v>
      </c>
      <c r="J3" s="23" t="s">
        <v>14</v>
      </c>
      <c r="K3" s="24" t="s">
        <v>15</v>
      </c>
      <c r="L3" s="25" t="s">
        <v>16</v>
      </c>
      <c r="M3" s="26" t="s">
        <v>17</v>
      </c>
      <c r="N3" s="26" t="s">
        <v>18</v>
      </c>
      <c r="O3" s="26" t="s">
        <v>19</v>
      </c>
      <c r="P3" s="27" t="s">
        <v>20</v>
      </c>
      <c r="Q3" s="28" t="s">
        <v>21</v>
      </c>
      <c r="R3" s="27" t="s">
        <v>22</v>
      </c>
      <c r="S3" s="29" t="s">
        <v>23</v>
      </c>
      <c r="T3" s="30" t="s">
        <v>24</v>
      </c>
      <c r="U3" s="31" t="s">
        <v>25</v>
      </c>
      <c r="V3" s="18" t="s">
        <v>26</v>
      </c>
      <c r="W3" s="27" t="s">
        <v>27</v>
      </c>
      <c r="X3" s="32" t="s">
        <v>28</v>
      </c>
      <c r="Y3" s="33"/>
      <c r="Z3" s="18"/>
      <c r="AA3" s="34"/>
      <c r="AB3" s="35"/>
      <c r="AC3" s="36"/>
      <c r="AD3" s="37"/>
      <c r="AE3" s="36"/>
    </row>
    <row r="4" spans="1:31" ht="14">
      <c r="A4" s="38" t="s">
        <v>30</v>
      </c>
      <c r="B4" s="39" t="s">
        <v>32</v>
      </c>
      <c r="C4" s="40" t="s">
        <v>33</v>
      </c>
      <c r="D4" s="41" t="s">
        <v>34</v>
      </c>
      <c r="E4" s="42">
        <v>4220</v>
      </c>
      <c r="F4" s="42">
        <v>7228800901452</v>
      </c>
      <c r="G4" s="43">
        <f t="shared" ref="G4:G19" si="0">H4*1000000000*8/F4</f>
        <v>6.0867632958547828</v>
      </c>
      <c r="H4" s="44">
        <v>5500</v>
      </c>
      <c r="I4" s="45">
        <f>1173734006317/$Q$56</f>
        <v>1173.734006317</v>
      </c>
      <c r="J4" s="46" t="s">
        <v>35</v>
      </c>
      <c r="K4" s="46">
        <v>19</v>
      </c>
      <c r="L4" s="47">
        <f>42344966474-5821387744-1335808045</f>
        <v>35187770685</v>
      </c>
      <c r="M4" s="48">
        <f>29660235950/$Q$56</f>
        <v>29.660235950000001</v>
      </c>
      <c r="N4" s="49">
        <f>20484222972/$Q$56</f>
        <v>20.484222972000001</v>
      </c>
      <c r="O4" s="50">
        <f t="shared" ref="O4:O19" si="1">N4*$Q$56*8/L4</f>
        <v>4.6571232159886975</v>
      </c>
      <c r="P4" s="44">
        <f>355318685856/$Q$56</f>
        <v>355.318685856</v>
      </c>
      <c r="Q4" s="51">
        <v>243269874047</v>
      </c>
      <c r="R4" s="52">
        <f>216771224955/$Q$56</f>
        <v>216.77122495500001</v>
      </c>
      <c r="S4" s="49">
        <f>185924471142/$Q$56</f>
        <v>185.92447114199999</v>
      </c>
      <c r="T4" s="53">
        <f t="shared" ref="T4:T19" si="2">N4+S4</f>
        <v>206.40869411399999</v>
      </c>
      <c r="U4" s="54">
        <f t="shared" ref="U4:U19" si="3">F4/Q4</f>
        <v>29.715150426128751</v>
      </c>
      <c r="V4" s="55">
        <f t="shared" ref="V4:V19" si="4">P4/R4</f>
        <v>1.639141384792937</v>
      </c>
      <c r="W4" s="56">
        <f t="shared" ref="W4:W25" si="5">$Q4/$T4/$Q$56</f>
        <v>1.1785834656394925</v>
      </c>
      <c r="X4" s="57">
        <f t="shared" ref="X4:X25" si="6">$F4/T4/$Q$56</f>
        <v>35.021784971225664</v>
      </c>
      <c r="Y4" s="58"/>
      <c r="AA4" s="59"/>
      <c r="AB4" s="16"/>
      <c r="AC4" s="60"/>
      <c r="AD4" s="61"/>
      <c r="AE4" s="62"/>
    </row>
    <row r="5" spans="1:31" ht="14">
      <c r="A5" s="38" t="s">
        <v>30</v>
      </c>
      <c r="B5" s="63" t="s">
        <v>32</v>
      </c>
      <c r="C5" s="64"/>
      <c r="D5" s="65" t="s">
        <v>34</v>
      </c>
      <c r="E5" s="66">
        <v>4220</v>
      </c>
      <c r="F5" s="66">
        <v>7228800901452</v>
      </c>
      <c r="G5" s="67">
        <f t="shared" si="0"/>
        <v>6.0867632958547828</v>
      </c>
      <c r="H5" s="68">
        <v>5500</v>
      </c>
      <c r="I5" s="69">
        <f>322046774036/$Q$56</f>
        <v>322.04677403599999</v>
      </c>
      <c r="J5" s="70" t="s">
        <v>35</v>
      </c>
      <c r="K5" s="70">
        <v>41</v>
      </c>
      <c r="L5" s="71">
        <f>83491689697-16341820143-893458580</f>
        <v>66256410974</v>
      </c>
      <c r="M5" s="72">
        <f>48148893782/$Q$56</f>
        <v>48.148893782000002</v>
      </c>
      <c r="N5" s="73">
        <f>22238636063/$Q$56</f>
        <v>22.238636063000001</v>
      </c>
      <c r="O5" s="74">
        <f t="shared" si="1"/>
        <v>2.6851603624261231</v>
      </c>
      <c r="P5" s="68">
        <f>294817055354/$Q$56</f>
        <v>294.81705535399999</v>
      </c>
      <c r="Q5" s="75">
        <v>178681429272</v>
      </c>
      <c r="R5" s="76">
        <f>30548825125/$Q$56</f>
        <v>30.548825125</v>
      </c>
      <c r="S5" s="73">
        <f>24432037812/$Q$56</f>
        <v>24.432037812000001</v>
      </c>
      <c r="T5" s="77">
        <f t="shared" si="2"/>
        <v>46.670673875000006</v>
      </c>
      <c r="U5" s="78">
        <f t="shared" si="3"/>
        <v>40.456363769330885</v>
      </c>
      <c r="V5" s="79">
        <f t="shared" si="4"/>
        <v>9.6506839182084576</v>
      </c>
      <c r="W5" s="80">
        <f t="shared" si="5"/>
        <v>3.8285590165372336</v>
      </c>
      <c r="X5" s="81">
        <f t="shared" si="6"/>
        <v>154.88957628538205</v>
      </c>
      <c r="Y5" s="58"/>
      <c r="AA5" s="59"/>
      <c r="AB5" s="16"/>
      <c r="AC5" s="82"/>
      <c r="AD5" s="61"/>
      <c r="AE5" s="62"/>
    </row>
    <row r="6" spans="1:31" ht="14">
      <c r="A6" s="38" t="s">
        <v>30</v>
      </c>
      <c r="B6" s="83" t="s">
        <v>36</v>
      </c>
      <c r="C6" s="38"/>
      <c r="D6" s="85" t="s">
        <v>37</v>
      </c>
      <c r="E6" s="87">
        <v>446506</v>
      </c>
      <c r="F6" s="88">
        <f>F58+F59+SUM(H60:H67)</f>
        <v>221146020202962</v>
      </c>
      <c r="G6" s="89">
        <f t="shared" si="0"/>
        <v>6.149782839192981</v>
      </c>
      <c r="H6" s="90">
        <v>170000</v>
      </c>
      <c r="I6" s="91">
        <f>527368624196/$Q$56</f>
        <v>527.36862419600004</v>
      </c>
      <c r="J6" s="38" t="s">
        <v>35</v>
      </c>
      <c r="K6" s="38">
        <v>31</v>
      </c>
      <c r="L6" s="92">
        <f>50866948217-10462357671-939808403</f>
        <v>39464782143</v>
      </c>
      <c r="M6" s="93">
        <f>29988189938/$Q$56</f>
        <v>29.988189938000001</v>
      </c>
      <c r="N6" s="94">
        <f>15444752363/$Q$56</f>
        <v>15.444752362999999</v>
      </c>
      <c r="O6" s="95">
        <f t="shared" si="1"/>
        <v>3.130842543518662</v>
      </c>
      <c r="P6" s="90">
        <f>2925102026767/$Q$56</f>
        <v>2925.1020267670001</v>
      </c>
      <c r="Q6" s="96">
        <v>1402798876809</v>
      </c>
      <c r="R6" s="97">
        <f>623807354581/$Q$56</f>
        <v>623.80735458100003</v>
      </c>
      <c r="S6" s="94">
        <f>41702148340/$Q$56</f>
        <v>41.702148340000001</v>
      </c>
      <c r="T6" s="98">
        <f t="shared" si="2"/>
        <v>57.146900703</v>
      </c>
      <c r="U6" s="99">
        <f t="shared" si="3"/>
        <v>157.64627692460894</v>
      </c>
      <c r="V6" s="100">
        <f t="shared" si="4"/>
        <v>4.6891111579339064</v>
      </c>
      <c r="W6" s="6">
        <f t="shared" si="5"/>
        <v>24.547243324699817</v>
      </c>
      <c r="X6" s="101">
        <f t="shared" si="6"/>
        <v>3869.7815189013859</v>
      </c>
      <c r="Y6" s="58"/>
      <c r="AA6" s="59"/>
      <c r="AB6" s="16"/>
      <c r="AC6" s="60"/>
      <c r="AD6" s="61"/>
      <c r="AE6" s="62"/>
    </row>
    <row r="7" spans="1:31" ht="14">
      <c r="A7" s="38"/>
      <c r="B7" s="83" t="s">
        <v>38</v>
      </c>
      <c r="C7" s="38"/>
      <c r="D7" s="38"/>
      <c r="E7" s="87">
        <f>24750</f>
        <v>24750</v>
      </c>
      <c r="F7" s="102">
        <v>11879353000000</v>
      </c>
      <c r="G7" s="89">
        <f t="shared" si="0"/>
        <v>4.5966368707117296</v>
      </c>
      <c r="H7" s="90">
        <f>6825634/1000</f>
        <v>6825.634</v>
      </c>
      <c r="I7" s="91">
        <f>29587942391/$Q$56</f>
        <v>29.587942390999999</v>
      </c>
      <c r="J7" s="38" t="s">
        <v>35</v>
      </c>
      <c r="K7" s="38">
        <v>31</v>
      </c>
      <c r="L7" s="92">
        <f>7681035019-1529792678-131538166</f>
        <v>6019704175</v>
      </c>
      <c r="M7" s="93">
        <f>4513368082/$Q$56</f>
        <v>4.5133680820000004</v>
      </c>
      <c r="N7" s="94">
        <f>2252836036/$Q$56</f>
        <v>2.2528360360000002</v>
      </c>
      <c r="O7" s="95">
        <f t="shared" si="1"/>
        <v>2.9939491649521135</v>
      </c>
      <c r="P7" s="90">
        <f>133912332567/$Q$56</f>
        <v>133.91233256699999</v>
      </c>
      <c r="Q7" s="96">
        <v>78323065802</v>
      </c>
      <c r="R7" s="97">
        <f>76086193370/$Q$56</f>
        <v>76.086193370000004</v>
      </c>
      <c r="S7" s="94">
        <f>2686857223/$Q$56</f>
        <v>2.6868572230000001</v>
      </c>
      <c r="T7" s="98">
        <f t="shared" si="2"/>
        <v>4.9396932590000002</v>
      </c>
      <c r="U7" s="99">
        <f t="shared" si="3"/>
        <v>151.67119517551697</v>
      </c>
      <c r="V7" s="100">
        <f t="shared" si="4"/>
        <v>1.7600083094681438</v>
      </c>
      <c r="W7" s="6">
        <f t="shared" si="5"/>
        <v>15.855856162586065</v>
      </c>
      <c r="X7" s="101">
        <f t="shared" si="6"/>
        <v>2404.8766547105147</v>
      </c>
      <c r="Y7" s="58"/>
      <c r="AA7" s="59"/>
      <c r="AB7" s="16"/>
      <c r="AC7" s="60"/>
      <c r="AD7" s="61"/>
      <c r="AE7" s="62"/>
    </row>
    <row r="8" spans="1:31" ht="14">
      <c r="A8" s="38"/>
      <c r="B8" s="83" t="s">
        <v>39</v>
      </c>
      <c r="C8" s="38"/>
      <c r="D8" s="38"/>
      <c r="E8" s="87">
        <f>750</f>
        <v>750</v>
      </c>
      <c r="F8" s="102">
        <v>365014000000</v>
      </c>
      <c r="G8" s="89">
        <f t="shared" si="0"/>
        <v>4.5444393913658105</v>
      </c>
      <c r="H8" s="90">
        <f>207348/1000</f>
        <v>207.34800000000001</v>
      </c>
      <c r="I8" s="91">
        <f>890409690/$Q$56</f>
        <v>0.89040969000000003</v>
      </c>
      <c r="J8" s="38" t="s">
        <v>35</v>
      </c>
      <c r="K8" s="38">
        <v>31</v>
      </c>
      <c r="L8" s="92">
        <f>598760887-85560764-6395775</f>
        <v>506804348</v>
      </c>
      <c r="M8" s="93">
        <f>365273397/$Q$56</f>
        <v>0.365273397</v>
      </c>
      <c r="N8" s="94">
        <f>186917531/$Q$56</f>
        <v>0.186917531</v>
      </c>
      <c r="O8" s="95">
        <f t="shared" si="1"/>
        <v>2.9505276620081404</v>
      </c>
      <c r="P8" s="103">
        <f>3170983566/$Q$56</f>
        <v>3.1709835659999999</v>
      </c>
      <c r="Q8" s="96">
        <v>2376218813</v>
      </c>
      <c r="R8" s="104">
        <f>4953956331/$Q$56</f>
        <v>4.9539563309999997</v>
      </c>
      <c r="S8" s="94">
        <f>93385373/$Q$56</f>
        <v>9.3385372999999994E-2</v>
      </c>
      <c r="T8" s="98">
        <f t="shared" si="2"/>
        <v>0.28030290400000002</v>
      </c>
      <c r="U8" s="99">
        <f t="shared" si="3"/>
        <v>153.6112743502633</v>
      </c>
      <c r="V8" s="100">
        <f t="shared" si="4"/>
        <v>0.64009114213566531</v>
      </c>
      <c r="W8" s="6">
        <f t="shared" si="5"/>
        <v>8.47732499053952</v>
      </c>
      <c r="X8" s="101">
        <f t="shared" si="6"/>
        <v>1302.2126948781095</v>
      </c>
      <c r="Y8" s="58"/>
      <c r="AA8" s="59"/>
      <c r="AB8" s="16"/>
      <c r="AC8" s="60"/>
      <c r="AD8" s="61"/>
      <c r="AE8" s="62"/>
    </row>
    <row r="9" spans="1:31" ht="14" hidden="1">
      <c r="A9" s="38"/>
      <c r="B9" s="83" t="s">
        <v>38</v>
      </c>
      <c r="C9" s="38"/>
      <c r="D9" s="38"/>
      <c r="E9" s="87">
        <f>24750</f>
        <v>24750</v>
      </c>
      <c r="F9" s="38">
        <v>11879353000000</v>
      </c>
      <c r="G9" s="89">
        <f t="shared" si="0"/>
        <v>4.5966368707117296</v>
      </c>
      <c r="H9" s="90">
        <f>6825634/1000</f>
        <v>6825.634</v>
      </c>
      <c r="I9" s="91">
        <f>29587942391/$Q$56</f>
        <v>29.587942390999999</v>
      </c>
      <c r="J9" s="38" t="s">
        <v>35</v>
      </c>
      <c r="K9" s="38"/>
      <c r="L9" s="92"/>
      <c r="M9" s="93"/>
      <c r="N9" s="94"/>
      <c r="O9" s="95" t="e">
        <f t="shared" si="1"/>
        <v>#DIV/0!</v>
      </c>
      <c r="P9" s="90">
        <f>133912332567/$Q$56</f>
        <v>133.91233256699999</v>
      </c>
      <c r="Q9" s="105"/>
      <c r="R9" s="97">
        <f>76086193370/$Q$56</f>
        <v>76.086193370000004</v>
      </c>
      <c r="S9" s="94">
        <f>8924849468/$Q$56</f>
        <v>8.9248494679999997</v>
      </c>
      <c r="T9" s="98">
        <f t="shared" si="2"/>
        <v>8.9248494679999997</v>
      </c>
      <c r="U9" s="99" t="e">
        <f t="shared" si="3"/>
        <v>#DIV/0!</v>
      </c>
      <c r="V9" s="100">
        <f t="shared" si="4"/>
        <v>1.7600083094681438</v>
      </c>
      <c r="W9" s="6">
        <f t="shared" si="5"/>
        <v>0</v>
      </c>
      <c r="X9" s="101">
        <f t="shared" si="6"/>
        <v>1331.042393778557</v>
      </c>
      <c r="Y9" s="58"/>
      <c r="AA9" s="59"/>
      <c r="AB9" s="16"/>
      <c r="AC9" s="60"/>
      <c r="AD9" s="61"/>
      <c r="AE9" s="62"/>
    </row>
    <row r="10" spans="1:31" ht="14" hidden="1">
      <c r="A10" s="38"/>
      <c r="B10" s="83" t="s">
        <v>39</v>
      </c>
      <c r="C10" s="38"/>
      <c r="D10" s="38"/>
      <c r="E10" s="87">
        <f>750</f>
        <v>750</v>
      </c>
      <c r="F10" s="38">
        <v>365014000000</v>
      </c>
      <c r="G10" s="89">
        <f t="shared" si="0"/>
        <v>4.5444393913658105</v>
      </c>
      <c r="H10" s="90">
        <f>207348/1000</f>
        <v>207.34800000000001</v>
      </c>
      <c r="I10" s="91">
        <f>890409690/$Q$56</f>
        <v>0.89040969000000003</v>
      </c>
      <c r="J10" s="38" t="s">
        <v>35</v>
      </c>
      <c r="K10" s="38"/>
      <c r="L10" s="92"/>
      <c r="M10" s="93"/>
      <c r="N10" s="94"/>
      <c r="O10" s="95" t="e">
        <f t="shared" si="1"/>
        <v>#DIV/0!</v>
      </c>
      <c r="P10" s="103">
        <f>3170983566/$Q$56</f>
        <v>3.1709835659999999</v>
      </c>
      <c r="Q10" s="105"/>
      <c r="R10" s="104">
        <f>4953956331/$Q$56</f>
        <v>4.9539563309999997</v>
      </c>
      <c r="S10" s="94">
        <f>159337288/$Q$56</f>
        <v>0.15933728799999999</v>
      </c>
      <c r="T10" s="98">
        <f t="shared" si="2"/>
        <v>0.15933728799999999</v>
      </c>
      <c r="U10" s="99" t="e">
        <f t="shared" si="3"/>
        <v>#DIV/0!</v>
      </c>
      <c r="V10" s="100">
        <f t="shared" si="4"/>
        <v>0.64009114213566531</v>
      </c>
      <c r="W10" s="6">
        <f t="shared" si="5"/>
        <v>0</v>
      </c>
      <c r="X10" s="101">
        <f t="shared" si="6"/>
        <v>2290.8259866955937</v>
      </c>
      <c r="Y10" s="58"/>
      <c r="AA10" s="59"/>
      <c r="AB10" s="16"/>
      <c r="AC10" s="60"/>
      <c r="AD10" s="61"/>
      <c r="AE10" s="62"/>
    </row>
    <row r="11" spans="1:31" ht="14">
      <c r="A11" s="38" t="s">
        <v>30</v>
      </c>
      <c r="B11" s="106" t="s">
        <v>40</v>
      </c>
      <c r="C11" s="38"/>
      <c r="D11" s="107" t="s">
        <v>41</v>
      </c>
      <c r="E11" s="87">
        <v>241384</v>
      </c>
      <c r="F11" s="108">
        <v>155800118000000</v>
      </c>
      <c r="G11" s="89">
        <f t="shared" si="0"/>
        <v>4.4152033825802368</v>
      </c>
      <c r="H11" s="90">
        <f>85986151/1000</f>
        <v>85986.150999999998</v>
      </c>
      <c r="I11" s="91">
        <f>4297764827885/$Q$56</f>
        <v>4297.7648278850002</v>
      </c>
      <c r="J11" s="38" t="s">
        <v>35</v>
      </c>
      <c r="K11" s="38">
        <v>31</v>
      </c>
      <c r="L11" s="92">
        <f>375299382445-74392314005-4050134159</f>
        <v>296856934281</v>
      </c>
      <c r="M11" s="93">
        <v>225</v>
      </c>
      <c r="N11" s="94">
        <f>112248986065/$Q$56</f>
        <v>112.248986065</v>
      </c>
      <c r="O11" s="95">
        <f t="shared" si="1"/>
        <v>3.0249988624822732</v>
      </c>
      <c r="P11" s="90">
        <f>12335332333778/$Q$56</f>
        <v>12335.332333778</v>
      </c>
      <c r="Q11" s="96">
        <v>7006900664175</v>
      </c>
      <c r="R11" s="97">
        <f>2533052433967/$Q$56</f>
        <v>2533.0524339670001</v>
      </c>
      <c r="S11" s="94">
        <f>999013616991/$Q$56</f>
        <v>999.01361699100005</v>
      </c>
      <c r="T11" s="98">
        <f t="shared" si="2"/>
        <v>1111.262603056</v>
      </c>
      <c r="U11" s="99">
        <f t="shared" si="3"/>
        <v>22.235240010833532</v>
      </c>
      <c r="V11" s="100">
        <f t="shared" si="4"/>
        <v>4.8697500961161317</v>
      </c>
      <c r="W11" s="6">
        <f t="shared" si="5"/>
        <v>6.3053509088723469</v>
      </c>
      <c r="X11" s="101">
        <f t="shared" si="6"/>
        <v>140.200990811304</v>
      </c>
      <c r="Y11" s="58"/>
      <c r="AA11" s="59"/>
      <c r="AB11" s="16"/>
      <c r="AC11" s="82"/>
      <c r="AD11" s="61"/>
      <c r="AE11" s="62"/>
    </row>
    <row r="12" spans="1:31" ht="14">
      <c r="A12" s="38" t="s">
        <v>30</v>
      </c>
      <c r="B12" s="83" t="s">
        <v>42</v>
      </c>
      <c r="C12" s="38" t="s">
        <v>43</v>
      </c>
      <c r="D12" s="109" t="s">
        <v>41</v>
      </c>
      <c r="E12" s="87">
        <v>121900</v>
      </c>
      <c r="F12" s="110">
        <v>162093667648176</v>
      </c>
      <c r="G12" s="89">
        <f t="shared" si="0"/>
        <v>3.9925829144953799</v>
      </c>
      <c r="H12" s="90">
        <f>80896551/1000</f>
        <v>80896.551000000007</v>
      </c>
      <c r="I12" s="91">
        <f>772350112714/$Q$56</f>
        <v>772.35011271400003</v>
      </c>
      <c r="J12" s="38" t="s">
        <v>35</v>
      </c>
      <c r="K12" s="38">
        <v>31</v>
      </c>
      <c r="L12" s="92">
        <f>149746376263-18386682320-1613374602</f>
        <v>129746319341</v>
      </c>
      <c r="M12" s="93">
        <f>77454286722/$Q$56</f>
        <v>77.454286722000006</v>
      </c>
      <c r="N12" s="94">
        <f>38279970569/$Q$56</f>
        <v>38.279970569</v>
      </c>
      <c r="O12" s="95">
        <f t="shared" si="1"/>
        <v>2.3602963545126774</v>
      </c>
      <c r="P12" s="90">
        <f>2699117706455/$Q$56</f>
        <v>2699.1177064550002</v>
      </c>
      <c r="Q12" s="96">
        <v>1423342228215</v>
      </c>
      <c r="R12" s="97">
        <f>228658459890/$Q$56</f>
        <v>228.65845988999999</v>
      </c>
      <c r="S12" s="94">
        <f>42237833970/$Q$56</f>
        <v>42.237833969999997</v>
      </c>
      <c r="T12" s="98">
        <f t="shared" si="2"/>
        <v>80.517804538999997</v>
      </c>
      <c r="U12" s="99">
        <f t="shared" si="3"/>
        <v>113.88242717386116</v>
      </c>
      <c r="V12" s="100">
        <f t="shared" si="4"/>
        <v>11.804145395510213</v>
      </c>
      <c r="W12" s="6">
        <f t="shared" si="5"/>
        <v>17.677360136236487</v>
      </c>
      <c r="X12" s="101">
        <f t="shared" si="6"/>
        <v>2013.1406783410685</v>
      </c>
      <c r="Y12" s="58"/>
      <c r="AA12" s="59"/>
      <c r="AB12" s="16"/>
      <c r="AC12" s="60"/>
      <c r="AD12" s="61"/>
      <c r="AE12" s="62"/>
    </row>
    <row r="13" spans="1:31" ht="14">
      <c r="A13" s="38"/>
      <c r="B13" s="83" t="s">
        <v>44</v>
      </c>
      <c r="C13" s="38"/>
      <c r="D13" s="87"/>
      <c r="E13" s="87">
        <v>5000</v>
      </c>
      <c r="F13" s="110">
        <v>6766000777768</v>
      </c>
      <c r="G13" s="89">
        <f t="shared" si="0"/>
        <v>4.07007106627682</v>
      </c>
      <c r="H13" s="90">
        <f>3442263/1000</f>
        <v>3442.2629999999999</v>
      </c>
      <c r="I13" s="91">
        <f>32678064862/$Q$56</f>
        <v>32.678064861999999</v>
      </c>
      <c r="J13" s="38" t="s">
        <v>35</v>
      </c>
      <c r="K13" s="38">
        <v>31</v>
      </c>
      <c r="L13" s="92">
        <f>14817460754-1276873676-51539889</f>
        <v>13489047189</v>
      </c>
      <c r="M13" s="93">
        <f>8682624703/$Q$56</f>
        <v>8.6826247030000001</v>
      </c>
      <c r="N13" s="94">
        <f>4228026607/$Q$56</f>
        <v>4.2280266070000003</v>
      </c>
      <c r="O13" s="95">
        <f t="shared" si="1"/>
        <v>2.5075316575052722</v>
      </c>
      <c r="P13" s="90">
        <f>89489071832/$Q$56</f>
        <v>89.489071831999993</v>
      </c>
      <c r="Q13" s="96">
        <v>59170310533</v>
      </c>
      <c r="R13" s="104">
        <f>3423537061/$Q$56</f>
        <v>3.4235370610000002</v>
      </c>
      <c r="S13" s="94">
        <f>2175935831/$Q$56</f>
        <v>2.1759358309999999</v>
      </c>
      <c r="T13" s="98">
        <f t="shared" si="2"/>
        <v>6.4039624380000006</v>
      </c>
      <c r="U13" s="99">
        <f t="shared" si="3"/>
        <v>114.34790043892907</v>
      </c>
      <c r="V13" s="100">
        <f t="shared" si="4"/>
        <v>26.139361203778126</v>
      </c>
      <c r="W13" s="6">
        <f t="shared" si="5"/>
        <v>9.2396404735127202</v>
      </c>
      <c r="X13" s="101">
        <f t="shared" si="6"/>
        <v>1056.5334889567318</v>
      </c>
      <c r="Y13" s="58"/>
      <c r="AA13" s="59"/>
      <c r="AB13" s="16"/>
      <c r="AC13" s="60"/>
      <c r="AD13" s="61"/>
      <c r="AE13" s="62"/>
    </row>
    <row r="14" spans="1:31" ht="14">
      <c r="A14" s="38" t="s">
        <v>30</v>
      </c>
      <c r="B14" s="106" t="s">
        <v>45</v>
      </c>
      <c r="C14" s="38" t="s">
        <v>46</v>
      </c>
      <c r="D14" s="109" t="s">
        <v>41</v>
      </c>
      <c r="E14" s="87">
        <v>531714</v>
      </c>
      <c r="F14" s="110">
        <f>1109249318*1000000</f>
        <v>1109249318000000</v>
      </c>
      <c r="G14" s="89">
        <f t="shared" si="0"/>
        <v>4.1537693764892625</v>
      </c>
      <c r="H14" s="90">
        <f>575945731/1000</f>
        <v>575945.73100000003</v>
      </c>
      <c r="I14" s="91">
        <f>12036588636129/$Q$56</f>
        <v>12036.588636128999</v>
      </c>
      <c r="J14" s="86" t="s">
        <v>35</v>
      </c>
      <c r="K14" s="86">
        <v>31</v>
      </c>
      <c r="L14" s="92">
        <f>1101257353626-168404149798-9471112019</f>
        <v>923382091809</v>
      </c>
      <c r="M14" s="93">
        <v>645</v>
      </c>
      <c r="N14" s="94">
        <f>333836764691/$Q$56</f>
        <v>333.83676469099998</v>
      </c>
      <c r="O14" s="95">
        <f t="shared" si="1"/>
        <v>2.8922957692365867</v>
      </c>
      <c r="P14" s="90">
        <f>35700014799177/$Q$56</f>
        <v>35700.014799176999</v>
      </c>
      <c r="Q14" s="96">
        <v>18024306457739</v>
      </c>
      <c r="R14" s="97"/>
      <c r="S14" s="94">
        <f>1510299456184/$Q$56</f>
        <v>1510.2994561840001</v>
      </c>
      <c r="T14" s="98">
        <f t="shared" si="2"/>
        <v>1844.1362208750002</v>
      </c>
      <c r="U14" s="99">
        <f t="shared" si="3"/>
        <v>61.541858523145983</v>
      </c>
      <c r="V14" s="100" t="e">
        <f t="shared" si="4"/>
        <v>#DIV/0!</v>
      </c>
      <c r="W14" s="6">
        <f t="shared" si="5"/>
        <v>9.7738476440676827</v>
      </c>
      <c r="X14" s="101">
        <f t="shared" si="6"/>
        <v>601.50074893799695</v>
      </c>
      <c r="Y14" s="58"/>
      <c r="AA14" s="59"/>
      <c r="AB14" s="16"/>
      <c r="AC14" s="82"/>
      <c r="AD14" s="61"/>
      <c r="AE14" s="62"/>
    </row>
    <row r="15" spans="1:31" ht="14">
      <c r="A15" s="38" t="s">
        <v>30</v>
      </c>
      <c r="B15" s="106" t="s">
        <v>47</v>
      </c>
      <c r="C15" s="38" t="s">
        <v>48</v>
      </c>
      <c r="D15" s="109" t="s">
        <v>41</v>
      </c>
      <c r="E15" s="87">
        <v>436494</v>
      </c>
      <c r="F15" s="110">
        <f>725374236*1000000</f>
        <v>725374236000000</v>
      </c>
      <c r="G15" s="89">
        <f t="shared" si="0"/>
        <v>3.8121743822177883</v>
      </c>
      <c r="H15" s="90">
        <f>345656635/1000</f>
        <v>345656.63500000001</v>
      </c>
      <c r="I15" s="91"/>
      <c r="J15" s="38" t="s">
        <v>35</v>
      </c>
      <c r="K15" s="38">
        <v>31</v>
      </c>
      <c r="L15" s="92">
        <f>430357291004-81450897736-5049161714</f>
        <v>343857231554</v>
      </c>
      <c r="M15" s="93">
        <f>256890371712/$Q$56</f>
        <v>256.89037171199999</v>
      </c>
      <c r="N15" s="94">
        <f>127601859164/$Q$56</f>
        <v>127.601859164</v>
      </c>
      <c r="O15" s="95">
        <f t="shared" si="1"/>
        <v>2.968717187358874</v>
      </c>
      <c r="P15" s="90">
        <f>64516108773864/$Q$56</f>
        <v>64516.108773863998</v>
      </c>
      <c r="Q15" s="96">
        <v>46059579267748</v>
      </c>
      <c r="R15" s="97">
        <f>14685649654817/$Q$56</f>
        <v>14685.649654817</v>
      </c>
      <c r="S15" s="94">
        <f>3274504624220/$Q$56</f>
        <v>3274.5046242200001</v>
      </c>
      <c r="T15" s="98">
        <f t="shared" si="2"/>
        <v>3402.1064833840001</v>
      </c>
      <c r="U15" s="99">
        <f t="shared" si="3"/>
        <v>15.748607510792528</v>
      </c>
      <c r="V15" s="100">
        <f t="shared" si="4"/>
        <v>4.393139581176257</v>
      </c>
      <c r="W15" s="6">
        <f t="shared" si="5"/>
        <v>13.53854721852608</v>
      </c>
      <c r="X15" s="101">
        <f t="shared" si="6"/>
        <v>213.21326641089914</v>
      </c>
      <c r="Y15" s="58"/>
      <c r="AA15" s="59"/>
      <c r="AB15" s="16"/>
      <c r="AC15" s="82"/>
      <c r="AD15" s="61"/>
      <c r="AE15" s="62"/>
    </row>
    <row r="16" spans="1:31" ht="14">
      <c r="A16" s="38" t="s">
        <v>30</v>
      </c>
      <c r="B16" s="83" t="s">
        <v>49</v>
      </c>
      <c r="C16" s="38"/>
      <c r="D16" s="87"/>
      <c r="E16" s="87">
        <v>57938</v>
      </c>
      <c r="F16" s="108">
        <f>146606318*1000000</f>
        <v>146606318000000</v>
      </c>
      <c r="G16" s="89">
        <f t="shared" si="0"/>
        <v>3.3436327075617571</v>
      </c>
      <c r="H16" s="90">
        <f>61274710/1000</f>
        <v>61274.71</v>
      </c>
      <c r="I16" s="91">
        <f>2957579384951/$Q$56</f>
        <v>2957.5793849510001</v>
      </c>
      <c r="J16" s="38" t="s">
        <v>35</v>
      </c>
      <c r="K16" s="38">
        <v>31</v>
      </c>
      <c r="L16" s="92">
        <f>69989396235-18810411926-997172073</f>
        <v>50181812236</v>
      </c>
      <c r="M16" s="93">
        <f>41836014908/$Q$56</f>
        <v>41.836014908000003</v>
      </c>
      <c r="N16" s="94">
        <f>21113180342/$Q$56</f>
        <v>21.113180342</v>
      </c>
      <c r="O16" s="95">
        <f t="shared" si="1"/>
        <v>3.3658697286908401</v>
      </c>
      <c r="P16" s="90">
        <f>6893967330464/$Q$56</f>
        <v>6893.967330464</v>
      </c>
      <c r="Q16" s="96">
        <v>5505135997501</v>
      </c>
      <c r="R16" s="97">
        <f>767170481542/$Q$56</f>
        <v>767.17048154199995</v>
      </c>
      <c r="S16" s="94">
        <f>270499393317/$Q$56</f>
        <v>270.499393317</v>
      </c>
      <c r="T16" s="98">
        <f t="shared" si="2"/>
        <v>291.61257365900002</v>
      </c>
      <c r="U16" s="99">
        <f t="shared" si="3"/>
        <v>26.63082584454779</v>
      </c>
      <c r="V16" s="100">
        <f t="shared" si="4"/>
        <v>8.9862260036481594</v>
      </c>
      <c r="W16" s="6">
        <f t="shared" si="5"/>
        <v>18.87825318512666</v>
      </c>
      <c r="X16" s="101">
        <f t="shared" si="6"/>
        <v>502.74347282238767</v>
      </c>
      <c r="Y16" s="58"/>
      <c r="AA16" s="59"/>
      <c r="AB16" s="16"/>
      <c r="AC16" s="60"/>
      <c r="AD16" s="61"/>
      <c r="AE16" s="62"/>
    </row>
    <row r="17" spans="1:31" ht="14" hidden="1">
      <c r="A17" s="38"/>
      <c r="B17" s="83" t="s">
        <v>50</v>
      </c>
      <c r="C17" s="38"/>
      <c r="D17" s="87"/>
      <c r="E17" s="87">
        <v>10000</v>
      </c>
      <c r="F17" s="108">
        <f>33357189*1000000</f>
        <v>33357189000000</v>
      </c>
      <c r="G17" s="89">
        <f t="shared" si="0"/>
        <v>3.9539533142316041</v>
      </c>
      <c r="H17" s="90">
        <f>16486596/1000</f>
        <v>16486.596000000001</v>
      </c>
      <c r="I17" s="91">
        <f>616687542100/$Q$56</f>
        <v>616.68754209999997</v>
      </c>
      <c r="J17" s="38" t="s">
        <v>35</v>
      </c>
      <c r="K17" s="38">
        <v>31</v>
      </c>
      <c r="L17" s="92">
        <f>322309216259-27571106121-1474773122</f>
        <v>293263337016</v>
      </c>
      <c r="M17" s="93">
        <f>187290326203/$Q$56</f>
        <v>187.29032620300001</v>
      </c>
      <c r="N17" s="94">
        <f>93982212994/$Q$56</f>
        <v>93.982212993999994</v>
      </c>
      <c r="O17" s="95">
        <f t="shared" si="1"/>
        <v>2.5637630383745509</v>
      </c>
      <c r="P17" s="90">
        <f>1773997743029/$Q$56</f>
        <v>1773.997743029</v>
      </c>
      <c r="Q17" s="96">
        <v>1159791795705</v>
      </c>
      <c r="R17" s="97">
        <f>130198968206/$Q$56</f>
        <v>130.19896820599999</v>
      </c>
      <c r="S17" s="94">
        <f>98730373843/$Q$56</f>
        <v>98.730373842999995</v>
      </c>
      <c r="T17" s="98">
        <f t="shared" si="2"/>
        <v>192.712586837</v>
      </c>
      <c r="U17" s="99">
        <f t="shared" si="3"/>
        <v>28.761359688463084</v>
      </c>
      <c r="V17" s="100">
        <f t="shared" si="4"/>
        <v>13.625282653716518</v>
      </c>
      <c r="W17" s="6">
        <f t="shared" si="5"/>
        <v>6.0182462118365629</v>
      </c>
      <c r="X17" s="101">
        <f t="shared" si="6"/>
        <v>173.0929439923618</v>
      </c>
      <c r="Y17" s="58"/>
      <c r="AA17" s="59"/>
      <c r="AB17" s="16"/>
      <c r="AC17" s="60"/>
      <c r="AD17" s="61"/>
      <c r="AE17" s="62"/>
    </row>
    <row r="18" spans="1:31" ht="14" hidden="1">
      <c r="A18" s="38"/>
      <c r="B18" s="83" t="s">
        <v>51</v>
      </c>
      <c r="C18" s="38"/>
      <c r="D18" s="87"/>
      <c r="E18" s="87">
        <v>67391</v>
      </c>
      <c r="F18" s="108">
        <f>118831007*1000000</f>
        <v>118831007000000</v>
      </c>
      <c r="G18" s="89">
        <f t="shared" si="0"/>
        <v>3.8879135981739177</v>
      </c>
      <c r="H18" s="90">
        <f>57750586/1000</f>
        <v>57750.586000000003</v>
      </c>
      <c r="I18" s="91">
        <f>2016767938069/$Q$56</f>
        <v>2016.7679380689999</v>
      </c>
      <c r="J18" s="38" t="s">
        <v>35</v>
      </c>
      <c r="K18" s="38">
        <v>31</v>
      </c>
      <c r="L18" s="92">
        <f>312811250325-42308966434-2235803612</f>
        <v>268266480279</v>
      </c>
      <c r="M18" s="93">
        <f>183114080075/$Q$56</f>
        <v>183.114080075</v>
      </c>
      <c r="N18" s="94">
        <f>92935481998/$Q$56</f>
        <v>92.935481998</v>
      </c>
      <c r="O18" s="95">
        <f t="shared" si="1"/>
        <v>2.771437770424277</v>
      </c>
      <c r="P18" s="90">
        <f>5422079245379/$Q$56</f>
        <v>5422.079245379</v>
      </c>
      <c r="Q18" s="96">
        <v>3543504306769</v>
      </c>
      <c r="R18" s="97">
        <f>385742966192/$Q$56</f>
        <v>385.74296619199998</v>
      </c>
      <c r="S18" s="94">
        <f>209761902660/$Q$56</f>
        <v>209.76190266</v>
      </c>
      <c r="T18" s="98">
        <f t="shared" si="2"/>
        <v>302.69738465800003</v>
      </c>
      <c r="U18" s="99">
        <f t="shared" si="3"/>
        <v>33.534884315789419</v>
      </c>
      <c r="V18" s="100">
        <f t="shared" si="4"/>
        <v>14.05619731425047</v>
      </c>
      <c r="W18" s="6">
        <f t="shared" si="5"/>
        <v>11.706425249668401</v>
      </c>
      <c r="X18" s="101">
        <f t="shared" si="6"/>
        <v>392.57361649906608</v>
      </c>
      <c r="Y18" s="58"/>
      <c r="AA18" s="59"/>
      <c r="AB18" s="16"/>
      <c r="AC18" s="60"/>
      <c r="AD18" s="61"/>
      <c r="AE18" s="62"/>
    </row>
    <row r="19" spans="1:31" ht="14">
      <c r="A19" s="38" t="s">
        <v>30</v>
      </c>
      <c r="B19" s="106" t="s">
        <v>52</v>
      </c>
      <c r="C19" s="38"/>
      <c r="D19" s="87"/>
      <c r="E19" s="87">
        <v>805239</v>
      </c>
      <c r="F19" s="110">
        <f>1999489248*1000000</f>
        <v>1999489248000000</v>
      </c>
      <c r="G19" s="89">
        <f t="shared" si="0"/>
        <v>3.9724342643726986</v>
      </c>
      <c r="H19" s="90">
        <f>992854950/1000</f>
        <v>992854.95</v>
      </c>
      <c r="I19" s="91">
        <f>34796176981001/$Q$56</f>
        <v>34796.176981001001</v>
      </c>
      <c r="J19" s="38" t="s">
        <v>35</v>
      </c>
      <c r="K19" s="38">
        <v>31</v>
      </c>
      <c r="L19" s="92">
        <f>(312811250325+350644694042+303794389520+466567903354+300957436901+495719618651+267727024526+164914142494+291877902721+355232455577+318865931586+297560236887+324442295272+426940986697+282058871823+286506606765+341356758774)
-
(42308966434+47596444010+38090170768+69995611097+36388067573+59276072282+37343763576+18692710680+34980924750+41798018600+36875384635+38941824576+44631210600+52095297871+33127026336+37328191536+46135702557)
-
(2235803612+2496159262+2033390675+4765777060+1858773735+3167146066+1969355986+1052068423+1849424178+2373064457+1810621269+2001045705+2457308429+2837778793+1691120541+2029314577+2169112112)</f>
        <v>4833575853154</v>
      </c>
      <c r="M19" s="93">
        <f>3266844600964/$Q$56</f>
        <v>3266.8446009640002</v>
      </c>
      <c r="N19" s="94">
        <f>1647884785350/$Q$56</f>
        <v>1647.8847853499999</v>
      </c>
      <c r="O19" s="95">
        <f t="shared" si="1"/>
        <v>2.7273965865659875</v>
      </c>
      <c r="P19" s="90" t="s">
        <v>53</v>
      </c>
      <c r="Q19" s="105">
        <v>59977349530540</v>
      </c>
      <c r="R19" s="97">
        <f>6959705144953/$Q$56</f>
        <v>6959.7051449529999</v>
      </c>
      <c r="S19" s="94">
        <f>3718605366554/$Q$56</f>
        <v>3718.6053665539998</v>
      </c>
      <c r="T19" s="98">
        <f t="shared" si="2"/>
        <v>5366.4901519039995</v>
      </c>
      <c r="U19" s="99">
        <f t="shared" si="3"/>
        <v>33.337405931582147</v>
      </c>
      <c r="V19" s="100" t="e">
        <f t="shared" si="4"/>
        <v>#VALUE!</v>
      </c>
      <c r="W19" s="6">
        <f t="shared" si="5"/>
        <v>11.176271237404654</v>
      </c>
      <c r="X19" s="101">
        <f t="shared" si="6"/>
        <v>372.58789104282488</v>
      </c>
      <c r="Y19" s="58"/>
      <c r="AA19" s="59"/>
      <c r="AB19" s="16"/>
      <c r="AC19" s="82"/>
      <c r="AD19" s="61"/>
      <c r="AE19" s="62"/>
    </row>
    <row r="20" spans="1:31" ht="14" hidden="1">
      <c r="A20" s="38"/>
      <c r="B20" s="106" t="s">
        <v>54</v>
      </c>
      <c r="C20" s="38"/>
      <c r="D20" s="87"/>
      <c r="E20" s="87">
        <v>963661</v>
      </c>
      <c r="F20" s="88">
        <f>1913819890*1000000</f>
        <v>1913819890000000</v>
      </c>
      <c r="G20" s="89">
        <f t="shared" ref="G20:G52" si="7">H20*1000000000*8/F20</f>
        <v>3.9753853242689416</v>
      </c>
      <c r="H20" s="90">
        <f>951021438/1000</f>
        <v>951021.43799999997</v>
      </c>
      <c r="I20" s="91">
        <f>35103284084015/$Q$56</f>
        <v>35103.284084015002</v>
      </c>
      <c r="J20" s="38"/>
      <c r="K20" s="38">
        <v>31</v>
      </c>
      <c r="L20" s="92"/>
      <c r="M20" s="93"/>
      <c r="N20" s="94"/>
      <c r="O20" s="95"/>
      <c r="P20" s="90"/>
      <c r="Q20" s="105">
        <v>60462836176508</v>
      </c>
      <c r="R20" s="97"/>
      <c r="S20" s="94"/>
      <c r="T20" s="98"/>
      <c r="U20" s="99">
        <f t="shared" ref="U20:U25" si="8">F20/Q20</f>
        <v>31.652830251181442</v>
      </c>
      <c r="V20" s="100" t="e">
        <f t="shared" ref="V20:V31" si="9">P20/R20</f>
        <v>#DIV/0!</v>
      </c>
      <c r="W20" s="6" t="e">
        <f t="shared" si="5"/>
        <v>#DIV/0!</v>
      </c>
      <c r="X20" s="101" t="e">
        <f t="shared" si="6"/>
        <v>#DIV/0!</v>
      </c>
      <c r="Y20" s="58"/>
      <c r="AA20" s="59"/>
      <c r="AB20" s="16"/>
      <c r="AC20" s="82"/>
      <c r="AD20" s="61"/>
      <c r="AE20" s="62"/>
    </row>
    <row r="21" spans="1:31" ht="14" hidden="1">
      <c r="A21" s="38"/>
      <c r="B21" s="106" t="s">
        <v>55</v>
      </c>
      <c r="C21" s="38"/>
      <c r="D21" s="87"/>
      <c r="E21" s="87">
        <v>798575</v>
      </c>
      <c r="F21" s="110">
        <f>1856883673*1000000</f>
        <v>1856883673000000</v>
      </c>
      <c r="G21" s="89">
        <f t="shared" si="7"/>
        <v>3.9864688109625055</v>
      </c>
      <c r="H21" s="90">
        <f>925301106/1000</f>
        <v>925301.10600000003</v>
      </c>
      <c r="I21" s="91"/>
      <c r="J21" s="38"/>
      <c r="K21" s="38">
        <v>31</v>
      </c>
      <c r="L21" s="92"/>
      <c r="M21" s="93"/>
      <c r="N21" s="94"/>
      <c r="O21" s="95"/>
      <c r="P21" s="90"/>
      <c r="Q21" s="105">
        <v>54955017195079</v>
      </c>
      <c r="R21" s="97"/>
      <c r="S21" s="94"/>
      <c r="T21" s="98"/>
      <c r="U21" s="99">
        <f t="shared" si="8"/>
        <v>33.789156436953611</v>
      </c>
      <c r="V21" s="100" t="e">
        <f t="shared" si="9"/>
        <v>#DIV/0!</v>
      </c>
      <c r="W21" s="6" t="e">
        <f t="shared" si="5"/>
        <v>#DIV/0!</v>
      </c>
      <c r="X21" s="101" t="e">
        <f t="shared" si="6"/>
        <v>#DIV/0!</v>
      </c>
      <c r="Y21" s="58"/>
      <c r="AA21" s="59"/>
      <c r="AB21" s="16"/>
      <c r="AC21" s="82"/>
      <c r="AD21" s="61"/>
      <c r="AE21" s="62"/>
    </row>
    <row r="22" spans="1:31" ht="14" hidden="1">
      <c r="A22" s="38"/>
      <c r="B22" s="106" t="s">
        <v>56</v>
      </c>
      <c r="C22" s="38"/>
      <c r="D22" s="87"/>
      <c r="E22" s="87">
        <v>408374</v>
      </c>
      <c r="F22" s="110">
        <f>1309103055*1000000</f>
        <v>1309103055000000</v>
      </c>
      <c r="G22" s="89">
        <f t="shared" si="7"/>
        <v>3.9851402225930945</v>
      </c>
      <c r="H22" s="90">
        <f>652119905/1000</f>
        <v>652119.90500000003</v>
      </c>
      <c r="I22" s="91"/>
      <c r="J22" s="38"/>
      <c r="K22" s="38">
        <v>31</v>
      </c>
      <c r="L22" s="92"/>
      <c r="M22" s="93"/>
      <c r="N22" s="94"/>
      <c r="O22" s="95"/>
      <c r="P22" s="90"/>
      <c r="Q22" s="105">
        <v>45360489588422</v>
      </c>
      <c r="R22" s="97"/>
      <c r="S22" s="94"/>
      <c r="T22" s="98"/>
      <c r="U22" s="99">
        <f t="shared" si="8"/>
        <v>28.859985129749148</v>
      </c>
      <c r="V22" s="100" t="e">
        <f t="shared" si="9"/>
        <v>#DIV/0!</v>
      </c>
      <c r="W22" s="6" t="e">
        <f t="shared" si="5"/>
        <v>#DIV/0!</v>
      </c>
      <c r="X22" s="101" t="e">
        <f t="shared" si="6"/>
        <v>#DIV/0!</v>
      </c>
      <c r="Y22" s="58"/>
      <c r="AA22" s="59"/>
      <c r="AB22" s="16"/>
      <c r="AC22" s="82"/>
      <c r="AD22" s="61"/>
      <c r="AE22" s="62"/>
    </row>
    <row r="23" spans="1:31" ht="14" hidden="1">
      <c r="A23" s="38"/>
      <c r="B23" s="106" t="s">
        <v>57</v>
      </c>
      <c r="C23" s="38"/>
      <c r="D23" s="87"/>
      <c r="E23" s="87">
        <v>806057</v>
      </c>
      <c r="F23" s="110">
        <f>2001200109*1000000</f>
        <v>2001200109000000</v>
      </c>
      <c r="G23" s="89">
        <f t="shared" si="7"/>
        <v>3.971982318136082</v>
      </c>
      <c r="H23" s="90">
        <f>993591431/1000</f>
        <v>993591.43099999998</v>
      </c>
      <c r="I23" s="91"/>
      <c r="J23" s="38"/>
      <c r="K23" s="38">
        <v>31</v>
      </c>
      <c r="L23" s="92"/>
      <c r="M23" s="93"/>
      <c r="N23" s="94"/>
      <c r="O23" s="95"/>
      <c r="P23" s="90"/>
      <c r="Q23" s="105">
        <v>60031187339019</v>
      </c>
      <c r="R23" s="97"/>
      <c r="S23" s="94"/>
      <c r="T23" s="98"/>
      <c r="U23" s="99">
        <f t="shared" si="8"/>
        <v>33.336007460563124</v>
      </c>
      <c r="V23" s="100" t="e">
        <f t="shared" si="9"/>
        <v>#DIV/0!</v>
      </c>
      <c r="W23" s="6" t="e">
        <f t="shared" si="5"/>
        <v>#DIV/0!</v>
      </c>
      <c r="X23" s="101" t="e">
        <f t="shared" si="6"/>
        <v>#DIV/0!</v>
      </c>
      <c r="Y23" s="58"/>
      <c r="AA23" s="59"/>
      <c r="AB23" s="16"/>
      <c r="AC23" s="82"/>
      <c r="AD23" s="61"/>
      <c r="AE23" s="62"/>
    </row>
    <row r="24" spans="1:31" ht="14" hidden="1">
      <c r="A24" s="38" t="s">
        <v>30</v>
      </c>
      <c r="B24" s="106" t="s">
        <v>58</v>
      </c>
      <c r="C24" s="38" t="s">
        <v>59</v>
      </c>
      <c r="D24" s="109" t="s">
        <v>41</v>
      </c>
      <c r="E24" s="87">
        <v>797883</v>
      </c>
      <c r="F24" s="110">
        <v>1856763433000000</v>
      </c>
      <c r="G24" s="89">
        <f t="shared" si="7"/>
        <v>3.9865355663755149</v>
      </c>
      <c r="H24" s="90">
        <f>925256683/1000</f>
        <v>925256.68299999996</v>
      </c>
      <c r="I24" s="91"/>
      <c r="J24" s="38" t="s">
        <v>35</v>
      </c>
      <c r="K24" s="38">
        <v>31</v>
      </c>
      <c r="L24" s="111">
        <f>5499681969917/2</f>
        <v>2749840984958.5</v>
      </c>
      <c r="M24" s="93">
        <f>M14/L14*L24</f>
        <v>1920.8163673864149</v>
      </c>
      <c r="N24" s="94">
        <f>M24/2</f>
        <v>960.40818369320743</v>
      </c>
      <c r="O24" s="95">
        <f>N24*$Q$56*8/L24</f>
        <v>2.7940762798913674</v>
      </c>
      <c r="P24" s="90"/>
      <c r="Q24" s="105"/>
      <c r="R24" s="97"/>
      <c r="S24" s="94"/>
      <c r="T24" s="98"/>
      <c r="U24" s="99" t="e">
        <f t="shared" si="8"/>
        <v>#DIV/0!</v>
      </c>
      <c r="V24" s="100" t="e">
        <f t="shared" si="9"/>
        <v>#DIV/0!</v>
      </c>
      <c r="W24" s="6" t="e">
        <f t="shared" si="5"/>
        <v>#DIV/0!</v>
      </c>
      <c r="X24" s="101" t="e">
        <f t="shared" si="6"/>
        <v>#DIV/0!</v>
      </c>
      <c r="Y24" s="58"/>
      <c r="AA24" s="59"/>
      <c r="AB24" s="16"/>
      <c r="AC24" s="82"/>
      <c r="AD24" s="61"/>
      <c r="AE24" s="62"/>
    </row>
    <row r="25" spans="1:31" ht="14" hidden="1">
      <c r="A25" s="38" t="s">
        <v>30</v>
      </c>
      <c r="B25" s="63" t="s">
        <v>54</v>
      </c>
      <c r="C25" s="64" t="s">
        <v>59</v>
      </c>
      <c r="D25" s="112" t="s">
        <v>41</v>
      </c>
      <c r="E25" s="66">
        <v>587719</v>
      </c>
      <c r="F25" s="66"/>
      <c r="G25" s="67" t="e">
        <f t="shared" si="7"/>
        <v>#DIV/0!</v>
      </c>
      <c r="H25" s="68"/>
      <c r="I25" s="69">
        <f>24165406301524/$Q$56</f>
        <v>24165.406301523999</v>
      </c>
      <c r="J25" s="64" t="s">
        <v>35</v>
      </c>
      <c r="K25" s="64">
        <v>31</v>
      </c>
      <c r="L25" s="71">
        <v>2578807826444</v>
      </c>
      <c r="M25" s="72"/>
      <c r="N25" s="73"/>
      <c r="O25" s="74"/>
      <c r="P25" s="68"/>
      <c r="Q25" s="113"/>
      <c r="R25" s="76"/>
      <c r="S25" s="73"/>
      <c r="T25" s="77"/>
      <c r="U25" s="78" t="e">
        <f t="shared" si="8"/>
        <v>#DIV/0!</v>
      </c>
      <c r="V25" s="79" t="e">
        <f t="shared" si="9"/>
        <v>#DIV/0!</v>
      </c>
      <c r="W25" s="80" t="e">
        <f t="shared" si="5"/>
        <v>#DIV/0!</v>
      </c>
      <c r="X25" s="81" t="e">
        <f t="shared" si="6"/>
        <v>#DIV/0!</v>
      </c>
      <c r="Y25" s="58"/>
      <c r="AA25" s="59"/>
      <c r="AB25" s="16"/>
      <c r="AC25" s="82"/>
      <c r="AD25" s="61"/>
      <c r="AE25" s="62"/>
    </row>
    <row r="26" spans="1:31" ht="14">
      <c r="A26" s="38"/>
      <c r="B26" s="83" t="s">
        <v>60</v>
      </c>
      <c r="C26" s="38"/>
      <c r="D26" s="87"/>
      <c r="E26" s="87">
        <v>5184</v>
      </c>
      <c r="F26" s="119">
        <f t="shared" ref="F26:F28" si="10">9578562*1000000</f>
        <v>9578562000000</v>
      </c>
      <c r="G26" s="120">
        <f t="shared" si="7"/>
        <v>3.2526761323881392</v>
      </c>
      <c r="H26" s="121">
        <f t="shared" ref="H26:H28" si="11">3894495/1000</f>
        <v>3894.4949999999999</v>
      </c>
      <c r="I26" s="91">
        <f t="shared" ref="I26:I28" si="12">103010329656/$Q$56</f>
        <v>103.010329656</v>
      </c>
      <c r="J26" s="38" t="s">
        <v>35</v>
      </c>
      <c r="K26" s="38">
        <v>31</v>
      </c>
      <c r="L26" s="92">
        <f t="shared" ref="L26:L28" si="13">42369650013-8040583039-659302684</f>
        <v>33669764290</v>
      </c>
      <c r="M26" s="93">
        <f t="shared" ref="M26:M28" si="14">24615239124/$Q$56</f>
        <v>24.615239123999999</v>
      </c>
      <c r="N26" s="94">
        <f t="shared" ref="N26:N28" si="15">12386428338/$Q$56</f>
        <v>12.386428338</v>
      </c>
      <c r="O26" s="95">
        <f>N26*$Q$56*8/L26</f>
        <v>2.9430389191477171</v>
      </c>
      <c r="P26" s="90">
        <f t="shared" ref="P26:P28" si="16">198952344788/$Q$56</f>
        <v>198.952344788</v>
      </c>
      <c r="Q26" s="96">
        <v>130650842590</v>
      </c>
      <c r="R26" s="104">
        <f t="shared" ref="R26:R28" si="17">21254609756/$Q$56</f>
        <v>21.254609756000001</v>
      </c>
      <c r="S26" s="94">
        <f>19584932562/$Q$56</f>
        <v>19.584932561999999</v>
      </c>
      <c r="T26" s="98">
        <f t="shared" ref="T26:T27" si="18">N26+S26</f>
        <v>31.971360900000001</v>
      </c>
      <c r="U26" s="99">
        <f t="shared" ref="U26:U28" si="19">F26/Q26</f>
        <v>73.314199970824703</v>
      </c>
      <c r="V26" s="100">
        <f t="shared" si="9"/>
        <v>9.3604327283326096</v>
      </c>
      <c r="W26" s="6">
        <f t="shared" ref="W26:W28" si="20">$Q26/$T26/$Q$56</f>
        <v>4.0864961300411826</v>
      </c>
      <c r="X26" s="101">
        <f t="shared" ref="X26:X28" si="21">$F26/T26/$Q$56</f>
        <v>299.59819445784052</v>
      </c>
      <c r="Y26" s="58"/>
      <c r="AA26" s="59"/>
      <c r="AB26" s="16"/>
      <c r="AC26" s="60"/>
      <c r="AD26" s="61"/>
      <c r="AE26" s="62"/>
    </row>
    <row r="27" spans="1:31" ht="14">
      <c r="A27" s="38"/>
      <c r="B27" s="83" t="s">
        <v>61</v>
      </c>
      <c r="C27" s="38"/>
      <c r="D27" s="87"/>
      <c r="E27" s="87">
        <v>5184</v>
      </c>
      <c r="F27" s="119">
        <f t="shared" si="10"/>
        <v>9578562000000</v>
      </c>
      <c r="G27" s="120">
        <f t="shared" si="7"/>
        <v>3.2526761323881392</v>
      </c>
      <c r="H27" s="121">
        <f t="shared" si="11"/>
        <v>3894.4949999999999</v>
      </c>
      <c r="I27" s="91">
        <f t="shared" si="12"/>
        <v>103.010329656</v>
      </c>
      <c r="J27" s="38" t="s">
        <v>35</v>
      </c>
      <c r="K27" s="38">
        <v>31</v>
      </c>
      <c r="L27" s="92">
        <f t="shared" si="13"/>
        <v>33669764290</v>
      </c>
      <c r="M27" s="93">
        <f t="shared" si="14"/>
        <v>24.615239123999999</v>
      </c>
      <c r="N27" s="94">
        <f t="shared" si="15"/>
        <v>12.386428338</v>
      </c>
      <c r="O27" s="95">
        <f>N27*$Q$56*8/L27</f>
        <v>2.9430389191477171</v>
      </c>
      <c r="P27" s="90">
        <f t="shared" si="16"/>
        <v>198.952344788</v>
      </c>
      <c r="Q27" s="96">
        <v>130650842590</v>
      </c>
      <c r="R27" s="104">
        <f t="shared" si="17"/>
        <v>21.254609756000001</v>
      </c>
      <c r="S27" s="94">
        <f t="shared" ref="S27:S28" si="22">26258251558/$Q$56</f>
        <v>26.258251558000001</v>
      </c>
      <c r="T27" s="98">
        <f t="shared" si="18"/>
        <v>38.644679896</v>
      </c>
      <c r="U27" s="99">
        <f t="shared" si="19"/>
        <v>73.314199970824703</v>
      </c>
      <c r="V27" s="100">
        <f t="shared" si="9"/>
        <v>9.3604327283326096</v>
      </c>
      <c r="W27" s="6">
        <f t="shared" si="20"/>
        <v>3.3808235167584684</v>
      </c>
      <c r="X27" s="101">
        <f t="shared" si="21"/>
        <v>247.86237137369713</v>
      </c>
      <c r="Y27" s="58"/>
      <c r="AA27" s="59"/>
      <c r="AB27" s="16"/>
      <c r="AC27" s="60"/>
      <c r="AD27" s="61"/>
      <c r="AE27" s="62"/>
    </row>
    <row r="28" spans="1:31" ht="14">
      <c r="A28" s="38"/>
      <c r="B28" s="83" t="s">
        <v>62</v>
      </c>
      <c r="C28" s="38"/>
      <c r="D28" s="87"/>
      <c r="E28" s="87">
        <v>5184</v>
      </c>
      <c r="F28" s="119">
        <f t="shared" si="10"/>
        <v>9578562000000</v>
      </c>
      <c r="G28" s="120">
        <f t="shared" si="7"/>
        <v>3.2526761323881392</v>
      </c>
      <c r="H28" s="121">
        <f t="shared" si="11"/>
        <v>3894.4949999999999</v>
      </c>
      <c r="I28" s="91">
        <f t="shared" si="12"/>
        <v>103.010329656</v>
      </c>
      <c r="J28" s="38" t="s">
        <v>35</v>
      </c>
      <c r="K28" s="38">
        <v>31</v>
      </c>
      <c r="L28" s="92">
        <f t="shared" si="13"/>
        <v>33669764290</v>
      </c>
      <c r="M28" s="93">
        <f t="shared" si="14"/>
        <v>24.615239123999999</v>
      </c>
      <c r="N28" s="94">
        <f t="shared" si="15"/>
        <v>12.386428338</v>
      </c>
      <c r="O28" s="95">
        <f>N28*$Q$56*8/L28</f>
        <v>2.9430389191477171</v>
      </c>
      <c r="P28" s="90">
        <f t="shared" si="16"/>
        <v>198.952344788</v>
      </c>
      <c r="Q28" s="96">
        <v>130650842590</v>
      </c>
      <c r="R28" s="104">
        <f t="shared" si="17"/>
        <v>21.254609756000001</v>
      </c>
      <c r="S28" s="94">
        <f t="shared" si="22"/>
        <v>26.258251558000001</v>
      </c>
      <c r="T28" s="98">
        <f>M28+S28</f>
        <v>50.873490681999996</v>
      </c>
      <c r="U28" s="99">
        <f t="shared" si="19"/>
        <v>73.314199970824703</v>
      </c>
      <c r="V28" s="100">
        <f t="shared" si="9"/>
        <v>9.3604327283326096</v>
      </c>
      <c r="W28" s="6">
        <f t="shared" si="20"/>
        <v>2.5681517198548898</v>
      </c>
      <c r="X28" s="101">
        <f t="shared" si="21"/>
        <v>188.28198874485875</v>
      </c>
      <c r="Y28" s="58"/>
      <c r="AA28" s="59"/>
      <c r="AB28" s="16"/>
      <c r="AC28" s="60"/>
      <c r="AD28" s="61"/>
      <c r="AE28" s="62"/>
    </row>
    <row r="29" spans="1:31" ht="13" hidden="1">
      <c r="A29" s="38"/>
      <c r="B29" s="83" t="s">
        <v>63</v>
      </c>
      <c r="C29" s="38"/>
      <c r="D29" s="87"/>
      <c r="E29" s="87">
        <v>16812246</v>
      </c>
      <c r="F29" s="108">
        <f>28905328242*1000000</f>
        <v>2.8905328242E+16</v>
      </c>
      <c r="G29" s="89">
        <f t="shared" si="7"/>
        <v>3.3773255667843385</v>
      </c>
      <c r="H29" s="90">
        <f>12202838011/1000</f>
        <v>12202838.011</v>
      </c>
      <c r="I29" s="91"/>
      <c r="J29" s="38" t="s">
        <v>35</v>
      </c>
      <c r="K29" s="38">
        <v>31</v>
      </c>
      <c r="L29" s="92"/>
      <c r="M29" s="122">
        <f t="shared" ref="M29:N29" si="23">M26/$E26*$E29</f>
        <v>79829.756076680656</v>
      </c>
      <c r="N29" s="122">
        <f t="shared" si="23"/>
        <v>40170.463016941962</v>
      </c>
      <c r="O29" s="122"/>
      <c r="P29" s="123"/>
      <c r="Q29" s="124">
        <f t="shared" ref="Q29:Q34" si="24">F29/U29</f>
        <v>394266434790297.69</v>
      </c>
      <c r="R29" s="125"/>
      <c r="S29" s="122"/>
      <c r="T29" s="114">
        <f t="shared" ref="T29:T34" si="25">F29/X29/$Q$56</f>
        <v>96480.315224555059</v>
      </c>
      <c r="U29" s="115">
        <f t="shared" ref="U29:U34" si="26">U$26</f>
        <v>73.314199970824703</v>
      </c>
      <c r="V29" s="116" t="e">
        <f t="shared" si="9"/>
        <v>#DIV/0!</v>
      </c>
      <c r="W29" s="117">
        <f t="shared" ref="W29:W34" si="27">W$26</f>
        <v>4.0864961300411826</v>
      </c>
      <c r="X29" s="118">
        <f t="shared" ref="X29:X34" si="28">U29*W29</f>
        <v>299.59819445784052</v>
      </c>
      <c r="Y29" s="58"/>
      <c r="AA29" s="59"/>
      <c r="AB29" s="16"/>
      <c r="AC29" s="60"/>
      <c r="AD29" s="61"/>
      <c r="AE29" s="62"/>
    </row>
    <row r="30" spans="1:31" ht="13">
      <c r="A30" s="38"/>
      <c r="B30" s="83" t="s">
        <v>64</v>
      </c>
      <c r="C30" s="38"/>
      <c r="D30" s="87"/>
      <c r="E30" s="87">
        <v>23010648</v>
      </c>
      <c r="F30" s="108">
        <f>38949925747*1000000</f>
        <v>3.8949925747E+16</v>
      </c>
      <c r="G30" s="89">
        <f t="shared" si="7"/>
        <v>3.2207465010035929</v>
      </c>
      <c r="H30" s="90">
        <f>15680979633/1000</f>
        <v>15680979.632999999</v>
      </c>
      <c r="I30" s="91"/>
      <c r="J30" s="38" t="s">
        <v>35</v>
      </c>
      <c r="K30" s="38">
        <v>31</v>
      </c>
      <c r="L30" s="92"/>
      <c r="M30" s="122">
        <f t="shared" ref="M30:N30" si="29">M27/$E27*$E30</f>
        <v>109261.69037773772</v>
      </c>
      <c r="N30" s="122">
        <f t="shared" si="29"/>
        <v>54980.660197326972</v>
      </c>
      <c r="O30" s="122"/>
      <c r="P30" s="123"/>
      <c r="Q30" s="124">
        <f t="shared" si="24"/>
        <v>531273965514185.19</v>
      </c>
      <c r="R30" s="125"/>
      <c r="S30" s="122"/>
      <c r="T30" s="114">
        <f t="shared" si="25"/>
        <v>130007.21121662513</v>
      </c>
      <c r="U30" s="115">
        <f t="shared" si="26"/>
        <v>73.314199970824703</v>
      </c>
      <c r="V30" s="116" t="e">
        <f t="shared" si="9"/>
        <v>#DIV/0!</v>
      </c>
      <c r="W30" s="117">
        <f t="shared" si="27"/>
        <v>4.0864961300411826</v>
      </c>
      <c r="X30" s="118">
        <f t="shared" si="28"/>
        <v>299.59819445784052</v>
      </c>
      <c r="Y30" s="58"/>
      <c r="AA30" s="59"/>
      <c r="AB30" s="16"/>
      <c r="AC30" s="60"/>
      <c r="AD30" s="61"/>
      <c r="AE30" s="62"/>
    </row>
    <row r="31" spans="1:31" ht="14">
      <c r="A31" s="38"/>
      <c r="B31" s="126" t="s">
        <v>65</v>
      </c>
      <c r="C31" s="64"/>
      <c r="D31" s="66"/>
      <c r="E31" s="66">
        <v>18575962</v>
      </c>
      <c r="F31" s="127">
        <f>62135077790*1000000</f>
        <v>6.213507779E+16</v>
      </c>
      <c r="G31" s="67">
        <f t="shared" si="7"/>
        <v>2.6304586870623439</v>
      </c>
      <c r="H31" s="68">
        <f>20430469393/1000</f>
        <v>20430469.392999999</v>
      </c>
      <c r="I31" s="69"/>
      <c r="J31" s="64" t="s">
        <v>35</v>
      </c>
      <c r="K31" s="64">
        <v>31</v>
      </c>
      <c r="L31" s="71"/>
      <c r="M31" s="72"/>
      <c r="N31" s="73"/>
      <c r="O31" s="74"/>
      <c r="P31" s="68"/>
      <c r="Q31" s="128">
        <f t="shared" si="24"/>
        <v>847517640712530.12</v>
      </c>
      <c r="R31" s="129"/>
      <c r="S31" s="130"/>
      <c r="T31" s="131">
        <f t="shared" si="25"/>
        <v>207394.70043349563</v>
      </c>
      <c r="U31" s="132">
        <f t="shared" si="26"/>
        <v>73.314199970824703</v>
      </c>
      <c r="V31" s="133" t="e">
        <f t="shared" si="9"/>
        <v>#DIV/0!</v>
      </c>
      <c r="W31" s="134">
        <f t="shared" si="27"/>
        <v>4.0864961300411826</v>
      </c>
      <c r="X31" s="118">
        <f t="shared" si="28"/>
        <v>299.59819445784052</v>
      </c>
      <c r="Y31" s="58"/>
      <c r="AA31" s="59"/>
      <c r="AB31" s="16"/>
      <c r="AC31" s="60"/>
      <c r="AD31" s="61"/>
      <c r="AE31" s="62"/>
    </row>
    <row r="32" spans="1:31" ht="13">
      <c r="A32" s="38"/>
      <c r="B32" s="83" t="s">
        <v>66</v>
      </c>
      <c r="C32" s="38"/>
      <c r="D32" s="87"/>
      <c r="E32" s="87">
        <v>29938113</v>
      </c>
      <c r="F32" s="108">
        <v>5.695659381E+16</v>
      </c>
      <c r="G32" s="89">
        <f t="shared" si="7"/>
        <v>3.1254092376701417</v>
      </c>
      <c r="H32" s="90">
        <f>22251583055/1000</f>
        <v>22251583.055</v>
      </c>
      <c r="I32" s="91"/>
      <c r="J32" s="38" t="s">
        <v>35</v>
      </c>
      <c r="K32" s="38">
        <v>31</v>
      </c>
      <c r="L32" s="92"/>
      <c r="M32" s="122">
        <f t="shared" ref="M32:N32" si="30">M28/$E28*$E32</f>
        <v>142155.44182413831</v>
      </c>
      <c r="N32" s="122">
        <f t="shared" si="30"/>
        <v>71532.849392254269</v>
      </c>
      <c r="O32" s="122"/>
      <c r="P32" s="123"/>
      <c r="Q32" s="124">
        <f t="shared" si="24"/>
        <v>776883520964094.38</v>
      </c>
      <c r="R32" s="125"/>
      <c r="S32" s="122"/>
      <c r="T32" s="114">
        <f t="shared" si="25"/>
        <v>190109.93678740255</v>
      </c>
      <c r="U32" s="115">
        <f t="shared" si="26"/>
        <v>73.314199970824703</v>
      </c>
      <c r="V32" s="116"/>
      <c r="W32" s="117">
        <f t="shared" si="27"/>
        <v>4.0864961300411826</v>
      </c>
      <c r="X32" s="118">
        <f t="shared" si="28"/>
        <v>299.59819445784052</v>
      </c>
      <c r="Y32" s="58"/>
      <c r="AA32" s="59"/>
      <c r="AB32" s="16"/>
      <c r="AC32" s="60"/>
      <c r="AD32" s="61"/>
      <c r="AE32" s="62"/>
    </row>
    <row r="33" spans="1:31" ht="13">
      <c r="A33" s="135"/>
      <c r="B33" s="136" t="s">
        <v>67</v>
      </c>
      <c r="C33" s="135"/>
      <c r="D33" s="137"/>
      <c r="E33" s="137">
        <v>33337531</v>
      </c>
      <c r="F33" s="138">
        <v>6.691210398E+16</v>
      </c>
      <c r="G33" s="89">
        <f t="shared" si="7"/>
        <v>3.0982205894162949</v>
      </c>
      <c r="H33" s="139">
        <f>25913557279/1000</f>
        <v>25913557.278999999</v>
      </c>
      <c r="I33" s="140"/>
      <c r="J33" s="38" t="s">
        <v>35</v>
      </c>
      <c r="K33" s="38">
        <v>31</v>
      </c>
      <c r="L33" s="141"/>
      <c r="M33" s="122">
        <f t="shared" ref="M33:N33" si="31">M29/$E29*$E33</f>
        <v>158296.93236280148</v>
      </c>
      <c r="N33" s="122">
        <f t="shared" si="31"/>
        <v>79655.273668470953</v>
      </c>
      <c r="O33" s="142"/>
      <c r="P33" s="143"/>
      <c r="Q33" s="124">
        <f t="shared" si="24"/>
        <v>912675907349839.38</v>
      </c>
      <c r="R33" s="144"/>
      <c r="S33" s="142"/>
      <c r="T33" s="114">
        <f t="shared" si="25"/>
        <v>223339.47673177943</v>
      </c>
      <c r="U33" s="115">
        <f t="shared" si="26"/>
        <v>73.314199970824703</v>
      </c>
      <c r="V33" s="145"/>
      <c r="W33" s="117">
        <f t="shared" si="27"/>
        <v>4.0864961300411826</v>
      </c>
      <c r="X33" s="118">
        <f t="shared" si="28"/>
        <v>299.59819445784052</v>
      </c>
      <c r="Y33" s="146"/>
      <c r="Z33" s="135"/>
      <c r="AA33" s="147"/>
      <c r="AB33" s="148"/>
      <c r="AC33" s="149"/>
      <c r="AD33" s="150"/>
      <c r="AE33" s="151"/>
    </row>
    <row r="34" spans="1:31" ht="14">
      <c r="A34" s="38"/>
      <c r="B34" s="83" t="s">
        <v>68</v>
      </c>
      <c r="C34" s="38"/>
      <c r="D34" s="87"/>
      <c r="E34" s="66"/>
      <c r="F34" s="127"/>
      <c r="G34" s="67" t="e">
        <f t="shared" si="7"/>
        <v>#DIV/0!</v>
      </c>
      <c r="H34" s="68"/>
      <c r="I34" s="69"/>
      <c r="J34" s="64" t="s">
        <v>35</v>
      </c>
      <c r="K34" s="64">
        <v>31</v>
      </c>
      <c r="L34" s="71"/>
      <c r="M34" s="72"/>
      <c r="N34" s="73"/>
      <c r="O34" s="74"/>
      <c r="P34" s="68"/>
      <c r="Q34" s="128">
        <f t="shared" si="24"/>
        <v>0</v>
      </c>
      <c r="R34" s="129"/>
      <c r="S34" s="130"/>
      <c r="T34" s="131">
        <f t="shared" si="25"/>
        <v>0</v>
      </c>
      <c r="U34" s="132">
        <f t="shared" si="26"/>
        <v>73.314199970824703</v>
      </c>
      <c r="V34" s="133" t="e">
        <f t="shared" ref="V34:V52" si="32">P34/R34</f>
        <v>#DIV/0!</v>
      </c>
      <c r="W34" s="134">
        <f t="shared" si="27"/>
        <v>4.0864961300411826</v>
      </c>
      <c r="X34" s="118">
        <f t="shared" si="28"/>
        <v>299.59819445784052</v>
      </c>
      <c r="Y34" s="58"/>
      <c r="AA34" s="59"/>
      <c r="AB34" s="16"/>
      <c r="AC34" s="60"/>
      <c r="AD34" s="61"/>
      <c r="AE34" s="62"/>
    </row>
    <row r="35" spans="1:31" ht="14">
      <c r="A35" s="38" t="s">
        <v>31</v>
      </c>
      <c r="B35" s="106" t="s">
        <v>69</v>
      </c>
      <c r="C35" s="38" t="s">
        <v>70</v>
      </c>
      <c r="D35" s="109" t="s">
        <v>71</v>
      </c>
      <c r="E35" s="87">
        <v>11095</v>
      </c>
      <c r="F35" s="87">
        <v>81241272053354</v>
      </c>
      <c r="G35" s="89">
        <f t="shared" si="7"/>
        <v>6.400687567502608</v>
      </c>
      <c r="H35" s="90">
        <v>65000</v>
      </c>
      <c r="I35" s="91"/>
      <c r="J35" s="38" t="s">
        <v>35</v>
      </c>
      <c r="K35" s="38">
        <v>31</v>
      </c>
      <c r="L35" s="92">
        <f>1442790908-337358444-17738460</f>
        <v>1087694004</v>
      </c>
      <c r="M35" s="93">
        <f>868509897/$Q$56</f>
        <v>0.86850989700000003</v>
      </c>
      <c r="N35" s="94">
        <f>429658603/$Q$56</f>
        <v>0.42965860299999997</v>
      </c>
      <c r="O35" s="95">
        <f t="shared" ref="O35:O52" si="33">N35*$Q$56*8/L35</f>
        <v>3.1601432124838671</v>
      </c>
      <c r="P35" s="90">
        <f>273877378535/$Q$56</f>
        <v>273.87737853499999</v>
      </c>
      <c r="Q35" s="96">
        <v>242968989400</v>
      </c>
      <c r="R35" s="97">
        <f>47012551842/$Q$56</f>
        <v>47.012551842000001</v>
      </c>
      <c r="S35" s="94">
        <f>10717503750/$Q$56</f>
        <v>10.717503750000001</v>
      </c>
      <c r="T35" s="98">
        <f t="shared" ref="T35:T52" si="34">N35+S35</f>
        <v>11.147162353000001</v>
      </c>
      <c r="U35" s="99">
        <f t="shared" ref="U35:U52" si="35">F35/Q35</f>
        <v>334.36889314136482</v>
      </c>
      <c r="V35" s="100">
        <f t="shared" si="32"/>
        <v>5.8256224732375372</v>
      </c>
      <c r="W35" s="6">
        <f t="shared" ref="W35:W52" si="36">$Q35/$T35/$Q$56</f>
        <v>21.796487904799424</v>
      </c>
      <c r="X35" s="101">
        <f t="shared" ref="X35:X52" si="37">$F35/T35/$Q$56</f>
        <v>7288.0675350969295</v>
      </c>
      <c r="Y35" s="58"/>
      <c r="AA35" s="59"/>
      <c r="AB35" s="16"/>
      <c r="AC35" s="60"/>
      <c r="AD35" s="61"/>
      <c r="AE35" s="62"/>
    </row>
    <row r="36" spans="1:31" ht="14">
      <c r="A36" s="152" t="s">
        <v>31</v>
      </c>
      <c r="B36" s="152" t="s">
        <v>72</v>
      </c>
      <c r="C36" s="152" t="s">
        <v>70</v>
      </c>
      <c r="D36" s="153" t="s">
        <v>71</v>
      </c>
      <c r="E36" s="154">
        <v>11095</v>
      </c>
      <c r="F36" s="154">
        <v>81241272053354</v>
      </c>
      <c r="G36" s="120">
        <f t="shared" si="7"/>
        <v>6.400687567502608</v>
      </c>
      <c r="H36" s="121">
        <v>65000</v>
      </c>
      <c r="I36" s="155"/>
      <c r="J36" s="152" t="s">
        <v>35</v>
      </c>
      <c r="K36" s="156">
        <v>31</v>
      </c>
      <c r="L36" s="157">
        <f>1978727725-577951446-35639633</f>
        <v>1365136646</v>
      </c>
      <c r="M36" s="158">
        <f>1220498064/$Q$56</f>
        <v>1.220498064</v>
      </c>
      <c r="N36" s="159">
        <f>606375254/$Q$56</f>
        <v>0.60637525400000003</v>
      </c>
      <c r="O36" s="160">
        <f t="shared" si="33"/>
        <v>3.5534919132190668</v>
      </c>
      <c r="P36" s="121">
        <f>792679568516/$Q$56</f>
        <v>792.67956851600002</v>
      </c>
      <c r="Q36" s="96">
        <v>254188197891</v>
      </c>
      <c r="R36" s="96">
        <f>608090574657/$Q$56</f>
        <v>608.09057465700005</v>
      </c>
      <c r="S36" s="161">
        <f>177519860856/$Q$56</f>
        <v>177.51986085600001</v>
      </c>
      <c r="T36" s="162">
        <f t="shared" si="34"/>
        <v>178.12623611000001</v>
      </c>
      <c r="U36" s="163">
        <f t="shared" si="35"/>
        <v>319.61071649829927</v>
      </c>
      <c r="V36" s="164">
        <f t="shared" si="32"/>
        <v>1.3035550977962771</v>
      </c>
      <c r="W36" s="165">
        <f t="shared" si="36"/>
        <v>1.4270115590048662</v>
      </c>
      <c r="X36" s="163">
        <f t="shared" si="37"/>
        <v>456.08818682490039</v>
      </c>
      <c r="Y36" s="166"/>
      <c r="Z36" s="152"/>
      <c r="AA36" s="167"/>
      <c r="AB36" s="168"/>
      <c r="AC36" s="169"/>
      <c r="AD36" s="170"/>
      <c r="AE36" s="171"/>
    </row>
    <row r="37" spans="1:31" ht="14">
      <c r="A37" s="152" t="s">
        <v>31</v>
      </c>
      <c r="B37" s="152" t="s">
        <v>73</v>
      </c>
      <c r="C37" s="152" t="s">
        <v>74</v>
      </c>
      <c r="D37" s="153" t="s">
        <v>75</v>
      </c>
      <c r="E37" s="172">
        <v>9759</v>
      </c>
      <c r="F37" s="173">
        <v>71233374745162</v>
      </c>
      <c r="G37" s="120">
        <f t="shared" si="7"/>
        <v>5.1423805648249852</v>
      </c>
      <c r="H37" s="174">
        <f t="shared" ref="H37:H38" si="38">(22682910167992+23105730064060)/1000000000</f>
        <v>45788.640232051999</v>
      </c>
      <c r="I37" s="155"/>
      <c r="J37" s="38" t="s">
        <v>35</v>
      </c>
      <c r="K37" s="175">
        <v>31</v>
      </c>
      <c r="L37" s="176">
        <f>2009775787-559586348-37523501</f>
        <v>1412665938</v>
      </c>
      <c r="M37" s="95">
        <f>1249993688/$Q$56</f>
        <v>1.249993688</v>
      </c>
      <c r="N37" s="94">
        <f>602025750/$Q$56</f>
        <v>0.60202575000000003</v>
      </c>
      <c r="O37" s="95">
        <f t="shared" si="33"/>
        <v>3.4093028439679132</v>
      </c>
      <c r="P37" s="121">
        <f>315930982290/$Q$56</f>
        <v>315.93098228999997</v>
      </c>
      <c r="Q37" s="96">
        <v>295355486297</v>
      </c>
      <c r="R37" s="97">
        <f>17827004223/$Q$56</f>
        <v>17.827004222999999</v>
      </c>
      <c r="S37" s="94">
        <f>9003218546/$Q$56</f>
        <v>9.0032185459999994</v>
      </c>
      <c r="T37" s="98">
        <f t="shared" si="34"/>
        <v>9.6052442959999986</v>
      </c>
      <c r="U37" s="99">
        <f t="shared" si="35"/>
        <v>241.17843767944098</v>
      </c>
      <c r="V37" s="100">
        <f t="shared" si="32"/>
        <v>17.722045630212673</v>
      </c>
      <c r="W37" s="6">
        <f t="shared" si="36"/>
        <v>30.749398682134263</v>
      </c>
      <c r="X37" s="101">
        <f t="shared" si="37"/>
        <v>7416.0919337394034</v>
      </c>
      <c r="Y37" s="166"/>
      <c r="Z37" s="152"/>
      <c r="AA37" s="167"/>
      <c r="AB37" s="168"/>
      <c r="AC37" s="169"/>
      <c r="AD37" s="170"/>
      <c r="AE37" s="171"/>
    </row>
    <row r="38" spans="1:31" ht="14">
      <c r="A38" s="38" t="s">
        <v>31</v>
      </c>
      <c r="B38" s="106" t="s">
        <v>76</v>
      </c>
      <c r="C38" s="38" t="s">
        <v>74</v>
      </c>
      <c r="D38" s="107" t="s">
        <v>75</v>
      </c>
      <c r="E38" s="177">
        <v>9759</v>
      </c>
      <c r="F38" s="173">
        <v>71233374745162</v>
      </c>
      <c r="G38" s="89">
        <f t="shared" si="7"/>
        <v>5.1423805648249852</v>
      </c>
      <c r="H38" s="174">
        <f t="shared" si="38"/>
        <v>45788.640232051999</v>
      </c>
      <c r="I38" s="178"/>
      <c r="J38" s="38" t="s">
        <v>35</v>
      </c>
      <c r="K38" s="179">
        <v>31</v>
      </c>
      <c r="L38" s="180">
        <f>2278547549-683591250-39800679</f>
        <v>1555155620</v>
      </c>
      <c r="M38" s="95">
        <f>1415409957/$Q$56</f>
        <v>1.4154099570000001</v>
      </c>
      <c r="N38" s="94">
        <f>676250496/$Q$56</f>
        <v>0.67625049599999998</v>
      </c>
      <c r="O38" s="95">
        <f t="shared" si="33"/>
        <v>3.4787540863595376</v>
      </c>
      <c r="P38" s="90">
        <f>970999639812/$Q$56</f>
        <v>970.99963981200005</v>
      </c>
      <c r="Q38" s="96">
        <v>304578219127</v>
      </c>
      <c r="R38" s="97">
        <f>593947669612/$Q$56</f>
        <v>593.94766961200003</v>
      </c>
      <c r="S38" s="94">
        <f>158318919343/$Q$56</f>
        <v>158.318919343</v>
      </c>
      <c r="T38" s="98">
        <f t="shared" si="34"/>
        <v>158.995169839</v>
      </c>
      <c r="U38" s="99">
        <f t="shared" si="35"/>
        <v>233.8754719537572</v>
      </c>
      <c r="V38" s="100">
        <f t="shared" si="32"/>
        <v>1.6348235534728364</v>
      </c>
      <c r="W38" s="6">
        <f t="shared" si="36"/>
        <v>1.9156444779763988</v>
      </c>
      <c r="X38" s="101">
        <f t="shared" si="37"/>
        <v>448.02225638233904</v>
      </c>
      <c r="Y38" s="58"/>
      <c r="AA38" s="59"/>
      <c r="AB38" s="16"/>
      <c r="AC38" s="60"/>
      <c r="AD38" s="61"/>
      <c r="AE38" s="62"/>
    </row>
    <row r="39" spans="1:31" ht="14" hidden="1">
      <c r="A39" s="38" t="s">
        <v>31</v>
      </c>
      <c r="B39" s="106" t="s">
        <v>77</v>
      </c>
      <c r="C39" s="38" t="s">
        <v>74</v>
      </c>
      <c r="D39" s="107" t="s">
        <v>75</v>
      </c>
      <c r="E39" s="177">
        <v>9759</v>
      </c>
      <c r="F39" s="177">
        <v>69976761047430</v>
      </c>
      <c r="G39" s="89">
        <f t="shared" si="7"/>
        <v>4.5729467213137394</v>
      </c>
      <c r="H39" s="174">
        <v>40000</v>
      </c>
      <c r="I39" s="178"/>
      <c r="J39" s="38" t="s">
        <v>35</v>
      </c>
      <c r="K39" s="179">
        <v>41</v>
      </c>
      <c r="L39" s="180">
        <f>1505796564-378932199-23863503</f>
        <v>1103000862</v>
      </c>
      <c r="M39" s="95">
        <f>894892435/$Q$56</f>
        <v>0.89489243500000004</v>
      </c>
      <c r="N39" s="94">
        <f>407362394/$Q$56</f>
        <v>0.40736239400000002</v>
      </c>
      <c r="O39" s="95">
        <f t="shared" si="33"/>
        <v>2.9545753446564396</v>
      </c>
      <c r="P39" s="90">
        <f>257739121423/$Q$56</f>
        <v>257.73912142299997</v>
      </c>
      <c r="Q39" s="96">
        <v>230636568042</v>
      </c>
      <c r="R39" s="97">
        <f>91453382937/$Q$56</f>
        <v>91.453382937000001</v>
      </c>
      <c r="S39" s="94">
        <f>8028407613/$Q$56</f>
        <v>8.0284076130000006</v>
      </c>
      <c r="T39" s="98">
        <f t="shared" si="34"/>
        <v>8.4357700070000003</v>
      </c>
      <c r="U39" s="99">
        <f t="shared" si="35"/>
        <v>303.40705136874436</v>
      </c>
      <c r="V39" s="100">
        <f t="shared" si="32"/>
        <v>2.8182568336542579</v>
      </c>
      <c r="W39" s="6">
        <f t="shared" si="36"/>
        <v>27.340310114028455</v>
      </c>
      <c r="X39" s="101">
        <f t="shared" si="37"/>
        <v>8295.2428752044325</v>
      </c>
      <c r="Y39" s="58"/>
      <c r="Z39" s="38"/>
      <c r="AA39" s="59"/>
      <c r="AB39" s="16"/>
      <c r="AC39" s="60"/>
      <c r="AD39" s="61"/>
      <c r="AE39" s="62"/>
    </row>
    <row r="40" spans="1:31" ht="14">
      <c r="A40" s="38"/>
      <c r="B40" s="106" t="s">
        <v>78</v>
      </c>
      <c r="C40" s="38" t="s">
        <v>79</v>
      </c>
      <c r="D40" s="107" t="s">
        <v>75</v>
      </c>
      <c r="E40" s="177">
        <v>9786</v>
      </c>
      <c r="F40" s="177">
        <v>69976761047430</v>
      </c>
      <c r="G40" s="89">
        <f t="shared" si="7"/>
        <v>4.6020992566621146</v>
      </c>
      <c r="H40" s="174">
        <v>40255</v>
      </c>
      <c r="I40" s="178"/>
      <c r="J40" s="38" t="s">
        <v>35</v>
      </c>
      <c r="K40" s="179">
        <v>41</v>
      </c>
      <c r="L40" s="180">
        <f>25699655838-218468293-19602621</f>
        <v>25461584924</v>
      </c>
      <c r="M40" s="95">
        <f>15047625746/$Q$56</f>
        <v>15.047625746</v>
      </c>
      <c r="N40" s="94">
        <f>7138880733/$Q$56</f>
        <v>7.1388807329999997</v>
      </c>
      <c r="O40" s="95">
        <f t="shared" si="33"/>
        <v>2.2430279196864658</v>
      </c>
      <c r="P40" s="90">
        <f>631151465340/$Q$56</f>
        <v>631.15146533999996</v>
      </c>
      <c r="Q40" s="96">
        <v>427572158683</v>
      </c>
      <c r="R40" s="97">
        <f>95310288683/$Q$56</f>
        <v>95.310288682999996</v>
      </c>
      <c r="S40" s="94">
        <f>23338156685/$Q$56</f>
        <v>23.338156685000001</v>
      </c>
      <c r="T40" s="98">
        <f t="shared" si="34"/>
        <v>30.477037418000002</v>
      </c>
      <c r="U40" s="99">
        <f t="shared" si="35"/>
        <v>163.66070527831172</v>
      </c>
      <c r="V40" s="100">
        <f t="shared" si="32"/>
        <v>6.622070650097351</v>
      </c>
      <c r="W40" s="6">
        <f t="shared" si="36"/>
        <v>14.029321578037377</v>
      </c>
      <c r="X40" s="101">
        <f t="shared" si="37"/>
        <v>2296.0486640378344</v>
      </c>
      <c r="Y40" s="181"/>
      <c r="Z40" s="38"/>
      <c r="AA40" s="59"/>
      <c r="AB40" s="16"/>
      <c r="AC40" s="60"/>
      <c r="AD40" s="61"/>
      <c r="AE40" s="62"/>
    </row>
    <row r="41" spans="1:31" ht="14">
      <c r="A41" s="38"/>
      <c r="B41" s="83" t="s">
        <v>80</v>
      </c>
      <c r="C41" s="38" t="s">
        <v>81</v>
      </c>
      <c r="D41" s="107" t="s">
        <v>82</v>
      </c>
      <c r="E41" s="177">
        <v>29</v>
      </c>
      <c r="F41" s="177"/>
      <c r="G41" s="89" t="e">
        <f t="shared" si="7"/>
        <v>#DIV/0!</v>
      </c>
      <c r="H41" s="174">
        <f>253067907544/1000000000</f>
        <v>253.06790754400001</v>
      </c>
      <c r="I41" s="178"/>
      <c r="J41" s="38" t="s">
        <v>83</v>
      </c>
      <c r="K41" s="179">
        <v>41</v>
      </c>
      <c r="L41" s="180">
        <f>29015017946-5737796568-225687486</f>
        <v>23051533892</v>
      </c>
      <c r="M41" s="95">
        <f>16873250650/$Q$56</f>
        <v>16.873250649999999</v>
      </c>
      <c r="N41" s="94">
        <f>7756369796/$Q$56</f>
        <v>7.7563697960000004</v>
      </c>
      <c r="O41" s="95">
        <f t="shared" si="33"/>
        <v>2.6918364156900938</v>
      </c>
      <c r="P41" s="90">
        <f>65194124472/$Q$56</f>
        <v>65.194124471999999</v>
      </c>
      <c r="Q41" s="96">
        <v>122141482637</v>
      </c>
      <c r="R41" s="97"/>
      <c r="S41" s="94">
        <f>3033752576/$Q$56</f>
        <v>3.0337525759999999</v>
      </c>
      <c r="T41" s="98">
        <f t="shared" si="34"/>
        <v>10.790122372000001</v>
      </c>
      <c r="U41" s="99">
        <f t="shared" si="35"/>
        <v>0</v>
      </c>
      <c r="V41" s="100" t="e">
        <f t="shared" si="32"/>
        <v>#DIV/0!</v>
      </c>
      <c r="W41" s="6">
        <f t="shared" si="36"/>
        <v>11.319749528879578</v>
      </c>
      <c r="X41" s="101">
        <f t="shared" si="37"/>
        <v>0</v>
      </c>
      <c r="Y41" s="181"/>
      <c r="Z41" s="38"/>
      <c r="AA41" s="59"/>
      <c r="AB41" s="16"/>
      <c r="AC41" s="60"/>
      <c r="AD41" s="61"/>
      <c r="AE41" s="62"/>
    </row>
    <row r="42" spans="1:31" ht="14">
      <c r="A42" s="38" t="s">
        <v>30</v>
      </c>
      <c r="B42" s="106" t="s">
        <v>84</v>
      </c>
      <c r="C42" s="38"/>
      <c r="D42" s="107" t="s">
        <v>85</v>
      </c>
      <c r="E42" s="177">
        <v>2652</v>
      </c>
      <c r="F42" s="173">
        <f t="shared" ref="F42:F43" si="39">7972173*1000000</f>
        <v>7972173000000</v>
      </c>
      <c r="G42" s="89">
        <f t="shared" si="7"/>
        <v>4.9772898806887405</v>
      </c>
      <c r="H42" s="174">
        <f t="shared" ref="H42:H43" si="40">4959977/1000</f>
        <v>4959.9769999999999</v>
      </c>
      <c r="I42" s="178"/>
      <c r="J42" s="179" t="s">
        <v>86</v>
      </c>
      <c r="K42" s="179">
        <v>21</v>
      </c>
      <c r="L42" s="180">
        <f t="shared" ref="L42:L43" si="41">5082998617-1040520278-134069843</f>
        <v>3908408496</v>
      </c>
      <c r="M42" s="95">
        <f t="shared" ref="M42:M43" si="42">3175871891/$Q$56</f>
        <v>3.1758718909999999</v>
      </c>
      <c r="N42" s="94">
        <f t="shared" ref="N42:N43" si="43">1824892620/$Q$56</f>
        <v>1.82489262</v>
      </c>
      <c r="O42" s="95">
        <f t="shared" si="33"/>
        <v>3.7353160435868626</v>
      </c>
      <c r="P42" s="90">
        <f>39892072218/$Q$56</f>
        <v>39.892072218000003</v>
      </c>
      <c r="Q42" s="96">
        <v>27643455074</v>
      </c>
      <c r="R42" s="97"/>
      <c r="S42" s="94">
        <f>4770561478/$Q$56</f>
        <v>4.7705614780000003</v>
      </c>
      <c r="T42" s="98">
        <f t="shared" si="34"/>
        <v>6.5954540980000003</v>
      </c>
      <c r="U42" s="99">
        <f t="shared" si="35"/>
        <v>288.39278515145571</v>
      </c>
      <c r="V42" s="100" t="e">
        <f t="shared" si="32"/>
        <v>#DIV/0!</v>
      </c>
      <c r="W42" s="6">
        <f t="shared" si="36"/>
        <v>4.1912891308549289</v>
      </c>
      <c r="X42" s="101">
        <f t="shared" si="37"/>
        <v>1208.7375458222771</v>
      </c>
      <c r="Y42" s="181"/>
      <c r="AA42" s="59"/>
      <c r="AB42" s="16"/>
      <c r="AC42" s="82"/>
      <c r="AD42" s="61"/>
      <c r="AE42" s="62"/>
    </row>
    <row r="43" spans="1:31" ht="14">
      <c r="A43" s="152"/>
      <c r="B43" s="182" t="s">
        <v>87</v>
      </c>
      <c r="C43" s="182"/>
      <c r="D43" s="183" t="s">
        <v>85</v>
      </c>
      <c r="E43" s="184">
        <v>2652</v>
      </c>
      <c r="F43" s="185">
        <f t="shared" si="39"/>
        <v>7972173000000</v>
      </c>
      <c r="G43" s="67">
        <f t="shared" si="7"/>
        <v>4.9772898806887405</v>
      </c>
      <c r="H43" s="186">
        <f t="shared" si="40"/>
        <v>4959.9769999999999</v>
      </c>
      <c r="I43" s="187"/>
      <c r="J43" s="188" t="s">
        <v>86</v>
      </c>
      <c r="K43" s="189">
        <v>21</v>
      </c>
      <c r="L43" s="190">
        <f t="shared" si="41"/>
        <v>3908408496</v>
      </c>
      <c r="M43" s="191">
        <f t="shared" si="42"/>
        <v>3.1758718909999999</v>
      </c>
      <c r="N43" s="192">
        <f t="shared" si="43"/>
        <v>1.82489262</v>
      </c>
      <c r="O43" s="191">
        <f t="shared" si="33"/>
        <v>3.7353160435868626</v>
      </c>
      <c r="P43" s="193"/>
      <c r="Q43" s="75">
        <v>27643455074</v>
      </c>
      <c r="R43" s="113"/>
      <c r="S43" s="192">
        <f>19035458482/$Q$56</f>
        <v>19.035458481999999</v>
      </c>
      <c r="T43" s="194">
        <f t="shared" si="34"/>
        <v>20.860351101999999</v>
      </c>
      <c r="U43" s="78">
        <f t="shared" si="35"/>
        <v>288.39278515145571</v>
      </c>
      <c r="V43" s="79" t="e">
        <f t="shared" si="32"/>
        <v>#DIV/0!</v>
      </c>
      <c r="W43" s="80">
        <f t="shared" si="36"/>
        <v>1.3251672965058419</v>
      </c>
      <c r="X43" s="81">
        <f t="shared" si="37"/>
        <v>382.16868743094471</v>
      </c>
      <c r="Y43" s="166"/>
      <c r="Z43" s="152"/>
      <c r="AA43" s="167"/>
      <c r="AB43" s="16"/>
      <c r="AC43" s="195"/>
      <c r="AD43" s="196"/>
      <c r="AE43" s="197"/>
    </row>
    <row r="44" spans="1:31" ht="14">
      <c r="A44" s="38" t="s">
        <v>30</v>
      </c>
      <c r="B44" s="83" t="s">
        <v>88</v>
      </c>
      <c r="C44" s="38" t="s">
        <v>89</v>
      </c>
      <c r="D44" s="107" t="s">
        <v>90</v>
      </c>
      <c r="E44" s="87">
        <v>4644</v>
      </c>
      <c r="F44" s="110">
        <v>11180393033</v>
      </c>
      <c r="G44" s="89">
        <f t="shared" si="7"/>
        <v>2.3612765599633101</v>
      </c>
      <c r="H44" s="199">
        <v>3.3</v>
      </c>
      <c r="I44" s="200"/>
      <c r="J44" s="38" t="s">
        <v>83</v>
      </c>
      <c r="K44" s="38">
        <v>31</v>
      </c>
      <c r="L44" s="92">
        <f>9676446464-9065667-432962</f>
        <v>9666947835</v>
      </c>
      <c r="M44" s="93">
        <f>5591036131/$Q$56</f>
        <v>5.5910361310000001</v>
      </c>
      <c r="N44" s="94">
        <f>2610733460/$Q$56</f>
        <v>2.6107334600000001</v>
      </c>
      <c r="O44" s="95">
        <f t="shared" si="33"/>
        <v>2.1605441589723857</v>
      </c>
      <c r="P44" s="90">
        <f>21155208367/$Q$56</f>
        <v>21.155208367</v>
      </c>
      <c r="Q44" s="96">
        <v>11112012283</v>
      </c>
      <c r="R44" s="201">
        <f>441771499/$Q$56</f>
        <v>0.44177149900000001</v>
      </c>
      <c r="S44" s="94">
        <f>594121332/$Q$56</f>
        <v>0.59412133199999995</v>
      </c>
      <c r="T44" s="98">
        <f t="shared" si="34"/>
        <v>3.2048547919999999</v>
      </c>
      <c r="U44" s="99">
        <f t="shared" si="35"/>
        <v>1.006153768395722</v>
      </c>
      <c r="V44" s="100">
        <f t="shared" si="32"/>
        <v>47.887218652373953</v>
      </c>
      <c r="W44" s="6">
        <f t="shared" si="36"/>
        <v>3.4672436051511442</v>
      </c>
      <c r="X44" s="101">
        <f t="shared" si="37"/>
        <v>3.4885802192687927</v>
      </c>
      <c r="Y44" s="58"/>
      <c r="AA44" s="59"/>
      <c r="AB44" s="16"/>
      <c r="AC44" s="60"/>
      <c r="AD44" s="61"/>
      <c r="AE44" s="62"/>
    </row>
    <row r="45" spans="1:31" ht="14">
      <c r="A45" s="38" t="s">
        <v>30</v>
      </c>
      <c r="B45" s="83" t="s">
        <v>91</v>
      </c>
      <c r="C45" s="38" t="s">
        <v>92</v>
      </c>
      <c r="D45" s="107" t="s">
        <v>90</v>
      </c>
      <c r="E45" s="87">
        <v>286997</v>
      </c>
      <c r="F45" s="110">
        <v>709878907763</v>
      </c>
      <c r="G45" s="89">
        <f t="shared" si="7"/>
        <v>2.3215227019397524</v>
      </c>
      <c r="H45" s="90">
        <v>206</v>
      </c>
      <c r="I45" s="91"/>
      <c r="J45" s="38" t="s">
        <v>83</v>
      </c>
      <c r="K45" s="38">
        <v>31</v>
      </c>
      <c r="L45" s="92">
        <f>33120094297-96452633-5192414</f>
        <v>33018449250</v>
      </c>
      <c r="M45" s="93">
        <f>19345182207/$Q$56</f>
        <v>19.345182207000001</v>
      </c>
      <c r="N45" s="94">
        <f>9609000375/$Q$56</f>
        <v>9.6090003750000008</v>
      </c>
      <c r="O45" s="95">
        <f t="shared" si="33"/>
        <v>2.3281530400765265</v>
      </c>
      <c r="P45" s="90">
        <f>1431476064093/$Q$56</f>
        <v>1431.4760640930001</v>
      </c>
      <c r="Q45" s="96">
        <v>706180922729</v>
      </c>
      <c r="R45" s="97">
        <f>44687332740/$Q$56</f>
        <v>44.687332740000002</v>
      </c>
      <c r="S45" s="94">
        <f>17666563098/$Q$56</f>
        <v>17.666563098000001</v>
      </c>
      <c r="T45" s="98">
        <f t="shared" si="34"/>
        <v>27.275563473000002</v>
      </c>
      <c r="U45" s="99">
        <f t="shared" si="35"/>
        <v>1.0052365971877424</v>
      </c>
      <c r="V45" s="100">
        <f t="shared" si="32"/>
        <v>32.033150701153261</v>
      </c>
      <c r="W45" s="6">
        <f t="shared" si="36"/>
        <v>25.890608031912755</v>
      </c>
      <c r="X45" s="101">
        <f t="shared" si="37"/>
        <v>26.026186717121607</v>
      </c>
      <c r="Y45" s="58"/>
      <c r="AA45" s="59"/>
      <c r="AB45" s="16"/>
      <c r="AC45" s="60"/>
      <c r="AD45" s="61"/>
      <c r="AE45" s="62"/>
    </row>
    <row r="46" spans="1:31" ht="14">
      <c r="A46" s="38"/>
      <c r="B46" s="106" t="s">
        <v>93</v>
      </c>
      <c r="C46" s="38"/>
      <c r="D46" s="202"/>
      <c r="E46" s="177">
        <v>6414647</v>
      </c>
      <c r="F46" s="177">
        <v>61878657609</v>
      </c>
      <c r="G46" s="89">
        <f t="shared" si="7"/>
        <v>2.3163672279010896</v>
      </c>
      <c r="H46" s="174">
        <f>17916711824/$Q$56</f>
        <v>17.916711824</v>
      </c>
      <c r="I46" s="178"/>
      <c r="J46" s="38" t="s">
        <v>83</v>
      </c>
      <c r="K46" s="179">
        <v>31</v>
      </c>
      <c r="L46" s="180">
        <f>26511636608-42385670-2040800</f>
        <v>26467210138</v>
      </c>
      <c r="M46" s="95">
        <f>15304690008/$Q$56</f>
        <v>15.304690008</v>
      </c>
      <c r="N46" s="94">
        <f>7307261954/$Q$56</f>
        <v>7.3072619540000003</v>
      </c>
      <c r="O46" s="95">
        <f t="shared" si="33"/>
        <v>2.2086988136339101</v>
      </c>
      <c r="P46" s="90">
        <f>126543658398/$Q$56</f>
        <v>126.54365839800001</v>
      </c>
      <c r="Q46" s="96">
        <v>61555501055</v>
      </c>
      <c r="R46" s="97">
        <f>6622748923/$Q$56</f>
        <v>6.6227489229999996</v>
      </c>
      <c r="S46" s="94">
        <f>3823707615/$Q$56</f>
        <v>3.823707615</v>
      </c>
      <c r="T46" s="98">
        <f t="shared" si="34"/>
        <v>11.130969569000001</v>
      </c>
      <c r="U46" s="99">
        <f t="shared" si="35"/>
        <v>1.0052498403629475</v>
      </c>
      <c r="V46" s="100">
        <f t="shared" si="32"/>
        <v>19.107421988855609</v>
      </c>
      <c r="W46" s="6">
        <f t="shared" si="36"/>
        <v>5.5301113414624226</v>
      </c>
      <c r="X46" s="101">
        <f t="shared" si="37"/>
        <v>5.5591435431944252</v>
      </c>
      <c r="Y46" s="181"/>
      <c r="AA46" s="59"/>
      <c r="AB46" s="16"/>
      <c r="AC46" s="82"/>
      <c r="AD46" s="61"/>
      <c r="AE46" s="62"/>
    </row>
    <row r="47" spans="1:31" ht="14">
      <c r="A47" s="38"/>
      <c r="B47" s="106" t="s">
        <v>94</v>
      </c>
      <c r="C47" s="38"/>
      <c r="D47" s="202"/>
      <c r="E47" s="177">
        <v>318205057</v>
      </c>
      <c r="F47" s="177">
        <v>356832057364</v>
      </c>
      <c r="G47" s="89">
        <f t="shared" si="7"/>
        <v>2.3934054796898487</v>
      </c>
      <c r="H47" s="174">
        <f>106755475178/$Q$56</f>
        <v>106.755475178</v>
      </c>
      <c r="I47" s="178"/>
      <c r="J47" s="38" t="s">
        <v>83</v>
      </c>
      <c r="K47" s="179">
        <v>31</v>
      </c>
      <c r="L47" s="180">
        <f>121058940696-1586219599-92292882</f>
        <v>119380428215</v>
      </c>
      <c r="M47" s="95">
        <f>69861664376/$Q$56</f>
        <v>69.861664375999993</v>
      </c>
      <c r="N47" s="94">
        <f>34431505043/$Q$56</f>
        <v>34.431505043000001</v>
      </c>
      <c r="O47" s="95">
        <f t="shared" si="33"/>
        <v>2.3073467272869927</v>
      </c>
      <c r="P47" s="90">
        <f>2712783143821/$Q$56</f>
        <v>2712.7831438210001</v>
      </c>
      <c r="Q47" s="96">
        <v>346497752141</v>
      </c>
      <c r="R47" s="97">
        <f>123519463242/$Q$56</f>
        <v>123.519463242</v>
      </c>
      <c r="S47" s="94">
        <f>75753790340/$Q$56</f>
        <v>75.753790339999995</v>
      </c>
      <c r="T47" s="98">
        <f t="shared" si="34"/>
        <v>110.185295383</v>
      </c>
      <c r="U47" s="99">
        <f t="shared" si="35"/>
        <v>1.02982502818314</v>
      </c>
      <c r="V47" s="100">
        <f t="shared" si="32"/>
        <v>21.962394205892075</v>
      </c>
      <c r="W47" s="6">
        <f t="shared" si="36"/>
        <v>3.1446823365730125</v>
      </c>
      <c r="X47" s="101">
        <f t="shared" si="37"/>
        <v>3.2384725758883253</v>
      </c>
      <c r="Y47" s="181"/>
      <c r="AA47" s="59"/>
      <c r="AB47" s="16"/>
      <c r="AC47" s="82"/>
      <c r="AD47" s="61"/>
      <c r="AE47" s="62"/>
    </row>
    <row r="48" spans="1:31" ht="14">
      <c r="A48" s="38"/>
      <c r="B48" s="63" t="s">
        <v>95</v>
      </c>
      <c r="C48" s="64"/>
      <c r="D48" s="203"/>
      <c r="E48" s="204">
        <v>34815</v>
      </c>
      <c r="F48" s="204">
        <v>61878657609</v>
      </c>
      <c r="G48" s="67">
        <f t="shared" si="7"/>
        <v>2.3163672279010896</v>
      </c>
      <c r="H48" s="186">
        <f>17916711824/$Q$56</f>
        <v>17.916711824</v>
      </c>
      <c r="I48" s="205"/>
      <c r="J48" s="64" t="s">
        <v>96</v>
      </c>
      <c r="K48" s="206">
        <v>31</v>
      </c>
      <c r="L48" s="207">
        <f>26511636608-42385670-2040800</f>
        <v>26467210138</v>
      </c>
      <c r="M48" s="74">
        <f>15304690008/$Q$56</f>
        <v>15.304690008</v>
      </c>
      <c r="N48" s="73">
        <f>7307261954/$Q$56</f>
        <v>7.3072619540000003</v>
      </c>
      <c r="O48" s="74">
        <f t="shared" si="33"/>
        <v>2.2086988136339101</v>
      </c>
      <c r="P48" s="68">
        <f>311140562915/$Q$56</f>
        <v>311.14056291499998</v>
      </c>
      <c r="Q48" s="75">
        <v>61593821559</v>
      </c>
      <c r="R48" s="76">
        <f>9306143321/$Q$56</f>
        <v>9.3061433210000004</v>
      </c>
      <c r="S48" s="73">
        <f>7290085988/$Q$56</f>
        <v>7.2900859880000004</v>
      </c>
      <c r="T48" s="77">
        <f t="shared" si="34"/>
        <v>14.597347942000001</v>
      </c>
      <c r="U48" s="78">
        <f t="shared" si="35"/>
        <v>1.0046244256776171</v>
      </c>
      <c r="V48" s="79">
        <f t="shared" si="32"/>
        <v>33.433889011024391</v>
      </c>
      <c r="W48" s="80">
        <f t="shared" si="36"/>
        <v>4.2195213681096204</v>
      </c>
      <c r="X48" s="81">
        <f t="shared" si="37"/>
        <v>4.2390342310715603</v>
      </c>
      <c r="Y48" s="181"/>
      <c r="AA48" s="59"/>
      <c r="AB48" s="16"/>
      <c r="AC48" s="82"/>
      <c r="AD48" s="61"/>
      <c r="AE48" s="62"/>
    </row>
    <row r="49" spans="1:31" ht="14">
      <c r="A49" s="38" t="s">
        <v>30</v>
      </c>
      <c r="B49" s="106" t="s">
        <v>97</v>
      </c>
      <c r="C49" s="85" t="s">
        <v>98</v>
      </c>
      <c r="D49" s="107" t="s">
        <v>99</v>
      </c>
      <c r="E49" s="87">
        <v>32881348</v>
      </c>
      <c r="F49" s="108">
        <f>F51</f>
        <v>1704644264813</v>
      </c>
      <c r="G49" s="89">
        <f t="shared" si="7"/>
        <v>2.3579337645798688</v>
      </c>
      <c r="H49" s="90">
        <f t="shared" ref="H49:H51" si="44">502429783575/$Q$56</f>
        <v>502.42978357499999</v>
      </c>
      <c r="I49" s="91"/>
      <c r="J49" s="38" t="s">
        <v>83</v>
      </c>
      <c r="K49" s="208">
        <v>31</v>
      </c>
      <c r="L49" s="209">
        <f t="shared" ref="L49:L51" si="45">626753663468-544161058-30681567</f>
        <v>626178820843</v>
      </c>
      <c r="M49" s="93">
        <f t="shared" ref="M49:M51" si="46">363071603941/$Q$56</f>
        <v>363.07160394099998</v>
      </c>
      <c r="N49" s="94">
        <f t="shared" ref="N49:N51" si="47">176037136376/$Q$56</f>
        <v>176.03713637600001</v>
      </c>
      <c r="O49" s="95">
        <f t="shared" si="33"/>
        <v>2.2490334136693808</v>
      </c>
      <c r="P49" s="90">
        <f>4421842226189/$Q$56</f>
        <v>4421.842226189</v>
      </c>
      <c r="Q49" s="96">
        <v>1595676779600</v>
      </c>
      <c r="R49" s="97">
        <f>448635152160/$Q$56</f>
        <v>448.63515216000002</v>
      </c>
      <c r="S49" s="94">
        <f>287048369973/$Q$56</f>
        <v>287.04836997299998</v>
      </c>
      <c r="T49" s="98">
        <f t="shared" si="34"/>
        <v>463.08550634899996</v>
      </c>
      <c r="U49" s="99">
        <f t="shared" si="35"/>
        <v>1.0682891965378576</v>
      </c>
      <c r="V49" s="100">
        <f t="shared" si="32"/>
        <v>9.8562098955010242</v>
      </c>
      <c r="W49" s="6">
        <f t="shared" si="36"/>
        <v>3.445749775630925</v>
      </c>
      <c r="X49" s="101">
        <f t="shared" si="37"/>
        <v>3.6810572592792639</v>
      </c>
      <c r="Y49" s="58"/>
      <c r="Z49" s="38"/>
      <c r="AA49" s="59"/>
      <c r="AB49" s="16"/>
      <c r="AC49" s="60"/>
      <c r="AD49" s="61"/>
      <c r="AE49" s="62"/>
    </row>
    <row r="50" spans="1:31" ht="14">
      <c r="A50" s="38"/>
      <c r="B50" s="83" t="s">
        <v>100</v>
      </c>
      <c r="C50" s="38"/>
      <c r="D50" s="202"/>
      <c r="E50" s="87">
        <v>85375</v>
      </c>
      <c r="F50" s="108">
        <f>F51</f>
        <v>1704644264813</v>
      </c>
      <c r="G50" s="89">
        <f t="shared" si="7"/>
        <v>2.3579337645798688</v>
      </c>
      <c r="H50" s="90">
        <f t="shared" si="44"/>
        <v>502.42978357499999</v>
      </c>
      <c r="I50" s="91"/>
      <c r="J50" s="38" t="s">
        <v>83</v>
      </c>
      <c r="K50" s="208">
        <v>31</v>
      </c>
      <c r="L50" s="209">
        <f t="shared" si="45"/>
        <v>626178820843</v>
      </c>
      <c r="M50" s="93">
        <f t="shared" si="46"/>
        <v>363.07160394099998</v>
      </c>
      <c r="N50" s="94">
        <f t="shared" si="47"/>
        <v>176.03713637600001</v>
      </c>
      <c r="O50" s="95">
        <f t="shared" si="33"/>
        <v>2.2490334136693808</v>
      </c>
      <c r="P50" s="90">
        <f>8258616250335/$Q$56</f>
        <v>8258.6162503350006</v>
      </c>
      <c r="Q50" s="96">
        <v>1656725669966</v>
      </c>
      <c r="R50" s="97">
        <f>339335071035/$Q$56</f>
        <v>339.335071035</v>
      </c>
      <c r="S50" s="94">
        <f>332865791449/$Q$56</f>
        <v>332.86579144900003</v>
      </c>
      <c r="T50" s="98">
        <f t="shared" si="34"/>
        <v>508.90292782500001</v>
      </c>
      <c r="U50" s="99">
        <f t="shared" si="35"/>
        <v>1.0289236750028647</v>
      </c>
      <c r="V50" s="100">
        <f t="shared" si="32"/>
        <v>24.337644279282831</v>
      </c>
      <c r="W50" s="6">
        <f t="shared" si="36"/>
        <v>3.2554846501801022</v>
      </c>
      <c r="X50" s="101">
        <f t="shared" si="37"/>
        <v>3.3496452301787265</v>
      </c>
      <c r="Y50" s="58"/>
      <c r="AA50" s="59"/>
      <c r="AB50" s="16"/>
      <c r="AC50" s="60"/>
      <c r="AD50" s="61"/>
      <c r="AE50" s="62"/>
    </row>
    <row r="51" spans="1:31" ht="14">
      <c r="A51" s="38" t="s">
        <v>30</v>
      </c>
      <c r="B51" s="210" t="s">
        <v>101</v>
      </c>
      <c r="C51" s="211"/>
      <c r="D51" s="212" t="s">
        <v>99</v>
      </c>
      <c r="E51" s="213">
        <v>85375</v>
      </c>
      <c r="F51" s="214">
        <v>1704644264813</v>
      </c>
      <c r="G51" s="215">
        <f t="shared" si="7"/>
        <v>2.3579337645798688</v>
      </c>
      <c r="H51" s="216">
        <f t="shared" si="44"/>
        <v>502.42978357499999</v>
      </c>
      <c r="I51" s="217"/>
      <c r="J51" s="211" t="s">
        <v>83</v>
      </c>
      <c r="K51" s="211">
        <v>31</v>
      </c>
      <c r="L51" s="218">
        <f t="shared" si="45"/>
        <v>626178820843</v>
      </c>
      <c r="M51" s="219">
        <f t="shared" si="46"/>
        <v>363.07160394099998</v>
      </c>
      <c r="N51" s="220">
        <f t="shared" si="47"/>
        <v>176.03713637600001</v>
      </c>
      <c r="O51" s="221">
        <f t="shared" si="33"/>
        <v>2.2490334136693808</v>
      </c>
      <c r="P51" s="216">
        <f>1568787826372/$Q$56</f>
        <v>1568.7878263719999</v>
      </c>
      <c r="Q51" s="222">
        <v>875224940313</v>
      </c>
      <c r="R51" s="223">
        <f>96419024621/$Q$56</f>
        <v>96.419024621000005</v>
      </c>
      <c r="S51" s="220">
        <f>87530970483/$Q$56</f>
        <v>87.530970483000004</v>
      </c>
      <c r="T51" s="224">
        <f t="shared" si="34"/>
        <v>263.56810685900001</v>
      </c>
      <c r="U51" s="225">
        <f t="shared" si="35"/>
        <v>1.9476641789976656</v>
      </c>
      <c r="V51" s="226">
        <f t="shared" si="32"/>
        <v>16.270521637597223</v>
      </c>
      <c r="W51" s="227">
        <f t="shared" si="36"/>
        <v>3.3206784794383926</v>
      </c>
      <c r="X51" s="228">
        <f t="shared" si="37"/>
        <v>6.4675665243705938</v>
      </c>
      <c r="Y51" s="58"/>
      <c r="AA51" s="59"/>
      <c r="AB51" s="16"/>
      <c r="AC51" s="60"/>
      <c r="AD51" s="61"/>
      <c r="AE51" s="62"/>
    </row>
    <row r="52" spans="1:31" ht="14">
      <c r="A52" s="38" t="s">
        <v>30</v>
      </c>
      <c r="B52" s="38" t="s">
        <v>102</v>
      </c>
      <c r="E52" s="87">
        <v>543904874</v>
      </c>
      <c r="F52" s="87">
        <v>209773543627</v>
      </c>
      <c r="G52" s="215">
        <f t="shared" si="7"/>
        <v>4.6182322104573901</v>
      </c>
      <c r="H52" s="89">
        <f>121097867010/$Q$56</f>
        <v>121.09786701</v>
      </c>
      <c r="I52" s="229"/>
      <c r="J52" s="38" t="s">
        <v>83</v>
      </c>
      <c r="K52" s="38">
        <v>15</v>
      </c>
      <c r="L52" s="87">
        <v>55424542182</v>
      </c>
      <c r="M52" s="89">
        <f>63193627534/$Q$56</f>
        <v>63.193627534000001</v>
      </c>
      <c r="N52" s="38">
        <f>38239376112/$Q$56</f>
        <v>38.239376112000002</v>
      </c>
      <c r="O52" s="221">
        <f t="shared" si="33"/>
        <v>5.5194864378212358</v>
      </c>
      <c r="P52" s="89">
        <f>989746263*1024/$Q$56</f>
        <v>1013.500173312</v>
      </c>
      <c r="Q52" s="87">
        <f>202171661371</f>
        <v>202171661371</v>
      </c>
      <c r="R52" s="89">
        <f>96182947*1024/$Q$56</f>
        <v>98.491337728000005</v>
      </c>
      <c r="S52" s="89">
        <f>(84652309756+1750980902)/$Q$56</f>
        <v>86.403290658000003</v>
      </c>
      <c r="T52" s="224">
        <f t="shared" si="34"/>
        <v>124.64266677000001</v>
      </c>
      <c r="U52" s="225">
        <f t="shared" si="35"/>
        <v>1.0376011267081096</v>
      </c>
      <c r="V52" s="226">
        <f t="shared" si="32"/>
        <v>10.290246804352959</v>
      </c>
      <c r="W52" s="227">
        <f t="shared" si="36"/>
        <v>1.6220100757637215</v>
      </c>
      <c r="X52" s="228">
        <f t="shared" si="37"/>
        <v>1.6829994821443437</v>
      </c>
      <c r="Y52" s="230"/>
      <c r="AA52" s="59"/>
      <c r="AB52" s="16"/>
      <c r="AC52" s="82"/>
      <c r="AD52" s="61"/>
      <c r="AE52" s="82"/>
    </row>
    <row r="53" spans="1:31" ht="13">
      <c r="E53" s="87"/>
      <c r="F53" s="38">
        <v>1</v>
      </c>
      <c r="G53" s="87"/>
      <c r="H53" s="89">
        <f>H16/E16</f>
        <v>1.0575910456004693</v>
      </c>
      <c r="I53" s="229">
        <f>I16/E16*1000</f>
        <v>51.047315836773791</v>
      </c>
      <c r="L53" s="38">
        <v>1</v>
      </c>
      <c r="M53" s="89"/>
      <c r="O53" s="89"/>
      <c r="P53" s="38"/>
      <c r="Q53" s="38"/>
      <c r="R53" s="38"/>
      <c r="U53" s="6"/>
      <c r="V53" s="38"/>
      <c r="W53" s="38"/>
      <c r="Y53" s="230"/>
      <c r="AA53" s="59"/>
      <c r="AB53" s="16"/>
      <c r="AC53" s="82"/>
      <c r="AD53" s="61"/>
      <c r="AE53" s="82"/>
    </row>
    <row r="54" spans="1:31" ht="13">
      <c r="A54" s="231"/>
      <c r="B54" s="231" t="s">
        <v>103</v>
      </c>
      <c r="C54" s="231"/>
      <c r="D54" s="232"/>
      <c r="E54" s="232"/>
      <c r="F54" s="232">
        <f>SUM(F4:F35)</f>
        <v>2.6762443614548515E+17</v>
      </c>
      <c r="G54" s="87"/>
      <c r="H54" s="87">
        <f>SUM(H4:H51)</f>
        <v>103667626.03662118</v>
      </c>
      <c r="I54" s="87"/>
      <c r="N54" s="87">
        <f>SUM(N4:N51)</f>
        <v>250480.17625662635</v>
      </c>
      <c r="S54" s="87">
        <f>SUM(S4:S51)</f>
        <v>11688.192265501</v>
      </c>
      <c r="T54" s="89">
        <f>SUM(T4:T51)</f>
        <v>862212.58326808363</v>
      </c>
      <c r="U54" s="6"/>
      <c r="X54" s="89">
        <f>H54/T54</f>
        <v>120.23441555873038</v>
      </c>
      <c r="Y54" s="233"/>
      <c r="AA54" s="59"/>
      <c r="AC54" s="234"/>
      <c r="AD54" s="235"/>
      <c r="AE54" s="82"/>
    </row>
    <row r="55" spans="1:31" ht="13">
      <c r="B55" s="38" t="s">
        <v>104</v>
      </c>
      <c r="D55" s="87"/>
      <c r="E55" s="87"/>
      <c r="F55" s="87">
        <f>F11+F6+F12+F14+F15+F19</f>
        <v>4373152607851138</v>
      </c>
      <c r="G55" s="87"/>
      <c r="H55" s="87">
        <f>H11+H6+H12+H14+H15+H19</f>
        <v>2251340.0180000002</v>
      </c>
      <c r="I55" s="87"/>
      <c r="L55" s="87"/>
      <c r="T55" s="87">
        <f>T11+T6+T12+T14+T15+T19</f>
        <v>11861.660164461</v>
      </c>
      <c r="U55" s="6"/>
      <c r="X55" s="38">
        <f>F55/T55/1000000000</f>
        <v>368.67964072631617</v>
      </c>
      <c r="Y55" s="230"/>
      <c r="AA55" s="59"/>
      <c r="AC55" s="234"/>
      <c r="AD55" s="235"/>
      <c r="AE55" s="82"/>
    </row>
    <row r="56" spans="1:31" ht="13">
      <c r="B56" s="38" t="s">
        <v>105</v>
      </c>
      <c r="D56" s="87"/>
      <c r="E56" s="87">
        <f t="shared" ref="E56:F56" si="48">E11+E6+E12+E14+E15+E16+E18</f>
        <v>1903327</v>
      </c>
      <c r="F56" s="87">
        <f t="shared" si="48"/>
        <v>2639100684851138</v>
      </c>
      <c r="G56" s="87"/>
      <c r="H56" s="87"/>
      <c r="I56" s="87"/>
      <c r="J56" s="38">
        <f>52671123301-12037168093-1169173065</f>
        <v>39464782143</v>
      </c>
      <c r="M56" s="38" t="s">
        <v>106</v>
      </c>
      <c r="N56" s="89">
        <v>1000</v>
      </c>
      <c r="O56" s="38"/>
      <c r="P56" s="89" t="s">
        <v>107</v>
      </c>
      <c r="Q56" s="38">
        <f>N56*N56*N56</f>
        <v>1000000000</v>
      </c>
      <c r="S56" s="89"/>
      <c r="U56" s="6"/>
      <c r="X56" s="38">
        <f>H55/T55</f>
        <v>189.79974023748321</v>
      </c>
      <c r="Y56" s="230"/>
      <c r="AA56" s="59"/>
      <c r="AB56" s="16"/>
      <c r="AC56" s="82"/>
      <c r="AD56" s="61"/>
      <c r="AE56" s="82"/>
    </row>
    <row r="57" spans="1:31" ht="13">
      <c r="A57" s="231"/>
      <c r="B57" s="231" t="s">
        <v>108</v>
      </c>
      <c r="C57" s="231"/>
      <c r="D57" s="231"/>
      <c r="E57" s="232"/>
      <c r="F57" s="232">
        <f>F4+F6+F11+F12+F14+F15+F16+F19+F26+F36+F46+F50</f>
        <v>4619574083728366</v>
      </c>
      <c r="G57" s="231"/>
      <c r="H57" s="232">
        <f>H4+H6+H11+H12+H14+H15+H16+H19+H26+H36+H46+H50</f>
        <v>2387529.569495399</v>
      </c>
      <c r="M57" s="89"/>
      <c r="N57" s="89"/>
      <c r="O57" s="89"/>
      <c r="T57" s="236">
        <f>T4+T6+T11+T12+T14+T15+T16+T19+T26+T36+T46+T50</f>
        <v>13089.812926637998</v>
      </c>
      <c r="U57" s="6"/>
      <c r="Y57" s="230"/>
      <c r="AA57" s="59"/>
      <c r="AB57" s="16"/>
      <c r="AC57" s="82"/>
      <c r="AD57" s="61"/>
      <c r="AE57" s="82"/>
    </row>
    <row r="58" spans="1:31" ht="13">
      <c r="A58" s="232"/>
      <c r="B58" s="232" t="s">
        <v>109</v>
      </c>
      <c r="C58" s="232"/>
      <c r="D58" s="237"/>
      <c r="E58" s="232"/>
      <c r="F58" s="237">
        <v>220167309099156</v>
      </c>
      <c r="G58" s="237"/>
      <c r="M58" s="89"/>
      <c r="N58" s="89"/>
      <c r="O58" s="89"/>
      <c r="S58" s="89"/>
      <c r="T58" s="89"/>
      <c r="U58" s="6"/>
      <c r="Y58" s="230"/>
      <c r="AA58" s="59"/>
      <c r="AB58" s="16"/>
      <c r="AC58" s="82"/>
      <c r="AD58" s="61"/>
      <c r="AE58" s="82"/>
    </row>
    <row r="59" spans="1:31" ht="13">
      <c r="A59" s="232"/>
      <c r="B59" s="232" t="s">
        <v>110</v>
      </c>
      <c r="C59" s="232"/>
      <c r="D59" s="238"/>
      <c r="E59" s="232"/>
      <c r="F59" s="238">
        <v>978711103806</v>
      </c>
      <c r="G59" s="238"/>
      <c r="H59" s="87"/>
      <c r="I59" s="87"/>
      <c r="K59" s="239"/>
      <c r="L59" s="239"/>
      <c r="M59" s="239"/>
      <c r="N59" s="89"/>
      <c r="O59" s="89"/>
      <c r="S59" s="89"/>
      <c r="T59" s="89"/>
      <c r="U59" s="6"/>
      <c r="Y59" s="230"/>
      <c r="AA59" s="59"/>
      <c r="AB59" s="16"/>
      <c r="AC59" s="82"/>
      <c r="AD59" s="61"/>
      <c r="AE59" s="82"/>
    </row>
    <row r="60" spans="1:31" ht="13">
      <c r="A60" s="231"/>
      <c r="B60" s="231" t="s">
        <v>111</v>
      </c>
      <c r="C60" s="231"/>
      <c r="D60" s="238"/>
      <c r="E60" s="232"/>
      <c r="F60" s="238" t="s">
        <v>112</v>
      </c>
      <c r="G60" s="238"/>
      <c r="H60" s="87"/>
      <c r="I60" s="87"/>
      <c r="K60" s="240"/>
      <c r="L60" s="240"/>
      <c r="M60" s="240"/>
      <c r="N60" s="89"/>
      <c r="O60" s="89"/>
      <c r="Q60" s="38"/>
      <c r="S60" s="89"/>
      <c r="T60" s="89"/>
      <c r="U60" s="6"/>
      <c r="Y60" s="230"/>
      <c r="AA60" s="59"/>
      <c r="AB60" s="16"/>
      <c r="AC60" s="82"/>
      <c r="AD60" s="61"/>
      <c r="AE60" s="82"/>
    </row>
    <row r="61" spans="1:31" ht="13">
      <c r="A61" s="231"/>
      <c r="B61" s="231"/>
      <c r="C61" s="231"/>
      <c r="D61" s="238"/>
      <c r="E61" s="232"/>
      <c r="F61" s="238" t="s">
        <v>113</v>
      </c>
      <c r="G61" s="238"/>
      <c r="H61" s="87"/>
      <c r="I61" s="87"/>
      <c r="K61" s="240"/>
      <c r="L61" s="240"/>
      <c r="M61" s="240"/>
      <c r="S61" s="89"/>
      <c r="T61" s="89"/>
      <c r="U61" s="6"/>
      <c r="Y61" s="230"/>
      <c r="AA61" s="59"/>
      <c r="AB61" s="16"/>
      <c r="AC61" s="82"/>
      <c r="AD61" s="61"/>
      <c r="AE61" s="82"/>
    </row>
    <row r="62" spans="1:31" ht="13">
      <c r="A62" s="231"/>
      <c r="B62" s="231"/>
      <c r="C62" s="231"/>
      <c r="D62" s="238"/>
      <c r="E62" s="232"/>
      <c r="F62" s="238" t="s">
        <v>114</v>
      </c>
      <c r="G62" s="238"/>
      <c r="H62" s="87"/>
      <c r="I62" s="87"/>
      <c r="K62" s="240"/>
      <c r="L62" s="240"/>
      <c r="M62" s="240"/>
      <c r="S62" s="89"/>
      <c r="T62" s="89"/>
      <c r="U62" s="6"/>
      <c r="Y62" s="230"/>
      <c r="AA62" s="59"/>
      <c r="AB62" s="16"/>
      <c r="AC62" s="82"/>
      <c r="AD62" s="61"/>
      <c r="AE62" s="82"/>
    </row>
    <row r="63" spans="1:31" ht="13">
      <c r="A63" s="231"/>
      <c r="B63" s="231"/>
      <c r="C63" s="231"/>
      <c r="D63" s="238"/>
      <c r="E63" s="232"/>
      <c r="F63" s="238" t="s">
        <v>115</v>
      </c>
      <c r="G63" s="238"/>
      <c r="H63" s="87"/>
      <c r="I63" s="87"/>
      <c r="K63" s="240"/>
      <c r="L63" s="240"/>
      <c r="M63" s="240"/>
      <c r="S63" s="89"/>
      <c r="T63" s="89"/>
      <c r="U63" s="6"/>
      <c r="Y63" s="230"/>
      <c r="AA63" s="59"/>
      <c r="AB63" s="16"/>
      <c r="AC63" s="82"/>
      <c r="AD63" s="61"/>
      <c r="AE63" s="82"/>
    </row>
    <row r="64" spans="1:31" ht="13">
      <c r="A64" s="231"/>
      <c r="B64" s="231"/>
      <c r="C64" s="231"/>
      <c r="D64" s="238"/>
      <c r="E64" s="232"/>
      <c r="F64" s="238" t="s">
        <v>116</v>
      </c>
      <c r="G64" s="238"/>
      <c r="H64" s="87"/>
      <c r="I64" s="87"/>
      <c r="K64" s="241"/>
      <c r="L64" s="240"/>
      <c r="M64" s="241"/>
      <c r="S64" s="89"/>
      <c r="T64" s="89"/>
      <c r="U64" s="6"/>
      <c r="Y64" s="230"/>
      <c r="AA64" s="59"/>
      <c r="AB64" s="16"/>
      <c r="AC64" s="82"/>
      <c r="AD64" s="61"/>
      <c r="AE64" s="82"/>
    </row>
    <row r="65" spans="1:31" ht="13">
      <c r="A65" s="231"/>
      <c r="B65" s="231"/>
      <c r="C65" s="231"/>
      <c r="D65" s="238"/>
      <c r="E65" s="232"/>
      <c r="F65" s="238" t="s">
        <v>117</v>
      </c>
      <c r="G65" s="238"/>
      <c r="H65" s="87"/>
      <c r="I65" s="87"/>
      <c r="S65" s="89"/>
      <c r="T65" s="89"/>
      <c r="U65" s="6"/>
      <c r="Y65" s="230"/>
      <c r="AA65" s="59"/>
      <c r="AB65" s="16"/>
      <c r="AC65" s="82"/>
      <c r="AD65" s="61"/>
      <c r="AE65" s="82"/>
    </row>
    <row r="66" spans="1:31" ht="13">
      <c r="A66" s="231"/>
      <c r="B66" s="231"/>
      <c r="C66" s="231"/>
      <c r="D66" s="238"/>
      <c r="E66" s="232"/>
      <c r="F66" s="238" t="s">
        <v>118</v>
      </c>
      <c r="G66" s="238"/>
      <c r="H66" s="87"/>
      <c r="I66" s="87"/>
      <c r="S66" s="89"/>
      <c r="T66" s="89"/>
      <c r="U66" s="6"/>
      <c r="Y66" s="230"/>
      <c r="AA66" s="59"/>
      <c r="AB66" s="16"/>
      <c r="AC66" s="82"/>
      <c r="AD66" s="61"/>
      <c r="AE66" s="82"/>
    </row>
    <row r="67" spans="1:31" ht="13">
      <c r="A67" s="231"/>
      <c r="B67" s="231"/>
      <c r="C67" s="231"/>
      <c r="D67" s="238"/>
      <c r="E67" s="232"/>
      <c r="F67" s="238" t="s">
        <v>119</v>
      </c>
      <c r="G67" s="238"/>
      <c r="H67" s="87"/>
      <c r="I67" s="87"/>
      <c r="S67" s="89"/>
      <c r="T67" s="89"/>
      <c r="U67" s="6"/>
      <c r="Y67" s="230"/>
      <c r="AA67" s="59"/>
      <c r="AB67" s="16"/>
      <c r="AC67" s="82"/>
      <c r="AD67" s="61"/>
      <c r="AE67" s="82"/>
    </row>
    <row r="68" spans="1:31" ht="13">
      <c r="A68" s="231"/>
      <c r="B68" s="231"/>
      <c r="C68" s="231"/>
      <c r="D68" s="232"/>
      <c r="E68" s="232"/>
      <c r="F68" s="232"/>
      <c r="G68" s="232"/>
      <c r="H68" s="87"/>
      <c r="I68" s="87"/>
      <c r="L68" s="87"/>
      <c r="M68" s="89"/>
      <c r="N68" s="89"/>
      <c r="O68" s="89"/>
      <c r="S68" s="89"/>
      <c r="T68" s="89"/>
      <c r="U68" s="6"/>
      <c r="Y68" s="230"/>
      <c r="AA68" s="59"/>
      <c r="AB68" s="16"/>
      <c r="AC68" s="82"/>
      <c r="AD68" s="61"/>
      <c r="AE68" s="82"/>
    </row>
    <row r="69" spans="1:31" ht="13">
      <c r="D69" s="87"/>
      <c r="E69" s="87"/>
      <c r="F69" s="87"/>
      <c r="G69" s="87"/>
      <c r="H69" s="87"/>
      <c r="I69" s="87"/>
      <c r="L69" s="87"/>
      <c r="M69" s="89"/>
      <c r="N69" s="89"/>
      <c r="O69" s="89"/>
      <c r="S69" s="89"/>
      <c r="T69" s="89"/>
      <c r="U69" s="6"/>
      <c r="Y69" s="230"/>
      <c r="AA69" s="59"/>
      <c r="AB69" s="16"/>
      <c r="AC69" s="82"/>
      <c r="AD69" s="61"/>
      <c r="AE69" s="82"/>
    </row>
    <row r="70" spans="1:31" ht="13">
      <c r="E70" s="87"/>
      <c r="F70" s="87"/>
      <c r="G70" s="87"/>
      <c r="H70" s="87"/>
      <c r="I70" s="87"/>
      <c r="L70" s="87"/>
      <c r="M70" s="89"/>
      <c r="N70" s="89"/>
      <c r="O70" s="89"/>
      <c r="S70" s="89"/>
      <c r="T70" s="89"/>
      <c r="U70" s="6"/>
      <c r="Y70" s="230"/>
      <c r="AA70" s="59"/>
      <c r="AB70" s="16"/>
      <c r="AC70" s="82"/>
      <c r="AD70" s="61"/>
      <c r="AE70" s="82"/>
    </row>
    <row r="71" spans="1:31" ht="13">
      <c r="E71" s="87"/>
      <c r="F71" s="87"/>
      <c r="G71" s="87"/>
      <c r="H71" s="87"/>
      <c r="I71" s="87"/>
      <c r="L71" s="87"/>
      <c r="M71" s="89"/>
      <c r="N71" s="89"/>
      <c r="O71" s="89"/>
      <c r="S71" s="89"/>
      <c r="T71" s="89"/>
      <c r="U71" s="6"/>
      <c r="Y71" s="230"/>
      <c r="AA71" s="59"/>
      <c r="AB71" s="16"/>
      <c r="AC71" s="82"/>
      <c r="AD71" s="61"/>
      <c r="AE71" s="82"/>
    </row>
    <row r="72" spans="1:31" ht="13">
      <c r="E72" s="87"/>
      <c r="F72" s="87"/>
      <c r="G72" s="87"/>
      <c r="H72" s="87"/>
      <c r="I72" s="87"/>
      <c r="L72" s="87"/>
      <c r="M72" s="89"/>
      <c r="N72" s="89"/>
      <c r="O72" s="89"/>
      <c r="S72" s="89"/>
      <c r="T72" s="89"/>
      <c r="U72" s="6"/>
      <c r="Y72" s="230"/>
      <c r="AA72" s="59"/>
      <c r="AB72" s="16"/>
      <c r="AC72" s="82"/>
      <c r="AD72" s="61"/>
      <c r="AE72" s="82"/>
    </row>
    <row r="73" spans="1:31" ht="13">
      <c r="E73" s="87"/>
      <c r="F73" s="87"/>
      <c r="G73" s="87"/>
      <c r="H73" s="87"/>
      <c r="I73" s="87"/>
      <c r="J73" s="38"/>
      <c r="K73" s="38"/>
      <c r="L73" s="87"/>
      <c r="M73" s="89"/>
      <c r="N73" s="89"/>
      <c r="O73" s="89"/>
      <c r="S73" s="89"/>
      <c r="T73" s="89"/>
      <c r="U73" s="6"/>
      <c r="Y73" s="230"/>
      <c r="AA73" s="59"/>
      <c r="AB73" s="16"/>
      <c r="AC73" s="82"/>
      <c r="AD73" s="61"/>
      <c r="AE73" s="82"/>
    </row>
    <row r="74" spans="1:31" ht="13">
      <c r="E74" s="87"/>
      <c r="F74" s="87"/>
      <c r="G74" s="87"/>
      <c r="H74" s="87"/>
      <c r="I74" s="87"/>
      <c r="J74" s="38"/>
      <c r="K74" s="38"/>
      <c r="L74" s="87"/>
      <c r="M74" s="89"/>
      <c r="N74" s="89"/>
      <c r="O74" s="89"/>
      <c r="S74" s="89"/>
      <c r="T74" s="89"/>
      <c r="U74" s="6"/>
      <c r="Y74" s="230"/>
      <c r="AA74" s="59"/>
      <c r="AB74" s="16"/>
      <c r="AC74" s="82"/>
      <c r="AD74" s="61"/>
      <c r="AE74" s="82"/>
    </row>
    <row r="75" spans="1:31" ht="13">
      <c r="B75" s="38"/>
      <c r="E75" s="87"/>
      <c r="F75" s="87"/>
      <c r="G75" s="87"/>
      <c r="H75" s="87"/>
      <c r="I75" s="87"/>
      <c r="J75" s="38"/>
      <c r="K75" s="38"/>
      <c r="L75" s="87"/>
      <c r="M75" s="89"/>
      <c r="N75" s="89"/>
      <c r="O75" s="89"/>
      <c r="S75" s="89"/>
      <c r="T75" s="89"/>
      <c r="U75" s="6"/>
      <c r="Y75" s="230"/>
      <c r="AA75" s="59"/>
      <c r="AB75" s="16"/>
      <c r="AC75" s="82"/>
      <c r="AD75" s="61"/>
      <c r="AE75" s="82"/>
    </row>
    <row r="76" spans="1:31" ht="13">
      <c r="B76" s="38"/>
      <c r="D76" s="87"/>
      <c r="E76" s="87"/>
      <c r="F76" s="87"/>
      <c r="G76" s="87"/>
      <c r="H76" s="87"/>
      <c r="I76" s="87"/>
      <c r="L76" s="87"/>
      <c r="M76" s="89"/>
      <c r="N76" s="89"/>
      <c r="O76" s="89"/>
      <c r="S76" s="89"/>
      <c r="T76" s="89"/>
      <c r="U76" s="6"/>
      <c r="Y76" s="230"/>
      <c r="AA76" s="59"/>
      <c r="AB76" s="16"/>
      <c r="AC76" s="82"/>
      <c r="AD76" s="61"/>
      <c r="AE76" s="82"/>
    </row>
    <row r="77" spans="1:31" ht="13">
      <c r="B77" s="38"/>
      <c r="D77" s="87"/>
      <c r="E77" s="87"/>
      <c r="F77" s="87"/>
      <c r="G77" s="87"/>
      <c r="H77" s="87"/>
      <c r="I77" s="87"/>
      <c r="L77" s="87"/>
      <c r="M77" s="89"/>
      <c r="N77" s="89"/>
      <c r="O77" s="89"/>
      <c r="S77" s="89"/>
      <c r="T77" s="89"/>
      <c r="U77" s="6"/>
      <c r="Y77" s="230"/>
      <c r="AA77" s="59"/>
      <c r="AB77" s="16"/>
      <c r="AC77" s="82"/>
      <c r="AD77" s="61"/>
      <c r="AE77" s="82"/>
    </row>
    <row r="78" spans="1:31" ht="13">
      <c r="B78" s="38"/>
      <c r="D78" s="87"/>
      <c r="E78" s="87"/>
      <c r="F78" s="87"/>
      <c r="G78" s="87"/>
      <c r="H78" s="87"/>
      <c r="I78" s="87"/>
      <c r="L78" s="87"/>
      <c r="M78" s="89"/>
      <c r="N78" s="89"/>
      <c r="O78" s="89"/>
      <c r="S78" s="89"/>
      <c r="T78" s="89"/>
      <c r="U78" s="6"/>
      <c r="Y78" s="230"/>
      <c r="AA78" s="59"/>
      <c r="AB78" s="16"/>
      <c r="AC78" s="82"/>
      <c r="AD78" s="61"/>
      <c r="AE78" s="82"/>
    </row>
    <row r="79" spans="1:31" ht="13">
      <c r="B79" s="38"/>
      <c r="D79" s="87"/>
      <c r="E79" s="87"/>
      <c r="F79" s="87"/>
      <c r="G79" s="87"/>
      <c r="H79" s="87"/>
      <c r="I79" s="87"/>
      <c r="L79" s="87"/>
      <c r="M79" s="89"/>
      <c r="N79" s="89"/>
      <c r="O79" s="89"/>
      <c r="S79" s="89"/>
      <c r="T79" s="89"/>
      <c r="U79" s="6"/>
      <c r="Y79" s="230"/>
      <c r="AA79" s="59"/>
      <c r="AB79" s="16"/>
      <c r="AC79" s="82"/>
      <c r="AD79" s="61"/>
      <c r="AE79" s="82"/>
    </row>
    <row r="80" spans="1:31" ht="13">
      <c r="B80" s="38"/>
      <c r="D80" s="87"/>
      <c r="E80" s="87"/>
      <c r="F80" s="87"/>
      <c r="G80" s="87"/>
      <c r="H80" s="87"/>
      <c r="I80" s="87"/>
      <c r="L80" s="87"/>
      <c r="M80" s="89"/>
      <c r="N80" s="89"/>
      <c r="O80" s="89"/>
      <c r="S80" s="89"/>
      <c r="T80" s="89"/>
      <c r="U80" s="6"/>
      <c r="Y80" s="230"/>
      <c r="AA80" s="59"/>
      <c r="AB80" s="16"/>
      <c r="AC80" s="82"/>
      <c r="AD80" s="61"/>
      <c r="AE80" s="82"/>
    </row>
    <row r="81" spans="2:31" ht="13">
      <c r="B81" s="38"/>
      <c r="D81" s="87"/>
      <c r="E81" s="87"/>
      <c r="F81" s="87"/>
      <c r="G81" s="87"/>
      <c r="H81" s="87"/>
      <c r="I81" s="87"/>
      <c r="L81" s="87"/>
      <c r="M81" s="89"/>
      <c r="N81" s="89"/>
      <c r="O81" s="89"/>
      <c r="S81" s="89"/>
      <c r="T81" s="89"/>
      <c r="U81" s="6"/>
      <c r="Y81" s="230"/>
      <c r="AA81" s="59"/>
      <c r="AB81" s="16"/>
      <c r="AC81" s="82"/>
      <c r="AD81" s="61"/>
      <c r="AE81" s="82"/>
    </row>
    <row r="82" spans="2:31" ht="13">
      <c r="B82" s="38"/>
      <c r="D82" s="87"/>
      <c r="E82" s="87"/>
      <c r="F82" s="87"/>
      <c r="G82" s="87"/>
      <c r="H82" s="87"/>
      <c r="I82" s="87"/>
      <c r="L82" s="87"/>
      <c r="M82" s="89"/>
      <c r="N82" s="89"/>
      <c r="O82" s="89"/>
      <c r="S82" s="89"/>
      <c r="T82" s="89"/>
      <c r="U82" s="6"/>
      <c r="Y82" s="230"/>
      <c r="AA82" s="59"/>
      <c r="AB82" s="16"/>
      <c r="AC82" s="82"/>
      <c r="AD82" s="61"/>
      <c r="AE82" s="82"/>
    </row>
    <row r="83" spans="2:31" ht="13">
      <c r="B83" s="38"/>
      <c r="D83" s="87"/>
      <c r="E83" s="87"/>
      <c r="F83" s="87"/>
      <c r="G83" s="87"/>
      <c r="H83" s="87"/>
      <c r="I83" s="87"/>
      <c r="L83" s="87"/>
      <c r="M83" s="89"/>
      <c r="N83" s="89"/>
      <c r="O83" s="89"/>
      <c r="S83" s="89"/>
      <c r="T83" s="89"/>
      <c r="U83" s="6"/>
      <c r="Y83" s="230"/>
      <c r="AA83" s="59"/>
      <c r="AB83" s="16"/>
      <c r="AC83" s="82"/>
      <c r="AD83" s="61"/>
      <c r="AE83" s="82"/>
    </row>
    <row r="84" spans="2:31" ht="13">
      <c r="B84" s="38"/>
      <c r="D84" s="87"/>
      <c r="E84" s="87"/>
      <c r="F84" s="87"/>
      <c r="G84" s="87"/>
      <c r="H84" s="87"/>
      <c r="I84" s="87"/>
      <c r="L84" s="87"/>
      <c r="M84" s="89"/>
      <c r="N84" s="89"/>
      <c r="O84" s="89"/>
      <c r="S84" s="89"/>
      <c r="T84" s="89"/>
      <c r="U84" s="6"/>
      <c r="Y84" s="230"/>
      <c r="AA84" s="59"/>
      <c r="AB84" s="16"/>
      <c r="AC84" s="82"/>
      <c r="AD84" s="61"/>
      <c r="AE84" s="82"/>
    </row>
    <row r="85" spans="2:31" ht="13">
      <c r="B85" s="38"/>
      <c r="D85" s="87"/>
      <c r="E85" s="87"/>
      <c r="F85" s="87"/>
      <c r="G85" s="87"/>
      <c r="H85" s="87"/>
      <c r="I85" s="87"/>
      <c r="L85" s="87"/>
      <c r="M85" s="89"/>
      <c r="N85" s="89"/>
      <c r="O85" s="89"/>
      <c r="S85" s="89"/>
      <c r="T85" s="89"/>
      <c r="U85" s="6"/>
      <c r="Y85" s="230"/>
      <c r="AA85" s="59"/>
      <c r="AB85" s="16"/>
      <c r="AC85" s="82"/>
      <c r="AD85" s="61"/>
      <c r="AE85" s="82"/>
    </row>
    <row r="86" spans="2:31" ht="13">
      <c r="D86" s="87"/>
      <c r="E86" s="87"/>
      <c r="F86" s="87"/>
      <c r="G86" s="87"/>
      <c r="H86" s="87"/>
      <c r="I86" s="87"/>
      <c r="L86" s="87"/>
      <c r="M86" s="89"/>
      <c r="N86" s="89"/>
      <c r="O86" s="89"/>
      <c r="S86" s="89"/>
      <c r="T86" s="89"/>
      <c r="U86" s="6"/>
      <c r="Y86" s="230"/>
      <c r="AA86" s="59"/>
      <c r="AB86" s="16"/>
      <c r="AC86" s="82"/>
      <c r="AD86" s="61"/>
      <c r="AE86" s="82"/>
    </row>
    <row r="87" spans="2:31" ht="13">
      <c r="D87" s="87"/>
      <c r="E87" s="87"/>
      <c r="F87" s="87"/>
      <c r="G87" s="87"/>
      <c r="H87" s="87"/>
      <c r="I87" s="87"/>
      <c r="L87" s="87"/>
      <c r="M87" s="89"/>
      <c r="N87" s="89"/>
      <c r="O87" s="89"/>
      <c r="S87" s="89"/>
      <c r="T87" s="89"/>
      <c r="U87" s="6"/>
      <c r="Y87" s="230"/>
      <c r="AA87" s="59"/>
      <c r="AB87" s="16"/>
      <c r="AC87" s="82"/>
      <c r="AD87" s="61"/>
      <c r="AE87" s="82"/>
    </row>
    <row r="88" spans="2:31" ht="13">
      <c r="D88" s="87"/>
      <c r="E88" s="87"/>
      <c r="F88" s="87"/>
      <c r="G88" s="87"/>
      <c r="H88" s="87"/>
      <c r="I88" s="87"/>
      <c r="L88" s="87"/>
      <c r="M88" s="89"/>
      <c r="N88" s="89"/>
      <c r="O88" s="89"/>
      <c r="S88" s="89"/>
      <c r="T88" s="89"/>
      <c r="U88" s="6"/>
      <c r="Y88" s="230"/>
      <c r="AA88" s="59"/>
      <c r="AB88" s="16"/>
      <c r="AC88" s="82"/>
      <c r="AD88" s="61"/>
      <c r="AE88" s="82"/>
    </row>
    <row r="89" spans="2:31" ht="13">
      <c r="D89" s="87"/>
      <c r="E89" s="87"/>
      <c r="F89" s="87"/>
      <c r="G89" s="87"/>
      <c r="H89" s="87"/>
      <c r="I89" s="87"/>
      <c r="L89" s="87"/>
      <c r="M89" s="89"/>
      <c r="N89" s="89"/>
      <c r="O89" s="89"/>
      <c r="S89" s="89"/>
      <c r="T89" s="89"/>
      <c r="U89" s="6"/>
      <c r="Y89" s="230"/>
      <c r="AA89" s="59"/>
      <c r="AB89" s="16"/>
      <c r="AC89" s="82"/>
      <c r="AD89" s="61"/>
      <c r="AE89" s="82"/>
    </row>
    <row r="90" spans="2:31" ht="13">
      <c r="D90" s="87"/>
      <c r="E90" s="87"/>
      <c r="F90" s="87"/>
      <c r="G90" s="87"/>
      <c r="H90" s="87"/>
      <c r="I90" s="87"/>
      <c r="L90" s="87"/>
      <c r="M90" s="89"/>
      <c r="N90" s="89"/>
      <c r="O90" s="89"/>
      <c r="S90" s="89"/>
      <c r="T90" s="89"/>
      <c r="U90" s="6"/>
      <c r="Y90" s="230"/>
      <c r="AA90" s="59"/>
      <c r="AB90" s="16"/>
      <c r="AC90" s="82"/>
      <c r="AD90" s="61"/>
      <c r="AE90" s="82"/>
    </row>
    <row r="91" spans="2:31" ht="13">
      <c r="D91" s="87"/>
      <c r="E91" s="87"/>
      <c r="F91" s="87"/>
      <c r="G91" s="87"/>
      <c r="H91" s="87"/>
      <c r="I91" s="87"/>
      <c r="L91" s="87"/>
      <c r="M91" s="89"/>
      <c r="N91" s="89"/>
      <c r="O91" s="89"/>
      <c r="S91" s="89"/>
      <c r="T91" s="89"/>
      <c r="U91" s="6"/>
      <c r="Y91" s="230"/>
      <c r="AA91" s="59"/>
      <c r="AB91" s="16"/>
      <c r="AC91" s="82"/>
      <c r="AD91" s="61"/>
      <c r="AE91" s="82"/>
    </row>
    <row r="92" spans="2:31" ht="13">
      <c r="D92" s="87"/>
      <c r="E92" s="87"/>
      <c r="F92" s="87"/>
      <c r="G92" s="87"/>
      <c r="H92" s="87"/>
      <c r="I92" s="87"/>
      <c r="L92" s="87"/>
      <c r="M92" s="89"/>
      <c r="N92" s="89"/>
      <c r="O92" s="89"/>
      <c r="S92" s="89"/>
      <c r="T92" s="89"/>
      <c r="U92" s="6"/>
      <c r="Y92" s="230"/>
      <c r="AA92" s="59"/>
      <c r="AB92" s="16"/>
      <c r="AC92" s="82"/>
      <c r="AD92" s="61"/>
      <c r="AE92" s="82"/>
    </row>
    <row r="93" spans="2:31" ht="13">
      <c r="D93" s="87"/>
      <c r="E93" s="87"/>
      <c r="F93" s="87"/>
      <c r="G93" s="87"/>
      <c r="H93" s="87"/>
      <c r="I93" s="87"/>
      <c r="L93" s="87"/>
      <c r="M93" s="89"/>
      <c r="N93" s="89"/>
      <c r="O93" s="89"/>
      <c r="S93" s="89"/>
      <c r="T93" s="89"/>
      <c r="U93" s="6"/>
      <c r="Y93" s="230"/>
      <c r="AA93" s="59"/>
      <c r="AB93" s="16"/>
      <c r="AC93" s="82"/>
      <c r="AD93" s="61"/>
      <c r="AE93" s="82"/>
    </row>
    <row r="94" spans="2:31" ht="13">
      <c r="D94" s="87"/>
      <c r="E94" s="87"/>
      <c r="F94" s="87"/>
      <c r="G94" s="87"/>
      <c r="H94" s="87"/>
      <c r="I94" s="87"/>
      <c r="L94" s="87"/>
      <c r="M94" s="89"/>
      <c r="N94" s="89"/>
      <c r="O94" s="89"/>
      <c r="S94" s="89"/>
      <c r="T94" s="89"/>
      <c r="U94" s="6"/>
      <c r="Y94" s="230"/>
      <c r="AA94" s="59"/>
      <c r="AB94" s="16"/>
      <c r="AC94" s="82"/>
      <c r="AD94" s="61"/>
      <c r="AE94" s="82"/>
    </row>
    <row r="95" spans="2:31" ht="13">
      <c r="D95" s="87"/>
      <c r="E95" s="87"/>
      <c r="F95" s="87"/>
      <c r="G95" s="87"/>
      <c r="H95" s="87"/>
      <c r="I95" s="87"/>
      <c r="L95" s="87"/>
      <c r="M95" s="89"/>
      <c r="N95" s="89"/>
      <c r="O95" s="89"/>
      <c r="S95" s="89"/>
      <c r="T95" s="89"/>
      <c r="U95" s="6"/>
      <c r="Y95" s="230"/>
      <c r="AA95" s="59"/>
      <c r="AB95" s="16"/>
      <c r="AC95" s="82"/>
      <c r="AD95" s="61"/>
      <c r="AE95" s="82"/>
    </row>
    <row r="96" spans="2:31" ht="13">
      <c r="D96" s="87"/>
      <c r="E96" s="87"/>
      <c r="F96" s="87"/>
      <c r="G96" s="87"/>
      <c r="H96" s="87"/>
      <c r="I96" s="87"/>
      <c r="L96" s="87"/>
      <c r="M96" s="89"/>
      <c r="N96" s="89"/>
      <c r="O96" s="89"/>
      <c r="S96" s="89"/>
      <c r="T96" s="89"/>
      <c r="U96" s="6"/>
      <c r="Y96" s="230"/>
      <c r="AA96" s="59"/>
      <c r="AB96" s="16"/>
      <c r="AC96" s="82"/>
      <c r="AD96" s="61"/>
      <c r="AE96" s="82"/>
    </row>
    <row r="97" spans="4:31" ht="13">
      <c r="D97" s="87"/>
      <c r="E97" s="87"/>
      <c r="F97" s="87"/>
      <c r="G97" s="87"/>
      <c r="H97" s="87"/>
      <c r="I97" s="87"/>
      <c r="L97" s="87"/>
      <c r="M97" s="89"/>
      <c r="N97" s="89"/>
      <c r="O97" s="89"/>
      <c r="S97" s="89"/>
      <c r="T97" s="89"/>
      <c r="U97" s="6"/>
      <c r="Y97" s="230"/>
      <c r="AA97" s="59"/>
      <c r="AB97" s="16"/>
      <c r="AC97" s="82"/>
      <c r="AD97" s="61"/>
      <c r="AE97" s="82"/>
    </row>
    <row r="98" spans="4:31" ht="13">
      <c r="D98" s="87"/>
      <c r="E98" s="87"/>
      <c r="F98" s="87"/>
      <c r="G98" s="87"/>
      <c r="H98" s="87"/>
      <c r="I98" s="87"/>
      <c r="L98" s="87"/>
      <c r="M98" s="89"/>
      <c r="N98" s="89"/>
      <c r="O98" s="89"/>
      <c r="S98" s="89"/>
      <c r="T98" s="89"/>
      <c r="U98" s="6"/>
      <c r="Y98" s="230"/>
      <c r="AA98" s="59"/>
      <c r="AB98" s="16"/>
      <c r="AC98" s="82"/>
      <c r="AD98" s="61"/>
      <c r="AE98" s="82"/>
    </row>
    <row r="99" spans="4:31" ht="13">
      <c r="D99" s="87"/>
      <c r="E99" s="87"/>
      <c r="F99" s="87"/>
      <c r="G99" s="87"/>
      <c r="H99" s="87"/>
      <c r="I99" s="87"/>
      <c r="L99" s="87"/>
      <c r="M99" s="89"/>
      <c r="N99" s="89"/>
      <c r="O99" s="89"/>
      <c r="S99" s="89"/>
      <c r="T99" s="89"/>
      <c r="U99" s="6"/>
      <c r="Y99" s="230"/>
      <c r="AA99" s="59"/>
      <c r="AB99" s="16"/>
      <c r="AC99" s="82"/>
      <c r="AD99" s="61"/>
      <c r="AE99" s="82"/>
    </row>
    <row r="100" spans="4:31" ht="13">
      <c r="D100" s="87"/>
      <c r="E100" s="87"/>
      <c r="F100" s="87"/>
      <c r="G100" s="87"/>
      <c r="H100" s="87"/>
      <c r="I100" s="87"/>
      <c r="L100" s="87"/>
      <c r="M100" s="89"/>
      <c r="N100" s="89"/>
      <c r="O100" s="89"/>
      <c r="S100" s="89"/>
      <c r="T100" s="89"/>
      <c r="U100" s="6"/>
      <c r="Y100" s="230"/>
      <c r="AA100" s="59"/>
      <c r="AB100" s="16"/>
      <c r="AC100" s="82"/>
      <c r="AD100" s="61"/>
      <c r="AE100" s="82"/>
    </row>
    <row r="101" spans="4:31" ht="13">
      <c r="D101" s="87"/>
      <c r="E101" s="87"/>
      <c r="F101" s="87"/>
      <c r="G101" s="87"/>
      <c r="H101" s="87"/>
      <c r="I101" s="87"/>
      <c r="L101" s="87"/>
      <c r="M101" s="89"/>
      <c r="N101" s="89"/>
      <c r="O101" s="89"/>
      <c r="S101" s="89"/>
      <c r="T101" s="89"/>
      <c r="U101" s="6"/>
      <c r="Y101" s="230"/>
      <c r="AA101" s="59"/>
      <c r="AB101" s="16"/>
      <c r="AC101" s="82"/>
      <c r="AD101" s="61"/>
      <c r="AE101" s="82"/>
    </row>
    <row r="102" spans="4:31" ht="13">
      <c r="D102" s="87"/>
      <c r="E102" s="87"/>
      <c r="F102" s="87"/>
      <c r="G102" s="87"/>
      <c r="H102" s="87"/>
      <c r="I102" s="87"/>
      <c r="L102" s="87"/>
      <c r="M102" s="89"/>
      <c r="N102" s="89"/>
      <c r="O102" s="89"/>
      <c r="S102" s="89"/>
      <c r="T102" s="89"/>
      <c r="U102" s="6"/>
      <c r="Y102" s="230"/>
      <c r="AA102" s="59"/>
      <c r="AB102" s="16"/>
      <c r="AC102" s="82"/>
      <c r="AD102" s="61"/>
      <c r="AE102" s="82"/>
    </row>
    <row r="103" spans="4:31" ht="13">
      <c r="D103" s="87"/>
      <c r="E103" s="87"/>
      <c r="F103" s="87"/>
      <c r="G103" s="87"/>
      <c r="H103" s="87"/>
      <c r="I103" s="87"/>
      <c r="L103" s="87"/>
      <c r="M103" s="89"/>
      <c r="N103" s="89"/>
      <c r="O103" s="89"/>
      <c r="S103" s="89"/>
      <c r="T103" s="89"/>
      <c r="U103" s="6"/>
      <c r="Y103" s="230"/>
      <c r="AA103" s="59"/>
      <c r="AB103" s="16"/>
      <c r="AC103" s="82"/>
      <c r="AD103" s="61"/>
      <c r="AE103" s="82"/>
    </row>
    <row r="104" spans="4:31" ht="13">
      <c r="D104" s="87"/>
      <c r="E104" s="87"/>
      <c r="F104" s="87"/>
      <c r="G104" s="87"/>
      <c r="H104" s="87"/>
      <c r="I104" s="87"/>
      <c r="L104" s="87"/>
      <c r="M104" s="89"/>
      <c r="N104" s="89"/>
      <c r="O104" s="89"/>
      <c r="S104" s="89"/>
      <c r="T104" s="89"/>
      <c r="U104" s="6"/>
      <c r="Y104" s="230"/>
      <c r="AA104" s="59"/>
      <c r="AB104" s="16"/>
      <c r="AC104" s="82"/>
      <c r="AD104" s="61"/>
      <c r="AE104" s="82"/>
    </row>
    <row r="105" spans="4:31" ht="13">
      <c r="D105" s="87"/>
      <c r="E105" s="87"/>
      <c r="F105" s="87"/>
      <c r="G105" s="87"/>
      <c r="H105" s="87"/>
      <c r="I105" s="87"/>
      <c r="L105" s="87"/>
      <c r="M105" s="89"/>
      <c r="N105" s="89"/>
      <c r="O105" s="89"/>
      <c r="S105" s="89"/>
      <c r="T105" s="89"/>
      <c r="U105" s="6"/>
      <c r="Y105" s="230"/>
      <c r="AA105" s="59"/>
      <c r="AB105" s="16"/>
      <c r="AC105" s="82"/>
      <c r="AD105" s="61"/>
      <c r="AE105" s="82"/>
    </row>
    <row r="106" spans="4:31" ht="13">
      <c r="D106" s="87"/>
      <c r="E106" s="87"/>
      <c r="F106" s="87"/>
      <c r="G106" s="87"/>
      <c r="H106" s="87"/>
      <c r="I106" s="87"/>
      <c r="L106" s="87"/>
      <c r="M106" s="89"/>
      <c r="N106" s="89"/>
      <c r="O106" s="89"/>
      <c r="S106" s="89"/>
      <c r="T106" s="89"/>
      <c r="U106" s="6"/>
      <c r="Y106" s="230"/>
      <c r="AA106" s="59"/>
      <c r="AB106" s="16"/>
      <c r="AC106" s="82"/>
      <c r="AD106" s="61"/>
      <c r="AE106" s="82"/>
    </row>
    <row r="107" spans="4:31" ht="13">
      <c r="D107" s="87"/>
      <c r="E107" s="87"/>
      <c r="F107" s="87"/>
      <c r="G107" s="87"/>
      <c r="H107" s="87"/>
      <c r="I107" s="87"/>
      <c r="L107" s="87"/>
      <c r="M107" s="89"/>
      <c r="N107" s="89"/>
      <c r="O107" s="89"/>
      <c r="S107" s="89"/>
      <c r="T107" s="89"/>
      <c r="U107" s="6"/>
      <c r="Y107" s="230"/>
      <c r="AA107" s="59"/>
      <c r="AB107" s="16"/>
      <c r="AC107" s="82"/>
      <c r="AD107" s="61"/>
      <c r="AE107" s="82"/>
    </row>
    <row r="108" spans="4:31" ht="13">
      <c r="D108" s="87"/>
      <c r="E108" s="87"/>
      <c r="F108" s="87"/>
      <c r="G108" s="87"/>
      <c r="H108" s="87"/>
      <c r="I108" s="87"/>
      <c r="L108" s="87"/>
      <c r="M108" s="89"/>
      <c r="N108" s="89"/>
      <c r="O108" s="89"/>
      <c r="S108" s="89"/>
      <c r="T108" s="89"/>
      <c r="U108" s="6"/>
      <c r="Y108" s="230"/>
      <c r="AA108" s="59"/>
      <c r="AB108" s="16"/>
      <c r="AC108" s="82"/>
      <c r="AD108" s="61"/>
      <c r="AE108" s="82"/>
    </row>
    <row r="109" spans="4:31" ht="13">
      <c r="D109" s="87"/>
      <c r="E109" s="87"/>
      <c r="F109" s="87"/>
      <c r="G109" s="87"/>
      <c r="H109" s="87"/>
      <c r="I109" s="87"/>
      <c r="L109" s="87"/>
      <c r="M109" s="89"/>
      <c r="N109" s="89"/>
      <c r="O109" s="89"/>
      <c r="S109" s="89"/>
      <c r="T109" s="89"/>
      <c r="U109" s="6"/>
      <c r="Y109" s="230"/>
      <c r="AA109" s="59"/>
      <c r="AB109" s="16"/>
      <c r="AC109" s="82"/>
      <c r="AD109" s="61"/>
      <c r="AE109" s="82"/>
    </row>
    <row r="110" spans="4:31" ht="13">
      <c r="D110" s="87"/>
      <c r="E110" s="87"/>
      <c r="F110" s="87"/>
      <c r="G110" s="87"/>
      <c r="H110" s="87"/>
      <c r="I110" s="87"/>
      <c r="L110" s="87"/>
      <c r="M110" s="89"/>
      <c r="N110" s="89"/>
      <c r="O110" s="89"/>
      <c r="S110" s="89"/>
      <c r="T110" s="89"/>
      <c r="U110" s="6"/>
      <c r="Y110" s="230"/>
      <c r="AA110" s="59"/>
      <c r="AB110" s="16"/>
      <c r="AC110" s="82"/>
      <c r="AD110" s="61"/>
      <c r="AE110" s="82"/>
    </row>
    <row r="111" spans="4:31" ht="13">
      <c r="D111" s="87"/>
      <c r="E111" s="87"/>
      <c r="F111" s="87"/>
      <c r="G111" s="87"/>
      <c r="H111" s="87"/>
      <c r="I111" s="87"/>
      <c r="L111" s="87"/>
      <c r="M111" s="89"/>
      <c r="N111" s="89"/>
      <c r="O111" s="89"/>
      <c r="S111" s="89"/>
      <c r="T111" s="89"/>
      <c r="U111" s="6"/>
      <c r="Y111" s="230"/>
      <c r="AA111" s="59"/>
      <c r="AB111" s="16"/>
      <c r="AC111" s="82"/>
      <c r="AD111" s="61"/>
      <c r="AE111" s="82"/>
    </row>
    <row r="112" spans="4:31" ht="13">
      <c r="D112" s="87"/>
      <c r="E112" s="87"/>
      <c r="F112" s="87"/>
      <c r="G112" s="87"/>
      <c r="H112" s="87"/>
      <c r="I112" s="87"/>
      <c r="L112" s="87"/>
      <c r="M112" s="89"/>
      <c r="N112" s="89"/>
      <c r="O112" s="89"/>
      <c r="S112" s="89"/>
      <c r="T112" s="89"/>
      <c r="U112" s="6"/>
      <c r="Y112" s="230"/>
      <c r="AA112" s="59"/>
      <c r="AB112" s="16"/>
      <c r="AC112" s="82"/>
      <c r="AD112" s="61"/>
      <c r="AE112" s="82"/>
    </row>
    <row r="113" spans="4:31" ht="13">
      <c r="D113" s="87"/>
      <c r="E113" s="87"/>
      <c r="F113" s="87"/>
      <c r="G113" s="87"/>
      <c r="H113" s="87"/>
      <c r="I113" s="87"/>
      <c r="L113" s="87"/>
      <c r="M113" s="89"/>
      <c r="N113" s="89"/>
      <c r="O113" s="89"/>
      <c r="S113" s="89"/>
      <c r="T113" s="89"/>
      <c r="U113" s="6"/>
      <c r="Y113" s="230"/>
      <c r="AA113" s="59"/>
      <c r="AB113" s="16"/>
      <c r="AC113" s="82"/>
      <c r="AD113" s="61"/>
      <c r="AE113" s="82"/>
    </row>
    <row r="114" spans="4:31" ht="13">
      <c r="D114" s="87"/>
      <c r="E114" s="87"/>
      <c r="F114" s="87"/>
      <c r="G114" s="87"/>
      <c r="H114" s="87"/>
      <c r="I114" s="87"/>
      <c r="L114" s="87"/>
      <c r="M114" s="89"/>
      <c r="N114" s="89"/>
      <c r="O114" s="89"/>
      <c r="S114" s="89"/>
      <c r="T114" s="89"/>
      <c r="U114" s="6"/>
      <c r="Y114" s="230"/>
      <c r="AA114" s="59"/>
      <c r="AB114" s="16"/>
      <c r="AC114" s="82"/>
      <c r="AD114" s="61"/>
      <c r="AE114" s="82"/>
    </row>
    <row r="115" spans="4:31" ht="13">
      <c r="D115" s="87"/>
      <c r="E115" s="87"/>
      <c r="F115" s="87"/>
      <c r="G115" s="87"/>
      <c r="H115" s="87"/>
      <c r="I115" s="87"/>
      <c r="L115" s="87"/>
      <c r="M115" s="89"/>
      <c r="N115" s="89"/>
      <c r="O115" s="89"/>
      <c r="S115" s="89"/>
      <c r="T115" s="89"/>
      <c r="U115" s="6"/>
      <c r="Y115" s="230"/>
      <c r="AA115" s="59"/>
      <c r="AB115" s="16"/>
      <c r="AC115" s="82"/>
      <c r="AD115" s="61"/>
      <c r="AE115" s="82"/>
    </row>
    <row r="116" spans="4:31" ht="13">
      <c r="D116" s="87"/>
      <c r="E116" s="87"/>
      <c r="F116" s="87"/>
      <c r="G116" s="87"/>
      <c r="H116" s="87"/>
      <c r="I116" s="87"/>
      <c r="L116" s="87"/>
      <c r="M116" s="89"/>
      <c r="N116" s="89"/>
      <c r="O116" s="89"/>
      <c r="S116" s="89"/>
      <c r="T116" s="89"/>
      <c r="U116" s="6"/>
      <c r="Y116" s="230"/>
      <c r="AA116" s="59"/>
      <c r="AB116" s="16"/>
      <c r="AC116" s="82"/>
      <c r="AD116" s="61"/>
      <c r="AE116" s="82"/>
    </row>
    <row r="117" spans="4:31" ht="13">
      <c r="D117" s="87"/>
      <c r="E117" s="87"/>
      <c r="F117" s="87"/>
      <c r="G117" s="87"/>
      <c r="H117" s="87"/>
      <c r="I117" s="87"/>
      <c r="L117" s="87"/>
      <c r="M117" s="89"/>
      <c r="N117" s="89"/>
      <c r="O117" s="89"/>
      <c r="S117" s="89"/>
      <c r="T117" s="89"/>
      <c r="U117" s="6"/>
      <c r="Y117" s="230"/>
      <c r="AA117" s="59"/>
      <c r="AB117" s="16"/>
      <c r="AC117" s="82"/>
      <c r="AD117" s="61"/>
      <c r="AE117" s="82"/>
    </row>
    <row r="118" spans="4:31" ht="13">
      <c r="D118" s="87"/>
      <c r="E118" s="87"/>
      <c r="F118" s="87"/>
      <c r="G118" s="87"/>
      <c r="H118" s="87"/>
      <c r="I118" s="87"/>
      <c r="L118" s="87"/>
      <c r="M118" s="89"/>
      <c r="N118" s="89"/>
      <c r="O118" s="89"/>
      <c r="S118" s="89"/>
      <c r="T118" s="89"/>
      <c r="U118" s="6"/>
      <c r="Y118" s="230"/>
      <c r="AA118" s="59"/>
      <c r="AB118" s="16"/>
      <c r="AC118" s="82"/>
      <c r="AD118" s="61"/>
      <c r="AE118" s="82"/>
    </row>
    <row r="119" spans="4:31" ht="13">
      <c r="D119" s="87"/>
      <c r="E119" s="87"/>
      <c r="F119" s="87"/>
      <c r="G119" s="87"/>
      <c r="H119" s="87"/>
      <c r="I119" s="87"/>
      <c r="L119" s="87"/>
      <c r="M119" s="89"/>
      <c r="N119" s="89"/>
      <c r="O119" s="89"/>
      <c r="S119" s="89"/>
      <c r="T119" s="89"/>
      <c r="U119" s="6"/>
      <c r="Y119" s="230"/>
      <c r="AA119" s="59"/>
      <c r="AB119" s="16"/>
      <c r="AC119" s="82"/>
      <c r="AD119" s="61"/>
      <c r="AE119" s="82"/>
    </row>
    <row r="120" spans="4:31" ht="13">
      <c r="D120" s="87"/>
      <c r="E120" s="87"/>
      <c r="F120" s="87"/>
      <c r="G120" s="87"/>
      <c r="H120" s="87"/>
      <c r="I120" s="87"/>
      <c r="L120" s="87"/>
      <c r="M120" s="89"/>
      <c r="N120" s="89"/>
      <c r="O120" s="89"/>
      <c r="S120" s="89"/>
      <c r="T120" s="89"/>
      <c r="U120" s="6"/>
      <c r="Y120" s="230"/>
      <c r="AA120" s="59"/>
      <c r="AB120" s="16"/>
      <c r="AC120" s="82"/>
      <c r="AD120" s="61"/>
      <c r="AE120" s="82"/>
    </row>
    <row r="121" spans="4:31" ht="13">
      <c r="D121" s="87"/>
      <c r="E121" s="87"/>
      <c r="F121" s="87"/>
      <c r="G121" s="87"/>
      <c r="H121" s="87"/>
      <c r="I121" s="87"/>
      <c r="L121" s="87"/>
      <c r="M121" s="89"/>
      <c r="N121" s="89"/>
      <c r="O121" s="89"/>
      <c r="S121" s="89"/>
      <c r="T121" s="89"/>
      <c r="U121" s="6"/>
      <c r="Y121" s="230"/>
      <c r="AA121" s="59"/>
      <c r="AB121" s="16"/>
      <c r="AC121" s="82"/>
      <c r="AD121" s="61"/>
      <c r="AE121" s="82"/>
    </row>
    <row r="122" spans="4:31" ht="13">
      <c r="D122" s="87"/>
      <c r="E122" s="87"/>
      <c r="F122" s="87"/>
      <c r="G122" s="87"/>
      <c r="H122" s="87"/>
      <c r="I122" s="87"/>
      <c r="L122" s="87"/>
      <c r="M122" s="89"/>
      <c r="N122" s="89"/>
      <c r="O122" s="89"/>
      <c r="S122" s="89"/>
      <c r="T122" s="89"/>
      <c r="U122" s="6"/>
      <c r="Y122" s="230"/>
      <c r="AA122" s="59"/>
      <c r="AB122" s="16"/>
      <c r="AC122" s="82"/>
      <c r="AD122" s="61"/>
      <c r="AE122" s="82"/>
    </row>
    <row r="123" spans="4:31" ht="13">
      <c r="D123" s="87"/>
      <c r="E123" s="87"/>
      <c r="F123" s="87"/>
      <c r="G123" s="87"/>
      <c r="H123" s="87"/>
      <c r="I123" s="87"/>
      <c r="L123" s="87"/>
      <c r="M123" s="89"/>
      <c r="N123" s="89"/>
      <c r="O123" s="89"/>
      <c r="S123" s="89"/>
      <c r="T123" s="89"/>
      <c r="U123" s="6"/>
      <c r="Y123" s="230"/>
      <c r="AA123" s="59"/>
      <c r="AB123" s="16"/>
      <c r="AC123" s="82"/>
      <c r="AD123" s="61"/>
      <c r="AE123" s="82"/>
    </row>
    <row r="124" spans="4:31" ht="13">
      <c r="D124" s="87"/>
      <c r="E124" s="87"/>
      <c r="F124" s="87"/>
      <c r="G124" s="87"/>
      <c r="H124" s="87"/>
      <c r="I124" s="87"/>
      <c r="L124" s="87"/>
      <c r="M124" s="89"/>
      <c r="N124" s="89"/>
      <c r="O124" s="89"/>
      <c r="S124" s="89"/>
      <c r="T124" s="89"/>
      <c r="U124" s="6"/>
      <c r="Y124" s="230"/>
      <c r="AA124" s="59"/>
      <c r="AB124" s="16"/>
      <c r="AC124" s="82"/>
      <c r="AD124" s="61"/>
      <c r="AE124" s="82"/>
    </row>
    <row r="125" spans="4:31" ht="13">
      <c r="D125" s="87"/>
      <c r="E125" s="87"/>
      <c r="F125" s="87"/>
      <c r="G125" s="87"/>
      <c r="H125" s="87"/>
      <c r="I125" s="87"/>
      <c r="L125" s="87"/>
      <c r="M125" s="89"/>
      <c r="N125" s="89"/>
      <c r="O125" s="89"/>
      <c r="S125" s="89"/>
      <c r="T125" s="89"/>
      <c r="U125" s="6"/>
      <c r="Y125" s="230"/>
      <c r="AA125" s="59"/>
      <c r="AB125" s="16"/>
      <c r="AC125" s="82"/>
      <c r="AD125" s="61"/>
      <c r="AE125" s="82"/>
    </row>
    <row r="126" spans="4:31" ht="13">
      <c r="D126" s="87"/>
      <c r="E126" s="87"/>
      <c r="F126" s="87"/>
      <c r="G126" s="87"/>
      <c r="H126" s="87"/>
      <c r="I126" s="87"/>
      <c r="L126" s="87"/>
      <c r="M126" s="89"/>
      <c r="N126" s="89"/>
      <c r="O126" s="89"/>
      <c r="S126" s="89"/>
      <c r="T126" s="89"/>
      <c r="U126" s="6"/>
      <c r="Y126" s="230"/>
      <c r="AA126" s="59"/>
      <c r="AB126" s="16"/>
      <c r="AC126" s="82"/>
      <c r="AD126" s="61"/>
      <c r="AE126" s="82"/>
    </row>
    <row r="127" spans="4:31" ht="13">
      <c r="D127" s="87"/>
      <c r="E127" s="87"/>
      <c r="F127" s="87"/>
      <c r="G127" s="87"/>
      <c r="H127" s="87"/>
      <c r="I127" s="87"/>
      <c r="L127" s="87"/>
      <c r="M127" s="89"/>
      <c r="N127" s="89"/>
      <c r="O127" s="89"/>
      <c r="S127" s="89"/>
      <c r="T127" s="89"/>
      <c r="U127" s="6"/>
      <c r="Y127" s="230"/>
      <c r="AA127" s="59"/>
      <c r="AB127" s="16"/>
      <c r="AC127" s="82"/>
      <c r="AD127" s="61"/>
      <c r="AE127" s="82"/>
    </row>
    <row r="128" spans="4:31" ht="13">
      <c r="D128" s="87"/>
      <c r="E128" s="87"/>
      <c r="F128" s="87"/>
      <c r="G128" s="87"/>
      <c r="H128" s="87"/>
      <c r="I128" s="87"/>
      <c r="L128" s="87"/>
      <c r="M128" s="89"/>
      <c r="N128" s="89"/>
      <c r="O128" s="89"/>
      <c r="S128" s="89"/>
      <c r="T128" s="89"/>
      <c r="U128" s="6"/>
      <c r="Y128" s="230"/>
      <c r="AA128" s="59"/>
      <c r="AB128" s="16"/>
      <c r="AC128" s="82"/>
      <c r="AD128" s="61"/>
      <c r="AE128" s="82"/>
    </row>
    <row r="129" spans="4:31" ht="13">
      <c r="D129" s="87"/>
      <c r="E129" s="87"/>
      <c r="F129" s="87"/>
      <c r="G129" s="87"/>
      <c r="H129" s="87"/>
      <c r="I129" s="87"/>
      <c r="L129" s="87"/>
      <c r="M129" s="89"/>
      <c r="N129" s="89"/>
      <c r="O129" s="89"/>
      <c r="S129" s="89"/>
      <c r="T129" s="89"/>
      <c r="U129" s="6"/>
      <c r="Y129" s="230"/>
      <c r="AA129" s="59"/>
      <c r="AB129" s="16"/>
      <c r="AC129" s="82"/>
      <c r="AD129" s="61"/>
      <c r="AE129" s="82"/>
    </row>
    <row r="130" spans="4:31" ht="13">
      <c r="D130" s="87"/>
      <c r="E130" s="87"/>
      <c r="F130" s="87"/>
      <c r="G130" s="87"/>
      <c r="H130" s="87"/>
      <c r="I130" s="87"/>
      <c r="L130" s="87"/>
      <c r="M130" s="89"/>
      <c r="N130" s="89"/>
      <c r="O130" s="89"/>
      <c r="S130" s="89"/>
      <c r="T130" s="89"/>
      <c r="U130" s="6"/>
      <c r="Y130" s="230"/>
      <c r="AA130" s="59"/>
      <c r="AB130" s="16"/>
      <c r="AC130" s="82"/>
      <c r="AD130" s="61"/>
      <c r="AE130" s="82"/>
    </row>
    <row r="131" spans="4:31" ht="13">
      <c r="D131" s="87"/>
      <c r="E131" s="87"/>
      <c r="F131" s="87"/>
      <c r="G131" s="87"/>
      <c r="H131" s="87"/>
      <c r="I131" s="87"/>
      <c r="L131" s="87"/>
      <c r="M131" s="89"/>
      <c r="N131" s="89"/>
      <c r="O131" s="89"/>
      <c r="S131" s="89"/>
      <c r="T131" s="89"/>
      <c r="U131" s="6"/>
      <c r="Y131" s="230"/>
      <c r="AA131" s="59"/>
      <c r="AB131" s="16"/>
      <c r="AC131" s="82"/>
      <c r="AD131" s="61"/>
      <c r="AE131" s="82"/>
    </row>
    <row r="132" spans="4:31" ht="13">
      <c r="D132" s="87"/>
      <c r="E132" s="87"/>
      <c r="F132" s="87"/>
      <c r="G132" s="87"/>
      <c r="H132" s="87"/>
      <c r="I132" s="87"/>
      <c r="L132" s="87"/>
      <c r="M132" s="89"/>
      <c r="N132" s="89"/>
      <c r="O132" s="89"/>
      <c r="S132" s="89"/>
      <c r="T132" s="89"/>
      <c r="U132" s="6"/>
      <c r="Y132" s="230"/>
      <c r="AA132" s="59"/>
      <c r="AB132" s="16"/>
      <c r="AC132" s="82"/>
      <c r="AD132" s="61"/>
      <c r="AE132" s="82"/>
    </row>
    <row r="133" spans="4:31" ht="13">
      <c r="D133" s="87"/>
      <c r="E133" s="87"/>
      <c r="F133" s="87"/>
      <c r="G133" s="87"/>
      <c r="H133" s="87"/>
      <c r="I133" s="87"/>
      <c r="L133" s="87"/>
      <c r="M133" s="89"/>
      <c r="N133" s="89"/>
      <c r="O133" s="89"/>
      <c r="S133" s="89"/>
      <c r="T133" s="89"/>
      <c r="U133" s="6"/>
      <c r="Y133" s="230"/>
      <c r="AA133" s="59"/>
      <c r="AB133" s="16"/>
      <c r="AC133" s="82"/>
      <c r="AD133" s="61"/>
      <c r="AE133" s="82"/>
    </row>
    <row r="134" spans="4:31" ht="13">
      <c r="D134" s="87"/>
      <c r="E134" s="87"/>
      <c r="F134" s="87"/>
      <c r="G134" s="87"/>
      <c r="H134" s="87"/>
      <c r="I134" s="87"/>
      <c r="L134" s="87"/>
      <c r="M134" s="89"/>
      <c r="N134" s="89"/>
      <c r="O134" s="89"/>
      <c r="S134" s="89"/>
      <c r="T134" s="89"/>
      <c r="U134" s="6"/>
      <c r="Y134" s="230"/>
      <c r="AA134" s="59"/>
      <c r="AB134" s="16"/>
      <c r="AC134" s="82"/>
      <c r="AD134" s="61"/>
      <c r="AE134" s="82"/>
    </row>
    <row r="135" spans="4:31" ht="13">
      <c r="D135" s="87"/>
      <c r="E135" s="87"/>
      <c r="F135" s="87"/>
      <c r="G135" s="87"/>
      <c r="H135" s="87"/>
      <c r="I135" s="87"/>
      <c r="L135" s="87"/>
      <c r="M135" s="89"/>
      <c r="N135" s="89"/>
      <c r="O135" s="89"/>
      <c r="S135" s="89"/>
      <c r="T135" s="89"/>
      <c r="U135" s="6"/>
      <c r="Y135" s="230"/>
      <c r="AA135" s="59"/>
      <c r="AB135" s="16"/>
      <c r="AC135" s="82"/>
      <c r="AD135" s="61"/>
      <c r="AE135" s="82"/>
    </row>
    <row r="136" spans="4:31" ht="13">
      <c r="D136" s="87"/>
      <c r="E136" s="87"/>
      <c r="F136" s="87"/>
      <c r="G136" s="87"/>
      <c r="H136" s="87"/>
      <c r="I136" s="87"/>
      <c r="L136" s="87"/>
      <c r="M136" s="89"/>
      <c r="N136" s="89"/>
      <c r="O136" s="89"/>
      <c r="S136" s="89"/>
      <c r="T136" s="89"/>
      <c r="U136" s="6"/>
      <c r="Y136" s="230"/>
      <c r="AA136" s="59"/>
      <c r="AB136" s="16"/>
      <c r="AC136" s="82"/>
      <c r="AD136" s="61"/>
      <c r="AE136" s="82"/>
    </row>
    <row r="137" spans="4:31" ht="13">
      <c r="D137" s="87"/>
      <c r="E137" s="87"/>
      <c r="F137" s="87"/>
      <c r="G137" s="87"/>
      <c r="H137" s="87"/>
      <c r="I137" s="87"/>
      <c r="L137" s="87"/>
      <c r="M137" s="89"/>
      <c r="N137" s="89"/>
      <c r="O137" s="89"/>
      <c r="S137" s="89"/>
      <c r="T137" s="89"/>
      <c r="U137" s="6"/>
      <c r="Y137" s="230"/>
      <c r="AA137" s="59"/>
      <c r="AB137" s="16"/>
      <c r="AC137" s="82"/>
      <c r="AD137" s="61"/>
      <c r="AE137" s="82"/>
    </row>
    <row r="138" spans="4:31" ht="13">
      <c r="D138" s="87"/>
      <c r="E138" s="87"/>
      <c r="F138" s="87"/>
      <c r="G138" s="87"/>
      <c r="H138" s="87"/>
      <c r="I138" s="87"/>
      <c r="L138" s="87"/>
      <c r="M138" s="89"/>
      <c r="N138" s="89"/>
      <c r="O138" s="89"/>
      <c r="S138" s="89"/>
      <c r="T138" s="89"/>
      <c r="U138" s="6"/>
      <c r="Y138" s="230"/>
      <c r="AA138" s="59"/>
      <c r="AB138" s="16"/>
      <c r="AC138" s="82"/>
      <c r="AD138" s="61"/>
      <c r="AE138" s="82"/>
    </row>
    <row r="139" spans="4:31" ht="13">
      <c r="D139" s="87"/>
      <c r="E139" s="87"/>
      <c r="F139" s="87"/>
      <c r="G139" s="87"/>
      <c r="H139" s="87"/>
      <c r="I139" s="87"/>
      <c r="L139" s="87"/>
      <c r="M139" s="89"/>
      <c r="N139" s="89"/>
      <c r="O139" s="89"/>
      <c r="S139" s="89"/>
      <c r="T139" s="89"/>
      <c r="U139" s="6"/>
      <c r="Y139" s="230"/>
      <c r="AA139" s="59"/>
      <c r="AB139" s="16"/>
      <c r="AC139" s="82"/>
      <c r="AD139" s="61"/>
      <c r="AE139" s="82"/>
    </row>
    <row r="140" spans="4:31" ht="13">
      <c r="D140" s="87"/>
      <c r="E140" s="87"/>
      <c r="F140" s="87"/>
      <c r="G140" s="87"/>
      <c r="H140" s="87"/>
      <c r="I140" s="87"/>
      <c r="L140" s="87"/>
      <c r="M140" s="89"/>
      <c r="N140" s="89"/>
      <c r="O140" s="89"/>
      <c r="S140" s="89"/>
      <c r="T140" s="89"/>
      <c r="U140" s="6"/>
      <c r="Y140" s="230"/>
      <c r="AA140" s="59"/>
      <c r="AB140" s="16"/>
      <c r="AC140" s="82"/>
      <c r="AD140" s="61"/>
      <c r="AE140" s="82"/>
    </row>
    <row r="141" spans="4:31" ht="13">
      <c r="D141" s="87"/>
      <c r="E141" s="87"/>
      <c r="F141" s="87"/>
      <c r="G141" s="87"/>
      <c r="H141" s="87"/>
      <c r="I141" s="87"/>
      <c r="L141" s="87"/>
      <c r="M141" s="89"/>
      <c r="N141" s="89"/>
      <c r="O141" s="89"/>
      <c r="S141" s="89"/>
      <c r="T141" s="89"/>
      <c r="U141" s="6"/>
      <c r="Y141" s="230"/>
      <c r="AA141" s="59"/>
      <c r="AB141" s="16"/>
      <c r="AC141" s="82"/>
      <c r="AD141" s="61"/>
      <c r="AE141" s="82"/>
    </row>
    <row r="142" spans="4:31" ht="13">
      <c r="D142" s="87"/>
      <c r="E142" s="87"/>
      <c r="F142" s="87"/>
      <c r="G142" s="87"/>
      <c r="H142" s="87"/>
      <c r="I142" s="87"/>
      <c r="L142" s="87"/>
      <c r="M142" s="89"/>
      <c r="N142" s="89"/>
      <c r="O142" s="89"/>
      <c r="S142" s="89"/>
      <c r="T142" s="89"/>
      <c r="U142" s="6"/>
      <c r="Y142" s="230"/>
      <c r="AA142" s="59"/>
      <c r="AB142" s="16"/>
      <c r="AC142" s="82"/>
      <c r="AD142" s="61"/>
      <c r="AE142" s="82"/>
    </row>
    <row r="143" spans="4:31" ht="13">
      <c r="D143" s="87"/>
      <c r="E143" s="87"/>
      <c r="F143" s="87"/>
      <c r="G143" s="87"/>
      <c r="H143" s="87"/>
      <c r="I143" s="87"/>
      <c r="L143" s="87"/>
      <c r="M143" s="89"/>
      <c r="N143" s="89"/>
      <c r="O143" s="89"/>
      <c r="S143" s="89"/>
      <c r="T143" s="89"/>
      <c r="U143" s="6"/>
      <c r="Y143" s="230"/>
      <c r="AA143" s="59"/>
      <c r="AB143" s="16"/>
      <c r="AC143" s="82"/>
      <c r="AD143" s="61"/>
      <c r="AE143" s="82"/>
    </row>
    <row r="144" spans="4:31" ht="13">
      <c r="D144" s="87"/>
      <c r="E144" s="87"/>
      <c r="F144" s="87"/>
      <c r="G144" s="87"/>
      <c r="H144" s="87"/>
      <c r="I144" s="87"/>
      <c r="L144" s="87"/>
      <c r="M144" s="89"/>
      <c r="N144" s="89"/>
      <c r="O144" s="89"/>
      <c r="S144" s="89"/>
      <c r="T144" s="89"/>
      <c r="U144" s="6"/>
      <c r="Y144" s="230"/>
      <c r="AA144" s="59"/>
      <c r="AB144" s="16"/>
      <c r="AC144" s="82"/>
      <c r="AD144" s="61"/>
      <c r="AE144" s="82"/>
    </row>
    <row r="145" spans="4:31" ht="13">
      <c r="D145" s="87"/>
      <c r="E145" s="87"/>
      <c r="F145" s="87"/>
      <c r="G145" s="87"/>
      <c r="H145" s="87"/>
      <c r="I145" s="87"/>
      <c r="L145" s="87"/>
      <c r="M145" s="89"/>
      <c r="N145" s="89"/>
      <c r="O145" s="89"/>
      <c r="S145" s="89"/>
      <c r="T145" s="89"/>
      <c r="U145" s="6"/>
      <c r="Y145" s="230"/>
      <c r="AA145" s="59"/>
      <c r="AB145" s="16"/>
      <c r="AC145" s="82"/>
      <c r="AD145" s="61"/>
      <c r="AE145" s="82"/>
    </row>
    <row r="146" spans="4:31" ht="13">
      <c r="D146" s="87"/>
      <c r="E146" s="87"/>
      <c r="F146" s="87"/>
      <c r="G146" s="87"/>
      <c r="H146" s="87"/>
      <c r="I146" s="87"/>
      <c r="L146" s="87"/>
      <c r="M146" s="89"/>
      <c r="N146" s="89"/>
      <c r="O146" s="89"/>
      <c r="S146" s="89"/>
      <c r="T146" s="89"/>
      <c r="U146" s="6"/>
      <c r="Y146" s="230"/>
      <c r="AA146" s="59"/>
      <c r="AB146" s="16"/>
      <c r="AC146" s="82"/>
      <c r="AD146" s="61"/>
      <c r="AE146" s="82"/>
    </row>
    <row r="147" spans="4:31" ht="13">
      <c r="D147" s="87"/>
      <c r="E147" s="87"/>
      <c r="F147" s="87"/>
      <c r="G147" s="87"/>
      <c r="H147" s="87"/>
      <c r="I147" s="87"/>
      <c r="L147" s="87"/>
      <c r="M147" s="89"/>
      <c r="N147" s="89"/>
      <c r="O147" s="89"/>
      <c r="S147" s="89"/>
      <c r="T147" s="89"/>
      <c r="U147" s="6"/>
      <c r="Y147" s="230"/>
      <c r="AA147" s="59"/>
      <c r="AB147" s="16"/>
      <c r="AC147" s="82"/>
      <c r="AD147" s="61"/>
      <c r="AE147" s="82"/>
    </row>
    <row r="148" spans="4:31" ht="13">
      <c r="D148" s="87"/>
      <c r="E148" s="87"/>
      <c r="F148" s="87"/>
      <c r="G148" s="87"/>
      <c r="H148" s="87"/>
      <c r="I148" s="87"/>
      <c r="L148" s="87"/>
      <c r="M148" s="89"/>
      <c r="N148" s="89"/>
      <c r="O148" s="89"/>
      <c r="S148" s="89"/>
      <c r="T148" s="89"/>
      <c r="U148" s="6"/>
      <c r="Y148" s="230"/>
      <c r="AA148" s="59"/>
      <c r="AB148" s="16"/>
      <c r="AC148" s="82"/>
      <c r="AD148" s="61"/>
      <c r="AE148" s="82"/>
    </row>
    <row r="149" spans="4:31" ht="13">
      <c r="D149" s="87"/>
      <c r="E149" s="87"/>
      <c r="F149" s="87"/>
      <c r="G149" s="87"/>
      <c r="H149" s="87"/>
      <c r="I149" s="87"/>
      <c r="L149" s="87"/>
      <c r="M149" s="89"/>
      <c r="N149" s="89"/>
      <c r="O149" s="89"/>
      <c r="S149" s="89"/>
      <c r="T149" s="89"/>
      <c r="U149" s="6"/>
      <c r="Y149" s="230"/>
      <c r="AA149" s="59"/>
      <c r="AB149" s="16"/>
      <c r="AC149" s="82"/>
      <c r="AD149" s="61"/>
      <c r="AE149" s="82"/>
    </row>
    <row r="150" spans="4:31" ht="13">
      <c r="D150" s="87"/>
      <c r="E150" s="87"/>
      <c r="F150" s="87"/>
      <c r="G150" s="87"/>
      <c r="H150" s="87"/>
      <c r="I150" s="87"/>
      <c r="L150" s="87"/>
      <c r="M150" s="89"/>
      <c r="N150" s="89"/>
      <c r="O150" s="89"/>
      <c r="S150" s="89"/>
      <c r="T150" s="89"/>
      <c r="U150" s="6"/>
      <c r="Y150" s="230"/>
      <c r="AA150" s="59"/>
      <c r="AB150" s="16"/>
      <c r="AC150" s="82"/>
      <c r="AD150" s="61"/>
      <c r="AE150" s="82"/>
    </row>
    <row r="151" spans="4:31" ht="13">
      <c r="D151" s="87"/>
      <c r="E151" s="87"/>
      <c r="F151" s="87"/>
      <c r="G151" s="87"/>
      <c r="H151" s="87"/>
      <c r="I151" s="87"/>
      <c r="L151" s="87"/>
      <c r="M151" s="89"/>
      <c r="N151" s="89"/>
      <c r="O151" s="89"/>
      <c r="S151" s="89"/>
      <c r="T151" s="89"/>
      <c r="U151" s="6"/>
      <c r="Y151" s="230"/>
      <c r="AA151" s="59"/>
      <c r="AB151" s="16"/>
      <c r="AC151" s="82"/>
      <c r="AD151" s="61"/>
      <c r="AE151" s="82"/>
    </row>
    <row r="152" spans="4:31" ht="13">
      <c r="D152" s="87"/>
      <c r="E152" s="87"/>
      <c r="F152" s="87"/>
      <c r="G152" s="87"/>
      <c r="H152" s="87"/>
      <c r="I152" s="87"/>
      <c r="L152" s="87"/>
      <c r="M152" s="89"/>
      <c r="N152" s="89"/>
      <c r="O152" s="89"/>
      <c r="S152" s="89"/>
      <c r="T152" s="89"/>
      <c r="U152" s="6"/>
      <c r="Y152" s="230"/>
      <c r="AA152" s="59"/>
      <c r="AB152" s="16"/>
      <c r="AC152" s="82"/>
      <c r="AD152" s="61"/>
      <c r="AE152" s="82"/>
    </row>
    <row r="153" spans="4:31" ht="13">
      <c r="D153" s="87"/>
      <c r="E153" s="87"/>
      <c r="F153" s="87"/>
      <c r="G153" s="87"/>
      <c r="H153" s="87"/>
      <c r="I153" s="87"/>
      <c r="L153" s="87"/>
      <c r="M153" s="89"/>
      <c r="N153" s="89"/>
      <c r="O153" s="89"/>
      <c r="S153" s="89"/>
      <c r="T153" s="89"/>
      <c r="U153" s="6"/>
      <c r="Y153" s="230"/>
      <c r="AA153" s="59"/>
      <c r="AB153" s="16"/>
      <c r="AC153" s="82"/>
      <c r="AD153" s="61"/>
      <c r="AE153" s="82"/>
    </row>
    <row r="154" spans="4:31" ht="13">
      <c r="D154" s="87"/>
      <c r="E154" s="87"/>
      <c r="F154" s="87"/>
      <c r="G154" s="87"/>
      <c r="H154" s="87"/>
      <c r="I154" s="87"/>
      <c r="L154" s="87"/>
      <c r="M154" s="89"/>
      <c r="N154" s="89"/>
      <c r="O154" s="89"/>
      <c r="S154" s="89"/>
      <c r="T154" s="89"/>
      <c r="U154" s="6"/>
      <c r="Y154" s="230"/>
      <c r="AA154" s="59"/>
      <c r="AB154" s="16"/>
      <c r="AC154" s="82"/>
      <c r="AD154" s="61"/>
      <c r="AE154" s="82"/>
    </row>
    <row r="155" spans="4:31" ht="13">
      <c r="D155" s="87"/>
      <c r="E155" s="87"/>
      <c r="F155" s="87"/>
      <c r="G155" s="87"/>
      <c r="H155" s="87"/>
      <c r="I155" s="87"/>
      <c r="L155" s="87"/>
      <c r="M155" s="89"/>
      <c r="N155" s="89"/>
      <c r="O155" s="89"/>
      <c r="S155" s="89"/>
      <c r="T155" s="89"/>
      <c r="U155" s="6"/>
      <c r="Y155" s="230"/>
      <c r="AA155" s="59"/>
      <c r="AB155" s="16"/>
      <c r="AC155" s="82"/>
      <c r="AD155" s="61"/>
      <c r="AE155" s="82"/>
    </row>
    <row r="156" spans="4:31" ht="13">
      <c r="D156" s="87"/>
      <c r="E156" s="87"/>
      <c r="F156" s="87"/>
      <c r="G156" s="87"/>
      <c r="H156" s="87"/>
      <c r="I156" s="87"/>
      <c r="L156" s="87"/>
      <c r="M156" s="89"/>
      <c r="N156" s="89"/>
      <c r="O156" s="89"/>
      <c r="S156" s="89"/>
      <c r="T156" s="89"/>
      <c r="U156" s="6"/>
      <c r="Y156" s="230"/>
      <c r="AA156" s="59"/>
      <c r="AB156" s="16"/>
      <c r="AC156" s="82"/>
      <c r="AD156" s="61"/>
      <c r="AE156" s="82"/>
    </row>
    <row r="157" spans="4:31" ht="13">
      <c r="D157" s="87"/>
      <c r="E157" s="87"/>
      <c r="F157" s="87"/>
      <c r="G157" s="87"/>
      <c r="H157" s="87"/>
      <c r="I157" s="87"/>
      <c r="L157" s="87"/>
      <c r="M157" s="89"/>
      <c r="N157" s="89"/>
      <c r="O157" s="89"/>
      <c r="S157" s="89"/>
      <c r="T157" s="89"/>
      <c r="U157" s="6"/>
      <c r="Y157" s="230"/>
      <c r="AA157" s="59"/>
      <c r="AB157" s="16"/>
      <c r="AC157" s="82"/>
      <c r="AD157" s="61"/>
      <c r="AE157" s="82"/>
    </row>
    <row r="158" spans="4:31" ht="13">
      <c r="D158" s="87"/>
      <c r="E158" s="87"/>
      <c r="F158" s="87"/>
      <c r="G158" s="87"/>
      <c r="H158" s="87"/>
      <c r="I158" s="87"/>
      <c r="L158" s="87"/>
      <c r="M158" s="89"/>
      <c r="N158" s="89"/>
      <c r="O158" s="89"/>
      <c r="S158" s="89"/>
      <c r="T158" s="89"/>
      <c r="U158" s="6"/>
      <c r="Y158" s="230"/>
      <c r="AA158" s="59"/>
      <c r="AB158" s="16"/>
      <c r="AC158" s="82"/>
      <c r="AD158" s="61"/>
      <c r="AE158" s="82"/>
    </row>
    <row r="159" spans="4:31" ht="13">
      <c r="D159" s="87"/>
      <c r="E159" s="87"/>
      <c r="F159" s="87"/>
      <c r="G159" s="87"/>
      <c r="H159" s="87"/>
      <c r="I159" s="87"/>
      <c r="L159" s="87"/>
      <c r="M159" s="89"/>
      <c r="N159" s="89"/>
      <c r="O159" s="89"/>
      <c r="S159" s="89"/>
      <c r="T159" s="89"/>
      <c r="U159" s="6"/>
      <c r="Y159" s="230"/>
      <c r="AA159" s="59"/>
      <c r="AB159" s="16"/>
      <c r="AC159" s="82"/>
      <c r="AD159" s="61"/>
      <c r="AE159" s="82"/>
    </row>
    <row r="160" spans="4:31" ht="13">
      <c r="D160" s="87"/>
      <c r="E160" s="87"/>
      <c r="F160" s="87"/>
      <c r="G160" s="87"/>
      <c r="H160" s="87"/>
      <c r="I160" s="87"/>
      <c r="L160" s="87"/>
      <c r="M160" s="89"/>
      <c r="N160" s="89"/>
      <c r="O160" s="89"/>
      <c r="S160" s="89"/>
      <c r="T160" s="89"/>
      <c r="U160" s="6"/>
      <c r="Y160" s="230"/>
      <c r="AA160" s="59"/>
      <c r="AB160" s="16"/>
      <c r="AC160" s="82"/>
      <c r="AD160" s="61"/>
      <c r="AE160" s="82"/>
    </row>
    <row r="161" spans="4:31" ht="13">
      <c r="D161" s="87"/>
      <c r="E161" s="87"/>
      <c r="F161" s="87"/>
      <c r="G161" s="87"/>
      <c r="H161" s="87"/>
      <c r="I161" s="87"/>
      <c r="L161" s="87"/>
      <c r="M161" s="89"/>
      <c r="N161" s="89"/>
      <c r="O161" s="89"/>
      <c r="S161" s="89"/>
      <c r="T161" s="89"/>
      <c r="U161" s="6"/>
      <c r="Y161" s="230"/>
      <c r="AA161" s="59"/>
      <c r="AB161" s="16"/>
      <c r="AC161" s="82"/>
      <c r="AD161" s="61"/>
      <c r="AE161" s="82"/>
    </row>
    <row r="162" spans="4:31" ht="13">
      <c r="D162" s="87"/>
      <c r="E162" s="87"/>
      <c r="F162" s="87"/>
      <c r="G162" s="87"/>
      <c r="H162" s="87"/>
      <c r="I162" s="87"/>
      <c r="L162" s="87"/>
      <c r="M162" s="89"/>
      <c r="N162" s="89"/>
      <c r="O162" s="89"/>
      <c r="S162" s="89"/>
      <c r="T162" s="89"/>
      <c r="U162" s="6"/>
      <c r="Y162" s="230"/>
      <c r="AA162" s="59"/>
      <c r="AB162" s="16"/>
      <c r="AC162" s="82"/>
      <c r="AD162" s="61"/>
      <c r="AE162" s="82"/>
    </row>
    <row r="163" spans="4:31" ht="13">
      <c r="D163" s="87"/>
      <c r="E163" s="87"/>
      <c r="F163" s="87"/>
      <c r="G163" s="87"/>
      <c r="H163" s="87"/>
      <c r="I163" s="87"/>
      <c r="L163" s="87"/>
      <c r="M163" s="89"/>
      <c r="N163" s="89"/>
      <c r="O163" s="89"/>
      <c r="S163" s="89"/>
      <c r="T163" s="89"/>
      <c r="U163" s="6"/>
      <c r="Y163" s="230"/>
      <c r="AA163" s="59"/>
      <c r="AB163" s="16"/>
      <c r="AC163" s="82"/>
      <c r="AD163" s="61"/>
      <c r="AE163" s="82"/>
    </row>
    <row r="164" spans="4:31" ht="13">
      <c r="D164" s="87"/>
      <c r="E164" s="87"/>
      <c r="F164" s="87"/>
      <c r="G164" s="87"/>
      <c r="H164" s="87"/>
      <c r="I164" s="87"/>
      <c r="L164" s="87"/>
      <c r="M164" s="89"/>
      <c r="N164" s="89"/>
      <c r="O164" s="89"/>
      <c r="S164" s="89"/>
      <c r="T164" s="89"/>
      <c r="U164" s="6"/>
      <c r="Y164" s="230"/>
      <c r="AA164" s="59"/>
      <c r="AB164" s="16"/>
      <c r="AC164" s="82"/>
      <c r="AD164" s="61"/>
      <c r="AE164" s="82"/>
    </row>
    <row r="165" spans="4:31" ht="13">
      <c r="D165" s="87"/>
      <c r="E165" s="87"/>
      <c r="F165" s="87"/>
      <c r="G165" s="87"/>
      <c r="H165" s="87"/>
      <c r="I165" s="87"/>
      <c r="L165" s="87"/>
      <c r="M165" s="89"/>
      <c r="N165" s="89"/>
      <c r="O165" s="89"/>
      <c r="S165" s="89"/>
      <c r="T165" s="89"/>
      <c r="U165" s="6"/>
      <c r="Y165" s="230"/>
      <c r="AA165" s="59"/>
      <c r="AB165" s="16"/>
      <c r="AC165" s="82"/>
      <c r="AD165" s="61"/>
      <c r="AE165" s="82"/>
    </row>
    <row r="166" spans="4:31" ht="13">
      <c r="D166" s="87"/>
      <c r="E166" s="87"/>
      <c r="F166" s="87"/>
      <c r="G166" s="87"/>
      <c r="H166" s="87"/>
      <c r="I166" s="87"/>
      <c r="L166" s="87"/>
      <c r="M166" s="89"/>
      <c r="N166" s="89"/>
      <c r="O166" s="89"/>
      <c r="S166" s="89"/>
      <c r="T166" s="89"/>
      <c r="U166" s="6"/>
      <c r="Y166" s="230"/>
      <c r="AA166" s="59"/>
      <c r="AB166" s="16"/>
      <c r="AC166" s="82"/>
      <c r="AD166" s="61"/>
      <c r="AE166" s="82"/>
    </row>
    <row r="167" spans="4:31" ht="13">
      <c r="D167" s="87"/>
      <c r="E167" s="87"/>
      <c r="F167" s="87"/>
      <c r="G167" s="87"/>
      <c r="H167" s="87"/>
      <c r="I167" s="87"/>
      <c r="L167" s="87"/>
      <c r="M167" s="89"/>
      <c r="N167" s="89"/>
      <c r="O167" s="89"/>
      <c r="S167" s="89"/>
      <c r="T167" s="89"/>
      <c r="U167" s="6"/>
      <c r="Y167" s="230"/>
      <c r="AA167" s="59"/>
      <c r="AB167" s="16"/>
      <c r="AC167" s="82"/>
      <c r="AD167" s="61"/>
      <c r="AE167" s="82"/>
    </row>
    <row r="168" spans="4:31" ht="13">
      <c r="D168" s="87"/>
      <c r="E168" s="87"/>
      <c r="F168" s="87"/>
      <c r="G168" s="87"/>
      <c r="H168" s="87"/>
      <c r="I168" s="87"/>
      <c r="L168" s="87"/>
      <c r="M168" s="89"/>
      <c r="N168" s="89"/>
      <c r="O168" s="89"/>
      <c r="S168" s="89"/>
      <c r="T168" s="89"/>
      <c r="U168" s="6"/>
      <c r="Y168" s="230"/>
      <c r="AA168" s="59"/>
      <c r="AB168" s="16"/>
      <c r="AC168" s="82"/>
      <c r="AD168" s="61"/>
      <c r="AE168" s="82"/>
    </row>
    <row r="169" spans="4:31" ht="13">
      <c r="D169" s="87"/>
      <c r="E169" s="87"/>
      <c r="F169" s="87"/>
      <c r="G169" s="87"/>
      <c r="H169" s="87"/>
      <c r="I169" s="87"/>
      <c r="L169" s="87"/>
      <c r="M169" s="89"/>
      <c r="N169" s="89"/>
      <c r="O169" s="89"/>
      <c r="S169" s="89"/>
      <c r="T169" s="89"/>
      <c r="U169" s="6"/>
      <c r="Y169" s="230"/>
      <c r="AA169" s="59"/>
      <c r="AB169" s="16"/>
      <c r="AC169" s="82"/>
      <c r="AD169" s="61"/>
      <c r="AE169" s="82"/>
    </row>
    <row r="170" spans="4:31" ht="13">
      <c r="D170" s="87"/>
      <c r="E170" s="87"/>
      <c r="F170" s="87"/>
      <c r="G170" s="87"/>
      <c r="H170" s="87"/>
      <c r="I170" s="87"/>
      <c r="L170" s="87"/>
      <c r="M170" s="89"/>
      <c r="N170" s="89"/>
      <c r="O170" s="89"/>
      <c r="S170" s="89"/>
      <c r="T170" s="89"/>
      <c r="U170" s="6"/>
      <c r="Y170" s="230"/>
      <c r="AA170" s="59"/>
      <c r="AB170" s="16"/>
      <c r="AC170" s="82"/>
      <c r="AD170" s="61"/>
      <c r="AE170" s="82"/>
    </row>
    <row r="171" spans="4:31" ht="13">
      <c r="D171" s="87"/>
      <c r="E171" s="87"/>
      <c r="F171" s="87"/>
      <c r="G171" s="87"/>
      <c r="H171" s="87"/>
      <c r="I171" s="87"/>
      <c r="L171" s="87"/>
      <c r="M171" s="89"/>
      <c r="N171" s="89"/>
      <c r="O171" s="89"/>
      <c r="S171" s="89"/>
      <c r="T171" s="89"/>
      <c r="U171" s="6"/>
      <c r="Y171" s="230"/>
      <c r="AA171" s="59"/>
      <c r="AB171" s="16"/>
      <c r="AC171" s="82"/>
      <c r="AD171" s="61"/>
      <c r="AE171" s="82"/>
    </row>
    <row r="172" spans="4:31" ht="13">
      <c r="D172" s="87"/>
      <c r="E172" s="87"/>
      <c r="F172" s="87"/>
      <c r="G172" s="87"/>
      <c r="H172" s="87"/>
      <c r="I172" s="87"/>
      <c r="L172" s="87"/>
      <c r="M172" s="89"/>
      <c r="N172" s="89"/>
      <c r="O172" s="89"/>
      <c r="S172" s="89"/>
      <c r="T172" s="89"/>
      <c r="U172" s="6"/>
      <c r="Y172" s="230"/>
      <c r="AA172" s="59"/>
      <c r="AB172" s="16"/>
      <c r="AC172" s="82"/>
      <c r="AD172" s="61"/>
      <c r="AE172" s="82"/>
    </row>
    <row r="173" spans="4:31" ht="13">
      <c r="D173" s="87"/>
      <c r="E173" s="87"/>
      <c r="F173" s="87"/>
      <c r="G173" s="87"/>
      <c r="H173" s="87"/>
      <c r="I173" s="87"/>
      <c r="L173" s="87"/>
      <c r="M173" s="89"/>
      <c r="N173" s="89"/>
      <c r="O173" s="89"/>
      <c r="S173" s="89"/>
      <c r="T173" s="89"/>
      <c r="U173" s="6"/>
      <c r="Y173" s="230"/>
      <c r="AA173" s="59"/>
      <c r="AB173" s="16"/>
      <c r="AC173" s="82"/>
      <c r="AD173" s="61"/>
      <c r="AE173" s="82"/>
    </row>
    <row r="174" spans="4:31" ht="13">
      <c r="D174" s="87"/>
      <c r="E174" s="87"/>
      <c r="F174" s="87"/>
      <c r="G174" s="87"/>
      <c r="H174" s="87"/>
      <c r="I174" s="87"/>
      <c r="L174" s="87"/>
      <c r="M174" s="89"/>
      <c r="N174" s="89"/>
      <c r="O174" s="89"/>
      <c r="S174" s="89"/>
      <c r="T174" s="89"/>
      <c r="U174" s="6"/>
      <c r="Y174" s="230"/>
      <c r="AA174" s="59"/>
      <c r="AB174" s="16"/>
      <c r="AC174" s="82"/>
      <c r="AD174" s="61"/>
      <c r="AE174" s="82"/>
    </row>
    <row r="175" spans="4:31" ht="13">
      <c r="D175" s="87"/>
      <c r="E175" s="87"/>
      <c r="F175" s="87"/>
      <c r="G175" s="87"/>
      <c r="H175" s="87"/>
      <c r="I175" s="87"/>
      <c r="L175" s="87"/>
      <c r="M175" s="89"/>
      <c r="N175" s="89"/>
      <c r="O175" s="89"/>
      <c r="S175" s="89"/>
      <c r="T175" s="89"/>
      <c r="U175" s="6"/>
      <c r="Y175" s="230"/>
      <c r="AA175" s="59"/>
      <c r="AB175" s="16"/>
      <c r="AC175" s="82"/>
      <c r="AD175" s="61"/>
      <c r="AE175" s="82"/>
    </row>
    <row r="176" spans="4:31" ht="13">
      <c r="D176" s="87"/>
      <c r="E176" s="87"/>
      <c r="F176" s="87"/>
      <c r="G176" s="87"/>
      <c r="H176" s="87"/>
      <c r="I176" s="87"/>
      <c r="L176" s="87"/>
      <c r="M176" s="89"/>
      <c r="N176" s="89"/>
      <c r="O176" s="89"/>
      <c r="S176" s="89"/>
      <c r="T176" s="89"/>
      <c r="U176" s="6"/>
      <c r="Y176" s="230"/>
      <c r="AA176" s="59"/>
      <c r="AB176" s="16"/>
      <c r="AC176" s="82"/>
      <c r="AD176" s="61"/>
      <c r="AE176" s="82"/>
    </row>
    <row r="177" spans="4:31" ht="13">
      <c r="D177" s="87"/>
      <c r="E177" s="87"/>
      <c r="F177" s="87"/>
      <c r="G177" s="87"/>
      <c r="H177" s="87"/>
      <c r="I177" s="87"/>
      <c r="L177" s="87"/>
      <c r="M177" s="89"/>
      <c r="N177" s="89"/>
      <c r="O177" s="89"/>
      <c r="S177" s="89"/>
      <c r="T177" s="89"/>
      <c r="U177" s="6"/>
      <c r="Y177" s="230"/>
      <c r="AA177" s="59"/>
      <c r="AB177" s="16"/>
      <c r="AC177" s="82"/>
      <c r="AD177" s="61"/>
      <c r="AE177" s="82"/>
    </row>
    <row r="178" spans="4:31" ht="13">
      <c r="D178" s="87"/>
      <c r="E178" s="87"/>
      <c r="F178" s="87"/>
      <c r="G178" s="87"/>
      <c r="H178" s="87"/>
      <c r="I178" s="87"/>
      <c r="L178" s="87"/>
      <c r="M178" s="89"/>
      <c r="N178" s="89"/>
      <c r="O178" s="89"/>
      <c r="S178" s="89"/>
      <c r="T178" s="89"/>
      <c r="U178" s="6"/>
      <c r="Y178" s="230"/>
      <c r="AA178" s="59"/>
      <c r="AB178" s="16"/>
      <c r="AC178" s="82"/>
      <c r="AD178" s="61"/>
      <c r="AE178" s="82"/>
    </row>
    <row r="179" spans="4:31" ht="13">
      <c r="D179" s="87"/>
      <c r="E179" s="87"/>
      <c r="F179" s="87"/>
      <c r="G179" s="87"/>
      <c r="H179" s="87"/>
      <c r="I179" s="87"/>
      <c r="L179" s="87"/>
      <c r="M179" s="89"/>
      <c r="N179" s="89"/>
      <c r="O179" s="89"/>
      <c r="S179" s="89"/>
      <c r="T179" s="89"/>
      <c r="U179" s="6"/>
      <c r="Y179" s="230"/>
      <c r="AA179" s="59"/>
      <c r="AB179" s="16"/>
      <c r="AC179" s="82"/>
      <c r="AD179" s="61"/>
      <c r="AE179" s="82"/>
    </row>
    <row r="180" spans="4:31" ht="13">
      <c r="D180" s="87"/>
      <c r="E180" s="87"/>
      <c r="F180" s="87"/>
      <c r="G180" s="87"/>
      <c r="H180" s="87"/>
      <c r="I180" s="87"/>
      <c r="L180" s="87"/>
      <c r="M180" s="89"/>
      <c r="N180" s="89"/>
      <c r="O180" s="89"/>
      <c r="S180" s="89"/>
      <c r="T180" s="89"/>
      <c r="U180" s="6"/>
      <c r="Y180" s="230"/>
      <c r="AA180" s="59"/>
      <c r="AB180" s="16"/>
      <c r="AC180" s="82"/>
      <c r="AD180" s="61"/>
      <c r="AE180" s="82"/>
    </row>
    <row r="181" spans="4:31" ht="13">
      <c r="D181" s="87"/>
      <c r="E181" s="87"/>
      <c r="F181" s="87"/>
      <c r="G181" s="87"/>
      <c r="H181" s="87"/>
      <c r="I181" s="87"/>
      <c r="L181" s="87"/>
      <c r="M181" s="89"/>
      <c r="N181" s="89"/>
      <c r="O181" s="89"/>
      <c r="S181" s="89"/>
      <c r="T181" s="89"/>
      <c r="U181" s="6"/>
      <c r="Y181" s="230"/>
      <c r="AA181" s="59"/>
      <c r="AB181" s="16"/>
      <c r="AC181" s="82"/>
      <c r="AD181" s="61"/>
      <c r="AE181" s="82"/>
    </row>
    <row r="182" spans="4:31" ht="13">
      <c r="D182" s="87"/>
      <c r="E182" s="87"/>
      <c r="F182" s="87"/>
      <c r="G182" s="87"/>
      <c r="H182" s="87"/>
      <c r="I182" s="87"/>
      <c r="L182" s="87"/>
      <c r="M182" s="89"/>
      <c r="N182" s="89"/>
      <c r="O182" s="89"/>
      <c r="S182" s="89"/>
      <c r="T182" s="89"/>
      <c r="U182" s="6"/>
      <c r="Y182" s="230"/>
      <c r="AA182" s="59"/>
      <c r="AB182" s="16"/>
      <c r="AC182" s="82"/>
      <c r="AD182" s="61"/>
      <c r="AE182" s="82"/>
    </row>
    <row r="183" spans="4:31" ht="13">
      <c r="D183" s="87"/>
      <c r="E183" s="87"/>
      <c r="F183" s="87"/>
      <c r="G183" s="87"/>
      <c r="H183" s="87"/>
      <c r="I183" s="87"/>
      <c r="L183" s="87"/>
      <c r="M183" s="89"/>
      <c r="N183" s="89"/>
      <c r="O183" s="89"/>
      <c r="S183" s="89"/>
      <c r="T183" s="89"/>
      <c r="U183" s="6"/>
      <c r="Y183" s="230"/>
      <c r="AA183" s="59"/>
      <c r="AB183" s="16"/>
      <c r="AC183" s="82"/>
      <c r="AD183" s="61"/>
      <c r="AE183" s="82"/>
    </row>
    <row r="184" spans="4:31" ht="13">
      <c r="D184" s="87"/>
      <c r="E184" s="87"/>
      <c r="F184" s="87"/>
      <c r="G184" s="87"/>
      <c r="H184" s="87"/>
      <c r="I184" s="87"/>
      <c r="L184" s="87"/>
      <c r="M184" s="89"/>
      <c r="N184" s="89"/>
      <c r="O184" s="89"/>
      <c r="S184" s="89"/>
      <c r="T184" s="89"/>
      <c r="U184" s="6"/>
      <c r="Y184" s="230"/>
      <c r="AA184" s="59"/>
      <c r="AB184" s="16"/>
      <c r="AC184" s="82"/>
      <c r="AD184" s="61"/>
      <c r="AE184" s="82"/>
    </row>
    <row r="185" spans="4:31" ht="13">
      <c r="D185" s="87"/>
      <c r="E185" s="87"/>
      <c r="F185" s="87"/>
      <c r="G185" s="87"/>
      <c r="H185" s="87"/>
      <c r="I185" s="87"/>
      <c r="L185" s="87"/>
      <c r="M185" s="89"/>
      <c r="N185" s="89"/>
      <c r="O185" s="89"/>
      <c r="S185" s="89"/>
      <c r="T185" s="89"/>
      <c r="U185" s="6"/>
      <c r="Y185" s="230"/>
      <c r="AA185" s="59"/>
      <c r="AB185" s="16"/>
      <c r="AC185" s="82"/>
      <c r="AD185" s="61"/>
      <c r="AE185" s="82"/>
    </row>
    <row r="186" spans="4:31" ht="13">
      <c r="D186" s="87"/>
      <c r="E186" s="87"/>
      <c r="F186" s="87"/>
      <c r="G186" s="87"/>
      <c r="H186" s="87"/>
      <c r="I186" s="87"/>
      <c r="L186" s="87"/>
      <c r="M186" s="89"/>
      <c r="N186" s="89"/>
      <c r="O186" s="89"/>
      <c r="S186" s="89"/>
      <c r="T186" s="89"/>
      <c r="U186" s="6"/>
      <c r="Y186" s="230"/>
      <c r="AA186" s="59"/>
      <c r="AB186" s="16"/>
      <c r="AC186" s="82"/>
      <c r="AD186" s="61"/>
      <c r="AE186" s="82"/>
    </row>
    <row r="187" spans="4:31" ht="13">
      <c r="D187" s="87"/>
      <c r="E187" s="87"/>
      <c r="F187" s="87"/>
      <c r="G187" s="87"/>
      <c r="H187" s="87"/>
      <c r="I187" s="87"/>
      <c r="L187" s="87"/>
      <c r="M187" s="89"/>
      <c r="N187" s="89"/>
      <c r="O187" s="89"/>
      <c r="S187" s="89"/>
      <c r="T187" s="89"/>
      <c r="U187" s="6"/>
      <c r="Y187" s="230"/>
      <c r="AA187" s="59"/>
      <c r="AB187" s="16"/>
      <c r="AC187" s="82"/>
      <c r="AD187" s="61"/>
      <c r="AE187" s="82"/>
    </row>
    <row r="188" spans="4:31" ht="13">
      <c r="D188" s="87"/>
      <c r="E188" s="87"/>
      <c r="F188" s="87"/>
      <c r="G188" s="87"/>
      <c r="H188" s="87"/>
      <c r="I188" s="87"/>
      <c r="L188" s="87"/>
      <c r="M188" s="89"/>
      <c r="N188" s="89"/>
      <c r="O188" s="89"/>
      <c r="S188" s="89"/>
      <c r="T188" s="89"/>
      <c r="U188" s="6"/>
      <c r="Y188" s="230"/>
      <c r="AA188" s="59"/>
      <c r="AB188" s="16"/>
      <c r="AC188" s="82"/>
      <c r="AD188" s="61"/>
      <c r="AE188" s="82"/>
    </row>
    <row r="189" spans="4:31" ht="13">
      <c r="D189" s="87"/>
      <c r="E189" s="87"/>
      <c r="F189" s="87"/>
      <c r="G189" s="87"/>
      <c r="H189" s="87"/>
      <c r="I189" s="87"/>
      <c r="L189" s="87"/>
      <c r="M189" s="89"/>
      <c r="N189" s="89"/>
      <c r="O189" s="89"/>
      <c r="S189" s="89"/>
      <c r="T189" s="89"/>
      <c r="U189" s="6"/>
      <c r="Y189" s="230"/>
      <c r="AA189" s="59"/>
      <c r="AB189" s="16"/>
      <c r="AC189" s="82"/>
      <c r="AD189" s="61"/>
      <c r="AE189" s="82"/>
    </row>
    <row r="190" spans="4:31" ht="13">
      <c r="D190" s="87"/>
      <c r="E190" s="87"/>
      <c r="F190" s="87"/>
      <c r="G190" s="87"/>
      <c r="H190" s="87"/>
      <c r="I190" s="87"/>
      <c r="L190" s="87"/>
      <c r="M190" s="89"/>
      <c r="N190" s="89"/>
      <c r="O190" s="89"/>
      <c r="S190" s="89"/>
      <c r="T190" s="89"/>
      <c r="U190" s="6"/>
      <c r="Y190" s="230"/>
      <c r="AA190" s="59"/>
      <c r="AB190" s="16"/>
      <c r="AC190" s="82"/>
      <c r="AD190" s="61"/>
      <c r="AE190" s="82"/>
    </row>
    <row r="191" spans="4:31" ht="13">
      <c r="D191" s="87"/>
      <c r="E191" s="87"/>
      <c r="F191" s="87"/>
      <c r="G191" s="87"/>
      <c r="H191" s="87"/>
      <c r="I191" s="87"/>
      <c r="L191" s="87"/>
      <c r="M191" s="89"/>
      <c r="N191" s="89"/>
      <c r="O191" s="89"/>
      <c r="S191" s="89"/>
      <c r="T191" s="89"/>
      <c r="U191" s="6"/>
      <c r="Y191" s="230"/>
      <c r="AA191" s="59"/>
      <c r="AB191" s="16"/>
      <c r="AC191" s="82"/>
      <c r="AD191" s="61"/>
      <c r="AE191" s="82"/>
    </row>
    <row r="192" spans="4:31" ht="13">
      <c r="D192" s="87"/>
      <c r="E192" s="87"/>
      <c r="F192" s="87"/>
      <c r="G192" s="87"/>
      <c r="H192" s="87"/>
      <c r="I192" s="87"/>
      <c r="L192" s="87"/>
      <c r="M192" s="89"/>
      <c r="N192" s="89"/>
      <c r="O192" s="89"/>
      <c r="S192" s="89"/>
      <c r="T192" s="89"/>
      <c r="U192" s="6"/>
      <c r="Y192" s="230"/>
      <c r="AA192" s="59"/>
      <c r="AB192" s="16"/>
      <c r="AC192" s="82"/>
      <c r="AD192" s="61"/>
      <c r="AE192" s="82"/>
    </row>
    <row r="193" spans="4:31" ht="13">
      <c r="D193" s="87"/>
      <c r="E193" s="87"/>
      <c r="F193" s="87"/>
      <c r="G193" s="87"/>
      <c r="H193" s="87"/>
      <c r="I193" s="87"/>
      <c r="L193" s="87"/>
      <c r="M193" s="89"/>
      <c r="N193" s="89"/>
      <c r="O193" s="89"/>
      <c r="S193" s="89"/>
      <c r="T193" s="89"/>
      <c r="U193" s="6"/>
      <c r="Y193" s="230"/>
      <c r="AA193" s="59"/>
      <c r="AB193" s="16"/>
      <c r="AC193" s="82"/>
      <c r="AD193" s="61"/>
      <c r="AE193" s="82"/>
    </row>
    <row r="194" spans="4:31" ht="13">
      <c r="D194" s="87"/>
      <c r="E194" s="87"/>
      <c r="F194" s="87"/>
      <c r="G194" s="87"/>
      <c r="H194" s="87"/>
      <c r="I194" s="87"/>
      <c r="L194" s="87"/>
      <c r="M194" s="89"/>
      <c r="N194" s="89"/>
      <c r="O194" s="89"/>
      <c r="S194" s="89"/>
      <c r="T194" s="89"/>
      <c r="U194" s="6"/>
      <c r="Y194" s="230"/>
      <c r="AA194" s="59"/>
      <c r="AB194" s="16"/>
      <c r="AC194" s="82"/>
      <c r="AD194" s="61"/>
      <c r="AE194" s="82"/>
    </row>
    <row r="195" spans="4:31" ht="13">
      <c r="D195" s="87"/>
      <c r="E195" s="87"/>
      <c r="F195" s="87"/>
      <c r="G195" s="87"/>
      <c r="H195" s="87"/>
      <c r="I195" s="87"/>
      <c r="L195" s="87"/>
      <c r="M195" s="89"/>
      <c r="N195" s="89"/>
      <c r="O195" s="89"/>
      <c r="S195" s="89"/>
      <c r="T195" s="89"/>
      <c r="U195" s="6"/>
      <c r="Y195" s="230"/>
      <c r="AA195" s="59"/>
      <c r="AB195" s="16"/>
      <c r="AC195" s="82"/>
      <c r="AD195" s="61"/>
      <c r="AE195" s="82"/>
    </row>
    <row r="196" spans="4:31" ht="13">
      <c r="D196" s="87"/>
      <c r="E196" s="87"/>
      <c r="F196" s="87"/>
      <c r="G196" s="87"/>
      <c r="H196" s="87"/>
      <c r="I196" s="87"/>
      <c r="L196" s="87"/>
      <c r="M196" s="89"/>
      <c r="N196" s="89"/>
      <c r="O196" s="89"/>
      <c r="S196" s="89"/>
      <c r="T196" s="89"/>
      <c r="U196" s="6"/>
      <c r="Y196" s="230"/>
      <c r="AA196" s="59"/>
      <c r="AB196" s="16"/>
      <c r="AC196" s="82"/>
      <c r="AD196" s="61"/>
      <c r="AE196" s="82"/>
    </row>
    <row r="197" spans="4:31" ht="13">
      <c r="D197" s="87"/>
      <c r="E197" s="87"/>
      <c r="F197" s="87"/>
      <c r="G197" s="87"/>
      <c r="H197" s="87"/>
      <c r="I197" s="87"/>
      <c r="L197" s="87"/>
      <c r="M197" s="89"/>
      <c r="N197" s="89"/>
      <c r="O197" s="89"/>
      <c r="S197" s="89"/>
      <c r="T197" s="89"/>
      <c r="U197" s="6"/>
      <c r="Y197" s="230"/>
      <c r="AA197" s="59"/>
      <c r="AB197" s="16"/>
      <c r="AC197" s="82"/>
      <c r="AD197" s="61"/>
      <c r="AE197" s="82"/>
    </row>
    <row r="198" spans="4:31" ht="13">
      <c r="D198" s="87"/>
      <c r="E198" s="87"/>
      <c r="F198" s="87"/>
      <c r="G198" s="87"/>
      <c r="H198" s="87"/>
      <c r="I198" s="87"/>
      <c r="L198" s="87"/>
      <c r="M198" s="89"/>
      <c r="N198" s="89"/>
      <c r="O198" s="89"/>
      <c r="S198" s="89"/>
      <c r="T198" s="89"/>
      <c r="U198" s="6"/>
      <c r="Y198" s="230"/>
      <c r="AA198" s="59"/>
      <c r="AB198" s="16"/>
      <c r="AC198" s="82"/>
      <c r="AD198" s="61"/>
      <c r="AE198" s="82"/>
    </row>
    <row r="199" spans="4:31" ht="13">
      <c r="D199" s="87"/>
      <c r="E199" s="87"/>
      <c r="F199" s="87"/>
      <c r="G199" s="87"/>
      <c r="H199" s="87"/>
      <c r="I199" s="87"/>
      <c r="L199" s="87"/>
      <c r="M199" s="89"/>
      <c r="N199" s="89"/>
      <c r="O199" s="89"/>
      <c r="S199" s="89"/>
      <c r="T199" s="89"/>
      <c r="U199" s="6"/>
      <c r="Y199" s="230"/>
      <c r="AA199" s="59"/>
      <c r="AB199" s="16"/>
      <c r="AC199" s="82"/>
      <c r="AD199" s="61"/>
      <c r="AE199" s="82"/>
    </row>
    <row r="200" spans="4:31" ht="13">
      <c r="D200" s="87"/>
      <c r="E200" s="87"/>
      <c r="F200" s="87"/>
      <c r="G200" s="87"/>
      <c r="H200" s="87"/>
      <c r="I200" s="87"/>
      <c r="L200" s="87"/>
      <c r="M200" s="89"/>
      <c r="N200" s="89"/>
      <c r="O200" s="89"/>
      <c r="S200" s="89"/>
      <c r="T200" s="89"/>
      <c r="U200" s="6"/>
      <c r="Y200" s="230"/>
      <c r="AA200" s="59"/>
      <c r="AB200" s="16"/>
      <c r="AC200" s="82"/>
      <c r="AD200" s="61"/>
      <c r="AE200" s="82"/>
    </row>
    <row r="201" spans="4:31" ht="13">
      <c r="D201" s="87"/>
      <c r="E201" s="87"/>
      <c r="F201" s="87"/>
      <c r="G201" s="87"/>
      <c r="H201" s="87"/>
      <c r="I201" s="87"/>
      <c r="L201" s="87"/>
      <c r="M201" s="89"/>
      <c r="N201" s="89"/>
      <c r="O201" s="89"/>
      <c r="S201" s="89"/>
      <c r="T201" s="89"/>
      <c r="U201" s="6"/>
      <c r="Y201" s="230"/>
      <c r="AA201" s="59"/>
      <c r="AB201" s="16"/>
      <c r="AC201" s="82"/>
      <c r="AD201" s="61"/>
      <c r="AE201" s="82"/>
    </row>
    <row r="202" spans="4:31" ht="13">
      <c r="D202" s="87"/>
      <c r="E202" s="87"/>
      <c r="F202" s="87"/>
      <c r="G202" s="87"/>
      <c r="H202" s="87"/>
      <c r="I202" s="87"/>
      <c r="L202" s="87"/>
      <c r="M202" s="89"/>
      <c r="N202" s="89"/>
      <c r="O202" s="89"/>
      <c r="S202" s="89"/>
      <c r="T202" s="89"/>
      <c r="U202" s="6"/>
      <c r="Y202" s="230"/>
      <c r="AA202" s="59"/>
      <c r="AB202" s="16"/>
      <c r="AC202" s="82"/>
      <c r="AD202" s="61"/>
      <c r="AE202" s="82"/>
    </row>
    <row r="203" spans="4:31" ht="13">
      <c r="D203" s="87"/>
      <c r="E203" s="87"/>
      <c r="F203" s="87"/>
      <c r="G203" s="87"/>
      <c r="H203" s="87"/>
      <c r="I203" s="87"/>
      <c r="L203" s="87"/>
      <c r="M203" s="89"/>
      <c r="N203" s="89"/>
      <c r="O203" s="89"/>
      <c r="S203" s="89"/>
      <c r="T203" s="89"/>
      <c r="U203" s="6"/>
      <c r="Y203" s="230"/>
      <c r="AA203" s="59"/>
      <c r="AB203" s="16"/>
      <c r="AC203" s="82"/>
      <c r="AD203" s="61"/>
      <c r="AE203" s="82"/>
    </row>
    <row r="204" spans="4:31" ht="13">
      <c r="D204" s="87"/>
      <c r="E204" s="87"/>
      <c r="F204" s="87"/>
      <c r="G204" s="87"/>
      <c r="H204" s="87"/>
      <c r="I204" s="87"/>
      <c r="L204" s="87"/>
      <c r="M204" s="89"/>
      <c r="N204" s="89"/>
      <c r="O204" s="89"/>
      <c r="S204" s="89"/>
      <c r="T204" s="89"/>
      <c r="U204" s="6"/>
      <c r="Y204" s="230"/>
      <c r="AA204" s="59"/>
      <c r="AB204" s="16"/>
      <c r="AC204" s="82"/>
      <c r="AD204" s="61"/>
      <c r="AE204" s="82"/>
    </row>
    <row r="205" spans="4:31" ht="13">
      <c r="D205" s="87"/>
      <c r="E205" s="87"/>
      <c r="F205" s="87"/>
      <c r="G205" s="87"/>
      <c r="H205" s="87"/>
      <c r="I205" s="87"/>
      <c r="L205" s="87"/>
      <c r="M205" s="89"/>
      <c r="N205" s="89"/>
      <c r="O205" s="89"/>
      <c r="S205" s="89"/>
      <c r="T205" s="89"/>
      <c r="U205" s="6"/>
      <c r="Y205" s="230"/>
      <c r="AA205" s="59"/>
      <c r="AB205" s="16"/>
      <c r="AC205" s="82"/>
      <c r="AD205" s="61"/>
      <c r="AE205" s="82"/>
    </row>
    <row r="206" spans="4:31" ht="13">
      <c r="D206" s="87"/>
      <c r="E206" s="87"/>
      <c r="F206" s="87"/>
      <c r="G206" s="87"/>
      <c r="H206" s="87"/>
      <c r="I206" s="87"/>
      <c r="L206" s="87"/>
      <c r="M206" s="89"/>
      <c r="N206" s="89"/>
      <c r="O206" s="89"/>
      <c r="S206" s="89"/>
      <c r="T206" s="89"/>
      <c r="U206" s="6"/>
      <c r="Y206" s="230"/>
      <c r="AA206" s="59"/>
      <c r="AB206" s="16"/>
      <c r="AC206" s="82"/>
      <c r="AD206" s="61"/>
      <c r="AE206" s="82"/>
    </row>
    <row r="207" spans="4:31" ht="13">
      <c r="D207" s="87"/>
      <c r="E207" s="87"/>
      <c r="F207" s="87"/>
      <c r="G207" s="87"/>
      <c r="H207" s="87"/>
      <c r="I207" s="87"/>
      <c r="L207" s="87"/>
      <c r="M207" s="89"/>
      <c r="N207" s="89"/>
      <c r="O207" s="89"/>
      <c r="S207" s="89"/>
      <c r="T207" s="89"/>
      <c r="U207" s="6"/>
      <c r="Y207" s="230"/>
      <c r="AA207" s="59"/>
      <c r="AB207" s="16"/>
      <c r="AC207" s="82"/>
      <c r="AD207" s="61"/>
      <c r="AE207" s="82"/>
    </row>
    <row r="208" spans="4:31" ht="13">
      <c r="D208" s="87"/>
      <c r="E208" s="87"/>
      <c r="F208" s="87"/>
      <c r="G208" s="87"/>
      <c r="H208" s="87"/>
      <c r="I208" s="87"/>
      <c r="L208" s="87"/>
      <c r="M208" s="89"/>
      <c r="N208" s="89"/>
      <c r="O208" s="89"/>
      <c r="S208" s="89"/>
      <c r="T208" s="89"/>
      <c r="U208" s="6"/>
      <c r="Y208" s="230"/>
      <c r="AA208" s="59"/>
      <c r="AB208" s="16"/>
      <c r="AC208" s="82"/>
      <c r="AD208" s="61"/>
      <c r="AE208" s="82"/>
    </row>
    <row r="209" spans="4:31" ht="13">
      <c r="D209" s="87"/>
      <c r="E209" s="87"/>
      <c r="F209" s="87"/>
      <c r="G209" s="87"/>
      <c r="H209" s="87"/>
      <c r="I209" s="87"/>
      <c r="L209" s="87"/>
      <c r="M209" s="89"/>
      <c r="N209" s="89"/>
      <c r="O209" s="89"/>
      <c r="S209" s="89"/>
      <c r="T209" s="89"/>
      <c r="U209" s="6"/>
      <c r="Y209" s="230"/>
      <c r="AA209" s="59"/>
      <c r="AB209" s="16"/>
      <c r="AC209" s="82"/>
      <c r="AD209" s="61"/>
      <c r="AE209" s="82"/>
    </row>
    <row r="210" spans="4:31" ht="13">
      <c r="D210" s="87"/>
      <c r="E210" s="87"/>
      <c r="F210" s="87"/>
      <c r="G210" s="87"/>
      <c r="H210" s="87"/>
      <c r="I210" s="87"/>
      <c r="L210" s="87"/>
      <c r="M210" s="89"/>
      <c r="N210" s="89"/>
      <c r="O210" s="89"/>
      <c r="S210" s="89"/>
      <c r="T210" s="89"/>
      <c r="U210" s="6"/>
      <c r="Y210" s="230"/>
      <c r="AA210" s="59"/>
      <c r="AB210" s="16"/>
      <c r="AC210" s="82"/>
      <c r="AD210" s="61"/>
      <c r="AE210" s="82"/>
    </row>
    <row r="211" spans="4:31" ht="13">
      <c r="D211" s="87"/>
      <c r="E211" s="87"/>
      <c r="F211" s="87"/>
      <c r="G211" s="87"/>
      <c r="H211" s="87"/>
      <c r="I211" s="87"/>
      <c r="L211" s="87"/>
      <c r="M211" s="89"/>
      <c r="N211" s="89"/>
      <c r="O211" s="89"/>
      <c r="S211" s="89"/>
      <c r="T211" s="89"/>
      <c r="U211" s="6"/>
      <c r="Y211" s="230"/>
      <c r="AA211" s="59"/>
      <c r="AB211" s="16"/>
      <c r="AC211" s="82"/>
      <c r="AD211" s="61"/>
      <c r="AE211" s="82"/>
    </row>
    <row r="212" spans="4:31" ht="13">
      <c r="D212" s="87"/>
      <c r="E212" s="87"/>
      <c r="F212" s="87"/>
      <c r="G212" s="87"/>
      <c r="H212" s="87"/>
      <c r="I212" s="87"/>
      <c r="L212" s="87"/>
      <c r="M212" s="89"/>
      <c r="N212" s="89"/>
      <c r="O212" s="89"/>
      <c r="S212" s="89"/>
      <c r="T212" s="89"/>
      <c r="U212" s="6"/>
      <c r="Y212" s="230"/>
      <c r="AA212" s="59"/>
      <c r="AB212" s="16"/>
      <c r="AC212" s="82"/>
      <c r="AD212" s="61"/>
      <c r="AE212" s="82"/>
    </row>
    <row r="213" spans="4:31" ht="13">
      <c r="D213" s="87"/>
      <c r="E213" s="87"/>
      <c r="F213" s="87"/>
      <c r="G213" s="87"/>
      <c r="H213" s="87"/>
      <c r="I213" s="87"/>
      <c r="L213" s="87"/>
      <c r="M213" s="89"/>
      <c r="N213" s="89"/>
      <c r="O213" s="89"/>
      <c r="S213" s="89"/>
      <c r="T213" s="89"/>
      <c r="U213" s="6"/>
      <c r="Y213" s="230"/>
      <c r="AA213" s="59"/>
      <c r="AB213" s="16"/>
      <c r="AC213" s="82"/>
      <c r="AD213" s="61"/>
      <c r="AE213" s="82"/>
    </row>
    <row r="214" spans="4:31" ht="13">
      <c r="D214" s="87"/>
      <c r="E214" s="87"/>
      <c r="F214" s="87"/>
      <c r="G214" s="87"/>
      <c r="H214" s="87"/>
      <c r="I214" s="87"/>
      <c r="L214" s="87"/>
      <c r="M214" s="89"/>
      <c r="N214" s="89"/>
      <c r="O214" s="89"/>
      <c r="S214" s="89"/>
      <c r="T214" s="89"/>
      <c r="U214" s="6"/>
      <c r="Y214" s="230"/>
      <c r="AA214" s="59"/>
      <c r="AB214" s="16"/>
      <c r="AC214" s="82"/>
      <c r="AD214" s="61"/>
      <c r="AE214" s="82"/>
    </row>
    <row r="215" spans="4:31" ht="13">
      <c r="D215" s="87"/>
      <c r="E215" s="87"/>
      <c r="F215" s="87"/>
      <c r="G215" s="87"/>
      <c r="H215" s="87"/>
      <c r="I215" s="87"/>
      <c r="L215" s="87"/>
      <c r="M215" s="89"/>
      <c r="N215" s="89"/>
      <c r="O215" s="89"/>
      <c r="S215" s="89"/>
      <c r="T215" s="89"/>
      <c r="U215" s="6"/>
      <c r="Y215" s="230"/>
      <c r="AA215" s="59"/>
      <c r="AB215" s="16"/>
      <c r="AC215" s="82"/>
      <c r="AD215" s="61"/>
      <c r="AE215" s="82"/>
    </row>
    <row r="216" spans="4:31" ht="13">
      <c r="D216" s="87"/>
      <c r="E216" s="87"/>
      <c r="F216" s="87"/>
      <c r="G216" s="87"/>
      <c r="H216" s="87"/>
      <c r="I216" s="87"/>
      <c r="L216" s="87"/>
      <c r="M216" s="89"/>
      <c r="N216" s="89"/>
      <c r="O216" s="89"/>
      <c r="S216" s="89"/>
      <c r="T216" s="89"/>
      <c r="U216" s="6"/>
      <c r="Y216" s="230"/>
      <c r="AA216" s="59"/>
      <c r="AB216" s="16"/>
      <c r="AC216" s="82"/>
      <c r="AD216" s="61"/>
      <c r="AE216" s="82"/>
    </row>
    <row r="217" spans="4:31" ht="13">
      <c r="D217" s="87"/>
      <c r="E217" s="87"/>
      <c r="F217" s="87"/>
      <c r="G217" s="87"/>
      <c r="H217" s="87"/>
      <c r="I217" s="87"/>
      <c r="L217" s="87"/>
      <c r="M217" s="89"/>
      <c r="N217" s="89"/>
      <c r="O217" s="89"/>
      <c r="S217" s="89"/>
      <c r="T217" s="89"/>
      <c r="U217" s="6"/>
      <c r="Y217" s="230"/>
      <c r="AA217" s="59"/>
      <c r="AB217" s="16"/>
      <c r="AC217" s="82"/>
      <c r="AD217" s="61"/>
      <c r="AE217" s="82"/>
    </row>
    <row r="218" spans="4:31" ht="13">
      <c r="D218" s="87"/>
      <c r="E218" s="87"/>
      <c r="F218" s="87"/>
      <c r="G218" s="87"/>
      <c r="H218" s="87"/>
      <c r="I218" s="87"/>
      <c r="L218" s="87"/>
      <c r="M218" s="89"/>
      <c r="N218" s="89"/>
      <c r="O218" s="89"/>
      <c r="S218" s="89"/>
      <c r="T218" s="89"/>
      <c r="U218" s="6"/>
      <c r="Y218" s="230"/>
      <c r="AA218" s="59"/>
      <c r="AB218" s="16"/>
      <c r="AC218" s="82"/>
      <c r="AD218" s="61"/>
      <c r="AE218" s="82"/>
    </row>
    <row r="219" spans="4:31" ht="13">
      <c r="D219" s="87"/>
      <c r="E219" s="87"/>
      <c r="F219" s="87"/>
      <c r="G219" s="87"/>
      <c r="H219" s="87"/>
      <c r="I219" s="87"/>
      <c r="L219" s="87"/>
      <c r="M219" s="89"/>
      <c r="N219" s="89"/>
      <c r="O219" s="89"/>
      <c r="S219" s="89"/>
      <c r="T219" s="89"/>
      <c r="U219" s="6"/>
      <c r="Y219" s="230"/>
      <c r="AA219" s="59"/>
      <c r="AB219" s="16"/>
      <c r="AC219" s="82"/>
      <c r="AD219" s="61"/>
      <c r="AE219" s="82"/>
    </row>
    <row r="220" spans="4:31" ht="13">
      <c r="D220" s="87"/>
      <c r="E220" s="87"/>
      <c r="F220" s="87"/>
      <c r="G220" s="87"/>
      <c r="H220" s="87"/>
      <c r="I220" s="87"/>
      <c r="L220" s="87"/>
      <c r="M220" s="89"/>
      <c r="N220" s="89"/>
      <c r="O220" s="89"/>
      <c r="S220" s="89"/>
      <c r="T220" s="89"/>
      <c r="U220" s="6"/>
      <c r="Y220" s="230"/>
      <c r="AA220" s="59"/>
      <c r="AB220" s="16"/>
      <c r="AC220" s="82"/>
      <c r="AD220" s="61"/>
      <c r="AE220" s="82"/>
    </row>
    <row r="221" spans="4:31" ht="13">
      <c r="D221" s="87"/>
      <c r="E221" s="87"/>
      <c r="F221" s="87"/>
      <c r="G221" s="87"/>
      <c r="H221" s="87"/>
      <c r="I221" s="87"/>
      <c r="L221" s="87"/>
      <c r="M221" s="89"/>
      <c r="N221" s="89"/>
      <c r="O221" s="89"/>
      <c r="S221" s="89"/>
      <c r="T221" s="89"/>
      <c r="U221" s="6"/>
      <c r="Y221" s="230"/>
      <c r="AA221" s="59"/>
      <c r="AB221" s="16"/>
      <c r="AC221" s="82"/>
      <c r="AD221" s="61"/>
      <c r="AE221" s="82"/>
    </row>
    <row r="222" spans="4:31" ht="13">
      <c r="D222" s="87"/>
      <c r="E222" s="87"/>
      <c r="F222" s="87"/>
      <c r="G222" s="87"/>
      <c r="H222" s="87"/>
      <c r="I222" s="87"/>
      <c r="L222" s="87"/>
      <c r="M222" s="89"/>
      <c r="N222" s="89"/>
      <c r="O222" s="89"/>
      <c r="S222" s="89"/>
      <c r="T222" s="89"/>
      <c r="U222" s="6"/>
      <c r="Y222" s="230"/>
      <c r="AA222" s="59"/>
      <c r="AB222" s="16"/>
      <c r="AC222" s="82"/>
      <c r="AD222" s="61"/>
      <c r="AE222" s="82"/>
    </row>
    <row r="223" spans="4:31" ht="13">
      <c r="D223" s="87"/>
      <c r="E223" s="87"/>
      <c r="F223" s="87"/>
      <c r="G223" s="87"/>
      <c r="H223" s="87"/>
      <c r="I223" s="87"/>
      <c r="L223" s="87"/>
      <c r="M223" s="89"/>
      <c r="N223" s="89"/>
      <c r="O223" s="89"/>
      <c r="S223" s="89"/>
      <c r="T223" s="89"/>
      <c r="U223" s="6"/>
      <c r="Y223" s="230"/>
      <c r="AA223" s="59"/>
      <c r="AB223" s="16"/>
      <c r="AC223" s="82"/>
      <c r="AD223" s="61"/>
      <c r="AE223" s="82"/>
    </row>
    <row r="224" spans="4:31" ht="13">
      <c r="D224" s="87"/>
      <c r="E224" s="87"/>
      <c r="F224" s="87"/>
      <c r="G224" s="87"/>
      <c r="H224" s="87"/>
      <c r="I224" s="87"/>
      <c r="L224" s="87"/>
      <c r="M224" s="89"/>
      <c r="N224" s="89"/>
      <c r="O224" s="89"/>
      <c r="S224" s="89"/>
      <c r="T224" s="89"/>
      <c r="U224" s="6"/>
      <c r="Y224" s="230"/>
      <c r="AA224" s="59"/>
      <c r="AB224" s="16"/>
      <c r="AC224" s="82"/>
      <c r="AD224" s="61"/>
      <c r="AE224" s="82"/>
    </row>
    <row r="225" spans="4:31" ht="13">
      <c r="D225" s="87"/>
      <c r="E225" s="87"/>
      <c r="F225" s="87"/>
      <c r="G225" s="87"/>
      <c r="H225" s="87"/>
      <c r="I225" s="87"/>
      <c r="L225" s="87"/>
      <c r="M225" s="89"/>
      <c r="N225" s="89"/>
      <c r="O225" s="89"/>
      <c r="S225" s="89"/>
      <c r="T225" s="89"/>
      <c r="U225" s="6"/>
      <c r="Y225" s="230"/>
      <c r="AA225" s="59"/>
      <c r="AB225" s="16"/>
      <c r="AC225" s="82"/>
      <c r="AD225" s="61"/>
      <c r="AE225" s="82"/>
    </row>
    <row r="226" spans="4:31" ht="13">
      <c r="D226" s="87"/>
      <c r="E226" s="87"/>
      <c r="F226" s="87"/>
      <c r="G226" s="87"/>
      <c r="H226" s="87"/>
      <c r="I226" s="87"/>
      <c r="L226" s="87"/>
      <c r="M226" s="89"/>
      <c r="N226" s="89"/>
      <c r="O226" s="89"/>
      <c r="S226" s="89"/>
      <c r="T226" s="89"/>
      <c r="U226" s="6"/>
      <c r="Y226" s="230"/>
      <c r="AA226" s="59"/>
      <c r="AB226" s="16"/>
      <c r="AC226" s="82"/>
      <c r="AD226" s="61"/>
      <c r="AE226" s="82"/>
    </row>
    <row r="227" spans="4:31" ht="13">
      <c r="D227" s="87"/>
      <c r="E227" s="87"/>
      <c r="F227" s="87"/>
      <c r="G227" s="87"/>
      <c r="H227" s="87"/>
      <c r="I227" s="87"/>
      <c r="L227" s="87"/>
      <c r="M227" s="89"/>
      <c r="N227" s="89"/>
      <c r="O227" s="89"/>
      <c r="S227" s="89"/>
      <c r="T227" s="89"/>
      <c r="U227" s="6"/>
      <c r="Y227" s="230"/>
      <c r="AA227" s="59"/>
      <c r="AB227" s="16"/>
      <c r="AC227" s="82"/>
      <c r="AD227" s="61"/>
      <c r="AE227" s="82"/>
    </row>
    <row r="228" spans="4:31" ht="13">
      <c r="D228" s="87"/>
      <c r="E228" s="87"/>
      <c r="F228" s="87"/>
      <c r="G228" s="87"/>
      <c r="H228" s="87"/>
      <c r="I228" s="87"/>
      <c r="L228" s="87"/>
      <c r="M228" s="89"/>
      <c r="N228" s="89"/>
      <c r="O228" s="89"/>
      <c r="S228" s="89"/>
      <c r="T228" s="89"/>
      <c r="U228" s="6"/>
      <c r="Y228" s="230"/>
      <c r="AA228" s="59"/>
      <c r="AB228" s="16"/>
      <c r="AC228" s="82"/>
      <c r="AD228" s="61"/>
      <c r="AE228" s="82"/>
    </row>
    <row r="229" spans="4:31" ht="13">
      <c r="D229" s="87"/>
      <c r="E229" s="87"/>
      <c r="F229" s="87"/>
      <c r="G229" s="87"/>
      <c r="H229" s="87"/>
      <c r="I229" s="87"/>
      <c r="L229" s="87"/>
      <c r="M229" s="89"/>
      <c r="N229" s="89"/>
      <c r="O229" s="89"/>
      <c r="S229" s="89"/>
      <c r="T229" s="89"/>
      <c r="U229" s="6"/>
      <c r="Y229" s="230"/>
      <c r="AA229" s="59"/>
      <c r="AB229" s="16"/>
      <c r="AC229" s="82"/>
      <c r="AD229" s="61"/>
      <c r="AE229" s="82"/>
    </row>
    <row r="230" spans="4:31" ht="13">
      <c r="D230" s="87"/>
      <c r="E230" s="87"/>
      <c r="F230" s="87"/>
      <c r="G230" s="87"/>
      <c r="H230" s="87"/>
      <c r="I230" s="87"/>
      <c r="L230" s="87"/>
      <c r="M230" s="89"/>
      <c r="N230" s="89"/>
      <c r="O230" s="89"/>
      <c r="S230" s="89"/>
      <c r="T230" s="89"/>
      <c r="U230" s="6"/>
      <c r="Y230" s="230"/>
      <c r="AA230" s="59"/>
      <c r="AB230" s="16"/>
      <c r="AC230" s="82"/>
      <c r="AD230" s="61"/>
      <c r="AE230" s="82"/>
    </row>
    <row r="231" spans="4:31" ht="13">
      <c r="D231" s="87"/>
      <c r="E231" s="87"/>
      <c r="F231" s="87"/>
      <c r="G231" s="87"/>
      <c r="H231" s="87"/>
      <c r="I231" s="87"/>
      <c r="L231" s="87"/>
      <c r="M231" s="89"/>
      <c r="N231" s="89"/>
      <c r="O231" s="89"/>
      <c r="S231" s="89"/>
      <c r="T231" s="89"/>
      <c r="U231" s="6"/>
      <c r="Y231" s="230"/>
      <c r="AA231" s="59"/>
      <c r="AB231" s="16"/>
      <c r="AC231" s="82"/>
      <c r="AD231" s="61"/>
      <c r="AE231" s="82"/>
    </row>
    <row r="232" spans="4:31" ht="13">
      <c r="D232" s="87"/>
      <c r="E232" s="87"/>
      <c r="F232" s="87"/>
      <c r="G232" s="87"/>
      <c r="H232" s="87"/>
      <c r="I232" s="87"/>
      <c r="L232" s="87"/>
      <c r="M232" s="89"/>
      <c r="N232" s="89"/>
      <c r="O232" s="89"/>
      <c r="S232" s="89"/>
      <c r="T232" s="89"/>
      <c r="U232" s="6"/>
      <c r="Y232" s="230"/>
      <c r="AA232" s="59"/>
      <c r="AB232" s="16"/>
      <c r="AC232" s="82"/>
      <c r="AD232" s="61"/>
      <c r="AE232" s="82"/>
    </row>
    <row r="233" spans="4:31" ht="13">
      <c r="D233" s="87"/>
      <c r="E233" s="87"/>
      <c r="F233" s="87"/>
      <c r="G233" s="87"/>
      <c r="H233" s="87"/>
      <c r="I233" s="87"/>
      <c r="L233" s="87"/>
      <c r="M233" s="89"/>
      <c r="N233" s="89"/>
      <c r="O233" s="89"/>
      <c r="S233" s="89"/>
      <c r="T233" s="89"/>
      <c r="U233" s="6"/>
      <c r="Y233" s="230"/>
      <c r="AA233" s="59"/>
      <c r="AB233" s="16"/>
      <c r="AC233" s="82"/>
      <c r="AD233" s="61"/>
      <c r="AE233" s="82"/>
    </row>
    <row r="234" spans="4:31" ht="13">
      <c r="D234" s="87"/>
      <c r="E234" s="87"/>
      <c r="F234" s="87"/>
      <c r="G234" s="87"/>
      <c r="H234" s="87"/>
      <c r="I234" s="87"/>
      <c r="L234" s="87"/>
      <c r="M234" s="89"/>
      <c r="N234" s="89"/>
      <c r="O234" s="89"/>
      <c r="S234" s="89"/>
      <c r="T234" s="89"/>
      <c r="U234" s="6"/>
      <c r="Y234" s="230"/>
      <c r="AA234" s="59"/>
      <c r="AB234" s="16"/>
      <c r="AC234" s="82"/>
      <c r="AD234" s="61"/>
      <c r="AE234" s="82"/>
    </row>
    <row r="235" spans="4:31" ht="13">
      <c r="D235" s="87"/>
      <c r="E235" s="87"/>
      <c r="F235" s="87"/>
      <c r="G235" s="87"/>
      <c r="H235" s="87"/>
      <c r="I235" s="87"/>
      <c r="L235" s="87"/>
      <c r="M235" s="89"/>
      <c r="N235" s="89"/>
      <c r="O235" s="89"/>
      <c r="S235" s="89"/>
      <c r="T235" s="89"/>
      <c r="U235" s="6"/>
      <c r="Y235" s="230"/>
      <c r="AA235" s="59"/>
      <c r="AB235" s="16"/>
      <c r="AC235" s="82"/>
      <c r="AD235" s="61"/>
      <c r="AE235" s="82"/>
    </row>
    <row r="236" spans="4:31" ht="13">
      <c r="D236" s="87"/>
      <c r="E236" s="87"/>
      <c r="F236" s="87"/>
      <c r="G236" s="87"/>
      <c r="H236" s="87"/>
      <c r="I236" s="87"/>
      <c r="L236" s="87"/>
      <c r="M236" s="89"/>
      <c r="N236" s="89"/>
      <c r="O236" s="89"/>
      <c r="S236" s="89"/>
      <c r="T236" s="89"/>
      <c r="U236" s="6"/>
      <c r="Y236" s="230"/>
      <c r="AA236" s="59"/>
      <c r="AB236" s="16"/>
      <c r="AC236" s="82"/>
      <c r="AD236" s="61"/>
      <c r="AE236" s="82"/>
    </row>
    <row r="237" spans="4:31" ht="13">
      <c r="D237" s="87"/>
      <c r="E237" s="87"/>
      <c r="F237" s="87"/>
      <c r="G237" s="87"/>
      <c r="H237" s="87"/>
      <c r="I237" s="87"/>
      <c r="L237" s="87"/>
      <c r="M237" s="89"/>
      <c r="N237" s="89"/>
      <c r="O237" s="89"/>
      <c r="S237" s="89"/>
      <c r="T237" s="89"/>
      <c r="U237" s="6"/>
      <c r="Y237" s="230"/>
      <c r="AA237" s="59"/>
      <c r="AB237" s="16"/>
      <c r="AC237" s="82"/>
      <c r="AD237" s="61"/>
      <c r="AE237" s="82"/>
    </row>
    <row r="238" spans="4:31" ht="13">
      <c r="D238" s="87"/>
      <c r="E238" s="87"/>
      <c r="F238" s="87"/>
      <c r="G238" s="87"/>
      <c r="H238" s="87"/>
      <c r="I238" s="87"/>
      <c r="L238" s="87"/>
      <c r="M238" s="89"/>
      <c r="N238" s="89"/>
      <c r="O238" s="89"/>
      <c r="S238" s="89"/>
      <c r="T238" s="89"/>
      <c r="U238" s="6"/>
      <c r="Y238" s="230"/>
      <c r="AA238" s="59"/>
      <c r="AB238" s="16"/>
      <c r="AC238" s="82"/>
      <c r="AD238" s="61"/>
      <c r="AE238" s="82"/>
    </row>
    <row r="239" spans="4:31" ht="13">
      <c r="D239" s="87"/>
      <c r="E239" s="87"/>
      <c r="F239" s="87"/>
      <c r="G239" s="87"/>
      <c r="H239" s="87"/>
      <c r="I239" s="87"/>
      <c r="L239" s="87"/>
      <c r="M239" s="89"/>
      <c r="N239" s="89"/>
      <c r="O239" s="89"/>
      <c r="S239" s="89"/>
      <c r="T239" s="89"/>
      <c r="U239" s="6"/>
      <c r="Y239" s="230"/>
      <c r="AA239" s="59"/>
      <c r="AB239" s="16"/>
      <c r="AC239" s="82"/>
      <c r="AD239" s="61"/>
      <c r="AE239" s="82"/>
    </row>
    <row r="240" spans="4:31" ht="13">
      <c r="D240" s="87"/>
      <c r="E240" s="87"/>
      <c r="F240" s="87"/>
      <c r="G240" s="87"/>
      <c r="H240" s="87"/>
      <c r="I240" s="87"/>
      <c r="L240" s="87"/>
      <c r="M240" s="89"/>
      <c r="N240" s="89"/>
      <c r="O240" s="89"/>
      <c r="S240" s="89"/>
      <c r="T240" s="89"/>
      <c r="U240" s="6"/>
      <c r="Y240" s="230"/>
      <c r="AA240" s="59"/>
      <c r="AB240" s="16"/>
      <c r="AC240" s="82"/>
      <c r="AD240" s="61"/>
      <c r="AE240" s="82"/>
    </row>
    <row r="241" spans="4:31" ht="13">
      <c r="D241" s="87"/>
      <c r="E241" s="87"/>
      <c r="F241" s="87"/>
      <c r="G241" s="87"/>
      <c r="H241" s="87"/>
      <c r="I241" s="87"/>
      <c r="L241" s="87"/>
      <c r="M241" s="89"/>
      <c r="N241" s="89"/>
      <c r="O241" s="89"/>
      <c r="S241" s="89"/>
      <c r="T241" s="89"/>
      <c r="U241" s="6"/>
      <c r="Y241" s="230"/>
      <c r="AA241" s="59"/>
      <c r="AB241" s="16"/>
      <c r="AC241" s="82"/>
      <c r="AD241" s="61"/>
      <c r="AE241" s="82"/>
    </row>
    <row r="242" spans="4:31" ht="13">
      <c r="D242" s="87"/>
      <c r="E242" s="87"/>
      <c r="F242" s="87"/>
      <c r="G242" s="87"/>
      <c r="H242" s="87"/>
      <c r="I242" s="87"/>
      <c r="L242" s="87"/>
      <c r="M242" s="89"/>
      <c r="N242" s="89"/>
      <c r="O242" s="89"/>
      <c r="S242" s="89"/>
      <c r="T242" s="89"/>
      <c r="U242" s="6"/>
      <c r="Y242" s="230"/>
      <c r="AA242" s="59"/>
      <c r="AB242" s="16"/>
      <c r="AC242" s="82"/>
      <c r="AD242" s="61"/>
      <c r="AE242" s="82"/>
    </row>
    <row r="243" spans="4:31" ht="13">
      <c r="D243" s="87"/>
      <c r="E243" s="87"/>
      <c r="F243" s="87"/>
      <c r="G243" s="87"/>
      <c r="H243" s="87"/>
      <c r="I243" s="87"/>
      <c r="L243" s="87"/>
      <c r="M243" s="89"/>
      <c r="N243" s="89"/>
      <c r="O243" s="89"/>
      <c r="S243" s="89"/>
      <c r="T243" s="89"/>
      <c r="U243" s="6"/>
      <c r="Y243" s="230"/>
      <c r="AA243" s="59"/>
      <c r="AB243" s="16"/>
      <c r="AC243" s="82"/>
      <c r="AD243" s="61"/>
      <c r="AE243" s="82"/>
    </row>
    <row r="244" spans="4:31" ht="13">
      <c r="D244" s="87"/>
      <c r="E244" s="87"/>
      <c r="F244" s="87"/>
      <c r="G244" s="87"/>
      <c r="H244" s="87"/>
      <c r="I244" s="87"/>
      <c r="L244" s="87"/>
      <c r="M244" s="89"/>
      <c r="N244" s="89"/>
      <c r="O244" s="89"/>
      <c r="S244" s="89"/>
      <c r="T244" s="89"/>
      <c r="U244" s="6"/>
      <c r="Y244" s="230"/>
      <c r="AA244" s="59"/>
      <c r="AB244" s="16"/>
      <c r="AC244" s="82"/>
      <c r="AD244" s="61"/>
      <c r="AE244" s="82"/>
    </row>
    <row r="245" spans="4:31" ht="13">
      <c r="D245" s="87"/>
      <c r="E245" s="87"/>
      <c r="F245" s="87"/>
      <c r="G245" s="87"/>
      <c r="H245" s="87"/>
      <c r="I245" s="87"/>
      <c r="L245" s="87"/>
      <c r="M245" s="89"/>
      <c r="N245" s="89"/>
      <c r="O245" s="89"/>
      <c r="S245" s="89"/>
      <c r="T245" s="89"/>
      <c r="U245" s="6"/>
      <c r="Y245" s="230"/>
      <c r="AA245" s="59"/>
      <c r="AB245" s="16"/>
      <c r="AC245" s="82"/>
      <c r="AD245" s="61"/>
      <c r="AE245" s="82"/>
    </row>
    <row r="246" spans="4:31" ht="13">
      <c r="D246" s="87"/>
      <c r="E246" s="87"/>
      <c r="F246" s="87"/>
      <c r="G246" s="87"/>
      <c r="H246" s="87"/>
      <c r="I246" s="87"/>
      <c r="L246" s="87"/>
      <c r="M246" s="89"/>
      <c r="N246" s="89"/>
      <c r="O246" s="89"/>
      <c r="S246" s="89"/>
      <c r="T246" s="89"/>
      <c r="U246" s="6"/>
      <c r="Y246" s="230"/>
      <c r="AA246" s="59"/>
      <c r="AB246" s="16"/>
      <c r="AC246" s="82"/>
      <c r="AD246" s="61"/>
      <c r="AE246" s="82"/>
    </row>
    <row r="247" spans="4:31" ht="13">
      <c r="D247" s="87"/>
      <c r="E247" s="87"/>
      <c r="F247" s="87"/>
      <c r="G247" s="87"/>
      <c r="H247" s="87"/>
      <c r="I247" s="87"/>
      <c r="L247" s="87"/>
      <c r="M247" s="89"/>
      <c r="N247" s="89"/>
      <c r="O247" s="89"/>
      <c r="S247" s="89"/>
      <c r="T247" s="89"/>
      <c r="U247" s="6"/>
      <c r="Y247" s="230"/>
      <c r="AA247" s="59"/>
      <c r="AB247" s="16"/>
      <c r="AC247" s="82"/>
      <c r="AD247" s="61"/>
      <c r="AE247" s="82"/>
    </row>
    <row r="248" spans="4:31" ht="13">
      <c r="D248" s="87"/>
      <c r="E248" s="87"/>
      <c r="F248" s="87"/>
      <c r="G248" s="87"/>
      <c r="H248" s="87"/>
      <c r="I248" s="87"/>
      <c r="L248" s="87"/>
      <c r="M248" s="89"/>
      <c r="N248" s="89"/>
      <c r="O248" s="89"/>
      <c r="S248" s="89"/>
      <c r="T248" s="89"/>
      <c r="U248" s="6"/>
      <c r="Y248" s="230"/>
      <c r="AA248" s="59"/>
      <c r="AB248" s="16"/>
      <c r="AC248" s="82"/>
      <c r="AD248" s="61"/>
      <c r="AE248" s="82"/>
    </row>
    <row r="249" spans="4:31" ht="13">
      <c r="D249" s="87"/>
      <c r="E249" s="87"/>
      <c r="F249" s="87"/>
      <c r="G249" s="87"/>
      <c r="H249" s="87"/>
      <c r="I249" s="87"/>
      <c r="L249" s="87"/>
      <c r="M249" s="89"/>
      <c r="N249" s="89"/>
      <c r="O249" s="89"/>
      <c r="S249" s="89"/>
      <c r="T249" s="89"/>
      <c r="U249" s="6"/>
      <c r="Y249" s="230"/>
      <c r="AA249" s="59"/>
      <c r="AB249" s="16"/>
      <c r="AC249" s="82"/>
      <c r="AD249" s="61"/>
      <c r="AE249" s="82"/>
    </row>
    <row r="250" spans="4:31" ht="13">
      <c r="D250" s="87"/>
      <c r="E250" s="87"/>
      <c r="F250" s="87"/>
      <c r="G250" s="87"/>
      <c r="H250" s="87"/>
      <c r="I250" s="87"/>
      <c r="L250" s="87"/>
      <c r="M250" s="89"/>
      <c r="N250" s="89"/>
      <c r="O250" s="89"/>
      <c r="S250" s="89"/>
      <c r="T250" s="89"/>
      <c r="U250" s="6"/>
      <c r="Y250" s="230"/>
      <c r="AA250" s="59"/>
      <c r="AB250" s="16"/>
      <c r="AC250" s="82"/>
      <c r="AD250" s="61"/>
      <c r="AE250" s="82"/>
    </row>
    <row r="251" spans="4:31" ht="13">
      <c r="D251" s="87"/>
      <c r="E251" s="87"/>
      <c r="F251" s="87"/>
      <c r="G251" s="87"/>
      <c r="H251" s="87"/>
      <c r="I251" s="87"/>
      <c r="L251" s="87"/>
      <c r="M251" s="89"/>
      <c r="N251" s="89"/>
      <c r="O251" s="89"/>
      <c r="S251" s="89"/>
      <c r="T251" s="89"/>
      <c r="U251" s="6"/>
      <c r="Y251" s="230"/>
      <c r="AA251" s="59"/>
      <c r="AB251" s="16"/>
      <c r="AC251" s="82"/>
      <c r="AD251" s="61"/>
      <c r="AE251" s="82"/>
    </row>
    <row r="252" spans="4:31" ht="13">
      <c r="D252" s="87"/>
      <c r="E252" s="87"/>
      <c r="F252" s="87"/>
      <c r="G252" s="87"/>
      <c r="H252" s="87"/>
      <c r="I252" s="87"/>
      <c r="L252" s="87"/>
      <c r="M252" s="89"/>
      <c r="N252" s="89"/>
      <c r="O252" s="89"/>
      <c r="S252" s="89"/>
      <c r="T252" s="89"/>
      <c r="U252" s="6"/>
      <c r="Y252" s="230"/>
      <c r="AA252" s="59"/>
      <c r="AB252" s="16"/>
      <c r="AC252" s="82"/>
      <c r="AD252" s="61"/>
      <c r="AE252" s="82"/>
    </row>
    <row r="253" spans="4:31" ht="13">
      <c r="D253" s="87"/>
      <c r="E253" s="87"/>
      <c r="F253" s="87"/>
      <c r="G253" s="87"/>
      <c r="H253" s="87"/>
      <c r="I253" s="87"/>
      <c r="L253" s="87"/>
      <c r="M253" s="89"/>
      <c r="N253" s="89"/>
      <c r="O253" s="89"/>
      <c r="S253" s="89"/>
      <c r="T253" s="89"/>
      <c r="U253" s="6"/>
      <c r="Y253" s="230"/>
      <c r="AA253" s="59"/>
      <c r="AB253" s="16"/>
      <c r="AC253" s="82"/>
      <c r="AD253" s="61"/>
      <c r="AE253" s="82"/>
    </row>
    <row r="254" spans="4:31" ht="13">
      <c r="D254" s="87"/>
      <c r="E254" s="87"/>
      <c r="F254" s="87"/>
      <c r="G254" s="87"/>
      <c r="H254" s="87"/>
      <c r="I254" s="87"/>
      <c r="L254" s="87"/>
      <c r="M254" s="89"/>
      <c r="N254" s="89"/>
      <c r="O254" s="89"/>
      <c r="S254" s="89"/>
      <c r="T254" s="89"/>
      <c r="U254" s="6"/>
      <c r="Y254" s="230"/>
      <c r="AA254" s="59"/>
      <c r="AB254" s="16"/>
      <c r="AC254" s="82"/>
      <c r="AD254" s="61"/>
      <c r="AE254" s="82"/>
    </row>
    <row r="255" spans="4:31" ht="13">
      <c r="D255" s="87"/>
      <c r="E255" s="87"/>
      <c r="F255" s="87"/>
      <c r="G255" s="87"/>
      <c r="H255" s="87"/>
      <c r="I255" s="87"/>
      <c r="L255" s="87"/>
      <c r="M255" s="89"/>
      <c r="N255" s="89"/>
      <c r="O255" s="89"/>
      <c r="S255" s="89"/>
      <c r="T255" s="89"/>
      <c r="U255" s="6"/>
      <c r="Y255" s="230"/>
      <c r="AA255" s="59"/>
      <c r="AB255" s="16"/>
      <c r="AC255" s="82"/>
      <c r="AD255" s="61"/>
      <c r="AE255" s="82"/>
    </row>
    <row r="256" spans="4:31" ht="13">
      <c r="D256" s="87"/>
      <c r="E256" s="87"/>
      <c r="F256" s="87"/>
      <c r="G256" s="87"/>
      <c r="H256" s="87"/>
      <c r="I256" s="87"/>
      <c r="L256" s="87"/>
      <c r="M256" s="89"/>
      <c r="N256" s="89"/>
      <c r="O256" s="89"/>
      <c r="S256" s="89"/>
      <c r="T256" s="89"/>
      <c r="U256" s="6"/>
      <c r="Y256" s="230"/>
      <c r="AA256" s="59"/>
      <c r="AB256" s="16"/>
      <c r="AC256" s="82"/>
      <c r="AD256" s="61"/>
      <c r="AE256" s="82"/>
    </row>
    <row r="257" spans="4:31" ht="13">
      <c r="D257" s="87"/>
      <c r="E257" s="87"/>
      <c r="F257" s="87"/>
      <c r="G257" s="87"/>
      <c r="H257" s="87"/>
      <c r="I257" s="87"/>
      <c r="L257" s="87"/>
      <c r="M257" s="89"/>
      <c r="N257" s="89"/>
      <c r="O257" s="89"/>
      <c r="S257" s="89"/>
      <c r="T257" s="89"/>
      <c r="U257" s="6"/>
      <c r="Y257" s="230"/>
      <c r="AA257" s="59"/>
      <c r="AB257" s="16"/>
      <c r="AC257" s="82"/>
      <c r="AD257" s="61"/>
      <c r="AE257" s="82"/>
    </row>
    <row r="258" spans="4:31" ht="13">
      <c r="D258" s="87"/>
      <c r="E258" s="87"/>
      <c r="F258" s="87"/>
      <c r="G258" s="87"/>
      <c r="H258" s="87"/>
      <c r="I258" s="87"/>
      <c r="L258" s="87"/>
      <c r="M258" s="89"/>
      <c r="N258" s="89"/>
      <c r="O258" s="89"/>
      <c r="S258" s="89"/>
      <c r="T258" s="89"/>
      <c r="U258" s="6"/>
      <c r="Y258" s="230"/>
      <c r="AA258" s="59"/>
      <c r="AB258" s="16"/>
      <c r="AC258" s="82"/>
      <c r="AD258" s="61"/>
      <c r="AE258" s="82"/>
    </row>
    <row r="259" spans="4:31" ht="13">
      <c r="D259" s="87"/>
      <c r="E259" s="87"/>
      <c r="F259" s="87"/>
      <c r="G259" s="87"/>
      <c r="H259" s="87"/>
      <c r="I259" s="87"/>
      <c r="L259" s="87"/>
      <c r="M259" s="89"/>
      <c r="N259" s="89"/>
      <c r="O259" s="89"/>
      <c r="S259" s="89"/>
      <c r="T259" s="89"/>
      <c r="U259" s="6"/>
      <c r="Y259" s="230"/>
      <c r="AA259" s="59"/>
      <c r="AB259" s="16"/>
      <c r="AC259" s="82"/>
      <c r="AD259" s="61"/>
      <c r="AE259" s="82"/>
    </row>
    <row r="260" spans="4:31" ht="13">
      <c r="D260" s="87"/>
      <c r="E260" s="87"/>
      <c r="F260" s="87"/>
      <c r="G260" s="87"/>
      <c r="H260" s="87"/>
      <c r="I260" s="87"/>
      <c r="L260" s="87"/>
      <c r="M260" s="89"/>
      <c r="N260" s="89"/>
      <c r="O260" s="89"/>
      <c r="S260" s="89"/>
      <c r="T260" s="89"/>
      <c r="U260" s="6"/>
      <c r="Y260" s="230"/>
      <c r="AA260" s="59"/>
      <c r="AB260" s="16"/>
      <c r="AC260" s="82"/>
      <c r="AD260" s="61"/>
      <c r="AE260" s="82"/>
    </row>
    <row r="261" spans="4:31" ht="13">
      <c r="D261" s="87"/>
      <c r="E261" s="87"/>
      <c r="F261" s="87"/>
      <c r="G261" s="87"/>
      <c r="H261" s="87"/>
      <c r="I261" s="87"/>
      <c r="L261" s="87"/>
      <c r="M261" s="89"/>
      <c r="N261" s="89"/>
      <c r="O261" s="89"/>
      <c r="S261" s="89"/>
      <c r="T261" s="89"/>
      <c r="U261" s="6"/>
      <c r="Y261" s="230"/>
      <c r="AA261" s="59"/>
      <c r="AB261" s="16"/>
      <c r="AC261" s="82"/>
      <c r="AD261" s="61"/>
      <c r="AE261" s="82"/>
    </row>
    <row r="262" spans="4:31" ht="13">
      <c r="D262" s="87"/>
      <c r="E262" s="87"/>
      <c r="F262" s="87"/>
      <c r="G262" s="87"/>
      <c r="H262" s="87"/>
      <c r="I262" s="87"/>
      <c r="L262" s="87"/>
      <c r="M262" s="89"/>
      <c r="N262" s="89"/>
      <c r="O262" s="89"/>
      <c r="S262" s="89"/>
      <c r="T262" s="89"/>
      <c r="U262" s="6"/>
      <c r="Y262" s="230"/>
      <c r="AA262" s="59"/>
      <c r="AB262" s="16"/>
      <c r="AC262" s="82"/>
      <c r="AD262" s="61"/>
      <c r="AE262" s="82"/>
    </row>
    <row r="263" spans="4:31" ht="13">
      <c r="D263" s="87"/>
      <c r="E263" s="87"/>
      <c r="F263" s="87"/>
      <c r="G263" s="87"/>
      <c r="H263" s="87"/>
      <c r="I263" s="87"/>
      <c r="L263" s="87"/>
      <c r="M263" s="89"/>
      <c r="N263" s="89"/>
      <c r="O263" s="89"/>
      <c r="S263" s="89"/>
      <c r="T263" s="89"/>
      <c r="U263" s="6"/>
      <c r="Y263" s="230"/>
      <c r="AA263" s="59"/>
      <c r="AB263" s="16"/>
      <c r="AC263" s="82"/>
      <c r="AD263" s="61"/>
      <c r="AE263" s="82"/>
    </row>
    <row r="264" spans="4:31" ht="13">
      <c r="D264" s="87"/>
      <c r="E264" s="87"/>
      <c r="F264" s="87"/>
      <c r="G264" s="87"/>
      <c r="H264" s="87"/>
      <c r="I264" s="87"/>
      <c r="L264" s="87"/>
      <c r="M264" s="89"/>
      <c r="N264" s="89"/>
      <c r="O264" s="89"/>
      <c r="S264" s="89"/>
      <c r="T264" s="89"/>
      <c r="U264" s="6"/>
      <c r="Y264" s="230"/>
      <c r="AA264" s="59"/>
      <c r="AB264" s="16"/>
      <c r="AC264" s="82"/>
      <c r="AD264" s="61"/>
      <c r="AE264" s="82"/>
    </row>
    <row r="265" spans="4:31" ht="13">
      <c r="D265" s="87"/>
      <c r="E265" s="87"/>
      <c r="F265" s="87"/>
      <c r="G265" s="87"/>
      <c r="H265" s="87"/>
      <c r="I265" s="87"/>
      <c r="L265" s="87"/>
      <c r="M265" s="89"/>
      <c r="N265" s="89"/>
      <c r="O265" s="89"/>
      <c r="S265" s="89"/>
      <c r="T265" s="89"/>
      <c r="U265" s="6"/>
      <c r="Y265" s="230"/>
      <c r="AA265" s="59"/>
      <c r="AB265" s="16"/>
      <c r="AC265" s="82"/>
      <c r="AD265" s="61"/>
      <c r="AE265" s="82"/>
    </row>
    <row r="266" spans="4:31" ht="13">
      <c r="D266" s="87"/>
      <c r="E266" s="87"/>
      <c r="F266" s="87"/>
      <c r="G266" s="87"/>
      <c r="H266" s="87"/>
      <c r="I266" s="87"/>
      <c r="L266" s="87"/>
      <c r="M266" s="89"/>
      <c r="N266" s="89"/>
      <c r="O266" s="89"/>
      <c r="S266" s="89"/>
      <c r="T266" s="89"/>
      <c r="U266" s="6"/>
      <c r="Y266" s="230"/>
      <c r="AA266" s="59"/>
      <c r="AB266" s="16"/>
      <c r="AC266" s="82"/>
      <c r="AD266" s="61"/>
      <c r="AE266" s="82"/>
    </row>
    <row r="267" spans="4:31" ht="13">
      <c r="D267" s="87"/>
      <c r="E267" s="87"/>
      <c r="F267" s="87"/>
      <c r="G267" s="87"/>
      <c r="H267" s="87"/>
      <c r="I267" s="87"/>
      <c r="L267" s="87"/>
      <c r="M267" s="89"/>
      <c r="N267" s="89"/>
      <c r="O267" s="89"/>
      <c r="S267" s="89"/>
      <c r="T267" s="89"/>
      <c r="U267" s="6"/>
      <c r="Y267" s="230"/>
      <c r="AA267" s="59"/>
      <c r="AB267" s="16"/>
      <c r="AC267" s="82"/>
      <c r="AD267" s="61"/>
      <c r="AE267" s="82"/>
    </row>
    <row r="268" spans="4:31" ht="13">
      <c r="D268" s="87"/>
      <c r="E268" s="87"/>
      <c r="F268" s="87"/>
      <c r="G268" s="87"/>
      <c r="H268" s="87"/>
      <c r="I268" s="87"/>
      <c r="L268" s="87"/>
      <c r="M268" s="89"/>
      <c r="N268" s="89"/>
      <c r="O268" s="89"/>
      <c r="S268" s="89"/>
      <c r="T268" s="89"/>
      <c r="U268" s="6"/>
      <c r="Y268" s="230"/>
      <c r="AA268" s="59"/>
      <c r="AB268" s="16"/>
      <c r="AC268" s="82"/>
      <c r="AD268" s="61"/>
      <c r="AE268" s="82"/>
    </row>
    <row r="269" spans="4:31" ht="13">
      <c r="D269" s="87"/>
      <c r="E269" s="87"/>
      <c r="F269" s="87"/>
      <c r="G269" s="87"/>
      <c r="H269" s="87"/>
      <c r="I269" s="87"/>
      <c r="L269" s="87"/>
      <c r="M269" s="89"/>
      <c r="N269" s="89"/>
      <c r="O269" s="89"/>
      <c r="S269" s="89"/>
      <c r="T269" s="89"/>
      <c r="U269" s="6"/>
      <c r="Y269" s="230"/>
      <c r="AA269" s="59"/>
      <c r="AB269" s="16"/>
      <c r="AC269" s="82"/>
      <c r="AD269" s="61"/>
      <c r="AE269" s="82"/>
    </row>
    <row r="270" spans="4:31" ht="13">
      <c r="D270" s="87"/>
      <c r="E270" s="87"/>
      <c r="F270" s="87"/>
      <c r="G270" s="87"/>
      <c r="H270" s="87"/>
      <c r="I270" s="87"/>
      <c r="L270" s="87"/>
      <c r="M270" s="89"/>
      <c r="N270" s="89"/>
      <c r="O270" s="89"/>
      <c r="S270" s="89"/>
      <c r="T270" s="89"/>
      <c r="U270" s="6"/>
      <c r="Y270" s="230"/>
      <c r="AA270" s="59"/>
      <c r="AB270" s="16"/>
      <c r="AC270" s="82"/>
      <c r="AD270" s="61"/>
      <c r="AE270" s="82"/>
    </row>
    <row r="271" spans="4:31" ht="13">
      <c r="D271" s="87"/>
      <c r="E271" s="87"/>
      <c r="F271" s="87"/>
      <c r="G271" s="87"/>
      <c r="H271" s="87"/>
      <c r="I271" s="87"/>
      <c r="L271" s="87"/>
      <c r="M271" s="89"/>
      <c r="N271" s="89"/>
      <c r="O271" s="89"/>
      <c r="S271" s="89"/>
      <c r="T271" s="89"/>
      <c r="U271" s="6"/>
      <c r="Y271" s="230"/>
      <c r="AA271" s="59"/>
      <c r="AB271" s="16"/>
      <c r="AC271" s="82"/>
      <c r="AD271" s="61"/>
      <c r="AE271" s="82"/>
    </row>
    <row r="272" spans="4:31" ht="13">
      <c r="D272" s="87"/>
      <c r="E272" s="87"/>
      <c r="F272" s="87"/>
      <c r="G272" s="87"/>
      <c r="H272" s="87"/>
      <c r="I272" s="87"/>
      <c r="L272" s="87"/>
      <c r="M272" s="89"/>
      <c r="N272" s="89"/>
      <c r="O272" s="89"/>
      <c r="S272" s="89"/>
      <c r="T272" s="89"/>
      <c r="U272" s="6"/>
      <c r="Y272" s="230"/>
      <c r="AA272" s="59"/>
      <c r="AB272" s="16"/>
      <c r="AC272" s="82"/>
      <c r="AD272" s="61"/>
      <c r="AE272" s="82"/>
    </row>
    <row r="273" spans="4:31" ht="13">
      <c r="D273" s="87"/>
      <c r="E273" s="87"/>
      <c r="F273" s="87"/>
      <c r="G273" s="87"/>
      <c r="H273" s="87"/>
      <c r="I273" s="87"/>
      <c r="L273" s="87"/>
      <c r="M273" s="89"/>
      <c r="N273" s="89"/>
      <c r="O273" s="89"/>
      <c r="S273" s="89"/>
      <c r="T273" s="89"/>
      <c r="U273" s="6"/>
      <c r="Y273" s="230"/>
      <c r="AA273" s="59"/>
      <c r="AB273" s="16"/>
      <c r="AC273" s="82"/>
      <c r="AD273" s="61"/>
      <c r="AE273" s="82"/>
    </row>
    <row r="274" spans="4:31" ht="13">
      <c r="D274" s="87"/>
      <c r="E274" s="87"/>
      <c r="F274" s="87"/>
      <c r="G274" s="87"/>
      <c r="H274" s="87"/>
      <c r="I274" s="87"/>
      <c r="L274" s="87"/>
      <c r="M274" s="89"/>
      <c r="N274" s="89"/>
      <c r="O274" s="89"/>
      <c r="S274" s="89"/>
      <c r="T274" s="89"/>
      <c r="U274" s="6"/>
      <c r="Y274" s="230"/>
      <c r="AA274" s="59"/>
      <c r="AB274" s="16"/>
      <c r="AC274" s="82"/>
      <c r="AD274" s="61"/>
      <c r="AE274" s="82"/>
    </row>
    <row r="275" spans="4:31" ht="13">
      <c r="D275" s="87"/>
      <c r="E275" s="87"/>
      <c r="F275" s="87"/>
      <c r="G275" s="87"/>
      <c r="H275" s="87"/>
      <c r="I275" s="87"/>
      <c r="L275" s="87"/>
      <c r="M275" s="89"/>
      <c r="N275" s="89"/>
      <c r="O275" s="89"/>
      <c r="S275" s="89"/>
      <c r="T275" s="89"/>
      <c r="U275" s="6"/>
      <c r="Y275" s="230"/>
      <c r="AA275" s="59"/>
      <c r="AB275" s="16"/>
      <c r="AC275" s="82"/>
      <c r="AD275" s="61"/>
      <c r="AE275" s="82"/>
    </row>
    <row r="276" spans="4:31" ht="13">
      <c r="D276" s="87"/>
      <c r="E276" s="87"/>
      <c r="F276" s="87"/>
      <c r="G276" s="87"/>
      <c r="H276" s="87"/>
      <c r="I276" s="87"/>
      <c r="L276" s="87"/>
      <c r="M276" s="89"/>
      <c r="N276" s="89"/>
      <c r="O276" s="89"/>
      <c r="S276" s="89"/>
      <c r="T276" s="89"/>
      <c r="U276" s="6"/>
      <c r="Y276" s="230"/>
      <c r="AA276" s="59"/>
      <c r="AB276" s="16"/>
      <c r="AC276" s="82"/>
      <c r="AD276" s="61"/>
      <c r="AE276" s="82"/>
    </row>
    <row r="277" spans="4:31" ht="13">
      <c r="D277" s="87"/>
      <c r="E277" s="87"/>
      <c r="F277" s="87"/>
      <c r="G277" s="87"/>
      <c r="H277" s="87"/>
      <c r="I277" s="87"/>
      <c r="L277" s="87"/>
      <c r="M277" s="89"/>
      <c r="N277" s="89"/>
      <c r="O277" s="89"/>
      <c r="S277" s="89"/>
      <c r="T277" s="89"/>
      <c r="U277" s="6"/>
      <c r="Y277" s="230"/>
      <c r="AA277" s="59"/>
      <c r="AB277" s="16"/>
      <c r="AC277" s="82"/>
      <c r="AD277" s="61"/>
      <c r="AE277" s="82"/>
    </row>
    <row r="278" spans="4:31" ht="13">
      <c r="D278" s="87"/>
      <c r="E278" s="87"/>
      <c r="F278" s="87"/>
      <c r="G278" s="87"/>
      <c r="H278" s="87"/>
      <c r="I278" s="87"/>
      <c r="L278" s="87"/>
      <c r="M278" s="89"/>
      <c r="N278" s="89"/>
      <c r="O278" s="89"/>
      <c r="S278" s="89"/>
      <c r="T278" s="89"/>
      <c r="U278" s="6"/>
      <c r="Y278" s="230"/>
      <c r="AA278" s="59"/>
      <c r="AB278" s="16"/>
      <c r="AC278" s="82"/>
      <c r="AD278" s="61"/>
      <c r="AE278" s="82"/>
    </row>
    <row r="279" spans="4:31" ht="13">
      <c r="D279" s="87"/>
      <c r="E279" s="87"/>
      <c r="F279" s="87"/>
      <c r="G279" s="87"/>
      <c r="H279" s="87"/>
      <c r="I279" s="87"/>
      <c r="L279" s="87"/>
      <c r="M279" s="89"/>
      <c r="N279" s="89"/>
      <c r="O279" s="89"/>
      <c r="S279" s="89"/>
      <c r="T279" s="89"/>
      <c r="U279" s="6"/>
      <c r="Y279" s="230"/>
      <c r="AA279" s="59"/>
      <c r="AB279" s="16"/>
      <c r="AC279" s="82"/>
      <c r="AD279" s="61"/>
      <c r="AE279" s="82"/>
    </row>
    <row r="280" spans="4:31" ht="13">
      <c r="D280" s="87"/>
      <c r="E280" s="87"/>
      <c r="F280" s="87"/>
      <c r="G280" s="87"/>
      <c r="H280" s="87"/>
      <c r="I280" s="87"/>
      <c r="L280" s="87"/>
      <c r="M280" s="89"/>
      <c r="N280" s="89"/>
      <c r="O280" s="89"/>
      <c r="S280" s="89"/>
      <c r="T280" s="89"/>
      <c r="U280" s="6"/>
      <c r="Y280" s="230"/>
      <c r="AA280" s="59"/>
      <c r="AB280" s="16"/>
      <c r="AC280" s="82"/>
      <c r="AD280" s="61"/>
      <c r="AE280" s="82"/>
    </row>
    <row r="281" spans="4:31" ht="13">
      <c r="D281" s="87"/>
      <c r="E281" s="87"/>
      <c r="F281" s="87"/>
      <c r="G281" s="87"/>
      <c r="H281" s="87"/>
      <c r="I281" s="87"/>
      <c r="L281" s="87"/>
      <c r="M281" s="89"/>
      <c r="N281" s="89"/>
      <c r="O281" s="89"/>
      <c r="S281" s="89"/>
      <c r="T281" s="89"/>
      <c r="U281" s="6"/>
      <c r="Y281" s="230"/>
      <c r="AA281" s="59"/>
      <c r="AB281" s="16"/>
      <c r="AC281" s="82"/>
      <c r="AD281" s="61"/>
      <c r="AE281" s="82"/>
    </row>
    <row r="282" spans="4:31" ht="13">
      <c r="D282" s="87"/>
      <c r="E282" s="87"/>
      <c r="F282" s="87"/>
      <c r="G282" s="87"/>
      <c r="H282" s="87"/>
      <c r="I282" s="87"/>
      <c r="L282" s="87"/>
      <c r="M282" s="89"/>
      <c r="N282" s="89"/>
      <c r="O282" s="89"/>
      <c r="S282" s="89"/>
      <c r="T282" s="89"/>
      <c r="U282" s="6"/>
      <c r="Y282" s="230"/>
      <c r="AA282" s="59"/>
      <c r="AB282" s="16"/>
      <c r="AC282" s="82"/>
      <c r="AD282" s="61"/>
      <c r="AE282" s="82"/>
    </row>
    <row r="283" spans="4:31" ht="13">
      <c r="D283" s="87"/>
      <c r="E283" s="87"/>
      <c r="F283" s="87"/>
      <c r="G283" s="87"/>
      <c r="H283" s="87"/>
      <c r="I283" s="87"/>
      <c r="L283" s="87"/>
      <c r="M283" s="89"/>
      <c r="N283" s="89"/>
      <c r="O283" s="89"/>
      <c r="S283" s="89"/>
      <c r="T283" s="89"/>
      <c r="U283" s="6"/>
      <c r="Y283" s="230"/>
      <c r="AA283" s="59"/>
      <c r="AB283" s="16"/>
      <c r="AC283" s="82"/>
      <c r="AD283" s="61"/>
      <c r="AE283" s="82"/>
    </row>
    <row r="284" spans="4:31" ht="13">
      <c r="D284" s="87"/>
      <c r="E284" s="87"/>
      <c r="F284" s="87"/>
      <c r="G284" s="87"/>
      <c r="H284" s="87"/>
      <c r="I284" s="87"/>
      <c r="L284" s="87"/>
      <c r="M284" s="89"/>
      <c r="N284" s="89"/>
      <c r="O284" s="89"/>
      <c r="S284" s="89"/>
      <c r="T284" s="89"/>
      <c r="U284" s="6"/>
      <c r="Y284" s="230"/>
      <c r="AA284" s="59"/>
      <c r="AB284" s="16"/>
      <c r="AC284" s="82"/>
      <c r="AD284" s="61"/>
      <c r="AE284" s="82"/>
    </row>
    <row r="285" spans="4:31" ht="13">
      <c r="D285" s="87"/>
      <c r="E285" s="87"/>
      <c r="F285" s="87"/>
      <c r="G285" s="87"/>
      <c r="H285" s="87"/>
      <c r="I285" s="87"/>
      <c r="L285" s="87"/>
      <c r="M285" s="89"/>
      <c r="N285" s="89"/>
      <c r="O285" s="89"/>
      <c r="S285" s="89"/>
      <c r="T285" s="89"/>
      <c r="U285" s="6"/>
      <c r="Y285" s="230"/>
      <c r="AA285" s="59"/>
      <c r="AB285" s="16"/>
      <c r="AC285" s="82"/>
      <c r="AD285" s="61"/>
      <c r="AE285" s="82"/>
    </row>
    <row r="286" spans="4:31" ht="13">
      <c r="D286" s="87"/>
      <c r="E286" s="87"/>
      <c r="F286" s="87"/>
      <c r="G286" s="87"/>
      <c r="H286" s="87"/>
      <c r="I286" s="87"/>
      <c r="L286" s="87"/>
      <c r="M286" s="89"/>
      <c r="N286" s="89"/>
      <c r="O286" s="89"/>
      <c r="S286" s="89"/>
      <c r="T286" s="89"/>
      <c r="U286" s="6"/>
      <c r="Y286" s="230"/>
      <c r="AA286" s="59"/>
      <c r="AB286" s="16"/>
      <c r="AC286" s="82"/>
      <c r="AD286" s="61"/>
      <c r="AE286" s="82"/>
    </row>
    <row r="287" spans="4:31" ht="13">
      <c r="D287" s="87"/>
      <c r="E287" s="87"/>
      <c r="F287" s="87"/>
      <c r="G287" s="87"/>
      <c r="H287" s="87"/>
      <c r="I287" s="87"/>
      <c r="L287" s="87"/>
      <c r="M287" s="89"/>
      <c r="N287" s="89"/>
      <c r="O287" s="89"/>
      <c r="S287" s="89"/>
      <c r="T287" s="89"/>
      <c r="U287" s="6"/>
      <c r="Y287" s="230"/>
      <c r="AA287" s="59"/>
      <c r="AB287" s="16"/>
      <c r="AC287" s="82"/>
      <c r="AD287" s="61"/>
      <c r="AE287" s="82"/>
    </row>
    <row r="288" spans="4:31" ht="13">
      <c r="D288" s="87"/>
      <c r="E288" s="87"/>
      <c r="F288" s="87"/>
      <c r="G288" s="87"/>
      <c r="H288" s="87"/>
      <c r="I288" s="87"/>
      <c r="L288" s="87"/>
      <c r="M288" s="89"/>
      <c r="N288" s="89"/>
      <c r="O288" s="89"/>
      <c r="S288" s="89"/>
      <c r="T288" s="89"/>
      <c r="U288" s="6"/>
      <c r="Y288" s="230"/>
      <c r="AA288" s="59"/>
      <c r="AB288" s="16"/>
      <c r="AC288" s="82"/>
      <c r="AD288" s="61"/>
      <c r="AE288" s="82"/>
    </row>
    <row r="289" spans="4:31" ht="13">
      <c r="D289" s="87"/>
      <c r="E289" s="87"/>
      <c r="F289" s="87"/>
      <c r="G289" s="87"/>
      <c r="H289" s="87"/>
      <c r="I289" s="87"/>
      <c r="L289" s="87"/>
      <c r="M289" s="89"/>
      <c r="N289" s="89"/>
      <c r="O289" s="89"/>
      <c r="S289" s="89"/>
      <c r="T289" s="89"/>
      <c r="U289" s="6"/>
      <c r="Y289" s="230"/>
      <c r="AA289" s="59"/>
      <c r="AB289" s="16"/>
      <c r="AC289" s="82"/>
      <c r="AD289" s="61"/>
      <c r="AE289" s="82"/>
    </row>
    <row r="290" spans="4:31" ht="13">
      <c r="D290" s="87"/>
      <c r="E290" s="87"/>
      <c r="F290" s="87"/>
      <c r="G290" s="87"/>
      <c r="H290" s="87"/>
      <c r="I290" s="87"/>
      <c r="L290" s="87"/>
      <c r="M290" s="89"/>
      <c r="N290" s="89"/>
      <c r="O290" s="89"/>
      <c r="S290" s="89"/>
      <c r="T290" s="89"/>
      <c r="U290" s="6"/>
      <c r="Y290" s="230"/>
      <c r="AA290" s="59"/>
      <c r="AB290" s="16"/>
      <c r="AC290" s="82"/>
      <c r="AD290" s="61"/>
      <c r="AE290" s="82"/>
    </row>
    <row r="291" spans="4:31" ht="13">
      <c r="D291" s="87"/>
      <c r="E291" s="87"/>
      <c r="F291" s="87"/>
      <c r="G291" s="87"/>
      <c r="H291" s="87"/>
      <c r="I291" s="87"/>
      <c r="L291" s="87"/>
      <c r="M291" s="89"/>
      <c r="N291" s="89"/>
      <c r="O291" s="89"/>
      <c r="S291" s="89"/>
      <c r="T291" s="89"/>
      <c r="U291" s="6"/>
      <c r="Y291" s="230"/>
      <c r="AA291" s="59"/>
      <c r="AB291" s="16"/>
      <c r="AC291" s="82"/>
      <c r="AD291" s="61"/>
      <c r="AE291" s="82"/>
    </row>
    <row r="292" spans="4:31" ht="13">
      <c r="D292" s="87"/>
      <c r="E292" s="87"/>
      <c r="F292" s="87"/>
      <c r="G292" s="87"/>
      <c r="H292" s="87"/>
      <c r="I292" s="87"/>
      <c r="L292" s="87"/>
      <c r="M292" s="89"/>
      <c r="N292" s="89"/>
      <c r="O292" s="89"/>
      <c r="S292" s="89"/>
      <c r="T292" s="89"/>
      <c r="U292" s="6"/>
      <c r="Y292" s="230"/>
      <c r="AA292" s="59"/>
      <c r="AB292" s="16"/>
      <c r="AC292" s="82"/>
      <c r="AD292" s="61"/>
      <c r="AE292" s="82"/>
    </row>
    <row r="293" spans="4:31" ht="13">
      <c r="D293" s="87"/>
      <c r="E293" s="87"/>
      <c r="F293" s="87"/>
      <c r="G293" s="87"/>
      <c r="H293" s="87"/>
      <c r="I293" s="87"/>
      <c r="L293" s="87"/>
      <c r="M293" s="89"/>
      <c r="N293" s="89"/>
      <c r="O293" s="89"/>
      <c r="S293" s="89"/>
      <c r="T293" s="89"/>
      <c r="U293" s="6"/>
      <c r="Y293" s="230"/>
      <c r="AA293" s="59"/>
      <c r="AB293" s="16"/>
      <c r="AC293" s="82"/>
      <c r="AD293" s="61"/>
      <c r="AE293" s="82"/>
    </row>
    <row r="294" spans="4:31" ht="13">
      <c r="D294" s="87"/>
      <c r="E294" s="87"/>
      <c r="F294" s="87"/>
      <c r="G294" s="87"/>
      <c r="H294" s="87"/>
      <c r="I294" s="87"/>
      <c r="L294" s="87"/>
      <c r="M294" s="89"/>
      <c r="N294" s="89"/>
      <c r="O294" s="89"/>
      <c r="S294" s="89"/>
      <c r="T294" s="89"/>
      <c r="U294" s="6"/>
      <c r="Y294" s="230"/>
      <c r="AA294" s="59"/>
      <c r="AB294" s="16"/>
      <c r="AC294" s="82"/>
      <c r="AD294" s="61"/>
      <c r="AE294" s="82"/>
    </row>
    <row r="295" spans="4:31" ht="13">
      <c r="D295" s="87"/>
      <c r="E295" s="87"/>
      <c r="F295" s="87"/>
      <c r="G295" s="87"/>
      <c r="H295" s="87"/>
      <c r="I295" s="87"/>
      <c r="L295" s="87"/>
      <c r="M295" s="89"/>
      <c r="N295" s="89"/>
      <c r="O295" s="89"/>
      <c r="S295" s="89"/>
      <c r="T295" s="89"/>
      <c r="U295" s="6"/>
      <c r="Y295" s="230"/>
      <c r="AA295" s="59"/>
      <c r="AB295" s="16"/>
      <c r="AC295" s="82"/>
      <c r="AD295" s="61"/>
      <c r="AE295" s="82"/>
    </row>
    <row r="296" spans="4:31" ht="13">
      <c r="D296" s="87"/>
      <c r="E296" s="87"/>
      <c r="F296" s="87"/>
      <c r="G296" s="87"/>
      <c r="H296" s="87"/>
      <c r="I296" s="87"/>
      <c r="L296" s="87"/>
      <c r="M296" s="89"/>
      <c r="N296" s="89"/>
      <c r="O296" s="89"/>
      <c r="S296" s="89"/>
      <c r="T296" s="89"/>
      <c r="U296" s="6"/>
      <c r="Y296" s="230"/>
      <c r="AA296" s="59"/>
      <c r="AB296" s="16"/>
      <c r="AC296" s="82"/>
      <c r="AD296" s="61"/>
      <c r="AE296" s="82"/>
    </row>
    <row r="297" spans="4:31" ht="13">
      <c r="D297" s="87"/>
      <c r="E297" s="87"/>
      <c r="F297" s="87"/>
      <c r="G297" s="87"/>
      <c r="H297" s="87"/>
      <c r="I297" s="87"/>
      <c r="L297" s="87"/>
      <c r="M297" s="89"/>
      <c r="N297" s="89"/>
      <c r="O297" s="89"/>
      <c r="S297" s="89"/>
      <c r="T297" s="89"/>
      <c r="U297" s="6"/>
      <c r="Y297" s="230"/>
      <c r="AA297" s="59"/>
      <c r="AB297" s="16"/>
      <c r="AC297" s="82"/>
      <c r="AD297" s="61"/>
      <c r="AE297" s="82"/>
    </row>
    <row r="298" spans="4:31" ht="13">
      <c r="D298" s="87"/>
      <c r="E298" s="87"/>
      <c r="F298" s="87"/>
      <c r="G298" s="87"/>
      <c r="H298" s="87"/>
      <c r="I298" s="87"/>
      <c r="L298" s="87"/>
      <c r="M298" s="89"/>
      <c r="N298" s="89"/>
      <c r="O298" s="89"/>
      <c r="S298" s="89"/>
      <c r="T298" s="89"/>
      <c r="U298" s="6"/>
      <c r="Y298" s="230"/>
      <c r="AA298" s="59"/>
      <c r="AB298" s="16"/>
      <c r="AC298" s="82"/>
      <c r="AD298" s="61"/>
      <c r="AE298" s="82"/>
    </row>
    <row r="299" spans="4:31" ht="13">
      <c r="D299" s="87"/>
      <c r="E299" s="87"/>
      <c r="F299" s="87"/>
      <c r="G299" s="87"/>
      <c r="H299" s="87"/>
      <c r="I299" s="87"/>
      <c r="L299" s="87"/>
      <c r="M299" s="89"/>
      <c r="N299" s="89"/>
      <c r="O299" s="89"/>
      <c r="S299" s="89"/>
      <c r="T299" s="89"/>
      <c r="U299" s="6"/>
      <c r="Y299" s="230"/>
      <c r="AA299" s="59"/>
      <c r="AB299" s="16"/>
      <c r="AC299" s="82"/>
      <c r="AD299" s="61"/>
      <c r="AE299" s="82"/>
    </row>
    <row r="300" spans="4:31" ht="13">
      <c r="D300" s="87"/>
      <c r="E300" s="87"/>
      <c r="F300" s="87"/>
      <c r="G300" s="87"/>
      <c r="H300" s="87"/>
      <c r="I300" s="87"/>
      <c r="L300" s="87"/>
      <c r="M300" s="89"/>
      <c r="N300" s="89"/>
      <c r="O300" s="89"/>
      <c r="S300" s="89"/>
      <c r="T300" s="89"/>
      <c r="U300" s="6"/>
      <c r="Y300" s="230"/>
      <c r="AA300" s="59"/>
      <c r="AB300" s="16"/>
      <c r="AC300" s="82"/>
      <c r="AD300" s="61"/>
      <c r="AE300" s="82"/>
    </row>
    <row r="301" spans="4:31" ht="13">
      <c r="D301" s="87"/>
      <c r="E301" s="87"/>
      <c r="F301" s="87"/>
      <c r="G301" s="87"/>
      <c r="H301" s="87"/>
      <c r="I301" s="87"/>
      <c r="L301" s="87"/>
      <c r="M301" s="89"/>
      <c r="N301" s="89"/>
      <c r="O301" s="89"/>
      <c r="S301" s="89"/>
      <c r="T301" s="89"/>
      <c r="U301" s="6"/>
      <c r="Y301" s="230"/>
      <c r="AA301" s="59"/>
      <c r="AB301" s="16"/>
      <c r="AC301" s="82"/>
      <c r="AD301" s="61"/>
      <c r="AE301" s="82"/>
    </row>
    <row r="302" spans="4:31" ht="13">
      <c r="D302" s="87"/>
      <c r="E302" s="87"/>
      <c r="F302" s="87"/>
      <c r="G302" s="87"/>
      <c r="H302" s="87"/>
      <c r="I302" s="87"/>
      <c r="L302" s="87"/>
      <c r="M302" s="89"/>
      <c r="N302" s="89"/>
      <c r="O302" s="89"/>
      <c r="S302" s="89"/>
      <c r="T302" s="89"/>
      <c r="U302" s="6"/>
      <c r="Y302" s="230"/>
      <c r="AA302" s="59"/>
      <c r="AB302" s="16"/>
      <c r="AC302" s="82"/>
      <c r="AD302" s="61"/>
      <c r="AE302" s="82"/>
    </row>
    <row r="303" spans="4:31" ht="13">
      <c r="D303" s="87"/>
      <c r="E303" s="87"/>
      <c r="F303" s="87"/>
      <c r="G303" s="87"/>
      <c r="H303" s="87"/>
      <c r="I303" s="87"/>
      <c r="L303" s="87"/>
      <c r="M303" s="89"/>
      <c r="N303" s="89"/>
      <c r="O303" s="89"/>
      <c r="S303" s="89"/>
      <c r="T303" s="89"/>
      <c r="U303" s="6"/>
      <c r="Y303" s="230"/>
      <c r="AA303" s="59"/>
      <c r="AB303" s="16"/>
      <c r="AC303" s="82"/>
      <c r="AD303" s="61"/>
      <c r="AE303" s="82"/>
    </row>
    <row r="304" spans="4:31" ht="13">
      <c r="D304" s="87"/>
      <c r="E304" s="87"/>
      <c r="F304" s="87"/>
      <c r="G304" s="87"/>
      <c r="H304" s="87"/>
      <c r="I304" s="87"/>
      <c r="L304" s="87"/>
      <c r="M304" s="89"/>
      <c r="N304" s="89"/>
      <c r="O304" s="89"/>
      <c r="S304" s="89"/>
      <c r="T304" s="89"/>
      <c r="U304" s="6"/>
      <c r="Y304" s="230"/>
      <c r="AA304" s="59"/>
      <c r="AB304" s="16"/>
      <c r="AC304" s="82"/>
      <c r="AD304" s="61"/>
      <c r="AE304" s="82"/>
    </row>
    <row r="305" spans="4:31" ht="13">
      <c r="D305" s="87"/>
      <c r="E305" s="87"/>
      <c r="F305" s="87"/>
      <c r="G305" s="87"/>
      <c r="H305" s="87"/>
      <c r="I305" s="87"/>
      <c r="L305" s="87"/>
      <c r="M305" s="89"/>
      <c r="N305" s="89"/>
      <c r="O305" s="89"/>
      <c r="S305" s="89"/>
      <c r="T305" s="89"/>
      <c r="U305" s="6"/>
      <c r="Y305" s="230"/>
      <c r="AA305" s="59"/>
      <c r="AB305" s="16"/>
      <c r="AC305" s="82"/>
      <c r="AD305" s="61"/>
      <c r="AE305" s="82"/>
    </row>
    <row r="306" spans="4:31" ht="13">
      <c r="D306" s="87"/>
      <c r="E306" s="87"/>
      <c r="F306" s="87"/>
      <c r="G306" s="87"/>
      <c r="H306" s="87"/>
      <c r="I306" s="87"/>
      <c r="L306" s="87"/>
      <c r="M306" s="89"/>
      <c r="N306" s="89"/>
      <c r="O306" s="89"/>
      <c r="S306" s="89"/>
      <c r="T306" s="89"/>
      <c r="U306" s="6"/>
      <c r="Y306" s="230"/>
      <c r="AA306" s="59"/>
      <c r="AB306" s="16"/>
      <c r="AC306" s="82"/>
      <c r="AD306" s="61"/>
      <c r="AE306" s="82"/>
    </row>
    <row r="307" spans="4:31" ht="13">
      <c r="D307" s="87"/>
      <c r="E307" s="87"/>
      <c r="F307" s="87"/>
      <c r="G307" s="87"/>
      <c r="H307" s="87"/>
      <c r="I307" s="87"/>
      <c r="L307" s="87"/>
      <c r="M307" s="89"/>
      <c r="N307" s="89"/>
      <c r="O307" s="89"/>
      <c r="S307" s="89"/>
      <c r="T307" s="89"/>
      <c r="U307" s="6"/>
      <c r="Y307" s="230"/>
      <c r="AA307" s="59"/>
      <c r="AB307" s="16"/>
      <c r="AC307" s="82"/>
      <c r="AD307" s="61"/>
      <c r="AE307" s="82"/>
    </row>
    <row r="308" spans="4:31" ht="13">
      <c r="D308" s="87"/>
      <c r="E308" s="87"/>
      <c r="F308" s="87"/>
      <c r="G308" s="87"/>
      <c r="H308" s="87"/>
      <c r="I308" s="87"/>
      <c r="L308" s="87"/>
      <c r="M308" s="89"/>
      <c r="N308" s="89"/>
      <c r="O308" s="89"/>
      <c r="S308" s="89"/>
      <c r="T308" s="89"/>
      <c r="U308" s="6"/>
      <c r="Y308" s="230"/>
      <c r="AA308" s="59"/>
      <c r="AB308" s="16"/>
      <c r="AC308" s="82"/>
      <c r="AD308" s="61"/>
      <c r="AE308" s="82"/>
    </row>
    <row r="309" spans="4:31" ht="13">
      <c r="D309" s="87"/>
      <c r="E309" s="87"/>
      <c r="F309" s="87"/>
      <c r="G309" s="87"/>
      <c r="H309" s="87"/>
      <c r="I309" s="87"/>
      <c r="L309" s="87"/>
      <c r="M309" s="89"/>
      <c r="N309" s="89"/>
      <c r="O309" s="89"/>
      <c r="S309" s="89"/>
      <c r="T309" s="89"/>
      <c r="U309" s="6"/>
      <c r="Y309" s="230"/>
      <c r="AA309" s="59"/>
      <c r="AB309" s="16"/>
      <c r="AC309" s="82"/>
      <c r="AD309" s="61"/>
      <c r="AE309" s="82"/>
    </row>
    <row r="310" spans="4:31" ht="13">
      <c r="D310" s="87"/>
      <c r="E310" s="87"/>
      <c r="F310" s="87"/>
      <c r="G310" s="87"/>
      <c r="H310" s="87"/>
      <c r="I310" s="87"/>
      <c r="L310" s="87"/>
      <c r="M310" s="89"/>
      <c r="N310" s="89"/>
      <c r="O310" s="89"/>
      <c r="S310" s="89"/>
      <c r="T310" s="89"/>
      <c r="U310" s="6"/>
      <c r="Y310" s="230"/>
      <c r="AA310" s="59"/>
      <c r="AB310" s="16"/>
      <c r="AC310" s="82"/>
      <c r="AD310" s="61"/>
      <c r="AE310" s="82"/>
    </row>
    <row r="311" spans="4:31" ht="13">
      <c r="D311" s="87"/>
      <c r="E311" s="87"/>
      <c r="F311" s="87"/>
      <c r="G311" s="87"/>
      <c r="H311" s="87"/>
      <c r="I311" s="87"/>
      <c r="L311" s="87"/>
      <c r="M311" s="89"/>
      <c r="N311" s="89"/>
      <c r="O311" s="89"/>
      <c r="S311" s="89"/>
      <c r="T311" s="89"/>
      <c r="U311" s="6"/>
      <c r="Y311" s="230"/>
      <c r="AA311" s="59"/>
      <c r="AB311" s="16"/>
      <c r="AC311" s="82"/>
      <c r="AD311" s="61"/>
      <c r="AE311" s="82"/>
    </row>
    <row r="312" spans="4:31" ht="13">
      <c r="D312" s="87"/>
      <c r="E312" s="87"/>
      <c r="F312" s="87"/>
      <c r="G312" s="87"/>
      <c r="H312" s="87"/>
      <c r="I312" s="87"/>
      <c r="L312" s="87"/>
      <c r="M312" s="89"/>
      <c r="N312" s="89"/>
      <c r="O312" s="89"/>
      <c r="S312" s="89"/>
      <c r="T312" s="89"/>
      <c r="U312" s="6"/>
      <c r="Y312" s="230"/>
      <c r="AA312" s="59"/>
      <c r="AB312" s="16"/>
      <c r="AC312" s="82"/>
      <c r="AD312" s="61"/>
      <c r="AE312" s="82"/>
    </row>
    <row r="313" spans="4:31" ht="13">
      <c r="D313" s="87"/>
      <c r="E313" s="87"/>
      <c r="F313" s="87"/>
      <c r="G313" s="87"/>
      <c r="H313" s="87"/>
      <c r="I313" s="87"/>
      <c r="L313" s="87"/>
      <c r="M313" s="89"/>
      <c r="N313" s="89"/>
      <c r="O313" s="89"/>
      <c r="S313" s="89"/>
      <c r="T313" s="89"/>
      <c r="U313" s="6"/>
      <c r="Y313" s="230"/>
      <c r="AA313" s="59"/>
      <c r="AB313" s="16"/>
      <c r="AC313" s="82"/>
      <c r="AD313" s="61"/>
      <c r="AE313" s="82"/>
    </row>
    <row r="314" spans="4:31" ht="13">
      <c r="D314" s="87"/>
      <c r="E314" s="87"/>
      <c r="F314" s="87"/>
      <c r="G314" s="87"/>
      <c r="H314" s="87"/>
      <c r="I314" s="87"/>
      <c r="L314" s="87"/>
      <c r="M314" s="89"/>
      <c r="N314" s="89"/>
      <c r="O314" s="89"/>
      <c r="S314" s="89"/>
      <c r="T314" s="89"/>
      <c r="U314" s="6"/>
      <c r="Y314" s="230"/>
      <c r="AA314" s="59"/>
      <c r="AB314" s="16"/>
      <c r="AC314" s="82"/>
      <c r="AD314" s="61"/>
      <c r="AE314" s="82"/>
    </row>
    <row r="315" spans="4:31" ht="13">
      <c r="D315" s="87"/>
      <c r="E315" s="87"/>
      <c r="F315" s="87"/>
      <c r="G315" s="87"/>
      <c r="H315" s="87"/>
      <c r="I315" s="87"/>
      <c r="L315" s="87"/>
      <c r="M315" s="89"/>
      <c r="N315" s="89"/>
      <c r="O315" s="89"/>
      <c r="S315" s="89"/>
      <c r="T315" s="89"/>
      <c r="U315" s="6"/>
      <c r="Y315" s="230"/>
      <c r="AA315" s="59"/>
      <c r="AB315" s="16"/>
      <c r="AC315" s="82"/>
      <c r="AD315" s="61"/>
      <c r="AE315" s="82"/>
    </row>
    <row r="316" spans="4:31" ht="13">
      <c r="D316" s="87"/>
      <c r="E316" s="87"/>
      <c r="F316" s="87"/>
      <c r="G316" s="87"/>
      <c r="H316" s="87"/>
      <c r="I316" s="87"/>
      <c r="L316" s="87"/>
      <c r="M316" s="89"/>
      <c r="N316" s="89"/>
      <c r="O316" s="89"/>
      <c r="S316" s="89"/>
      <c r="T316" s="89"/>
      <c r="U316" s="6"/>
      <c r="Y316" s="230"/>
      <c r="AA316" s="59"/>
      <c r="AB316" s="16"/>
      <c r="AC316" s="82"/>
      <c r="AD316" s="61"/>
      <c r="AE316" s="82"/>
    </row>
    <row r="317" spans="4:31" ht="13">
      <c r="D317" s="87"/>
      <c r="E317" s="87"/>
      <c r="F317" s="87"/>
      <c r="G317" s="87"/>
      <c r="H317" s="87"/>
      <c r="I317" s="87"/>
      <c r="L317" s="87"/>
      <c r="M317" s="89"/>
      <c r="N317" s="89"/>
      <c r="O317" s="89"/>
      <c r="S317" s="89"/>
      <c r="T317" s="89"/>
      <c r="U317" s="6"/>
      <c r="Y317" s="230"/>
      <c r="AA317" s="59"/>
      <c r="AB317" s="16"/>
      <c r="AC317" s="82"/>
      <c r="AD317" s="61"/>
      <c r="AE317" s="82"/>
    </row>
    <row r="318" spans="4:31" ht="13">
      <c r="D318" s="87"/>
      <c r="E318" s="87"/>
      <c r="F318" s="87"/>
      <c r="G318" s="87"/>
      <c r="H318" s="87"/>
      <c r="I318" s="87"/>
      <c r="L318" s="87"/>
      <c r="M318" s="89"/>
      <c r="N318" s="89"/>
      <c r="O318" s="89"/>
      <c r="S318" s="89"/>
      <c r="T318" s="89"/>
      <c r="U318" s="6"/>
      <c r="Y318" s="230"/>
      <c r="AA318" s="59"/>
      <c r="AB318" s="16"/>
      <c r="AC318" s="82"/>
      <c r="AD318" s="61"/>
      <c r="AE318" s="82"/>
    </row>
    <row r="319" spans="4:31" ht="13">
      <c r="D319" s="87"/>
      <c r="E319" s="87"/>
      <c r="F319" s="87"/>
      <c r="G319" s="87"/>
      <c r="H319" s="87"/>
      <c r="I319" s="87"/>
      <c r="L319" s="87"/>
      <c r="M319" s="89"/>
      <c r="N319" s="89"/>
      <c r="O319" s="89"/>
      <c r="S319" s="89"/>
      <c r="T319" s="89"/>
      <c r="U319" s="6"/>
      <c r="Y319" s="230"/>
      <c r="AA319" s="59"/>
      <c r="AB319" s="16"/>
      <c r="AC319" s="82"/>
      <c r="AD319" s="61"/>
      <c r="AE319" s="82"/>
    </row>
    <row r="320" spans="4:31" ht="13">
      <c r="D320" s="87"/>
      <c r="E320" s="87"/>
      <c r="F320" s="87"/>
      <c r="G320" s="87"/>
      <c r="H320" s="87"/>
      <c r="I320" s="87"/>
      <c r="L320" s="87"/>
      <c r="M320" s="89"/>
      <c r="N320" s="89"/>
      <c r="O320" s="89"/>
      <c r="S320" s="89"/>
      <c r="T320" s="89"/>
      <c r="U320" s="6"/>
      <c r="Y320" s="230"/>
      <c r="AA320" s="59"/>
      <c r="AB320" s="16"/>
      <c r="AC320" s="82"/>
      <c r="AD320" s="61"/>
      <c r="AE320" s="82"/>
    </row>
    <row r="321" spans="4:31" ht="13">
      <c r="D321" s="87"/>
      <c r="E321" s="87"/>
      <c r="F321" s="87"/>
      <c r="G321" s="87"/>
      <c r="H321" s="87"/>
      <c r="I321" s="87"/>
      <c r="L321" s="87"/>
      <c r="M321" s="89"/>
      <c r="N321" s="89"/>
      <c r="O321" s="89"/>
      <c r="S321" s="89"/>
      <c r="T321" s="89"/>
      <c r="U321" s="6"/>
      <c r="Y321" s="230"/>
      <c r="AA321" s="59"/>
      <c r="AB321" s="16"/>
      <c r="AC321" s="82"/>
      <c r="AD321" s="61"/>
      <c r="AE321" s="82"/>
    </row>
    <row r="322" spans="4:31" ht="13">
      <c r="D322" s="87"/>
      <c r="E322" s="87"/>
      <c r="F322" s="87"/>
      <c r="G322" s="87"/>
      <c r="H322" s="87"/>
      <c r="I322" s="87"/>
      <c r="L322" s="87"/>
      <c r="M322" s="89"/>
      <c r="N322" s="89"/>
      <c r="O322" s="89"/>
      <c r="S322" s="89"/>
      <c r="T322" s="89"/>
      <c r="U322" s="6"/>
      <c r="Y322" s="230"/>
      <c r="AA322" s="59"/>
      <c r="AB322" s="16"/>
      <c r="AC322" s="82"/>
      <c r="AD322" s="61"/>
      <c r="AE322" s="82"/>
    </row>
    <row r="323" spans="4:31" ht="13">
      <c r="D323" s="87"/>
      <c r="E323" s="87"/>
      <c r="F323" s="87"/>
      <c r="G323" s="87"/>
      <c r="H323" s="87"/>
      <c r="I323" s="87"/>
      <c r="L323" s="87"/>
      <c r="M323" s="89"/>
      <c r="N323" s="89"/>
      <c r="O323" s="89"/>
      <c r="S323" s="89"/>
      <c r="T323" s="89"/>
      <c r="U323" s="6"/>
      <c r="Y323" s="230"/>
      <c r="AA323" s="59"/>
      <c r="AB323" s="16"/>
      <c r="AC323" s="82"/>
      <c r="AD323" s="61"/>
      <c r="AE323" s="82"/>
    </row>
    <row r="324" spans="4:31" ht="13">
      <c r="D324" s="87"/>
      <c r="E324" s="87"/>
      <c r="F324" s="87"/>
      <c r="G324" s="87"/>
      <c r="H324" s="87"/>
      <c r="I324" s="87"/>
      <c r="L324" s="87"/>
      <c r="M324" s="89"/>
      <c r="N324" s="89"/>
      <c r="O324" s="89"/>
      <c r="S324" s="89"/>
      <c r="T324" s="89"/>
      <c r="U324" s="6"/>
      <c r="Y324" s="230"/>
      <c r="AA324" s="59"/>
      <c r="AB324" s="16"/>
      <c r="AC324" s="82"/>
      <c r="AD324" s="61"/>
      <c r="AE324" s="82"/>
    </row>
    <row r="325" spans="4:31" ht="13">
      <c r="D325" s="87"/>
      <c r="E325" s="87"/>
      <c r="F325" s="87"/>
      <c r="G325" s="87"/>
      <c r="H325" s="87"/>
      <c r="I325" s="87"/>
      <c r="L325" s="87"/>
      <c r="M325" s="89"/>
      <c r="N325" s="89"/>
      <c r="O325" s="89"/>
      <c r="S325" s="89"/>
      <c r="T325" s="89"/>
      <c r="U325" s="6"/>
      <c r="Y325" s="230"/>
      <c r="AA325" s="59"/>
      <c r="AB325" s="16"/>
      <c r="AC325" s="82"/>
      <c r="AD325" s="61"/>
      <c r="AE325" s="82"/>
    </row>
    <row r="326" spans="4:31" ht="13">
      <c r="D326" s="87"/>
      <c r="E326" s="87"/>
      <c r="F326" s="87"/>
      <c r="G326" s="87"/>
      <c r="H326" s="87"/>
      <c r="I326" s="87"/>
      <c r="L326" s="87"/>
      <c r="M326" s="89"/>
      <c r="N326" s="89"/>
      <c r="O326" s="89"/>
      <c r="S326" s="89"/>
      <c r="T326" s="89"/>
      <c r="U326" s="6"/>
      <c r="Y326" s="230"/>
      <c r="AA326" s="59"/>
      <c r="AB326" s="16"/>
      <c r="AC326" s="82"/>
      <c r="AD326" s="61"/>
      <c r="AE326" s="82"/>
    </row>
    <row r="327" spans="4:31" ht="13">
      <c r="D327" s="87"/>
      <c r="E327" s="87"/>
      <c r="F327" s="87"/>
      <c r="G327" s="87"/>
      <c r="H327" s="87"/>
      <c r="I327" s="87"/>
      <c r="L327" s="87"/>
      <c r="M327" s="89"/>
      <c r="N327" s="89"/>
      <c r="O327" s="89"/>
      <c r="S327" s="89"/>
      <c r="T327" s="89"/>
      <c r="U327" s="6"/>
      <c r="Y327" s="230"/>
      <c r="AA327" s="59"/>
      <c r="AB327" s="16"/>
      <c r="AC327" s="82"/>
      <c r="AD327" s="61"/>
      <c r="AE327" s="82"/>
    </row>
    <row r="328" spans="4:31" ht="13">
      <c r="D328" s="87"/>
      <c r="E328" s="87"/>
      <c r="F328" s="87"/>
      <c r="G328" s="87"/>
      <c r="H328" s="87"/>
      <c r="I328" s="87"/>
      <c r="L328" s="87"/>
      <c r="M328" s="89"/>
      <c r="N328" s="89"/>
      <c r="O328" s="89"/>
      <c r="S328" s="89"/>
      <c r="T328" s="89"/>
      <c r="U328" s="6"/>
      <c r="Y328" s="230"/>
      <c r="AA328" s="59"/>
      <c r="AB328" s="16"/>
      <c r="AC328" s="82"/>
      <c r="AD328" s="61"/>
      <c r="AE328" s="82"/>
    </row>
    <row r="329" spans="4:31" ht="13">
      <c r="D329" s="87"/>
      <c r="E329" s="87"/>
      <c r="F329" s="87"/>
      <c r="G329" s="87"/>
      <c r="H329" s="87"/>
      <c r="I329" s="87"/>
      <c r="L329" s="87"/>
      <c r="M329" s="89"/>
      <c r="N329" s="89"/>
      <c r="O329" s="89"/>
      <c r="S329" s="89"/>
      <c r="T329" s="89"/>
      <c r="U329" s="6"/>
      <c r="Y329" s="230"/>
      <c r="AA329" s="59"/>
      <c r="AB329" s="16"/>
      <c r="AC329" s="82"/>
      <c r="AD329" s="61"/>
      <c r="AE329" s="82"/>
    </row>
    <row r="330" spans="4:31" ht="13">
      <c r="D330" s="87"/>
      <c r="E330" s="87"/>
      <c r="F330" s="87"/>
      <c r="G330" s="87"/>
      <c r="H330" s="87"/>
      <c r="I330" s="87"/>
      <c r="L330" s="87"/>
      <c r="M330" s="89"/>
      <c r="N330" s="89"/>
      <c r="O330" s="89"/>
      <c r="S330" s="89"/>
      <c r="T330" s="89"/>
      <c r="U330" s="6"/>
      <c r="Y330" s="230"/>
      <c r="AA330" s="59"/>
      <c r="AB330" s="16"/>
      <c r="AC330" s="82"/>
      <c r="AD330" s="61"/>
      <c r="AE330" s="82"/>
    </row>
    <row r="331" spans="4:31" ht="13">
      <c r="D331" s="87"/>
      <c r="E331" s="87"/>
      <c r="F331" s="87"/>
      <c r="G331" s="87"/>
      <c r="H331" s="87"/>
      <c r="I331" s="87"/>
      <c r="L331" s="87"/>
      <c r="M331" s="89"/>
      <c r="N331" s="89"/>
      <c r="O331" s="89"/>
      <c r="S331" s="89"/>
      <c r="T331" s="89"/>
      <c r="U331" s="6"/>
      <c r="Y331" s="230"/>
      <c r="AA331" s="59"/>
      <c r="AB331" s="16"/>
      <c r="AC331" s="82"/>
      <c r="AD331" s="61"/>
      <c r="AE331" s="82"/>
    </row>
    <row r="332" spans="4:31" ht="13">
      <c r="D332" s="87"/>
      <c r="E332" s="87"/>
      <c r="F332" s="87"/>
      <c r="G332" s="87"/>
      <c r="H332" s="87"/>
      <c r="I332" s="87"/>
      <c r="L332" s="87"/>
      <c r="M332" s="89"/>
      <c r="N332" s="89"/>
      <c r="O332" s="89"/>
      <c r="S332" s="89"/>
      <c r="T332" s="89"/>
      <c r="U332" s="6"/>
      <c r="Y332" s="230"/>
      <c r="AA332" s="59"/>
      <c r="AB332" s="16"/>
      <c r="AC332" s="82"/>
      <c r="AD332" s="61"/>
      <c r="AE332" s="82"/>
    </row>
    <row r="333" spans="4:31" ht="13">
      <c r="D333" s="87"/>
      <c r="E333" s="87"/>
      <c r="F333" s="87"/>
      <c r="G333" s="87"/>
      <c r="H333" s="87"/>
      <c r="I333" s="87"/>
      <c r="L333" s="87"/>
      <c r="M333" s="89"/>
      <c r="N333" s="89"/>
      <c r="O333" s="89"/>
      <c r="S333" s="89"/>
      <c r="T333" s="89"/>
      <c r="U333" s="6"/>
      <c r="Y333" s="230"/>
      <c r="AA333" s="59"/>
      <c r="AB333" s="16"/>
      <c r="AC333" s="82"/>
      <c r="AD333" s="61"/>
      <c r="AE333" s="82"/>
    </row>
    <row r="334" spans="4:31" ht="13">
      <c r="D334" s="87"/>
      <c r="E334" s="87"/>
      <c r="F334" s="87"/>
      <c r="G334" s="87"/>
      <c r="H334" s="87"/>
      <c r="I334" s="87"/>
      <c r="L334" s="87"/>
      <c r="M334" s="89"/>
      <c r="N334" s="89"/>
      <c r="O334" s="89"/>
      <c r="S334" s="89"/>
      <c r="T334" s="89"/>
      <c r="U334" s="6"/>
      <c r="Y334" s="230"/>
      <c r="AA334" s="59"/>
      <c r="AB334" s="16"/>
      <c r="AC334" s="82"/>
      <c r="AD334" s="61"/>
      <c r="AE334" s="82"/>
    </row>
    <row r="335" spans="4:31" ht="13">
      <c r="D335" s="87"/>
      <c r="E335" s="87"/>
      <c r="F335" s="87"/>
      <c r="G335" s="87"/>
      <c r="H335" s="87"/>
      <c r="I335" s="87"/>
      <c r="L335" s="87"/>
      <c r="M335" s="89"/>
      <c r="N335" s="89"/>
      <c r="O335" s="89"/>
      <c r="S335" s="89"/>
      <c r="T335" s="89"/>
      <c r="U335" s="6"/>
      <c r="Y335" s="230"/>
      <c r="AA335" s="59"/>
      <c r="AB335" s="16"/>
      <c r="AC335" s="82"/>
      <c r="AD335" s="61"/>
      <c r="AE335" s="82"/>
    </row>
    <row r="336" spans="4:31" ht="13">
      <c r="D336" s="87"/>
      <c r="E336" s="87"/>
      <c r="F336" s="87"/>
      <c r="G336" s="87"/>
      <c r="H336" s="87"/>
      <c r="I336" s="87"/>
      <c r="L336" s="87"/>
      <c r="M336" s="89"/>
      <c r="N336" s="89"/>
      <c r="O336" s="89"/>
      <c r="S336" s="89"/>
      <c r="T336" s="89"/>
      <c r="U336" s="6"/>
      <c r="Y336" s="230"/>
      <c r="AA336" s="59"/>
      <c r="AB336" s="16"/>
      <c r="AC336" s="82"/>
      <c r="AD336" s="61"/>
      <c r="AE336" s="82"/>
    </row>
    <row r="337" spans="4:31" ht="13">
      <c r="D337" s="87"/>
      <c r="E337" s="87"/>
      <c r="F337" s="87"/>
      <c r="G337" s="87"/>
      <c r="H337" s="87"/>
      <c r="I337" s="87"/>
      <c r="L337" s="87"/>
      <c r="M337" s="89"/>
      <c r="N337" s="89"/>
      <c r="O337" s="89"/>
      <c r="S337" s="89"/>
      <c r="T337" s="89"/>
      <c r="U337" s="6"/>
      <c r="Y337" s="230"/>
      <c r="AA337" s="59"/>
      <c r="AB337" s="16"/>
      <c r="AC337" s="82"/>
      <c r="AD337" s="61"/>
      <c r="AE337" s="82"/>
    </row>
    <row r="338" spans="4:31" ht="13">
      <c r="D338" s="87"/>
      <c r="E338" s="87"/>
      <c r="F338" s="87"/>
      <c r="G338" s="87"/>
      <c r="H338" s="87"/>
      <c r="I338" s="87"/>
      <c r="L338" s="87"/>
      <c r="M338" s="89"/>
      <c r="N338" s="89"/>
      <c r="O338" s="89"/>
      <c r="S338" s="89"/>
      <c r="T338" s="89"/>
      <c r="U338" s="6"/>
      <c r="Y338" s="230"/>
      <c r="AA338" s="59"/>
      <c r="AB338" s="16"/>
      <c r="AC338" s="82"/>
      <c r="AD338" s="61"/>
      <c r="AE338" s="82"/>
    </row>
    <row r="339" spans="4:31" ht="13">
      <c r="D339" s="87"/>
      <c r="E339" s="87"/>
      <c r="F339" s="87"/>
      <c r="G339" s="87"/>
      <c r="H339" s="87"/>
      <c r="I339" s="87"/>
      <c r="L339" s="87"/>
      <c r="M339" s="89"/>
      <c r="N339" s="89"/>
      <c r="O339" s="89"/>
      <c r="S339" s="89"/>
      <c r="T339" s="89"/>
      <c r="U339" s="6"/>
      <c r="Y339" s="230"/>
      <c r="AA339" s="59"/>
      <c r="AB339" s="16"/>
      <c r="AC339" s="82"/>
      <c r="AD339" s="61"/>
      <c r="AE339" s="82"/>
    </row>
    <row r="340" spans="4:31" ht="13">
      <c r="D340" s="87"/>
      <c r="E340" s="87"/>
      <c r="F340" s="87"/>
      <c r="G340" s="87"/>
      <c r="H340" s="87"/>
      <c r="I340" s="87"/>
      <c r="L340" s="87"/>
      <c r="M340" s="89"/>
      <c r="N340" s="89"/>
      <c r="O340" s="89"/>
      <c r="S340" s="89"/>
      <c r="T340" s="89"/>
      <c r="U340" s="6"/>
      <c r="Y340" s="230"/>
      <c r="AA340" s="59"/>
      <c r="AB340" s="16"/>
      <c r="AC340" s="82"/>
      <c r="AD340" s="61"/>
      <c r="AE340" s="82"/>
    </row>
    <row r="341" spans="4:31" ht="13">
      <c r="D341" s="87"/>
      <c r="E341" s="87"/>
      <c r="F341" s="87"/>
      <c r="G341" s="87"/>
      <c r="H341" s="87"/>
      <c r="I341" s="87"/>
      <c r="L341" s="87"/>
      <c r="M341" s="89"/>
      <c r="N341" s="89"/>
      <c r="O341" s="89"/>
      <c r="S341" s="89"/>
      <c r="T341" s="89"/>
      <c r="U341" s="6"/>
      <c r="Y341" s="230"/>
      <c r="AA341" s="59"/>
      <c r="AB341" s="16"/>
      <c r="AC341" s="82"/>
      <c r="AD341" s="61"/>
      <c r="AE341" s="82"/>
    </row>
    <row r="342" spans="4:31" ht="13">
      <c r="D342" s="87"/>
      <c r="E342" s="87"/>
      <c r="F342" s="87"/>
      <c r="G342" s="87"/>
      <c r="H342" s="87"/>
      <c r="I342" s="87"/>
      <c r="L342" s="87"/>
      <c r="M342" s="89"/>
      <c r="N342" s="89"/>
      <c r="O342" s="89"/>
      <c r="S342" s="89"/>
      <c r="T342" s="89"/>
      <c r="U342" s="6"/>
      <c r="Y342" s="230"/>
      <c r="AA342" s="59"/>
      <c r="AB342" s="16"/>
      <c r="AC342" s="82"/>
      <c r="AD342" s="61"/>
      <c r="AE342" s="82"/>
    </row>
    <row r="343" spans="4:31" ht="13">
      <c r="D343" s="87"/>
      <c r="E343" s="87"/>
      <c r="F343" s="87"/>
      <c r="G343" s="87"/>
      <c r="H343" s="87"/>
      <c r="I343" s="87"/>
      <c r="L343" s="87"/>
      <c r="M343" s="89"/>
      <c r="N343" s="89"/>
      <c r="O343" s="89"/>
      <c r="S343" s="89"/>
      <c r="T343" s="89"/>
      <c r="U343" s="6"/>
      <c r="Y343" s="230"/>
      <c r="AA343" s="59"/>
      <c r="AB343" s="16"/>
      <c r="AC343" s="82"/>
      <c r="AD343" s="61"/>
      <c r="AE343" s="82"/>
    </row>
    <row r="344" spans="4:31" ht="13">
      <c r="D344" s="87"/>
      <c r="E344" s="87"/>
      <c r="F344" s="87"/>
      <c r="G344" s="87"/>
      <c r="H344" s="87"/>
      <c r="I344" s="87"/>
      <c r="L344" s="87"/>
      <c r="M344" s="89"/>
      <c r="N344" s="89"/>
      <c r="O344" s="89"/>
      <c r="S344" s="89"/>
      <c r="T344" s="89"/>
      <c r="U344" s="6"/>
      <c r="Y344" s="230"/>
      <c r="AA344" s="59"/>
      <c r="AB344" s="16"/>
      <c r="AC344" s="82"/>
      <c r="AD344" s="61"/>
      <c r="AE344" s="82"/>
    </row>
    <row r="345" spans="4:31" ht="13">
      <c r="D345" s="87"/>
      <c r="E345" s="87"/>
      <c r="F345" s="87"/>
      <c r="G345" s="87"/>
      <c r="H345" s="87"/>
      <c r="I345" s="87"/>
      <c r="L345" s="87"/>
      <c r="M345" s="89"/>
      <c r="N345" s="89"/>
      <c r="O345" s="89"/>
      <c r="S345" s="89"/>
      <c r="T345" s="89"/>
      <c r="U345" s="6"/>
      <c r="Y345" s="230"/>
      <c r="AA345" s="59"/>
      <c r="AB345" s="16"/>
      <c r="AC345" s="82"/>
      <c r="AD345" s="61"/>
      <c r="AE345" s="82"/>
    </row>
    <row r="346" spans="4:31" ht="13">
      <c r="D346" s="87"/>
      <c r="E346" s="87"/>
      <c r="F346" s="87"/>
      <c r="G346" s="87"/>
      <c r="H346" s="87"/>
      <c r="I346" s="87"/>
      <c r="L346" s="87"/>
      <c r="M346" s="89"/>
      <c r="N346" s="89"/>
      <c r="O346" s="89"/>
      <c r="S346" s="89"/>
      <c r="T346" s="89"/>
      <c r="U346" s="6"/>
      <c r="Y346" s="230"/>
      <c r="AA346" s="59"/>
      <c r="AB346" s="16"/>
      <c r="AC346" s="82"/>
      <c r="AD346" s="61"/>
      <c r="AE346" s="82"/>
    </row>
    <row r="347" spans="4:31" ht="13">
      <c r="D347" s="87"/>
      <c r="E347" s="87"/>
      <c r="F347" s="87"/>
      <c r="G347" s="87"/>
      <c r="H347" s="87"/>
      <c r="I347" s="87"/>
      <c r="L347" s="87"/>
      <c r="M347" s="89"/>
      <c r="N347" s="89"/>
      <c r="O347" s="89"/>
      <c r="S347" s="89"/>
      <c r="T347" s="89"/>
      <c r="U347" s="6"/>
      <c r="Y347" s="230"/>
      <c r="AA347" s="59"/>
      <c r="AB347" s="16"/>
      <c r="AC347" s="82"/>
      <c r="AD347" s="61"/>
      <c r="AE347" s="82"/>
    </row>
    <row r="348" spans="4:31" ht="13">
      <c r="D348" s="87"/>
      <c r="E348" s="87"/>
      <c r="F348" s="87"/>
      <c r="G348" s="87"/>
      <c r="H348" s="87"/>
      <c r="I348" s="87"/>
      <c r="L348" s="87"/>
      <c r="M348" s="89"/>
      <c r="N348" s="89"/>
      <c r="O348" s="89"/>
      <c r="S348" s="89"/>
      <c r="T348" s="89"/>
      <c r="U348" s="6"/>
      <c r="Y348" s="230"/>
      <c r="AA348" s="59"/>
      <c r="AB348" s="16"/>
      <c r="AC348" s="82"/>
      <c r="AD348" s="61"/>
      <c r="AE348" s="82"/>
    </row>
    <row r="349" spans="4:31" ht="13">
      <c r="D349" s="87"/>
      <c r="E349" s="87"/>
      <c r="F349" s="87"/>
      <c r="G349" s="87"/>
      <c r="H349" s="87"/>
      <c r="I349" s="87"/>
      <c r="L349" s="87"/>
      <c r="M349" s="89"/>
      <c r="N349" s="89"/>
      <c r="O349" s="89"/>
      <c r="S349" s="89"/>
      <c r="T349" s="89"/>
      <c r="U349" s="6"/>
      <c r="Y349" s="230"/>
      <c r="AA349" s="59"/>
      <c r="AB349" s="16"/>
      <c r="AC349" s="82"/>
      <c r="AD349" s="61"/>
      <c r="AE349" s="82"/>
    </row>
    <row r="350" spans="4:31" ht="13">
      <c r="D350" s="87"/>
      <c r="E350" s="87"/>
      <c r="F350" s="87"/>
      <c r="G350" s="87"/>
      <c r="H350" s="87"/>
      <c r="I350" s="87"/>
      <c r="L350" s="87"/>
      <c r="M350" s="89"/>
      <c r="N350" s="89"/>
      <c r="O350" s="89"/>
      <c r="S350" s="89"/>
      <c r="T350" s="89"/>
      <c r="U350" s="6"/>
      <c r="Y350" s="230"/>
      <c r="AA350" s="59"/>
      <c r="AB350" s="16"/>
      <c r="AC350" s="82"/>
      <c r="AD350" s="61"/>
      <c r="AE350" s="82"/>
    </row>
    <row r="351" spans="4:31" ht="13">
      <c r="D351" s="87"/>
      <c r="E351" s="87"/>
      <c r="F351" s="87"/>
      <c r="G351" s="87"/>
      <c r="H351" s="87"/>
      <c r="I351" s="87"/>
      <c r="L351" s="87"/>
      <c r="M351" s="89"/>
      <c r="N351" s="89"/>
      <c r="O351" s="89"/>
      <c r="S351" s="89"/>
      <c r="T351" s="89"/>
      <c r="U351" s="6"/>
      <c r="Y351" s="230"/>
      <c r="AA351" s="59"/>
      <c r="AB351" s="16"/>
      <c r="AC351" s="82"/>
      <c r="AD351" s="61"/>
      <c r="AE351" s="82"/>
    </row>
    <row r="352" spans="4:31" ht="13">
      <c r="D352" s="87"/>
      <c r="E352" s="87"/>
      <c r="F352" s="87"/>
      <c r="G352" s="87"/>
      <c r="H352" s="87"/>
      <c r="I352" s="87"/>
      <c r="L352" s="87"/>
      <c r="M352" s="89"/>
      <c r="N352" s="89"/>
      <c r="O352" s="89"/>
      <c r="S352" s="89"/>
      <c r="T352" s="89"/>
      <c r="U352" s="6"/>
      <c r="Y352" s="230"/>
      <c r="AA352" s="59"/>
      <c r="AB352" s="16"/>
      <c r="AC352" s="82"/>
      <c r="AD352" s="61"/>
      <c r="AE352" s="82"/>
    </row>
    <row r="353" spans="4:31" ht="13">
      <c r="D353" s="87"/>
      <c r="E353" s="87"/>
      <c r="F353" s="87"/>
      <c r="G353" s="87"/>
      <c r="H353" s="87"/>
      <c r="I353" s="87"/>
      <c r="L353" s="87"/>
      <c r="M353" s="89"/>
      <c r="N353" s="89"/>
      <c r="O353" s="89"/>
      <c r="S353" s="89"/>
      <c r="T353" s="89"/>
      <c r="U353" s="6"/>
      <c r="Y353" s="230"/>
      <c r="AA353" s="59"/>
      <c r="AB353" s="16"/>
      <c r="AC353" s="82"/>
      <c r="AD353" s="61"/>
      <c r="AE353" s="82"/>
    </row>
    <row r="354" spans="4:31" ht="13">
      <c r="D354" s="87"/>
      <c r="E354" s="87"/>
      <c r="F354" s="87"/>
      <c r="G354" s="87"/>
      <c r="H354" s="87"/>
      <c r="I354" s="87"/>
      <c r="L354" s="87"/>
      <c r="M354" s="89"/>
      <c r="N354" s="89"/>
      <c r="O354" s="89"/>
      <c r="S354" s="89"/>
      <c r="T354" s="89"/>
      <c r="U354" s="6"/>
      <c r="Y354" s="230"/>
      <c r="AA354" s="59"/>
      <c r="AB354" s="16"/>
      <c r="AC354" s="82"/>
      <c r="AD354" s="61"/>
      <c r="AE354" s="82"/>
    </row>
    <row r="355" spans="4:31" ht="13">
      <c r="D355" s="87"/>
      <c r="E355" s="87"/>
      <c r="F355" s="87"/>
      <c r="G355" s="87"/>
      <c r="H355" s="87"/>
      <c r="I355" s="87"/>
      <c r="L355" s="87"/>
      <c r="M355" s="89"/>
      <c r="N355" s="89"/>
      <c r="O355" s="89"/>
      <c r="S355" s="89"/>
      <c r="T355" s="89"/>
      <c r="U355" s="6"/>
      <c r="Y355" s="230"/>
      <c r="AA355" s="59"/>
      <c r="AB355" s="16"/>
      <c r="AC355" s="82"/>
      <c r="AD355" s="61"/>
      <c r="AE355" s="82"/>
    </row>
    <row r="356" spans="4:31" ht="13">
      <c r="D356" s="87"/>
      <c r="E356" s="87"/>
      <c r="F356" s="87"/>
      <c r="G356" s="87"/>
      <c r="H356" s="87"/>
      <c r="I356" s="87"/>
      <c r="L356" s="87"/>
      <c r="M356" s="89"/>
      <c r="N356" s="89"/>
      <c r="O356" s="89"/>
      <c r="S356" s="89"/>
      <c r="T356" s="89"/>
      <c r="U356" s="6"/>
      <c r="Y356" s="230"/>
      <c r="AA356" s="59"/>
      <c r="AB356" s="16"/>
      <c r="AC356" s="82"/>
      <c r="AD356" s="61"/>
      <c r="AE356" s="82"/>
    </row>
    <row r="357" spans="4:31" ht="13">
      <c r="D357" s="87"/>
      <c r="E357" s="87"/>
      <c r="F357" s="87"/>
      <c r="G357" s="87"/>
      <c r="H357" s="87"/>
      <c r="I357" s="87"/>
      <c r="L357" s="87"/>
      <c r="M357" s="89"/>
      <c r="N357" s="89"/>
      <c r="O357" s="89"/>
      <c r="S357" s="89"/>
      <c r="T357" s="89"/>
      <c r="U357" s="6"/>
      <c r="Y357" s="230"/>
      <c r="AA357" s="59"/>
      <c r="AB357" s="16"/>
      <c r="AC357" s="82"/>
      <c r="AD357" s="61"/>
      <c r="AE357" s="82"/>
    </row>
    <row r="358" spans="4:31" ht="13">
      <c r="D358" s="87"/>
      <c r="E358" s="87"/>
      <c r="F358" s="87"/>
      <c r="G358" s="87"/>
      <c r="H358" s="87"/>
      <c r="I358" s="87"/>
      <c r="L358" s="87"/>
      <c r="M358" s="89"/>
      <c r="N358" s="89"/>
      <c r="O358" s="89"/>
      <c r="S358" s="89"/>
      <c r="T358" s="89"/>
      <c r="U358" s="6"/>
      <c r="Y358" s="230"/>
      <c r="AA358" s="59"/>
      <c r="AB358" s="16"/>
      <c r="AC358" s="82"/>
      <c r="AD358" s="61"/>
      <c r="AE358" s="82"/>
    </row>
    <row r="359" spans="4:31" ht="13">
      <c r="D359" s="87"/>
      <c r="E359" s="87"/>
      <c r="F359" s="87"/>
      <c r="G359" s="87"/>
      <c r="H359" s="87"/>
      <c r="I359" s="87"/>
      <c r="L359" s="87"/>
      <c r="M359" s="89"/>
      <c r="N359" s="89"/>
      <c r="O359" s="89"/>
      <c r="S359" s="89"/>
      <c r="T359" s="89"/>
      <c r="U359" s="6"/>
      <c r="Y359" s="230"/>
      <c r="AA359" s="59"/>
      <c r="AB359" s="16"/>
      <c r="AC359" s="82"/>
      <c r="AD359" s="61"/>
      <c r="AE359" s="82"/>
    </row>
    <row r="360" spans="4:31" ht="13">
      <c r="D360" s="87"/>
      <c r="E360" s="87"/>
      <c r="F360" s="87"/>
      <c r="G360" s="87"/>
      <c r="H360" s="87"/>
      <c r="I360" s="87"/>
      <c r="L360" s="87"/>
      <c r="M360" s="89"/>
      <c r="N360" s="89"/>
      <c r="O360" s="89"/>
      <c r="S360" s="89"/>
      <c r="T360" s="89"/>
      <c r="U360" s="6"/>
      <c r="Y360" s="230"/>
      <c r="AA360" s="59"/>
      <c r="AB360" s="16"/>
      <c r="AC360" s="82"/>
      <c r="AD360" s="61"/>
      <c r="AE360" s="82"/>
    </row>
    <row r="361" spans="4:31" ht="13">
      <c r="D361" s="87"/>
      <c r="E361" s="87"/>
      <c r="F361" s="87"/>
      <c r="G361" s="87"/>
      <c r="H361" s="87"/>
      <c r="I361" s="87"/>
      <c r="L361" s="87"/>
      <c r="M361" s="89"/>
      <c r="N361" s="89"/>
      <c r="O361" s="89"/>
      <c r="S361" s="89"/>
      <c r="T361" s="89"/>
      <c r="U361" s="6"/>
      <c r="Y361" s="230"/>
      <c r="AA361" s="59"/>
      <c r="AB361" s="16"/>
      <c r="AC361" s="82"/>
      <c r="AD361" s="61"/>
      <c r="AE361" s="82"/>
    </row>
    <row r="362" spans="4:31" ht="13">
      <c r="D362" s="87"/>
      <c r="E362" s="87"/>
      <c r="F362" s="87"/>
      <c r="G362" s="87"/>
      <c r="H362" s="87"/>
      <c r="I362" s="87"/>
      <c r="L362" s="87"/>
      <c r="M362" s="89"/>
      <c r="N362" s="89"/>
      <c r="O362" s="89"/>
      <c r="S362" s="89"/>
      <c r="T362" s="89"/>
      <c r="U362" s="6"/>
      <c r="Y362" s="230"/>
      <c r="AA362" s="59"/>
      <c r="AB362" s="16"/>
      <c r="AC362" s="82"/>
      <c r="AD362" s="61"/>
      <c r="AE362" s="82"/>
    </row>
    <row r="363" spans="4:31" ht="13">
      <c r="D363" s="87"/>
      <c r="E363" s="87"/>
      <c r="F363" s="87"/>
      <c r="G363" s="87"/>
      <c r="H363" s="87"/>
      <c r="I363" s="87"/>
      <c r="L363" s="87"/>
      <c r="M363" s="89"/>
      <c r="N363" s="89"/>
      <c r="O363" s="89"/>
      <c r="S363" s="89"/>
      <c r="T363" s="89"/>
      <c r="U363" s="6"/>
      <c r="Y363" s="230"/>
      <c r="AA363" s="59"/>
      <c r="AB363" s="16"/>
      <c r="AC363" s="82"/>
      <c r="AD363" s="61"/>
      <c r="AE363" s="82"/>
    </row>
    <row r="364" spans="4:31" ht="13">
      <c r="D364" s="87"/>
      <c r="E364" s="87"/>
      <c r="F364" s="87"/>
      <c r="G364" s="87"/>
      <c r="H364" s="87"/>
      <c r="I364" s="87"/>
      <c r="L364" s="87"/>
      <c r="M364" s="89"/>
      <c r="N364" s="89"/>
      <c r="O364" s="89"/>
      <c r="S364" s="89"/>
      <c r="T364" s="89"/>
      <c r="U364" s="6"/>
      <c r="Y364" s="230"/>
      <c r="AA364" s="59"/>
      <c r="AB364" s="16"/>
      <c r="AC364" s="82"/>
      <c r="AD364" s="61"/>
      <c r="AE364" s="82"/>
    </row>
    <row r="365" spans="4:31" ht="13">
      <c r="D365" s="87"/>
      <c r="E365" s="87"/>
      <c r="F365" s="87"/>
      <c r="G365" s="87"/>
      <c r="H365" s="87"/>
      <c r="I365" s="87"/>
      <c r="L365" s="87"/>
      <c r="M365" s="89"/>
      <c r="N365" s="89"/>
      <c r="O365" s="89"/>
      <c r="S365" s="89"/>
      <c r="T365" s="89"/>
      <c r="U365" s="6"/>
      <c r="Y365" s="230"/>
      <c r="AA365" s="59"/>
      <c r="AB365" s="16"/>
      <c r="AC365" s="82"/>
      <c r="AD365" s="61"/>
      <c r="AE365" s="82"/>
    </row>
    <row r="366" spans="4:31" ht="13">
      <c r="D366" s="87"/>
      <c r="E366" s="87"/>
      <c r="F366" s="87"/>
      <c r="G366" s="87"/>
      <c r="H366" s="87"/>
      <c r="I366" s="87"/>
      <c r="L366" s="87"/>
      <c r="M366" s="89"/>
      <c r="N366" s="89"/>
      <c r="O366" s="89"/>
      <c r="S366" s="89"/>
      <c r="T366" s="89"/>
      <c r="U366" s="6"/>
      <c r="Y366" s="230"/>
      <c r="AA366" s="59"/>
      <c r="AB366" s="16"/>
      <c r="AC366" s="82"/>
      <c r="AD366" s="61"/>
      <c r="AE366" s="82"/>
    </row>
    <row r="367" spans="4:31" ht="13">
      <c r="D367" s="87"/>
      <c r="E367" s="87"/>
      <c r="F367" s="87"/>
      <c r="G367" s="87"/>
      <c r="H367" s="87"/>
      <c r="I367" s="87"/>
      <c r="L367" s="87"/>
      <c r="M367" s="89"/>
      <c r="N367" s="89"/>
      <c r="O367" s="89"/>
      <c r="S367" s="89"/>
      <c r="T367" s="89"/>
      <c r="U367" s="6"/>
      <c r="Y367" s="230"/>
      <c r="AA367" s="59"/>
      <c r="AB367" s="16"/>
      <c r="AC367" s="82"/>
      <c r="AD367" s="61"/>
      <c r="AE367" s="82"/>
    </row>
    <row r="368" spans="4:31" ht="13">
      <c r="D368" s="87"/>
      <c r="E368" s="87"/>
      <c r="F368" s="87"/>
      <c r="G368" s="87"/>
      <c r="H368" s="87"/>
      <c r="I368" s="87"/>
      <c r="L368" s="87"/>
      <c r="M368" s="89"/>
      <c r="N368" s="89"/>
      <c r="O368" s="89"/>
      <c r="S368" s="89"/>
      <c r="T368" s="89"/>
      <c r="U368" s="6"/>
      <c r="Y368" s="230"/>
      <c r="AA368" s="59"/>
      <c r="AB368" s="16"/>
      <c r="AC368" s="82"/>
      <c r="AD368" s="61"/>
      <c r="AE368" s="82"/>
    </row>
    <row r="369" spans="4:31" ht="13">
      <c r="D369" s="87"/>
      <c r="E369" s="87"/>
      <c r="F369" s="87"/>
      <c r="G369" s="87"/>
      <c r="H369" s="87"/>
      <c r="I369" s="87"/>
      <c r="L369" s="87"/>
      <c r="M369" s="89"/>
      <c r="N369" s="89"/>
      <c r="O369" s="89"/>
      <c r="S369" s="89"/>
      <c r="T369" s="89"/>
      <c r="U369" s="6"/>
      <c r="Y369" s="230"/>
      <c r="AA369" s="59"/>
      <c r="AB369" s="16"/>
      <c r="AC369" s="82"/>
      <c r="AD369" s="61"/>
      <c r="AE369" s="82"/>
    </row>
    <row r="370" spans="4:31" ht="13">
      <c r="D370" s="87"/>
      <c r="E370" s="87"/>
      <c r="F370" s="87"/>
      <c r="G370" s="87"/>
      <c r="H370" s="87"/>
      <c r="I370" s="87"/>
      <c r="L370" s="87"/>
      <c r="M370" s="89"/>
      <c r="N370" s="89"/>
      <c r="O370" s="89"/>
      <c r="S370" s="89"/>
      <c r="T370" s="89"/>
      <c r="U370" s="6"/>
      <c r="Y370" s="230"/>
      <c r="AA370" s="59"/>
      <c r="AB370" s="16"/>
      <c r="AC370" s="82"/>
      <c r="AD370" s="61"/>
      <c r="AE370" s="82"/>
    </row>
    <row r="371" spans="4:31" ht="13">
      <c r="D371" s="87"/>
      <c r="E371" s="87"/>
      <c r="F371" s="87"/>
      <c r="G371" s="87"/>
      <c r="H371" s="87"/>
      <c r="I371" s="87"/>
      <c r="L371" s="87"/>
      <c r="M371" s="89"/>
      <c r="N371" s="89"/>
      <c r="O371" s="89"/>
      <c r="S371" s="89"/>
      <c r="T371" s="89"/>
      <c r="U371" s="6"/>
      <c r="Y371" s="230"/>
      <c r="AA371" s="59"/>
      <c r="AB371" s="16"/>
      <c r="AC371" s="82"/>
      <c r="AD371" s="61"/>
      <c r="AE371" s="82"/>
    </row>
    <row r="372" spans="4:31" ht="13">
      <c r="D372" s="87"/>
      <c r="E372" s="87"/>
      <c r="F372" s="87"/>
      <c r="G372" s="87"/>
      <c r="H372" s="87"/>
      <c r="I372" s="87"/>
      <c r="L372" s="87"/>
      <c r="M372" s="89"/>
      <c r="N372" s="89"/>
      <c r="O372" s="89"/>
      <c r="S372" s="89"/>
      <c r="T372" s="89"/>
      <c r="U372" s="6"/>
      <c r="Y372" s="230"/>
      <c r="AA372" s="59"/>
      <c r="AB372" s="16"/>
      <c r="AC372" s="82"/>
      <c r="AD372" s="61"/>
      <c r="AE372" s="82"/>
    </row>
    <row r="373" spans="4:31" ht="13">
      <c r="D373" s="87"/>
      <c r="E373" s="87"/>
      <c r="F373" s="87"/>
      <c r="G373" s="87"/>
      <c r="H373" s="87"/>
      <c r="I373" s="87"/>
      <c r="L373" s="87"/>
      <c r="M373" s="89"/>
      <c r="N373" s="89"/>
      <c r="O373" s="89"/>
      <c r="S373" s="89"/>
      <c r="T373" s="89"/>
      <c r="U373" s="6"/>
      <c r="Y373" s="230"/>
      <c r="AA373" s="59"/>
      <c r="AB373" s="16"/>
      <c r="AC373" s="82"/>
      <c r="AD373" s="61"/>
      <c r="AE373" s="82"/>
    </row>
    <row r="374" spans="4:31" ht="13">
      <c r="D374" s="87"/>
      <c r="E374" s="87"/>
      <c r="F374" s="87"/>
      <c r="G374" s="87"/>
      <c r="H374" s="87"/>
      <c r="I374" s="87"/>
      <c r="L374" s="87"/>
      <c r="M374" s="89"/>
      <c r="N374" s="89"/>
      <c r="O374" s="89"/>
      <c r="S374" s="89"/>
      <c r="T374" s="89"/>
      <c r="U374" s="6"/>
      <c r="Y374" s="230"/>
      <c r="AA374" s="59"/>
      <c r="AB374" s="16"/>
      <c r="AC374" s="82"/>
      <c r="AD374" s="61"/>
      <c r="AE374" s="82"/>
    </row>
    <row r="375" spans="4:31" ht="13">
      <c r="D375" s="87"/>
      <c r="E375" s="87"/>
      <c r="F375" s="87"/>
      <c r="G375" s="87"/>
      <c r="H375" s="87"/>
      <c r="I375" s="87"/>
      <c r="L375" s="87"/>
      <c r="M375" s="89"/>
      <c r="N375" s="89"/>
      <c r="O375" s="89"/>
      <c r="S375" s="89"/>
      <c r="T375" s="89"/>
      <c r="U375" s="6"/>
      <c r="Y375" s="230"/>
      <c r="AA375" s="59"/>
      <c r="AB375" s="16"/>
      <c r="AC375" s="82"/>
      <c r="AD375" s="61"/>
      <c r="AE375" s="82"/>
    </row>
    <row r="376" spans="4:31" ht="13">
      <c r="D376" s="87"/>
      <c r="E376" s="87"/>
      <c r="F376" s="87"/>
      <c r="G376" s="87"/>
      <c r="H376" s="87"/>
      <c r="I376" s="87"/>
      <c r="L376" s="87"/>
      <c r="M376" s="89"/>
      <c r="N376" s="89"/>
      <c r="O376" s="89"/>
      <c r="S376" s="89"/>
      <c r="T376" s="89"/>
      <c r="U376" s="6"/>
      <c r="Y376" s="230"/>
      <c r="AA376" s="59"/>
      <c r="AB376" s="16"/>
      <c r="AC376" s="82"/>
      <c r="AD376" s="61"/>
      <c r="AE376" s="82"/>
    </row>
    <row r="377" spans="4:31" ht="13">
      <c r="D377" s="87"/>
      <c r="E377" s="87"/>
      <c r="F377" s="87"/>
      <c r="G377" s="87"/>
      <c r="H377" s="87"/>
      <c r="I377" s="87"/>
      <c r="L377" s="87"/>
      <c r="M377" s="89"/>
      <c r="N377" s="89"/>
      <c r="O377" s="89"/>
      <c r="S377" s="89"/>
      <c r="T377" s="89"/>
      <c r="U377" s="6"/>
      <c r="Y377" s="230"/>
      <c r="AA377" s="59"/>
      <c r="AB377" s="16"/>
      <c r="AC377" s="82"/>
      <c r="AD377" s="61"/>
      <c r="AE377" s="82"/>
    </row>
    <row r="378" spans="4:31" ht="13">
      <c r="D378" s="87"/>
      <c r="E378" s="87"/>
      <c r="F378" s="87"/>
      <c r="G378" s="87"/>
      <c r="H378" s="87"/>
      <c r="I378" s="87"/>
      <c r="L378" s="87"/>
      <c r="M378" s="89"/>
      <c r="N378" s="89"/>
      <c r="O378" s="89"/>
      <c r="S378" s="89"/>
      <c r="T378" s="89"/>
      <c r="U378" s="6"/>
      <c r="Y378" s="230"/>
      <c r="AA378" s="59"/>
      <c r="AB378" s="16"/>
      <c r="AC378" s="82"/>
      <c r="AD378" s="61"/>
      <c r="AE378" s="82"/>
    </row>
    <row r="379" spans="4:31" ht="13">
      <c r="D379" s="87"/>
      <c r="E379" s="87"/>
      <c r="F379" s="87"/>
      <c r="G379" s="87"/>
      <c r="H379" s="87"/>
      <c r="I379" s="87"/>
      <c r="L379" s="87"/>
      <c r="M379" s="89"/>
      <c r="N379" s="89"/>
      <c r="O379" s="89"/>
      <c r="S379" s="89"/>
      <c r="T379" s="89"/>
      <c r="U379" s="6"/>
      <c r="Y379" s="230"/>
      <c r="AA379" s="59"/>
      <c r="AB379" s="16"/>
      <c r="AC379" s="82"/>
      <c r="AD379" s="61"/>
      <c r="AE379" s="82"/>
    </row>
    <row r="380" spans="4:31" ht="13">
      <c r="D380" s="87"/>
      <c r="E380" s="87"/>
      <c r="F380" s="87"/>
      <c r="G380" s="87"/>
      <c r="H380" s="87"/>
      <c r="I380" s="87"/>
      <c r="L380" s="87"/>
      <c r="M380" s="89"/>
      <c r="N380" s="89"/>
      <c r="O380" s="89"/>
      <c r="S380" s="89"/>
      <c r="T380" s="89"/>
      <c r="U380" s="6"/>
      <c r="Y380" s="230"/>
      <c r="AA380" s="59"/>
      <c r="AB380" s="16"/>
      <c r="AC380" s="82"/>
      <c r="AD380" s="61"/>
      <c r="AE380" s="82"/>
    </row>
    <row r="381" spans="4:31" ht="13">
      <c r="D381" s="87"/>
      <c r="E381" s="87"/>
      <c r="F381" s="87"/>
      <c r="G381" s="87"/>
      <c r="H381" s="87"/>
      <c r="I381" s="87"/>
      <c r="L381" s="87"/>
      <c r="M381" s="89"/>
      <c r="N381" s="89"/>
      <c r="O381" s="89"/>
      <c r="S381" s="89"/>
      <c r="T381" s="89"/>
      <c r="U381" s="6"/>
      <c r="Y381" s="230"/>
      <c r="AA381" s="59"/>
      <c r="AB381" s="16"/>
      <c r="AC381" s="82"/>
      <c r="AD381" s="61"/>
      <c r="AE381" s="82"/>
    </row>
    <row r="382" spans="4:31" ht="13">
      <c r="D382" s="87"/>
      <c r="E382" s="87"/>
      <c r="F382" s="87"/>
      <c r="G382" s="87"/>
      <c r="H382" s="87"/>
      <c r="I382" s="87"/>
      <c r="L382" s="87"/>
      <c r="M382" s="89"/>
      <c r="N382" s="89"/>
      <c r="O382" s="89"/>
      <c r="S382" s="89"/>
      <c r="T382" s="89"/>
      <c r="U382" s="6"/>
      <c r="Y382" s="230"/>
      <c r="AA382" s="59"/>
      <c r="AB382" s="16"/>
      <c r="AC382" s="82"/>
      <c r="AD382" s="61"/>
      <c r="AE382" s="82"/>
    </row>
    <row r="383" spans="4:31" ht="13">
      <c r="D383" s="87"/>
      <c r="E383" s="87"/>
      <c r="F383" s="87"/>
      <c r="G383" s="87"/>
      <c r="H383" s="87"/>
      <c r="I383" s="87"/>
      <c r="L383" s="87"/>
      <c r="M383" s="89"/>
      <c r="N383" s="89"/>
      <c r="O383" s="89"/>
      <c r="S383" s="89"/>
      <c r="T383" s="89"/>
      <c r="U383" s="6"/>
      <c r="Y383" s="230"/>
      <c r="AA383" s="59"/>
      <c r="AB383" s="16"/>
      <c r="AC383" s="82"/>
      <c r="AD383" s="61"/>
      <c r="AE383" s="82"/>
    </row>
    <row r="384" spans="4:31" ht="13">
      <c r="D384" s="87"/>
      <c r="E384" s="87"/>
      <c r="F384" s="87"/>
      <c r="G384" s="87"/>
      <c r="H384" s="87"/>
      <c r="I384" s="87"/>
      <c r="L384" s="87"/>
      <c r="M384" s="89"/>
      <c r="N384" s="89"/>
      <c r="O384" s="89"/>
      <c r="S384" s="89"/>
      <c r="T384" s="89"/>
      <c r="U384" s="6"/>
      <c r="Y384" s="230"/>
      <c r="AA384" s="59"/>
      <c r="AB384" s="16"/>
      <c r="AC384" s="82"/>
      <c r="AD384" s="61"/>
      <c r="AE384" s="82"/>
    </row>
    <row r="385" spans="4:31" ht="13">
      <c r="D385" s="87"/>
      <c r="E385" s="87"/>
      <c r="F385" s="87"/>
      <c r="G385" s="87"/>
      <c r="H385" s="87"/>
      <c r="I385" s="87"/>
      <c r="L385" s="87"/>
      <c r="M385" s="89"/>
      <c r="N385" s="89"/>
      <c r="O385" s="89"/>
      <c r="S385" s="89"/>
      <c r="T385" s="89"/>
      <c r="U385" s="6"/>
      <c r="Y385" s="230"/>
      <c r="AA385" s="59"/>
      <c r="AB385" s="16"/>
      <c r="AC385" s="82"/>
      <c r="AD385" s="61"/>
      <c r="AE385" s="82"/>
    </row>
    <row r="386" spans="4:31" ht="13">
      <c r="D386" s="87"/>
      <c r="E386" s="87"/>
      <c r="F386" s="87"/>
      <c r="G386" s="87"/>
      <c r="H386" s="87"/>
      <c r="I386" s="87"/>
      <c r="L386" s="87"/>
      <c r="M386" s="89"/>
      <c r="N386" s="89"/>
      <c r="O386" s="89"/>
      <c r="S386" s="89"/>
      <c r="T386" s="89"/>
      <c r="U386" s="6"/>
      <c r="Y386" s="230"/>
      <c r="AA386" s="59"/>
      <c r="AB386" s="16"/>
      <c r="AC386" s="82"/>
      <c r="AD386" s="61"/>
      <c r="AE386" s="82"/>
    </row>
    <row r="387" spans="4:31" ht="13">
      <c r="D387" s="87"/>
      <c r="E387" s="87"/>
      <c r="F387" s="87"/>
      <c r="G387" s="87"/>
      <c r="H387" s="87"/>
      <c r="I387" s="87"/>
      <c r="L387" s="87"/>
      <c r="M387" s="89"/>
      <c r="N387" s="89"/>
      <c r="O387" s="89"/>
      <c r="S387" s="89"/>
      <c r="T387" s="89"/>
      <c r="U387" s="6"/>
      <c r="Y387" s="230"/>
      <c r="AA387" s="59"/>
      <c r="AB387" s="16"/>
      <c r="AC387" s="82"/>
      <c r="AD387" s="61"/>
      <c r="AE387" s="82"/>
    </row>
    <row r="388" spans="4:31" ht="13">
      <c r="D388" s="87"/>
      <c r="E388" s="87"/>
      <c r="F388" s="87"/>
      <c r="G388" s="87"/>
      <c r="H388" s="87"/>
      <c r="I388" s="87"/>
      <c r="L388" s="87"/>
      <c r="M388" s="89"/>
      <c r="N388" s="89"/>
      <c r="O388" s="89"/>
      <c r="S388" s="89"/>
      <c r="T388" s="89"/>
      <c r="U388" s="6"/>
      <c r="Y388" s="230"/>
      <c r="AA388" s="59"/>
      <c r="AB388" s="16"/>
      <c r="AC388" s="82"/>
      <c r="AD388" s="61"/>
      <c r="AE388" s="82"/>
    </row>
    <row r="389" spans="4:31" ht="13">
      <c r="D389" s="87"/>
      <c r="E389" s="87"/>
      <c r="F389" s="87"/>
      <c r="G389" s="87"/>
      <c r="H389" s="87"/>
      <c r="I389" s="87"/>
      <c r="L389" s="87"/>
      <c r="M389" s="89"/>
      <c r="N389" s="89"/>
      <c r="O389" s="89"/>
      <c r="S389" s="89"/>
      <c r="T389" s="89"/>
      <c r="U389" s="6"/>
      <c r="Y389" s="230"/>
      <c r="AA389" s="59"/>
      <c r="AB389" s="16"/>
      <c r="AC389" s="82"/>
      <c r="AD389" s="61"/>
      <c r="AE389" s="82"/>
    </row>
    <row r="390" spans="4:31" ht="13">
      <c r="D390" s="87"/>
      <c r="E390" s="87"/>
      <c r="F390" s="87"/>
      <c r="G390" s="87"/>
      <c r="H390" s="87"/>
      <c r="I390" s="87"/>
      <c r="L390" s="87"/>
      <c r="M390" s="89"/>
      <c r="N390" s="89"/>
      <c r="O390" s="89"/>
      <c r="S390" s="89"/>
      <c r="T390" s="89"/>
      <c r="U390" s="6"/>
      <c r="Y390" s="230"/>
      <c r="AA390" s="59"/>
      <c r="AB390" s="16"/>
      <c r="AC390" s="82"/>
      <c r="AD390" s="61"/>
      <c r="AE390" s="82"/>
    </row>
    <row r="391" spans="4:31" ht="13">
      <c r="D391" s="87"/>
      <c r="E391" s="87"/>
      <c r="F391" s="87"/>
      <c r="G391" s="87"/>
      <c r="H391" s="87"/>
      <c r="I391" s="87"/>
      <c r="L391" s="87"/>
      <c r="M391" s="89"/>
      <c r="N391" s="89"/>
      <c r="O391" s="89"/>
      <c r="S391" s="89"/>
      <c r="T391" s="89"/>
      <c r="U391" s="6"/>
      <c r="Y391" s="230"/>
      <c r="AA391" s="59"/>
      <c r="AB391" s="16"/>
      <c r="AC391" s="82"/>
      <c r="AD391" s="61"/>
      <c r="AE391" s="82"/>
    </row>
    <row r="392" spans="4:31" ht="13">
      <c r="D392" s="87"/>
      <c r="E392" s="87"/>
      <c r="F392" s="87"/>
      <c r="G392" s="87"/>
      <c r="H392" s="87"/>
      <c r="I392" s="87"/>
      <c r="L392" s="87"/>
      <c r="M392" s="89"/>
      <c r="N392" s="89"/>
      <c r="O392" s="89"/>
      <c r="S392" s="89"/>
      <c r="T392" s="89"/>
      <c r="U392" s="6"/>
      <c r="Y392" s="230"/>
      <c r="AA392" s="59"/>
      <c r="AB392" s="16"/>
      <c r="AC392" s="82"/>
      <c r="AD392" s="61"/>
      <c r="AE392" s="82"/>
    </row>
    <row r="393" spans="4:31" ht="13">
      <c r="D393" s="87"/>
      <c r="E393" s="87"/>
      <c r="F393" s="87"/>
      <c r="G393" s="87"/>
      <c r="H393" s="87"/>
      <c r="I393" s="87"/>
      <c r="L393" s="87"/>
      <c r="M393" s="89"/>
      <c r="N393" s="89"/>
      <c r="O393" s="89"/>
      <c r="S393" s="89"/>
      <c r="T393" s="89"/>
      <c r="U393" s="6"/>
      <c r="Y393" s="230"/>
      <c r="AA393" s="59"/>
      <c r="AB393" s="16"/>
      <c r="AC393" s="82"/>
      <c r="AD393" s="61"/>
      <c r="AE393" s="82"/>
    </row>
    <row r="394" spans="4:31" ht="13">
      <c r="D394" s="87"/>
      <c r="E394" s="87"/>
      <c r="F394" s="87"/>
      <c r="G394" s="87"/>
      <c r="H394" s="87"/>
      <c r="I394" s="87"/>
      <c r="L394" s="87"/>
      <c r="M394" s="89"/>
      <c r="N394" s="89"/>
      <c r="O394" s="89"/>
      <c r="S394" s="89"/>
      <c r="T394" s="89"/>
      <c r="U394" s="6"/>
      <c r="Y394" s="230"/>
      <c r="AA394" s="59"/>
      <c r="AB394" s="16"/>
      <c r="AC394" s="82"/>
      <c r="AD394" s="61"/>
      <c r="AE394" s="82"/>
    </row>
    <row r="395" spans="4:31" ht="13">
      <c r="D395" s="87"/>
      <c r="E395" s="87"/>
      <c r="F395" s="87"/>
      <c r="G395" s="87"/>
      <c r="H395" s="87"/>
      <c r="I395" s="87"/>
      <c r="L395" s="87"/>
      <c r="M395" s="89"/>
      <c r="N395" s="89"/>
      <c r="O395" s="89"/>
      <c r="S395" s="89"/>
      <c r="T395" s="89"/>
      <c r="U395" s="6"/>
      <c r="Y395" s="230"/>
      <c r="AA395" s="59"/>
      <c r="AB395" s="16"/>
      <c r="AC395" s="82"/>
      <c r="AD395" s="61"/>
      <c r="AE395" s="82"/>
    </row>
    <row r="396" spans="4:31" ht="13">
      <c r="D396" s="87"/>
      <c r="E396" s="87"/>
      <c r="F396" s="87"/>
      <c r="G396" s="87"/>
      <c r="H396" s="87"/>
      <c r="I396" s="87"/>
      <c r="L396" s="87"/>
      <c r="M396" s="89"/>
      <c r="N396" s="89"/>
      <c r="O396" s="89"/>
      <c r="S396" s="89"/>
      <c r="T396" s="89"/>
      <c r="U396" s="6"/>
      <c r="Y396" s="230"/>
      <c r="AA396" s="59"/>
      <c r="AB396" s="16"/>
      <c r="AC396" s="82"/>
      <c r="AD396" s="61"/>
      <c r="AE396" s="82"/>
    </row>
    <row r="397" spans="4:31" ht="13">
      <c r="D397" s="87"/>
      <c r="E397" s="87"/>
      <c r="F397" s="87"/>
      <c r="G397" s="87"/>
      <c r="H397" s="87"/>
      <c r="I397" s="87"/>
      <c r="L397" s="87"/>
      <c r="M397" s="89"/>
      <c r="N397" s="89"/>
      <c r="O397" s="89"/>
      <c r="S397" s="89"/>
      <c r="T397" s="89"/>
      <c r="U397" s="6"/>
      <c r="Y397" s="230"/>
      <c r="AA397" s="59"/>
      <c r="AB397" s="16"/>
      <c r="AC397" s="82"/>
      <c r="AD397" s="61"/>
      <c r="AE397" s="82"/>
    </row>
    <row r="398" spans="4:31" ht="13">
      <c r="D398" s="87"/>
      <c r="E398" s="87"/>
      <c r="F398" s="87"/>
      <c r="G398" s="87"/>
      <c r="H398" s="87"/>
      <c r="I398" s="87"/>
      <c r="L398" s="87"/>
      <c r="M398" s="89"/>
      <c r="N398" s="89"/>
      <c r="O398" s="89"/>
      <c r="S398" s="89"/>
      <c r="T398" s="89"/>
      <c r="U398" s="6"/>
      <c r="Y398" s="230"/>
      <c r="AA398" s="59"/>
      <c r="AB398" s="16"/>
      <c r="AC398" s="82"/>
      <c r="AD398" s="61"/>
      <c r="AE398" s="82"/>
    </row>
    <row r="399" spans="4:31" ht="13">
      <c r="D399" s="87"/>
      <c r="E399" s="87"/>
      <c r="F399" s="87"/>
      <c r="G399" s="87"/>
      <c r="H399" s="87"/>
      <c r="I399" s="87"/>
      <c r="L399" s="87"/>
      <c r="M399" s="89"/>
      <c r="N399" s="89"/>
      <c r="O399" s="89"/>
      <c r="S399" s="89"/>
      <c r="T399" s="89"/>
      <c r="U399" s="6"/>
      <c r="Y399" s="230"/>
      <c r="AA399" s="59"/>
      <c r="AB399" s="16"/>
      <c r="AC399" s="82"/>
      <c r="AD399" s="61"/>
      <c r="AE399" s="82"/>
    </row>
    <row r="400" spans="4:31" ht="13">
      <c r="D400" s="87"/>
      <c r="E400" s="87"/>
      <c r="F400" s="87"/>
      <c r="G400" s="87"/>
      <c r="H400" s="87"/>
      <c r="I400" s="87"/>
      <c r="L400" s="87"/>
      <c r="M400" s="89"/>
      <c r="N400" s="89"/>
      <c r="O400" s="89"/>
      <c r="S400" s="89"/>
      <c r="T400" s="89"/>
      <c r="U400" s="6"/>
      <c r="Y400" s="230"/>
      <c r="AA400" s="59"/>
      <c r="AB400" s="16"/>
      <c r="AC400" s="82"/>
      <c r="AD400" s="61"/>
      <c r="AE400" s="82"/>
    </row>
    <row r="401" spans="4:31" ht="13">
      <c r="D401" s="87"/>
      <c r="E401" s="87"/>
      <c r="F401" s="87"/>
      <c r="G401" s="87"/>
      <c r="H401" s="87"/>
      <c r="I401" s="87"/>
      <c r="L401" s="87"/>
      <c r="M401" s="89"/>
      <c r="N401" s="89"/>
      <c r="O401" s="89"/>
      <c r="S401" s="89"/>
      <c r="T401" s="89"/>
      <c r="U401" s="6"/>
      <c r="Y401" s="230"/>
      <c r="AA401" s="59"/>
      <c r="AB401" s="16"/>
      <c r="AC401" s="82"/>
      <c r="AD401" s="61"/>
      <c r="AE401" s="82"/>
    </row>
    <row r="402" spans="4:31" ht="13">
      <c r="D402" s="87"/>
      <c r="E402" s="87"/>
      <c r="F402" s="87"/>
      <c r="G402" s="87"/>
      <c r="H402" s="87"/>
      <c r="I402" s="87"/>
      <c r="L402" s="87"/>
      <c r="M402" s="89"/>
      <c r="N402" s="89"/>
      <c r="O402" s="89"/>
      <c r="S402" s="89"/>
      <c r="T402" s="89"/>
      <c r="U402" s="6"/>
      <c r="Y402" s="230"/>
      <c r="AA402" s="59"/>
      <c r="AB402" s="16"/>
      <c r="AC402" s="82"/>
      <c r="AD402" s="61"/>
      <c r="AE402" s="82"/>
    </row>
    <row r="403" spans="4:31" ht="13">
      <c r="D403" s="87"/>
      <c r="E403" s="87"/>
      <c r="F403" s="87"/>
      <c r="G403" s="87"/>
      <c r="H403" s="87"/>
      <c r="I403" s="87"/>
      <c r="L403" s="87"/>
      <c r="M403" s="89"/>
      <c r="N403" s="89"/>
      <c r="O403" s="89"/>
      <c r="S403" s="89"/>
      <c r="T403" s="89"/>
      <c r="U403" s="6"/>
      <c r="Y403" s="230"/>
      <c r="AA403" s="59"/>
      <c r="AB403" s="16"/>
      <c r="AC403" s="82"/>
      <c r="AD403" s="61"/>
      <c r="AE403" s="82"/>
    </row>
    <row r="404" spans="4:31" ht="13">
      <c r="D404" s="87"/>
      <c r="E404" s="87"/>
      <c r="F404" s="87"/>
      <c r="G404" s="87"/>
      <c r="H404" s="87"/>
      <c r="I404" s="87"/>
      <c r="L404" s="87"/>
      <c r="M404" s="89"/>
      <c r="N404" s="89"/>
      <c r="O404" s="89"/>
      <c r="S404" s="89"/>
      <c r="T404" s="89"/>
      <c r="U404" s="6"/>
      <c r="Y404" s="230"/>
      <c r="AA404" s="59"/>
      <c r="AB404" s="16"/>
      <c r="AC404" s="82"/>
      <c r="AD404" s="61"/>
      <c r="AE404" s="82"/>
    </row>
    <row r="405" spans="4:31" ht="13">
      <c r="D405" s="87"/>
      <c r="E405" s="87"/>
      <c r="F405" s="87"/>
      <c r="G405" s="87"/>
      <c r="H405" s="87"/>
      <c r="I405" s="87"/>
      <c r="L405" s="87"/>
      <c r="M405" s="89"/>
      <c r="N405" s="89"/>
      <c r="O405" s="89"/>
      <c r="S405" s="89"/>
      <c r="T405" s="89"/>
      <c r="U405" s="6"/>
      <c r="Y405" s="230"/>
      <c r="AA405" s="59"/>
      <c r="AB405" s="16"/>
      <c r="AC405" s="82"/>
      <c r="AD405" s="61"/>
      <c r="AE405" s="82"/>
    </row>
    <row r="406" spans="4:31" ht="13">
      <c r="D406" s="87"/>
      <c r="E406" s="87"/>
      <c r="F406" s="87"/>
      <c r="G406" s="87"/>
      <c r="H406" s="87"/>
      <c r="I406" s="87"/>
      <c r="L406" s="87"/>
      <c r="M406" s="89"/>
      <c r="N406" s="89"/>
      <c r="O406" s="89"/>
      <c r="S406" s="89"/>
      <c r="T406" s="89"/>
      <c r="U406" s="6"/>
      <c r="Y406" s="230"/>
      <c r="AA406" s="59"/>
      <c r="AB406" s="16"/>
      <c r="AC406" s="82"/>
      <c r="AD406" s="61"/>
      <c r="AE406" s="82"/>
    </row>
    <row r="407" spans="4:31" ht="13">
      <c r="D407" s="87"/>
      <c r="E407" s="87"/>
      <c r="F407" s="87"/>
      <c r="G407" s="87"/>
      <c r="H407" s="87"/>
      <c r="I407" s="87"/>
      <c r="L407" s="87"/>
      <c r="M407" s="89"/>
      <c r="N407" s="89"/>
      <c r="O407" s="89"/>
      <c r="S407" s="89"/>
      <c r="T407" s="89"/>
      <c r="U407" s="6"/>
      <c r="Y407" s="230"/>
      <c r="AA407" s="59"/>
      <c r="AB407" s="16"/>
      <c r="AC407" s="82"/>
      <c r="AD407" s="61"/>
      <c r="AE407" s="82"/>
    </row>
    <row r="408" spans="4:31" ht="13">
      <c r="D408" s="87"/>
      <c r="E408" s="87"/>
      <c r="F408" s="87"/>
      <c r="G408" s="87"/>
      <c r="H408" s="87"/>
      <c r="I408" s="87"/>
      <c r="L408" s="87"/>
      <c r="M408" s="89"/>
      <c r="N408" s="89"/>
      <c r="O408" s="89"/>
      <c r="S408" s="89"/>
      <c r="T408" s="89"/>
      <c r="U408" s="6"/>
      <c r="Y408" s="230"/>
      <c r="AA408" s="59"/>
      <c r="AB408" s="16"/>
      <c r="AC408" s="82"/>
      <c r="AD408" s="61"/>
      <c r="AE408" s="82"/>
    </row>
    <row r="409" spans="4:31" ht="13">
      <c r="D409" s="87"/>
      <c r="E409" s="87"/>
      <c r="F409" s="87"/>
      <c r="G409" s="87"/>
      <c r="H409" s="87"/>
      <c r="I409" s="87"/>
      <c r="L409" s="87"/>
      <c r="M409" s="89"/>
      <c r="N409" s="89"/>
      <c r="O409" s="89"/>
      <c r="S409" s="89"/>
      <c r="T409" s="89"/>
      <c r="U409" s="6"/>
      <c r="Y409" s="230"/>
      <c r="AA409" s="59"/>
      <c r="AB409" s="16"/>
      <c r="AC409" s="82"/>
      <c r="AD409" s="61"/>
      <c r="AE409" s="82"/>
    </row>
    <row r="410" spans="4:31" ht="13">
      <c r="D410" s="87"/>
      <c r="E410" s="87"/>
      <c r="F410" s="87"/>
      <c r="G410" s="87"/>
      <c r="H410" s="87"/>
      <c r="I410" s="87"/>
      <c r="L410" s="87"/>
      <c r="M410" s="89"/>
      <c r="N410" s="89"/>
      <c r="O410" s="89"/>
      <c r="S410" s="89"/>
      <c r="T410" s="89"/>
      <c r="U410" s="6"/>
      <c r="Y410" s="230"/>
      <c r="AA410" s="59"/>
      <c r="AB410" s="16"/>
      <c r="AC410" s="82"/>
      <c r="AD410" s="61"/>
      <c r="AE410" s="82"/>
    </row>
    <row r="411" spans="4:31" ht="13">
      <c r="D411" s="87"/>
      <c r="E411" s="87"/>
      <c r="F411" s="87"/>
      <c r="G411" s="87"/>
      <c r="H411" s="87"/>
      <c r="I411" s="87"/>
      <c r="L411" s="87"/>
      <c r="M411" s="89"/>
      <c r="N411" s="89"/>
      <c r="O411" s="89"/>
      <c r="S411" s="89"/>
      <c r="T411" s="89"/>
      <c r="U411" s="6"/>
      <c r="Y411" s="230"/>
      <c r="AA411" s="59"/>
      <c r="AB411" s="16"/>
      <c r="AC411" s="82"/>
      <c r="AD411" s="61"/>
      <c r="AE411" s="82"/>
    </row>
    <row r="412" spans="4:31" ht="13">
      <c r="D412" s="87"/>
      <c r="E412" s="87"/>
      <c r="F412" s="87"/>
      <c r="G412" s="87"/>
      <c r="H412" s="87"/>
      <c r="I412" s="87"/>
      <c r="L412" s="87"/>
      <c r="M412" s="89"/>
      <c r="N412" s="89"/>
      <c r="O412" s="89"/>
      <c r="S412" s="89"/>
      <c r="T412" s="89"/>
      <c r="U412" s="6"/>
      <c r="Y412" s="230"/>
      <c r="AA412" s="59"/>
      <c r="AB412" s="16"/>
      <c r="AC412" s="82"/>
      <c r="AD412" s="61"/>
      <c r="AE412" s="82"/>
    </row>
    <row r="413" spans="4:31" ht="13">
      <c r="D413" s="87"/>
      <c r="E413" s="87"/>
      <c r="F413" s="87"/>
      <c r="G413" s="87"/>
      <c r="H413" s="87"/>
      <c r="I413" s="87"/>
      <c r="L413" s="87"/>
      <c r="M413" s="89"/>
      <c r="N413" s="89"/>
      <c r="O413" s="89"/>
      <c r="S413" s="89"/>
      <c r="T413" s="89"/>
      <c r="U413" s="6"/>
      <c r="Y413" s="230"/>
      <c r="AA413" s="59"/>
      <c r="AB413" s="16"/>
      <c r="AC413" s="82"/>
      <c r="AD413" s="61"/>
      <c r="AE413" s="82"/>
    </row>
    <row r="414" spans="4:31" ht="13">
      <c r="D414" s="87"/>
      <c r="E414" s="87"/>
      <c r="F414" s="87"/>
      <c r="G414" s="87"/>
      <c r="H414" s="87"/>
      <c r="I414" s="87"/>
      <c r="L414" s="87"/>
      <c r="M414" s="89"/>
      <c r="N414" s="89"/>
      <c r="O414" s="89"/>
      <c r="S414" s="89"/>
      <c r="T414" s="89"/>
      <c r="U414" s="6"/>
      <c r="Y414" s="230"/>
      <c r="AA414" s="59"/>
      <c r="AB414" s="16"/>
      <c r="AC414" s="82"/>
      <c r="AD414" s="61"/>
      <c r="AE414" s="82"/>
    </row>
    <row r="415" spans="4:31" ht="13">
      <c r="D415" s="87"/>
      <c r="E415" s="87"/>
      <c r="F415" s="87"/>
      <c r="G415" s="87"/>
      <c r="H415" s="87"/>
      <c r="I415" s="87"/>
      <c r="L415" s="87"/>
      <c r="M415" s="89"/>
      <c r="N415" s="89"/>
      <c r="O415" s="89"/>
      <c r="S415" s="89"/>
      <c r="T415" s="89"/>
      <c r="U415" s="6"/>
      <c r="Y415" s="230"/>
      <c r="AA415" s="59"/>
      <c r="AB415" s="16"/>
      <c r="AC415" s="82"/>
      <c r="AD415" s="61"/>
      <c r="AE415" s="82"/>
    </row>
    <row r="416" spans="4:31" ht="13">
      <c r="D416" s="87"/>
      <c r="E416" s="87"/>
      <c r="F416" s="87"/>
      <c r="G416" s="87"/>
      <c r="H416" s="87"/>
      <c r="I416" s="87"/>
      <c r="L416" s="87"/>
      <c r="M416" s="89"/>
      <c r="N416" s="89"/>
      <c r="O416" s="89"/>
      <c r="S416" s="89"/>
      <c r="T416" s="89"/>
      <c r="U416" s="6"/>
      <c r="Y416" s="230"/>
      <c r="AA416" s="59"/>
      <c r="AB416" s="16"/>
      <c r="AC416" s="82"/>
      <c r="AD416" s="61"/>
      <c r="AE416" s="82"/>
    </row>
    <row r="417" spans="4:31" ht="13">
      <c r="D417" s="87"/>
      <c r="E417" s="87"/>
      <c r="F417" s="87"/>
      <c r="G417" s="87"/>
      <c r="H417" s="87"/>
      <c r="I417" s="87"/>
      <c r="L417" s="87"/>
      <c r="M417" s="89"/>
      <c r="N417" s="89"/>
      <c r="O417" s="89"/>
      <c r="S417" s="89"/>
      <c r="T417" s="89"/>
      <c r="U417" s="6"/>
      <c r="Y417" s="230"/>
      <c r="AA417" s="59"/>
      <c r="AB417" s="16"/>
      <c r="AC417" s="82"/>
      <c r="AD417" s="61"/>
      <c r="AE417" s="82"/>
    </row>
    <row r="418" spans="4:31" ht="13">
      <c r="D418" s="87"/>
      <c r="E418" s="87"/>
      <c r="F418" s="87"/>
      <c r="G418" s="87"/>
      <c r="H418" s="87"/>
      <c r="I418" s="87"/>
      <c r="L418" s="87"/>
      <c r="M418" s="89"/>
      <c r="N418" s="89"/>
      <c r="O418" s="89"/>
      <c r="S418" s="89"/>
      <c r="T418" s="89"/>
      <c r="U418" s="6"/>
      <c r="Y418" s="230"/>
      <c r="AA418" s="59"/>
      <c r="AB418" s="16"/>
      <c r="AC418" s="82"/>
      <c r="AD418" s="61"/>
      <c r="AE418" s="82"/>
    </row>
    <row r="419" spans="4:31" ht="13">
      <c r="D419" s="87"/>
      <c r="E419" s="87"/>
      <c r="F419" s="87"/>
      <c r="G419" s="87"/>
      <c r="H419" s="87"/>
      <c r="I419" s="87"/>
      <c r="L419" s="87"/>
      <c r="M419" s="89"/>
      <c r="N419" s="89"/>
      <c r="O419" s="89"/>
      <c r="S419" s="89"/>
      <c r="T419" s="89"/>
      <c r="U419" s="6"/>
      <c r="Y419" s="230"/>
      <c r="AA419" s="59"/>
      <c r="AB419" s="16"/>
      <c r="AC419" s="82"/>
      <c r="AD419" s="61"/>
      <c r="AE419" s="82"/>
    </row>
    <row r="420" spans="4:31" ht="13">
      <c r="D420" s="87"/>
      <c r="E420" s="87"/>
      <c r="F420" s="87"/>
      <c r="G420" s="87"/>
      <c r="H420" s="87"/>
      <c r="I420" s="87"/>
      <c r="L420" s="87"/>
      <c r="M420" s="89"/>
      <c r="N420" s="89"/>
      <c r="O420" s="89"/>
      <c r="S420" s="89"/>
      <c r="T420" s="89"/>
      <c r="U420" s="6"/>
      <c r="Y420" s="230"/>
      <c r="AA420" s="59"/>
      <c r="AB420" s="16"/>
      <c r="AC420" s="82"/>
      <c r="AD420" s="61"/>
      <c r="AE420" s="82"/>
    </row>
    <row r="421" spans="4:31" ht="13">
      <c r="D421" s="87"/>
      <c r="E421" s="87"/>
      <c r="F421" s="87"/>
      <c r="G421" s="87"/>
      <c r="H421" s="87"/>
      <c r="I421" s="87"/>
      <c r="L421" s="87"/>
      <c r="M421" s="89"/>
      <c r="N421" s="89"/>
      <c r="O421" s="89"/>
      <c r="S421" s="89"/>
      <c r="T421" s="89"/>
      <c r="U421" s="6"/>
      <c r="Y421" s="230"/>
      <c r="AA421" s="59"/>
      <c r="AB421" s="16"/>
      <c r="AC421" s="82"/>
      <c r="AD421" s="61"/>
      <c r="AE421" s="82"/>
    </row>
    <row r="422" spans="4:31" ht="13">
      <c r="D422" s="87"/>
      <c r="E422" s="87"/>
      <c r="F422" s="87"/>
      <c r="G422" s="87"/>
      <c r="H422" s="87"/>
      <c r="I422" s="87"/>
      <c r="L422" s="87"/>
      <c r="M422" s="89"/>
      <c r="N422" s="89"/>
      <c r="O422" s="89"/>
      <c r="S422" s="89"/>
      <c r="T422" s="89"/>
      <c r="U422" s="6"/>
      <c r="Y422" s="230"/>
      <c r="AA422" s="59"/>
      <c r="AB422" s="16"/>
      <c r="AC422" s="82"/>
      <c r="AD422" s="61"/>
      <c r="AE422" s="82"/>
    </row>
    <row r="423" spans="4:31" ht="13">
      <c r="D423" s="87"/>
      <c r="E423" s="87"/>
      <c r="F423" s="87"/>
      <c r="G423" s="87"/>
      <c r="H423" s="87"/>
      <c r="I423" s="87"/>
      <c r="L423" s="87"/>
      <c r="M423" s="89"/>
      <c r="N423" s="89"/>
      <c r="O423" s="89"/>
      <c r="S423" s="89"/>
      <c r="T423" s="89"/>
      <c r="U423" s="6"/>
      <c r="Y423" s="230"/>
      <c r="AA423" s="59"/>
      <c r="AB423" s="16"/>
      <c r="AC423" s="82"/>
      <c r="AD423" s="61"/>
      <c r="AE423" s="82"/>
    </row>
    <row r="424" spans="4:31" ht="13">
      <c r="D424" s="87"/>
      <c r="E424" s="87"/>
      <c r="F424" s="87"/>
      <c r="G424" s="87"/>
      <c r="H424" s="87"/>
      <c r="I424" s="87"/>
      <c r="L424" s="87"/>
      <c r="M424" s="89"/>
      <c r="N424" s="89"/>
      <c r="O424" s="89"/>
      <c r="S424" s="89"/>
      <c r="T424" s="89"/>
      <c r="U424" s="6"/>
      <c r="Y424" s="230"/>
      <c r="AA424" s="59"/>
      <c r="AB424" s="16"/>
      <c r="AC424" s="82"/>
      <c r="AD424" s="61"/>
      <c r="AE424" s="82"/>
    </row>
    <row r="425" spans="4:31" ht="13">
      <c r="D425" s="87"/>
      <c r="E425" s="87"/>
      <c r="F425" s="87"/>
      <c r="G425" s="87"/>
      <c r="H425" s="87"/>
      <c r="I425" s="87"/>
      <c r="L425" s="87"/>
      <c r="M425" s="89"/>
      <c r="N425" s="89"/>
      <c r="O425" s="89"/>
      <c r="S425" s="89"/>
      <c r="T425" s="89"/>
      <c r="U425" s="6"/>
      <c r="Y425" s="230"/>
      <c r="AA425" s="59"/>
      <c r="AB425" s="16"/>
      <c r="AC425" s="82"/>
      <c r="AD425" s="61"/>
      <c r="AE425" s="82"/>
    </row>
    <row r="426" spans="4:31" ht="13">
      <c r="D426" s="87"/>
      <c r="E426" s="87"/>
      <c r="F426" s="87"/>
      <c r="G426" s="87"/>
      <c r="H426" s="87"/>
      <c r="I426" s="87"/>
      <c r="L426" s="87"/>
      <c r="M426" s="89"/>
      <c r="N426" s="89"/>
      <c r="O426" s="89"/>
      <c r="S426" s="89"/>
      <c r="T426" s="89"/>
      <c r="U426" s="6"/>
      <c r="Y426" s="230"/>
      <c r="AA426" s="59"/>
      <c r="AB426" s="16"/>
      <c r="AC426" s="82"/>
      <c r="AD426" s="61"/>
      <c r="AE426" s="82"/>
    </row>
    <row r="427" spans="4:31" ht="13">
      <c r="D427" s="87"/>
      <c r="E427" s="87"/>
      <c r="F427" s="87"/>
      <c r="G427" s="87"/>
      <c r="H427" s="87"/>
      <c r="I427" s="87"/>
      <c r="L427" s="87"/>
      <c r="M427" s="89"/>
      <c r="N427" s="89"/>
      <c r="O427" s="89"/>
      <c r="S427" s="89"/>
      <c r="T427" s="89"/>
      <c r="U427" s="6"/>
      <c r="Y427" s="230"/>
      <c r="AA427" s="59"/>
      <c r="AB427" s="16"/>
      <c r="AC427" s="82"/>
      <c r="AD427" s="61"/>
      <c r="AE427" s="82"/>
    </row>
    <row r="428" spans="4:31" ht="13">
      <c r="D428" s="87"/>
      <c r="E428" s="87"/>
      <c r="F428" s="87"/>
      <c r="G428" s="87"/>
      <c r="H428" s="87"/>
      <c r="I428" s="87"/>
      <c r="L428" s="87"/>
      <c r="M428" s="89"/>
      <c r="N428" s="89"/>
      <c r="O428" s="89"/>
      <c r="S428" s="89"/>
      <c r="T428" s="89"/>
      <c r="U428" s="6"/>
      <c r="Y428" s="230"/>
      <c r="AA428" s="59"/>
      <c r="AB428" s="16"/>
      <c r="AC428" s="82"/>
      <c r="AD428" s="61"/>
      <c r="AE428" s="82"/>
    </row>
    <row r="429" spans="4:31" ht="13">
      <c r="D429" s="87"/>
      <c r="E429" s="87"/>
      <c r="F429" s="87"/>
      <c r="G429" s="87"/>
      <c r="H429" s="87"/>
      <c r="I429" s="87"/>
      <c r="L429" s="87"/>
      <c r="M429" s="89"/>
      <c r="N429" s="89"/>
      <c r="O429" s="89"/>
      <c r="S429" s="89"/>
      <c r="T429" s="89"/>
      <c r="U429" s="6"/>
      <c r="Y429" s="230"/>
      <c r="AA429" s="59"/>
      <c r="AB429" s="16"/>
      <c r="AC429" s="82"/>
      <c r="AD429" s="61"/>
      <c r="AE429" s="82"/>
    </row>
    <row r="430" spans="4:31" ht="13">
      <c r="D430" s="87"/>
      <c r="E430" s="87"/>
      <c r="F430" s="87"/>
      <c r="G430" s="87"/>
      <c r="H430" s="87"/>
      <c r="I430" s="87"/>
      <c r="L430" s="87"/>
      <c r="M430" s="89"/>
      <c r="N430" s="89"/>
      <c r="O430" s="89"/>
      <c r="S430" s="89"/>
      <c r="T430" s="89"/>
      <c r="U430" s="6"/>
      <c r="Y430" s="230"/>
      <c r="AA430" s="59"/>
      <c r="AB430" s="16"/>
      <c r="AC430" s="82"/>
      <c r="AD430" s="61"/>
      <c r="AE430" s="82"/>
    </row>
    <row r="431" spans="4:31" ht="13">
      <c r="D431" s="87"/>
      <c r="E431" s="87"/>
      <c r="F431" s="87"/>
      <c r="G431" s="87"/>
      <c r="H431" s="87"/>
      <c r="I431" s="87"/>
      <c r="L431" s="87"/>
      <c r="M431" s="89"/>
      <c r="N431" s="89"/>
      <c r="O431" s="89"/>
      <c r="S431" s="89"/>
      <c r="T431" s="89"/>
      <c r="U431" s="6"/>
      <c r="Y431" s="230"/>
      <c r="AA431" s="59"/>
      <c r="AB431" s="16"/>
      <c r="AC431" s="82"/>
      <c r="AD431" s="61"/>
      <c r="AE431" s="82"/>
    </row>
    <row r="432" spans="4:31" ht="13">
      <c r="D432" s="87"/>
      <c r="E432" s="87"/>
      <c r="F432" s="87"/>
      <c r="G432" s="87"/>
      <c r="H432" s="87"/>
      <c r="I432" s="87"/>
      <c r="L432" s="87"/>
      <c r="M432" s="89"/>
      <c r="N432" s="89"/>
      <c r="O432" s="89"/>
      <c r="S432" s="89"/>
      <c r="T432" s="89"/>
      <c r="U432" s="6"/>
      <c r="Y432" s="230"/>
      <c r="AA432" s="59"/>
      <c r="AB432" s="16"/>
      <c r="AC432" s="82"/>
      <c r="AD432" s="61"/>
      <c r="AE432" s="82"/>
    </row>
    <row r="433" spans="4:31" ht="13">
      <c r="D433" s="87"/>
      <c r="E433" s="87"/>
      <c r="F433" s="87"/>
      <c r="G433" s="87"/>
      <c r="H433" s="87"/>
      <c r="I433" s="87"/>
      <c r="L433" s="87"/>
      <c r="M433" s="89"/>
      <c r="N433" s="89"/>
      <c r="O433" s="89"/>
      <c r="S433" s="89"/>
      <c r="T433" s="89"/>
      <c r="U433" s="6"/>
      <c r="Y433" s="230"/>
      <c r="AA433" s="59"/>
      <c r="AB433" s="16"/>
      <c r="AC433" s="82"/>
      <c r="AD433" s="61"/>
      <c r="AE433" s="82"/>
    </row>
    <row r="434" spans="4:31" ht="13">
      <c r="D434" s="87"/>
      <c r="E434" s="87"/>
      <c r="F434" s="87"/>
      <c r="G434" s="87"/>
      <c r="H434" s="87"/>
      <c r="I434" s="87"/>
      <c r="L434" s="87"/>
      <c r="M434" s="89"/>
      <c r="N434" s="89"/>
      <c r="O434" s="89"/>
      <c r="S434" s="89"/>
      <c r="T434" s="89"/>
      <c r="U434" s="6"/>
      <c r="Y434" s="230"/>
      <c r="AA434" s="59"/>
      <c r="AB434" s="16"/>
      <c r="AC434" s="82"/>
      <c r="AD434" s="61"/>
      <c r="AE434" s="82"/>
    </row>
    <row r="435" spans="4:31" ht="13">
      <c r="D435" s="87"/>
      <c r="E435" s="87"/>
      <c r="F435" s="87"/>
      <c r="G435" s="87"/>
      <c r="H435" s="87"/>
      <c r="I435" s="87"/>
      <c r="L435" s="87"/>
      <c r="M435" s="89"/>
      <c r="N435" s="89"/>
      <c r="O435" s="89"/>
      <c r="S435" s="89"/>
      <c r="T435" s="89"/>
      <c r="U435" s="6"/>
      <c r="Y435" s="230"/>
      <c r="AA435" s="59"/>
      <c r="AB435" s="16"/>
      <c r="AC435" s="82"/>
      <c r="AD435" s="61"/>
      <c r="AE435" s="82"/>
    </row>
    <row r="436" spans="4:31" ht="13">
      <c r="D436" s="87"/>
      <c r="E436" s="87"/>
      <c r="F436" s="87"/>
      <c r="G436" s="87"/>
      <c r="H436" s="87"/>
      <c r="I436" s="87"/>
      <c r="L436" s="87"/>
      <c r="M436" s="89"/>
      <c r="N436" s="89"/>
      <c r="O436" s="89"/>
      <c r="S436" s="89"/>
      <c r="T436" s="89"/>
      <c r="U436" s="6"/>
      <c r="Y436" s="230"/>
      <c r="AA436" s="59"/>
      <c r="AB436" s="16"/>
      <c r="AC436" s="82"/>
      <c r="AD436" s="61"/>
      <c r="AE436" s="82"/>
    </row>
    <row r="437" spans="4:31" ht="13">
      <c r="D437" s="87"/>
      <c r="E437" s="87"/>
      <c r="F437" s="87"/>
      <c r="G437" s="87"/>
      <c r="H437" s="87"/>
      <c r="I437" s="87"/>
      <c r="L437" s="87"/>
      <c r="M437" s="89"/>
      <c r="N437" s="89"/>
      <c r="O437" s="89"/>
      <c r="S437" s="89"/>
      <c r="T437" s="89"/>
      <c r="U437" s="6"/>
      <c r="Y437" s="230"/>
      <c r="AA437" s="59"/>
      <c r="AB437" s="16"/>
      <c r="AC437" s="82"/>
      <c r="AD437" s="61"/>
      <c r="AE437" s="82"/>
    </row>
    <row r="438" spans="4:31" ht="13">
      <c r="D438" s="87"/>
      <c r="E438" s="87"/>
      <c r="F438" s="87"/>
      <c r="G438" s="87"/>
      <c r="H438" s="87"/>
      <c r="I438" s="87"/>
      <c r="L438" s="87"/>
      <c r="M438" s="89"/>
      <c r="N438" s="89"/>
      <c r="O438" s="89"/>
      <c r="S438" s="89"/>
      <c r="T438" s="89"/>
      <c r="U438" s="6"/>
      <c r="Y438" s="230"/>
      <c r="AA438" s="59"/>
      <c r="AB438" s="16"/>
      <c r="AC438" s="82"/>
      <c r="AD438" s="61"/>
      <c r="AE438" s="82"/>
    </row>
    <row r="439" spans="4:31" ht="13">
      <c r="D439" s="87"/>
      <c r="E439" s="87"/>
      <c r="F439" s="87"/>
      <c r="G439" s="87"/>
      <c r="H439" s="87"/>
      <c r="I439" s="87"/>
      <c r="L439" s="87"/>
      <c r="M439" s="89"/>
      <c r="N439" s="89"/>
      <c r="O439" s="89"/>
      <c r="S439" s="89"/>
      <c r="T439" s="89"/>
      <c r="U439" s="6"/>
      <c r="Y439" s="230"/>
      <c r="AA439" s="59"/>
      <c r="AB439" s="16"/>
      <c r="AC439" s="82"/>
      <c r="AD439" s="61"/>
      <c r="AE439" s="82"/>
    </row>
    <row r="440" spans="4:31" ht="13">
      <c r="D440" s="87"/>
      <c r="E440" s="87"/>
      <c r="F440" s="87"/>
      <c r="G440" s="87"/>
      <c r="H440" s="87"/>
      <c r="I440" s="87"/>
      <c r="L440" s="87"/>
      <c r="M440" s="89"/>
      <c r="N440" s="89"/>
      <c r="O440" s="89"/>
      <c r="S440" s="89"/>
      <c r="T440" s="89"/>
      <c r="U440" s="6"/>
      <c r="Y440" s="230"/>
      <c r="AA440" s="59"/>
      <c r="AB440" s="16"/>
      <c r="AC440" s="82"/>
      <c r="AD440" s="61"/>
      <c r="AE440" s="82"/>
    </row>
    <row r="441" spans="4:31" ht="13">
      <c r="D441" s="87"/>
      <c r="E441" s="87"/>
      <c r="F441" s="87"/>
      <c r="G441" s="87"/>
      <c r="H441" s="87"/>
      <c r="I441" s="87"/>
      <c r="L441" s="87"/>
      <c r="M441" s="89"/>
      <c r="N441" s="89"/>
      <c r="O441" s="89"/>
      <c r="S441" s="89"/>
      <c r="T441" s="89"/>
      <c r="U441" s="6"/>
      <c r="Y441" s="230"/>
      <c r="AA441" s="59"/>
      <c r="AB441" s="16"/>
      <c r="AC441" s="82"/>
      <c r="AD441" s="61"/>
      <c r="AE441" s="82"/>
    </row>
    <row r="442" spans="4:31" ht="13">
      <c r="D442" s="87"/>
      <c r="E442" s="87"/>
      <c r="F442" s="87"/>
      <c r="G442" s="87"/>
      <c r="H442" s="87"/>
      <c r="I442" s="87"/>
      <c r="L442" s="87"/>
      <c r="M442" s="89"/>
      <c r="N442" s="89"/>
      <c r="O442" s="89"/>
      <c r="S442" s="89"/>
      <c r="T442" s="89"/>
      <c r="U442" s="6"/>
      <c r="Y442" s="230"/>
      <c r="AA442" s="59"/>
      <c r="AB442" s="16"/>
      <c r="AC442" s="82"/>
      <c r="AD442" s="61"/>
      <c r="AE442" s="82"/>
    </row>
    <row r="443" spans="4:31" ht="13">
      <c r="D443" s="87"/>
      <c r="E443" s="87"/>
      <c r="F443" s="87"/>
      <c r="G443" s="87"/>
      <c r="H443" s="87"/>
      <c r="I443" s="87"/>
      <c r="L443" s="87"/>
      <c r="M443" s="89"/>
      <c r="N443" s="89"/>
      <c r="O443" s="89"/>
      <c r="S443" s="89"/>
      <c r="T443" s="89"/>
      <c r="U443" s="6"/>
      <c r="Y443" s="230"/>
      <c r="AA443" s="59"/>
      <c r="AB443" s="16"/>
      <c r="AC443" s="82"/>
      <c r="AD443" s="61"/>
      <c r="AE443" s="82"/>
    </row>
    <row r="444" spans="4:31" ht="13">
      <c r="D444" s="87"/>
      <c r="E444" s="87"/>
      <c r="F444" s="87"/>
      <c r="G444" s="87"/>
      <c r="H444" s="87"/>
      <c r="I444" s="87"/>
      <c r="L444" s="87"/>
      <c r="M444" s="89"/>
      <c r="N444" s="89"/>
      <c r="O444" s="89"/>
      <c r="S444" s="89"/>
      <c r="T444" s="89"/>
      <c r="U444" s="6"/>
      <c r="Y444" s="230"/>
      <c r="AA444" s="59"/>
      <c r="AB444" s="16"/>
      <c r="AC444" s="82"/>
      <c r="AD444" s="61"/>
      <c r="AE444" s="82"/>
    </row>
    <row r="445" spans="4:31" ht="13">
      <c r="D445" s="87"/>
      <c r="E445" s="87"/>
      <c r="F445" s="87"/>
      <c r="G445" s="87"/>
      <c r="H445" s="87"/>
      <c r="I445" s="87"/>
      <c r="L445" s="87"/>
      <c r="M445" s="89"/>
      <c r="N445" s="89"/>
      <c r="O445" s="89"/>
      <c r="S445" s="89"/>
      <c r="T445" s="89"/>
      <c r="U445" s="6"/>
      <c r="Y445" s="230"/>
      <c r="AA445" s="59"/>
      <c r="AB445" s="16"/>
      <c r="AC445" s="82"/>
      <c r="AD445" s="61"/>
      <c r="AE445" s="82"/>
    </row>
    <row r="446" spans="4:31" ht="13">
      <c r="D446" s="87"/>
      <c r="E446" s="87"/>
      <c r="F446" s="87"/>
      <c r="G446" s="87"/>
      <c r="H446" s="87"/>
      <c r="I446" s="87"/>
      <c r="L446" s="87"/>
      <c r="M446" s="89"/>
      <c r="N446" s="89"/>
      <c r="O446" s="89"/>
      <c r="S446" s="89"/>
      <c r="T446" s="89"/>
      <c r="U446" s="6"/>
      <c r="Y446" s="230"/>
      <c r="AA446" s="59"/>
      <c r="AB446" s="16"/>
      <c r="AC446" s="82"/>
      <c r="AD446" s="61"/>
      <c r="AE446" s="82"/>
    </row>
    <row r="447" spans="4:31" ht="13">
      <c r="D447" s="87"/>
      <c r="E447" s="87"/>
      <c r="F447" s="87"/>
      <c r="G447" s="87"/>
      <c r="H447" s="87"/>
      <c r="I447" s="87"/>
      <c r="L447" s="87"/>
      <c r="M447" s="89"/>
      <c r="N447" s="89"/>
      <c r="O447" s="89"/>
      <c r="S447" s="89"/>
      <c r="T447" s="89"/>
      <c r="U447" s="6"/>
      <c r="Y447" s="230"/>
      <c r="AA447" s="59"/>
      <c r="AB447" s="16"/>
      <c r="AC447" s="82"/>
      <c r="AD447" s="61"/>
      <c r="AE447" s="82"/>
    </row>
    <row r="448" spans="4:31" ht="13">
      <c r="D448" s="87"/>
      <c r="E448" s="87"/>
      <c r="F448" s="87"/>
      <c r="G448" s="87"/>
      <c r="H448" s="87"/>
      <c r="I448" s="87"/>
      <c r="L448" s="87"/>
      <c r="M448" s="89"/>
      <c r="N448" s="89"/>
      <c r="O448" s="89"/>
      <c r="S448" s="89"/>
      <c r="T448" s="89"/>
      <c r="U448" s="6"/>
      <c r="Y448" s="230"/>
      <c r="AA448" s="59"/>
      <c r="AB448" s="16"/>
      <c r="AC448" s="82"/>
      <c r="AD448" s="61"/>
      <c r="AE448" s="82"/>
    </row>
    <row r="449" spans="4:31" ht="13">
      <c r="D449" s="87"/>
      <c r="E449" s="87"/>
      <c r="F449" s="87"/>
      <c r="G449" s="87"/>
      <c r="H449" s="87"/>
      <c r="I449" s="87"/>
      <c r="L449" s="87"/>
      <c r="M449" s="89"/>
      <c r="N449" s="89"/>
      <c r="O449" s="89"/>
      <c r="S449" s="89"/>
      <c r="T449" s="89"/>
      <c r="U449" s="6"/>
      <c r="Y449" s="230"/>
      <c r="AA449" s="59"/>
      <c r="AB449" s="16"/>
      <c r="AC449" s="82"/>
      <c r="AD449" s="61"/>
      <c r="AE449" s="82"/>
    </row>
    <row r="450" spans="4:31" ht="13">
      <c r="D450" s="87"/>
      <c r="E450" s="87"/>
      <c r="F450" s="87"/>
      <c r="G450" s="87"/>
      <c r="H450" s="87"/>
      <c r="I450" s="87"/>
      <c r="L450" s="87"/>
      <c r="M450" s="89"/>
      <c r="N450" s="89"/>
      <c r="O450" s="89"/>
      <c r="S450" s="89"/>
      <c r="T450" s="89"/>
      <c r="U450" s="6"/>
      <c r="Y450" s="230"/>
      <c r="AA450" s="59"/>
      <c r="AB450" s="16"/>
      <c r="AC450" s="82"/>
      <c r="AD450" s="61"/>
      <c r="AE450" s="82"/>
    </row>
    <row r="451" spans="4:31" ht="13">
      <c r="D451" s="87"/>
      <c r="E451" s="87"/>
      <c r="F451" s="87"/>
      <c r="G451" s="87"/>
      <c r="H451" s="87"/>
      <c r="I451" s="87"/>
      <c r="L451" s="87"/>
      <c r="M451" s="89"/>
      <c r="N451" s="89"/>
      <c r="O451" s="89"/>
      <c r="S451" s="89"/>
      <c r="T451" s="89"/>
      <c r="U451" s="6"/>
      <c r="Y451" s="230"/>
      <c r="AA451" s="59"/>
      <c r="AB451" s="16"/>
      <c r="AC451" s="82"/>
      <c r="AD451" s="61"/>
      <c r="AE451" s="82"/>
    </row>
    <row r="452" spans="4:31" ht="13">
      <c r="D452" s="87"/>
      <c r="E452" s="87"/>
      <c r="F452" s="87"/>
      <c r="G452" s="87"/>
      <c r="H452" s="87"/>
      <c r="I452" s="87"/>
      <c r="L452" s="87"/>
      <c r="M452" s="89"/>
      <c r="N452" s="89"/>
      <c r="O452" s="89"/>
      <c r="S452" s="89"/>
      <c r="T452" s="89"/>
      <c r="U452" s="6"/>
      <c r="Y452" s="230"/>
      <c r="AA452" s="59"/>
      <c r="AB452" s="16"/>
      <c r="AC452" s="82"/>
      <c r="AD452" s="61"/>
      <c r="AE452" s="82"/>
    </row>
    <row r="453" spans="4:31" ht="13">
      <c r="D453" s="87"/>
      <c r="E453" s="87"/>
      <c r="F453" s="87"/>
      <c r="G453" s="87"/>
      <c r="H453" s="87"/>
      <c r="I453" s="87"/>
      <c r="L453" s="87"/>
      <c r="M453" s="89"/>
      <c r="N453" s="89"/>
      <c r="O453" s="89"/>
      <c r="S453" s="89"/>
      <c r="T453" s="89"/>
      <c r="U453" s="6"/>
      <c r="Y453" s="230"/>
      <c r="AA453" s="59"/>
      <c r="AB453" s="16"/>
      <c r="AC453" s="82"/>
      <c r="AD453" s="61"/>
      <c r="AE453" s="82"/>
    </row>
    <row r="454" spans="4:31" ht="13">
      <c r="D454" s="87"/>
      <c r="E454" s="87"/>
      <c r="F454" s="87"/>
      <c r="G454" s="87"/>
      <c r="H454" s="87"/>
      <c r="I454" s="87"/>
      <c r="L454" s="87"/>
      <c r="M454" s="89"/>
      <c r="N454" s="89"/>
      <c r="O454" s="89"/>
      <c r="S454" s="89"/>
      <c r="T454" s="89"/>
      <c r="U454" s="6"/>
      <c r="Y454" s="230"/>
      <c r="AA454" s="59"/>
      <c r="AB454" s="16"/>
      <c r="AC454" s="82"/>
      <c r="AD454" s="61"/>
      <c r="AE454" s="82"/>
    </row>
    <row r="455" spans="4:31" ht="13">
      <c r="D455" s="87"/>
      <c r="E455" s="87"/>
      <c r="F455" s="87"/>
      <c r="G455" s="87"/>
      <c r="H455" s="87"/>
      <c r="I455" s="87"/>
      <c r="L455" s="87"/>
      <c r="M455" s="89"/>
      <c r="N455" s="89"/>
      <c r="O455" s="89"/>
      <c r="S455" s="89"/>
      <c r="T455" s="89"/>
      <c r="U455" s="6"/>
      <c r="Y455" s="230"/>
      <c r="AA455" s="59"/>
      <c r="AB455" s="16"/>
      <c r="AC455" s="82"/>
      <c r="AD455" s="61"/>
      <c r="AE455" s="82"/>
    </row>
    <row r="456" spans="4:31" ht="13">
      <c r="D456" s="87"/>
      <c r="E456" s="87"/>
      <c r="F456" s="87"/>
      <c r="G456" s="87"/>
      <c r="H456" s="87"/>
      <c r="I456" s="87"/>
      <c r="L456" s="87"/>
      <c r="M456" s="89"/>
      <c r="N456" s="89"/>
      <c r="O456" s="89"/>
      <c r="S456" s="89"/>
      <c r="T456" s="89"/>
      <c r="U456" s="6"/>
      <c r="Y456" s="230"/>
      <c r="AA456" s="59"/>
      <c r="AB456" s="16"/>
      <c r="AC456" s="82"/>
      <c r="AD456" s="61"/>
      <c r="AE456" s="82"/>
    </row>
    <row r="457" spans="4:31" ht="13">
      <c r="D457" s="87"/>
      <c r="E457" s="87"/>
      <c r="F457" s="87"/>
      <c r="G457" s="87"/>
      <c r="H457" s="87"/>
      <c r="I457" s="87"/>
      <c r="L457" s="87"/>
      <c r="M457" s="89"/>
      <c r="N457" s="89"/>
      <c r="O457" s="89"/>
      <c r="S457" s="89"/>
      <c r="T457" s="89"/>
      <c r="U457" s="6"/>
      <c r="Y457" s="230"/>
      <c r="AA457" s="59"/>
      <c r="AB457" s="16"/>
      <c r="AC457" s="82"/>
      <c r="AD457" s="61"/>
      <c r="AE457" s="82"/>
    </row>
    <row r="458" spans="4:31" ht="13">
      <c r="D458" s="87"/>
      <c r="E458" s="87"/>
      <c r="F458" s="87"/>
      <c r="G458" s="87"/>
      <c r="H458" s="87"/>
      <c r="I458" s="87"/>
      <c r="L458" s="87"/>
      <c r="M458" s="89"/>
      <c r="N458" s="89"/>
      <c r="O458" s="89"/>
      <c r="S458" s="89"/>
      <c r="T458" s="89"/>
      <c r="U458" s="6"/>
      <c r="Y458" s="230"/>
      <c r="AA458" s="59"/>
      <c r="AB458" s="16"/>
      <c r="AC458" s="82"/>
      <c r="AD458" s="61"/>
      <c r="AE458" s="82"/>
    </row>
    <row r="459" spans="4:31" ht="13">
      <c r="D459" s="87"/>
      <c r="E459" s="87"/>
      <c r="F459" s="87"/>
      <c r="G459" s="87"/>
      <c r="H459" s="87"/>
      <c r="I459" s="87"/>
      <c r="L459" s="87"/>
      <c r="M459" s="89"/>
      <c r="N459" s="89"/>
      <c r="O459" s="89"/>
      <c r="S459" s="89"/>
      <c r="T459" s="89"/>
      <c r="U459" s="6"/>
      <c r="Y459" s="230"/>
      <c r="AA459" s="59"/>
      <c r="AB459" s="16"/>
      <c r="AC459" s="82"/>
      <c r="AD459" s="61"/>
      <c r="AE459" s="82"/>
    </row>
    <row r="460" spans="4:31" ht="13">
      <c r="D460" s="87"/>
      <c r="E460" s="87"/>
      <c r="F460" s="87"/>
      <c r="G460" s="87"/>
      <c r="H460" s="87"/>
      <c r="I460" s="87"/>
      <c r="L460" s="87"/>
      <c r="M460" s="89"/>
      <c r="N460" s="89"/>
      <c r="O460" s="89"/>
      <c r="S460" s="89"/>
      <c r="T460" s="89"/>
      <c r="U460" s="6"/>
      <c r="Y460" s="230"/>
      <c r="AA460" s="59"/>
      <c r="AB460" s="16"/>
      <c r="AC460" s="82"/>
      <c r="AD460" s="61"/>
      <c r="AE460" s="82"/>
    </row>
    <row r="461" spans="4:31" ht="13">
      <c r="D461" s="87"/>
      <c r="E461" s="87"/>
      <c r="F461" s="87"/>
      <c r="G461" s="87"/>
      <c r="H461" s="87"/>
      <c r="I461" s="87"/>
      <c r="L461" s="87"/>
      <c r="M461" s="89"/>
      <c r="N461" s="89"/>
      <c r="O461" s="89"/>
      <c r="S461" s="89"/>
      <c r="T461" s="89"/>
      <c r="U461" s="6"/>
      <c r="Y461" s="230"/>
      <c r="AA461" s="59"/>
      <c r="AB461" s="16"/>
      <c r="AC461" s="82"/>
      <c r="AD461" s="61"/>
      <c r="AE461" s="82"/>
    </row>
    <row r="462" spans="4:31" ht="13">
      <c r="D462" s="87"/>
      <c r="E462" s="87"/>
      <c r="F462" s="87"/>
      <c r="G462" s="87"/>
      <c r="H462" s="87"/>
      <c r="I462" s="87"/>
      <c r="L462" s="87"/>
      <c r="M462" s="89"/>
      <c r="N462" s="89"/>
      <c r="O462" s="89"/>
      <c r="S462" s="89"/>
      <c r="T462" s="89"/>
      <c r="U462" s="6"/>
      <c r="Y462" s="230"/>
      <c r="AA462" s="59"/>
      <c r="AB462" s="16"/>
      <c r="AC462" s="82"/>
      <c r="AD462" s="61"/>
      <c r="AE462" s="82"/>
    </row>
    <row r="463" spans="4:31" ht="13">
      <c r="D463" s="87"/>
      <c r="E463" s="87"/>
      <c r="F463" s="87"/>
      <c r="G463" s="87"/>
      <c r="H463" s="87"/>
      <c r="I463" s="87"/>
      <c r="L463" s="87"/>
      <c r="M463" s="89"/>
      <c r="N463" s="89"/>
      <c r="O463" s="89"/>
      <c r="S463" s="89"/>
      <c r="T463" s="89"/>
      <c r="U463" s="6"/>
      <c r="Y463" s="230"/>
      <c r="AA463" s="59"/>
      <c r="AB463" s="16"/>
      <c r="AC463" s="82"/>
      <c r="AD463" s="61"/>
      <c r="AE463" s="82"/>
    </row>
    <row r="464" spans="4:31" ht="13">
      <c r="D464" s="87"/>
      <c r="E464" s="87"/>
      <c r="F464" s="87"/>
      <c r="G464" s="87"/>
      <c r="H464" s="87"/>
      <c r="I464" s="87"/>
      <c r="L464" s="87"/>
      <c r="M464" s="89"/>
      <c r="N464" s="89"/>
      <c r="O464" s="89"/>
      <c r="S464" s="89"/>
      <c r="T464" s="89"/>
      <c r="U464" s="6"/>
      <c r="Y464" s="230"/>
      <c r="AA464" s="59"/>
      <c r="AB464" s="16"/>
      <c r="AC464" s="82"/>
      <c r="AD464" s="61"/>
      <c r="AE464" s="82"/>
    </row>
    <row r="465" spans="4:31" ht="13">
      <c r="D465" s="87"/>
      <c r="E465" s="87"/>
      <c r="F465" s="87"/>
      <c r="G465" s="87"/>
      <c r="H465" s="87"/>
      <c r="I465" s="87"/>
      <c r="L465" s="87"/>
      <c r="M465" s="89"/>
      <c r="N465" s="89"/>
      <c r="O465" s="89"/>
      <c r="S465" s="89"/>
      <c r="T465" s="89"/>
      <c r="U465" s="6"/>
      <c r="Y465" s="230"/>
      <c r="AA465" s="59"/>
      <c r="AB465" s="16"/>
      <c r="AC465" s="82"/>
      <c r="AD465" s="61"/>
      <c r="AE465" s="82"/>
    </row>
    <row r="466" spans="4:31" ht="13">
      <c r="D466" s="87"/>
      <c r="E466" s="87"/>
      <c r="F466" s="87"/>
      <c r="G466" s="87"/>
      <c r="H466" s="87"/>
      <c r="I466" s="87"/>
      <c r="L466" s="87"/>
      <c r="M466" s="89"/>
      <c r="N466" s="89"/>
      <c r="O466" s="89"/>
      <c r="S466" s="89"/>
      <c r="T466" s="89"/>
      <c r="U466" s="6"/>
      <c r="Y466" s="230"/>
      <c r="AA466" s="59"/>
      <c r="AB466" s="16"/>
      <c r="AC466" s="82"/>
      <c r="AD466" s="61"/>
      <c r="AE466" s="82"/>
    </row>
    <row r="467" spans="4:31" ht="13">
      <c r="D467" s="87"/>
      <c r="E467" s="87"/>
      <c r="F467" s="87"/>
      <c r="G467" s="87"/>
      <c r="H467" s="87"/>
      <c r="I467" s="87"/>
      <c r="L467" s="87"/>
      <c r="M467" s="89"/>
      <c r="N467" s="89"/>
      <c r="O467" s="89"/>
      <c r="S467" s="89"/>
      <c r="T467" s="89"/>
      <c r="U467" s="6"/>
      <c r="Y467" s="230"/>
      <c r="AA467" s="59"/>
      <c r="AB467" s="16"/>
      <c r="AC467" s="82"/>
      <c r="AD467" s="61"/>
      <c r="AE467" s="82"/>
    </row>
    <row r="468" spans="4:31" ht="13">
      <c r="D468" s="87"/>
      <c r="E468" s="87"/>
      <c r="F468" s="87"/>
      <c r="G468" s="87"/>
      <c r="H468" s="87"/>
      <c r="I468" s="87"/>
      <c r="L468" s="87"/>
      <c r="M468" s="89"/>
      <c r="N468" s="89"/>
      <c r="O468" s="89"/>
      <c r="S468" s="89"/>
      <c r="T468" s="89"/>
      <c r="U468" s="6"/>
      <c r="Y468" s="230"/>
      <c r="AA468" s="59"/>
      <c r="AB468" s="16"/>
      <c r="AC468" s="82"/>
      <c r="AD468" s="61"/>
      <c r="AE468" s="82"/>
    </row>
    <row r="469" spans="4:31" ht="13">
      <c r="D469" s="87"/>
      <c r="E469" s="87"/>
      <c r="F469" s="87"/>
      <c r="G469" s="87"/>
      <c r="H469" s="87"/>
      <c r="I469" s="87"/>
      <c r="L469" s="87"/>
      <c r="M469" s="89"/>
      <c r="N469" s="89"/>
      <c r="O469" s="89"/>
      <c r="S469" s="89"/>
      <c r="T469" s="89"/>
      <c r="U469" s="6"/>
      <c r="Y469" s="230"/>
      <c r="AA469" s="59"/>
      <c r="AB469" s="16"/>
      <c r="AC469" s="82"/>
      <c r="AD469" s="61"/>
      <c r="AE469" s="82"/>
    </row>
    <row r="470" spans="4:31" ht="13">
      <c r="D470" s="87"/>
      <c r="E470" s="87"/>
      <c r="F470" s="87"/>
      <c r="G470" s="87"/>
      <c r="H470" s="87"/>
      <c r="I470" s="87"/>
      <c r="L470" s="87"/>
      <c r="M470" s="89"/>
      <c r="N470" s="89"/>
      <c r="O470" s="89"/>
      <c r="S470" s="89"/>
      <c r="T470" s="89"/>
      <c r="U470" s="6"/>
      <c r="Y470" s="230"/>
      <c r="AA470" s="59"/>
      <c r="AB470" s="16"/>
      <c r="AC470" s="82"/>
      <c r="AD470" s="61"/>
      <c r="AE470" s="82"/>
    </row>
    <row r="471" spans="4:31" ht="13">
      <c r="D471" s="87"/>
      <c r="E471" s="87"/>
      <c r="F471" s="87"/>
      <c r="G471" s="87"/>
      <c r="H471" s="87"/>
      <c r="I471" s="87"/>
      <c r="L471" s="87"/>
      <c r="M471" s="89"/>
      <c r="N471" s="89"/>
      <c r="O471" s="89"/>
      <c r="S471" s="89"/>
      <c r="T471" s="89"/>
      <c r="U471" s="6"/>
      <c r="Y471" s="230"/>
      <c r="AA471" s="59"/>
      <c r="AB471" s="16"/>
      <c r="AC471" s="82"/>
      <c r="AD471" s="61"/>
      <c r="AE471" s="82"/>
    </row>
    <row r="472" spans="4:31" ht="13">
      <c r="D472" s="87"/>
      <c r="E472" s="87"/>
      <c r="F472" s="87"/>
      <c r="G472" s="87"/>
      <c r="H472" s="87"/>
      <c r="I472" s="87"/>
      <c r="L472" s="87"/>
      <c r="M472" s="89"/>
      <c r="N472" s="89"/>
      <c r="O472" s="89"/>
      <c r="S472" s="89"/>
      <c r="T472" s="89"/>
      <c r="U472" s="6"/>
      <c r="Y472" s="230"/>
      <c r="AA472" s="59"/>
      <c r="AB472" s="16"/>
      <c r="AC472" s="82"/>
      <c r="AD472" s="61"/>
      <c r="AE472" s="82"/>
    </row>
    <row r="473" spans="4:31" ht="13">
      <c r="D473" s="87"/>
      <c r="E473" s="87"/>
      <c r="F473" s="87"/>
      <c r="G473" s="87"/>
      <c r="H473" s="87"/>
      <c r="I473" s="87"/>
      <c r="L473" s="87"/>
      <c r="M473" s="89"/>
      <c r="N473" s="89"/>
      <c r="O473" s="89"/>
      <c r="S473" s="89"/>
      <c r="T473" s="89"/>
      <c r="U473" s="6"/>
      <c r="Y473" s="230"/>
      <c r="AA473" s="59"/>
      <c r="AB473" s="16"/>
      <c r="AC473" s="82"/>
      <c r="AD473" s="61"/>
      <c r="AE473" s="82"/>
    </row>
    <row r="474" spans="4:31" ht="13">
      <c r="D474" s="87"/>
      <c r="E474" s="87"/>
      <c r="F474" s="87"/>
      <c r="G474" s="87"/>
      <c r="H474" s="87"/>
      <c r="I474" s="87"/>
      <c r="L474" s="87"/>
      <c r="M474" s="89"/>
      <c r="N474" s="89"/>
      <c r="O474" s="89"/>
      <c r="S474" s="89"/>
      <c r="T474" s="89"/>
      <c r="U474" s="6"/>
      <c r="Y474" s="230"/>
      <c r="AA474" s="59"/>
      <c r="AB474" s="16"/>
      <c r="AC474" s="82"/>
      <c r="AD474" s="61"/>
      <c r="AE474" s="82"/>
    </row>
    <row r="475" spans="4:31" ht="13">
      <c r="D475" s="87"/>
      <c r="E475" s="87"/>
      <c r="F475" s="87"/>
      <c r="G475" s="87"/>
      <c r="H475" s="87"/>
      <c r="I475" s="87"/>
      <c r="L475" s="87"/>
      <c r="M475" s="89"/>
      <c r="N475" s="89"/>
      <c r="O475" s="89"/>
      <c r="S475" s="89"/>
      <c r="T475" s="89"/>
      <c r="U475" s="6"/>
      <c r="Y475" s="230"/>
      <c r="AA475" s="59"/>
      <c r="AB475" s="16"/>
      <c r="AC475" s="82"/>
      <c r="AD475" s="61"/>
      <c r="AE475" s="82"/>
    </row>
    <row r="476" spans="4:31" ht="13">
      <c r="D476" s="87"/>
      <c r="E476" s="87"/>
      <c r="F476" s="87"/>
      <c r="G476" s="87"/>
      <c r="H476" s="87"/>
      <c r="I476" s="87"/>
      <c r="L476" s="87"/>
      <c r="M476" s="89"/>
      <c r="N476" s="89"/>
      <c r="O476" s="89"/>
      <c r="S476" s="89"/>
      <c r="T476" s="89"/>
      <c r="U476" s="6"/>
      <c r="Y476" s="230"/>
      <c r="AA476" s="59"/>
      <c r="AB476" s="16"/>
      <c r="AC476" s="82"/>
      <c r="AD476" s="61"/>
      <c r="AE476" s="82"/>
    </row>
    <row r="477" spans="4:31" ht="13">
      <c r="D477" s="87"/>
      <c r="E477" s="87"/>
      <c r="F477" s="87"/>
      <c r="G477" s="87"/>
      <c r="H477" s="87"/>
      <c r="I477" s="87"/>
      <c r="L477" s="87"/>
      <c r="M477" s="89"/>
      <c r="N477" s="89"/>
      <c r="O477" s="89"/>
      <c r="S477" s="89"/>
      <c r="T477" s="89"/>
      <c r="U477" s="6"/>
      <c r="Y477" s="230"/>
      <c r="AA477" s="59"/>
      <c r="AB477" s="16"/>
      <c r="AC477" s="82"/>
      <c r="AD477" s="61"/>
      <c r="AE477" s="82"/>
    </row>
    <row r="478" spans="4:31" ht="13">
      <c r="D478" s="87"/>
      <c r="E478" s="87"/>
      <c r="F478" s="87"/>
      <c r="G478" s="87"/>
      <c r="H478" s="87"/>
      <c r="I478" s="87"/>
      <c r="L478" s="87"/>
      <c r="M478" s="89"/>
      <c r="N478" s="89"/>
      <c r="O478" s="89"/>
      <c r="S478" s="89"/>
      <c r="T478" s="89"/>
      <c r="U478" s="6"/>
      <c r="Y478" s="230"/>
      <c r="AA478" s="59"/>
      <c r="AB478" s="16"/>
      <c r="AC478" s="82"/>
      <c r="AD478" s="61"/>
      <c r="AE478" s="82"/>
    </row>
    <row r="479" spans="4:31" ht="13">
      <c r="D479" s="87"/>
      <c r="E479" s="87"/>
      <c r="F479" s="87"/>
      <c r="G479" s="87"/>
      <c r="H479" s="87"/>
      <c r="I479" s="87"/>
      <c r="L479" s="87"/>
      <c r="M479" s="89"/>
      <c r="N479" s="89"/>
      <c r="O479" s="89"/>
      <c r="S479" s="89"/>
      <c r="T479" s="89"/>
      <c r="U479" s="6"/>
      <c r="Y479" s="230"/>
      <c r="AA479" s="59"/>
      <c r="AB479" s="16"/>
      <c r="AC479" s="82"/>
      <c r="AD479" s="61"/>
      <c r="AE479" s="82"/>
    </row>
    <row r="480" spans="4:31" ht="13">
      <c r="D480" s="87"/>
      <c r="E480" s="87"/>
      <c r="F480" s="87"/>
      <c r="G480" s="87"/>
      <c r="H480" s="87"/>
      <c r="I480" s="87"/>
      <c r="L480" s="87"/>
      <c r="M480" s="89"/>
      <c r="N480" s="89"/>
      <c r="O480" s="89"/>
      <c r="S480" s="89"/>
      <c r="T480" s="89"/>
      <c r="U480" s="6"/>
      <c r="Y480" s="230"/>
      <c r="AA480" s="59"/>
      <c r="AB480" s="16"/>
      <c r="AC480" s="82"/>
      <c r="AD480" s="61"/>
      <c r="AE480" s="82"/>
    </row>
    <row r="481" spans="4:31" ht="13">
      <c r="D481" s="87"/>
      <c r="E481" s="87"/>
      <c r="F481" s="87"/>
      <c r="G481" s="87"/>
      <c r="H481" s="87"/>
      <c r="I481" s="87"/>
      <c r="L481" s="87"/>
      <c r="M481" s="89"/>
      <c r="N481" s="89"/>
      <c r="O481" s="89"/>
      <c r="S481" s="89"/>
      <c r="T481" s="89"/>
      <c r="U481" s="6"/>
      <c r="Y481" s="230"/>
      <c r="AA481" s="59"/>
      <c r="AB481" s="16"/>
      <c r="AC481" s="82"/>
      <c r="AD481" s="61"/>
      <c r="AE481" s="82"/>
    </row>
    <row r="482" spans="4:31" ht="13">
      <c r="D482" s="87"/>
      <c r="E482" s="87"/>
      <c r="F482" s="87"/>
      <c r="G482" s="87"/>
      <c r="H482" s="87"/>
      <c r="I482" s="87"/>
      <c r="L482" s="87"/>
      <c r="M482" s="89"/>
      <c r="N482" s="89"/>
      <c r="O482" s="89"/>
      <c r="S482" s="89"/>
      <c r="T482" s="89"/>
      <c r="U482" s="6"/>
      <c r="Y482" s="230"/>
      <c r="AA482" s="59"/>
      <c r="AB482" s="16"/>
      <c r="AC482" s="82"/>
      <c r="AD482" s="61"/>
      <c r="AE482" s="82"/>
    </row>
    <row r="483" spans="4:31" ht="13">
      <c r="D483" s="87"/>
      <c r="E483" s="87"/>
      <c r="F483" s="87"/>
      <c r="G483" s="87"/>
      <c r="H483" s="87"/>
      <c r="I483" s="87"/>
      <c r="L483" s="87"/>
      <c r="M483" s="89"/>
      <c r="N483" s="89"/>
      <c r="O483" s="89"/>
      <c r="S483" s="89"/>
      <c r="T483" s="89"/>
      <c r="U483" s="6"/>
      <c r="Y483" s="230"/>
      <c r="AA483" s="59"/>
      <c r="AB483" s="16"/>
      <c r="AC483" s="82"/>
      <c r="AD483" s="61"/>
      <c r="AE483" s="82"/>
    </row>
    <row r="484" spans="4:31" ht="13">
      <c r="D484" s="87"/>
      <c r="E484" s="87"/>
      <c r="F484" s="87"/>
      <c r="G484" s="87"/>
      <c r="H484" s="87"/>
      <c r="I484" s="87"/>
      <c r="L484" s="87"/>
      <c r="M484" s="89"/>
      <c r="N484" s="89"/>
      <c r="O484" s="89"/>
      <c r="S484" s="89"/>
      <c r="T484" s="89"/>
      <c r="U484" s="6"/>
      <c r="Y484" s="230"/>
      <c r="AA484" s="59"/>
      <c r="AB484" s="16"/>
      <c r="AC484" s="82"/>
      <c r="AD484" s="61"/>
      <c r="AE484" s="82"/>
    </row>
    <row r="485" spans="4:31" ht="13">
      <c r="D485" s="87"/>
      <c r="E485" s="87"/>
      <c r="F485" s="87"/>
      <c r="G485" s="87"/>
      <c r="H485" s="87"/>
      <c r="I485" s="87"/>
      <c r="L485" s="87"/>
      <c r="M485" s="89"/>
      <c r="N485" s="89"/>
      <c r="O485" s="89"/>
      <c r="S485" s="89"/>
      <c r="T485" s="89"/>
      <c r="U485" s="6"/>
      <c r="Y485" s="230"/>
      <c r="AA485" s="59"/>
      <c r="AB485" s="16"/>
      <c r="AC485" s="82"/>
      <c r="AD485" s="61"/>
      <c r="AE485" s="82"/>
    </row>
    <row r="486" spans="4:31" ht="13">
      <c r="D486" s="87"/>
      <c r="E486" s="87"/>
      <c r="F486" s="87"/>
      <c r="G486" s="87"/>
      <c r="H486" s="87"/>
      <c r="I486" s="87"/>
      <c r="L486" s="87"/>
      <c r="M486" s="89"/>
      <c r="N486" s="89"/>
      <c r="O486" s="89"/>
      <c r="S486" s="89"/>
      <c r="T486" s="89"/>
      <c r="U486" s="6"/>
      <c r="Y486" s="230"/>
      <c r="AA486" s="59"/>
      <c r="AB486" s="16"/>
      <c r="AC486" s="82"/>
      <c r="AD486" s="61"/>
      <c r="AE486" s="82"/>
    </row>
    <row r="487" spans="4:31" ht="13">
      <c r="D487" s="87"/>
      <c r="E487" s="87"/>
      <c r="F487" s="87"/>
      <c r="G487" s="87"/>
      <c r="H487" s="87"/>
      <c r="I487" s="87"/>
      <c r="L487" s="87"/>
      <c r="M487" s="89"/>
      <c r="N487" s="89"/>
      <c r="O487" s="89"/>
      <c r="S487" s="89"/>
      <c r="T487" s="89"/>
      <c r="U487" s="6"/>
      <c r="Y487" s="230"/>
      <c r="AA487" s="59"/>
      <c r="AB487" s="16"/>
      <c r="AC487" s="82"/>
      <c r="AD487" s="61"/>
      <c r="AE487" s="82"/>
    </row>
    <row r="488" spans="4:31" ht="13">
      <c r="D488" s="87"/>
      <c r="E488" s="87"/>
      <c r="F488" s="87"/>
      <c r="G488" s="87"/>
      <c r="H488" s="87"/>
      <c r="I488" s="87"/>
      <c r="L488" s="87"/>
      <c r="M488" s="89"/>
      <c r="N488" s="89"/>
      <c r="O488" s="89"/>
      <c r="S488" s="89"/>
      <c r="T488" s="89"/>
      <c r="U488" s="6"/>
      <c r="Y488" s="230"/>
      <c r="AA488" s="59"/>
      <c r="AB488" s="16"/>
      <c r="AC488" s="82"/>
      <c r="AD488" s="61"/>
      <c r="AE488" s="82"/>
    </row>
    <row r="489" spans="4:31" ht="13">
      <c r="D489" s="87"/>
      <c r="E489" s="87"/>
      <c r="F489" s="87"/>
      <c r="G489" s="87"/>
      <c r="H489" s="87"/>
      <c r="I489" s="87"/>
      <c r="L489" s="87"/>
      <c r="M489" s="89"/>
      <c r="N489" s="89"/>
      <c r="O489" s="89"/>
      <c r="S489" s="89"/>
      <c r="T489" s="89"/>
      <c r="U489" s="6"/>
      <c r="Y489" s="230"/>
      <c r="AA489" s="59"/>
      <c r="AB489" s="16"/>
      <c r="AC489" s="82"/>
      <c r="AD489" s="61"/>
      <c r="AE489" s="82"/>
    </row>
    <row r="490" spans="4:31" ht="13">
      <c r="D490" s="87"/>
      <c r="E490" s="87"/>
      <c r="F490" s="87"/>
      <c r="G490" s="87"/>
      <c r="H490" s="87"/>
      <c r="I490" s="87"/>
      <c r="L490" s="87"/>
      <c r="M490" s="89"/>
      <c r="N490" s="89"/>
      <c r="O490" s="89"/>
      <c r="S490" s="89"/>
      <c r="T490" s="89"/>
      <c r="U490" s="6"/>
      <c r="Y490" s="230"/>
      <c r="AA490" s="59"/>
      <c r="AB490" s="16"/>
      <c r="AC490" s="82"/>
      <c r="AD490" s="61"/>
      <c r="AE490" s="82"/>
    </row>
    <row r="491" spans="4:31" ht="13">
      <c r="D491" s="87"/>
      <c r="E491" s="87"/>
      <c r="F491" s="87"/>
      <c r="G491" s="87"/>
      <c r="H491" s="87"/>
      <c r="I491" s="87"/>
      <c r="L491" s="87"/>
      <c r="M491" s="89"/>
      <c r="N491" s="89"/>
      <c r="O491" s="89"/>
      <c r="S491" s="89"/>
      <c r="T491" s="89"/>
      <c r="U491" s="6"/>
      <c r="Y491" s="230"/>
      <c r="AA491" s="59"/>
      <c r="AB491" s="16"/>
      <c r="AC491" s="82"/>
      <c r="AD491" s="61"/>
      <c r="AE491" s="82"/>
    </row>
    <row r="492" spans="4:31" ht="13">
      <c r="D492" s="87"/>
      <c r="E492" s="87"/>
      <c r="F492" s="87"/>
      <c r="G492" s="87"/>
      <c r="H492" s="87"/>
      <c r="I492" s="87"/>
      <c r="L492" s="87"/>
      <c r="M492" s="89"/>
      <c r="N492" s="89"/>
      <c r="O492" s="89"/>
      <c r="S492" s="89"/>
      <c r="T492" s="89"/>
      <c r="U492" s="6"/>
      <c r="Y492" s="230"/>
      <c r="AA492" s="59"/>
      <c r="AB492" s="16"/>
      <c r="AC492" s="82"/>
      <c r="AD492" s="61"/>
      <c r="AE492" s="82"/>
    </row>
    <row r="493" spans="4:31" ht="13">
      <c r="D493" s="87"/>
      <c r="E493" s="87"/>
      <c r="F493" s="87"/>
      <c r="G493" s="87"/>
      <c r="H493" s="87"/>
      <c r="I493" s="87"/>
      <c r="L493" s="87"/>
      <c r="M493" s="89"/>
      <c r="N493" s="89"/>
      <c r="O493" s="89"/>
      <c r="S493" s="89"/>
      <c r="T493" s="89"/>
      <c r="U493" s="6"/>
      <c r="Y493" s="230"/>
      <c r="AA493" s="59"/>
      <c r="AB493" s="16"/>
      <c r="AC493" s="82"/>
      <c r="AD493" s="61"/>
      <c r="AE493" s="82"/>
    </row>
    <row r="494" spans="4:31" ht="13">
      <c r="D494" s="87"/>
      <c r="E494" s="87"/>
      <c r="F494" s="87"/>
      <c r="G494" s="87"/>
      <c r="H494" s="87"/>
      <c r="I494" s="87"/>
      <c r="L494" s="87"/>
      <c r="M494" s="89"/>
      <c r="N494" s="89"/>
      <c r="O494" s="89"/>
      <c r="S494" s="89"/>
      <c r="T494" s="89"/>
      <c r="U494" s="6"/>
      <c r="Y494" s="230"/>
      <c r="AA494" s="59"/>
      <c r="AB494" s="16"/>
      <c r="AC494" s="82"/>
      <c r="AD494" s="61"/>
      <c r="AE494" s="82"/>
    </row>
    <row r="495" spans="4:31" ht="13">
      <c r="D495" s="87"/>
      <c r="E495" s="87"/>
      <c r="F495" s="87"/>
      <c r="G495" s="87"/>
      <c r="H495" s="87"/>
      <c r="I495" s="87"/>
      <c r="L495" s="87"/>
      <c r="M495" s="89"/>
      <c r="N495" s="89"/>
      <c r="O495" s="89"/>
      <c r="S495" s="89"/>
      <c r="T495" s="89"/>
      <c r="U495" s="6"/>
      <c r="Y495" s="230"/>
      <c r="AA495" s="59"/>
      <c r="AB495" s="16"/>
      <c r="AC495" s="82"/>
      <c r="AD495" s="61"/>
      <c r="AE495" s="82"/>
    </row>
    <row r="496" spans="4:31" ht="13">
      <c r="D496" s="87"/>
      <c r="E496" s="87"/>
      <c r="F496" s="87"/>
      <c r="G496" s="87"/>
      <c r="H496" s="87"/>
      <c r="I496" s="87"/>
      <c r="L496" s="87"/>
      <c r="M496" s="89"/>
      <c r="N496" s="89"/>
      <c r="O496" s="89"/>
      <c r="S496" s="89"/>
      <c r="T496" s="89"/>
      <c r="U496" s="6"/>
      <c r="Y496" s="230"/>
      <c r="AA496" s="59"/>
      <c r="AB496" s="16"/>
      <c r="AC496" s="82"/>
      <c r="AD496" s="61"/>
      <c r="AE496" s="82"/>
    </row>
    <row r="497" spans="4:31" ht="13">
      <c r="D497" s="87"/>
      <c r="E497" s="87"/>
      <c r="F497" s="87"/>
      <c r="G497" s="87"/>
      <c r="H497" s="87"/>
      <c r="I497" s="87"/>
      <c r="L497" s="87"/>
      <c r="M497" s="89"/>
      <c r="N497" s="89"/>
      <c r="O497" s="89"/>
      <c r="S497" s="89"/>
      <c r="T497" s="89"/>
      <c r="U497" s="6"/>
      <c r="Y497" s="230"/>
      <c r="AA497" s="59"/>
      <c r="AB497" s="16"/>
      <c r="AC497" s="82"/>
      <c r="AD497" s="61"/>
      <c r="AE497" s="82"/>
    </row>
    <row r="498" spans="4:31" ht="13">
      <c r="D498" s="87"/>
      <c r="E498" s="87"/>
      <c r="F498" s="87"/>
      <c r="G498" s="87"/>
      <c r="H498" s="87"/>
      <c r="I498" s="87"/>
      <c r="L498" s="87"/>
      <c r="M498" s="89"/>
      <c r="N498" s="89"/>
      <c r="O498" s="89"/>
      <c r="S498" s="89"/>
      <c r="T498" s="89"/>
      <c r="U498" s="6"/>
      <c r="Y498" s="230"/>
      <c r="AA498" s="59"/>
      <c r="AB498" s="16"/>
      <c r="AC498" s="82"/>
      <c r="AD498" s="61"/>
      <c r="AE498" s="82"/>
    </row>
    <row r="499" spans="4:31" ht="13">
      <c r="D499" s="87"/>
      <c r="E499" s="87"/>
      <c r="F499" s="87"/>
      <c r="G499" s="87"/>
      <c r="H499" s="87"/>
      <c r="I499" s="87"/>
      <c r="L499" s="87"/>
      <c r="M499" s="89"/>
      <c r="N499" s="89"/>
      <c r="O499" s="89"/>
      <c r="S499" s="89"/>
      <c r="T499" s="89"/>
      <c r="U499" s="6"/>
      <c r="Y499" s="230"/>
      <c r="AA499" s="59"/>
      <c r="AB499" s="16"/>
      <c r="AC499" s="82"/>
      <c r="AD499" s="61"/>
      <c r="AE499" s="82"/>
    </row>
    <row r="500" spans="4:31" ht="13">
      <c r="D500" s="87"/>
      <c r="E500" s="87"/>
      <c r="F500" s="87"/>
      <c r="G500" s="87"/>
      <c r="H500" s="87"/>
      <c r="I500" s="87"/>
      <c r="L500" s="87"/>
      <c r="M500" s="89"/>
      <c r="N500" s="89"/>
      <c r="O500" s="89"/>
      <c r="S500" s="89"/>
      <c r="T500" s="89"/>
      <c r="U500" s="6"/>
      <c r="Y500" s="230"/>
      <c r="AA500" s="59"/>
      <c r="AB500" s="16"/>
      <c r="AC500" s="82"/>
      <c r="AD500" s="61"/>
      <c r="AE500" s="82"/>
    </row>
    <row r="501" spans="4:31" ht="13">
      <c r="D501" s="87"/>
      <c r="E501" s="87"/>
      <c r="F501" s="87"/>
      <c r="G501" s="87"/>
      <c r="H501" s="87"/>
      <c r="I501" s="87"/>
      <c r="L501" s="87"/>
      <c r="M501" s="89"/>
      <c r="N501" s="89"/>
      <c r="O501" s="89"/>
      <c r="S501" s="89"/>
      <c r="T501" s="89"/>
      <c r="U501" s="6"/>
      <c r="Y501" s="230"/>
      <c r="AA501" s="59"/>
      <c r="AB501" s="16"/>
      <c r="AC501" s="82"/>
      <c r="AD501" s="61"/>
      <c r="AE501" s="82"/>
    </row>
    <row r="502" spans="4:31" ht="13">
      <c r="D502" s="87"/>
      <c r="E502" s="87"/>
      <c r="F502" s="87"/>
      <c r="G502" s="87"/>
      <c r="H502" s="87"/>
      <c r="I502" s="87"/>
      <c r="L502" s="87"/>
      <c r="M502" s="89"/>
      <c r="N502" s="89"/>
      <c r="O502" s="89"/>
      <c r="S502" s="89"/>
      <c r="T502" s="89"/>
      <c r="U502" s="6"/>
      <c r="Y502" s="230"/>
      <c r="AA502" s="59"/>
      <c r="AB502" s="16"/>
      <c r="AC502" s="82"/>
      <c r="AD502" s="61"/>
      <c r="AE502" s="82"/>
    </row>
    <row r="503" spans="4:31" ht="13">
      <c r="D503" s="87"/>
      <c r="E503" s="87"/>
      <c r="F503" s="87"/>
      <c r="G503" s="87"/>
      <c r="H503" s="87"/>
      <c r="I503" s="87"/>
      <c r="L503" s="87"/>
      <c r="M503" s="89"/>
      <c r="N503" s="89"/>
      <c r="O503" s="89"/>
      <c r="S503" s="89"/>
      <c r="T503" s="89"/>
      <c r="U503" s="6"/>
      <c r="Y503" s="230"/>
      <c r="AA503" s="59"/>
      <c r="AB503" s="16"/>
      <c r="AC503" s="82"/>
      <c r="AD503" s="61"/>
      <c r="AE503" s="82"/>
    </row>
    <row r="504" spans="4:31" ht="13">
      <c r="D504" s="87"/>
      <c r="E504" s="87"/>
      <c r="F504" s="87"/>
      <c r="G504" s="87"/>
      <c r="H504" s="87"/>
      <c r="I504" s="87"/>
      <c r="L504" s="87"/>
      <c r="M504" s="89"/>
      <c r="N504" s="89"/>
      <c r="O504" s="89"/>
      <c r="S504" s="89"/>
      <c r="T504" s="89"/>
      <c r="U504" s="6"/>
      <c r="Y504" s="230"/>
      <c r="AA504" s="59"/>
      <c r="AB504" s="16"/>
      <c r="AC504" s="82"/>
      <c r="AD504" s="61"/>
      <c r="AE504" s="82"/>
    </row>
    <row r="505" spans="4:31" ht="13">
      <c r="D505" s="87"/>
      <c r="E505" s="87"/>
      <c r="F505" s="87"/>
      <c r="G505" s="87"/>
      <c r="H505" s="87"/>
      <c r="I505" s="87"/>
      <c r="L505" s="87"/>
      <c r="M505" s="89"/>
      <c r="N505" s="89"/>
      <c r="O505" s="89"/>
      <c r="S505" s="89"/>
      <c r="T505" s="89"/>
      <c r="U505" s="6"/>
      <c r="Y505" s="230"/>
      <c r="AA505" s="59"/>
      <c r="AB505" s="16"/>
      <c r="AC505" s="82"/>
      <c r="AD505" s="61"/>
      <c r="AE505" s="82"/>
    </row>
    <row r="506" spans="4:31" ht="13">
      <c r="D506" s="87"/>
      <c r="E506" s="87"/>
      <c r="F506" s="87"/>
      <c r="G506" s="87"/>
      <c r="H506" s="87"/>
      <c r="I506" s="87"/>
      <c r="L506" s="87"/>
      <c r="M506" s="89"/>
      <c r="N506" s="89"/>
      <c r="O506" s="89"/>
      <c r="S506" s="89"/>
      <c r="T506" s="89"/>
      <c r="U506" s="6"/>
      <c r="Y506" s="230"/>
      <c r="AA506" s="59"/>
      <c r="AB506" s="16"/>
      <c r="AC506" s="82"/>
      <c r="AD506" s="61"/>
      <c r="AE506" s="82"/>
    </row>
    <row r="507" spans="4:31" ht="13">
      <c r="D507" s="87"/>
      <c r="E507" s="87"/>
      <c r="F507" s="87"/>
      <c r="G507" s="87"/>
      <c r="H507" s="87"/>
      <c r="I507" s="87"/>
      <c r="L507" s="87"/>
      <c r="M507" s="89"/>
      <c r="N507" s="89"/>
      <c r="O507" s="89"/>
      <c r="S507" s="89"/>
      <c r="T507" s="89"/>
      <c r="U507" s="6"/>
      <c r="Y507" s="230"/>
      <c r="AA507" s="59"/>
      <c r="AB507" s="16"/>
      <c r="AC507" s="82"/>
      <c r="AD507" s="61"/>
      <c r="AE507" s="82"/>
    </row>
    <row r="508" spans="4:31" ht="13">
      <c r="D508" s="87"/>
      <c r="E508" s="87"/>
      <c r="F508" s="87"/>
      <c r="G508" s="87"/>
      <c r="H508" s="87"/>
      <c r="I508" s="87"/>
      <c r="L508" s="87"/>
      <c r="M508" s="89"/>
      <c r="N508" s="89"/>
      <c r="O508" s="89"/>
      <c r="S508" s="89"/>
      <c r="T508" s="89"/>
      <c r="U508" s="6"/>
      <c r="Y508" s="230"/>
      <c r="AA508" s="59"/>
      <c r="AB508" s="16"/>
      <c r="AC508" s="82"/>
      <c r="AD508" s="61"/>
      <c r="AE508" s="82"/>
    </row>
    <row r="509" spans="4:31" ht="13">
      <c r="D509" s="87"/>
      <c r="E509" s="87"/>
      <c r="F509" s="87"/>
      <c r="G509" s="87"/>
      <c r="H509" s="87"/>
      <c r="I509" s="87"/>
      <c r="L509" s="87"/>
      <c r="M509" s="89"/>
      <c r="N509" s="89"/>
      <c r="O509" s="89"/>
      <c r="S509" s="89"/>
      <c r="T509" s="89"/>
      <c r="U509" s="6"/>
      <c r="Y509" s="230"/>
      <c r="AA509" s="59"/>
      <c r="AB509" s="16"/>
      <c r="AC509" s="82"/>
      <c r="AD509" s="61"/>
      <c r="AE509" s="82"/>
    </row>
    <row r="510" spans="4:31" ht="13">
      <c r="D510" s="87"/>
      <c r="E510" s="87"/>
      <c r="F510" s="87"/>
      <c r="G510" s="87"/>
      <c r="H510" s="87"/>
      <c r="I510" s="87"/>
      <c r="L510" s="87"/>
      <c r="M510" s="89"/>
      <c r="N510" s="89"/>
      <c r="O510" s="89"/>
      <c r="S510" s="89"/>
      <c r="T510" s="89"/>
      <c r="U510" s="6"/>
      <c r="Y510" s="230"/>
      <c r="AA510" s="59"/>
      <c r="AB510" s="16"/>
      <c r="AC510" s="82"/>
      <c r="AD510" s="61"/>
      <c r="AE510" s="82"/>
    </row>
    <row r="511" spans="4:31" ht="13">
      <c r="D511" s="87"/>
      <c r="E511" s="87"/>
      <c r="F511" s="87"/>
      <c r="G511" s="87"/>
      <c r="H511" s="87"/>
      <c r="I511" s="87"/>
      <c r="L511" s="87"/>
      <c r="M511" s="89"/>
      <c r="N511" s="89"/>
      <c r="O511" s="89"/>
      <c r="S511" s="89"/>
      <c r="T511" s="89"/>
      <c r="U511" s="6"/>
      <c r="Y511" s="230"/>
      <c r="AA511" s="59"/>
      <c r="AB511" s="16"/>
      <c r="AC511" s="82"/>
      <c r="AD511" s="61"/>
      <c r="AE511" s="82"/>
    </row>
    <row r="512" spans="4:31" ht="13">
      <c r="D512" s="87"/>
      <c r="E512" s="87"/>
      <c r="F512" s="87"/>
      <c r="G512" s="87"/>
      <c r="H512" s="87"/>
      <c r="I512" s="87"/>
      <c r="L512" s="87"/>
      <c r="M512" s="89"/>
      <c r="N512" s="89"/>
      <c r="O512" s="89"/>
      <c r="S512" s="89"/>
      <c r="T512" s="89"/>
      <c r="U512" s="6"/>
      <c r="Y512" s="230"/>
      <c r="AA512" s="59"/>
      <c r="AB512" s="16"/>
      <c r="AC512" s="82"/>
      <c r="AD512" s="61"/>
      <c r="AE512" s="82"/>
    </row>
    <row r="513" spans="4:31" ht="13">
      <c r="D513" s="87"/>
      <c r="E513" s="87"/>
      <c r="F513" s="87"/>
      <c r="G513" s="87"/>
      <c r="H513" s="87"/>
      <c r="I513" s="87"/>
      <c r="L513" s="87"/>
      <c r="M513" s="89"/>
      <c r="N513" s="89"/>
      <c r="O513" s="89"/>
      <c r="S513" s="89"/>
      <c r="T513" s="89"/>
      <c r="U513" s="6"/>
      <c r="Y513" s="230"/>
      <c r="AA513" s="59"/>
      <c r="AB513" s="16"/>
      <c r="AC513" s="82"/>
      <c r="AD513" s="61"/>
      <c r="AE513" s="82"/>
    </row>
    <row r="514" spans="4:31" ht="13">
      <c r="D514" s="87"/>
      <c r="E514" s="87"/>
      <c r="F514" s="87"/>
      <c r="G514" s="87"/>
      <c r="H514" s="87"/>
      <c r="I514" s="87"/>
      <c r="L514" s="87"/>
      <c r="M514" s="89"/>
      <c r="N514" s="89"/>
      <c r="O514" s="89"/>
      <c r="S514" s="89"/>
      <c r="T514" s="89"/>
      <c r="U514" s="6"/>
      <c r="Y514" s="230"/>
      <c r="AA514" s="59"/>
      <c r="AB514" s="16"/>
      <c r="AC514" s="82"/>
      <c r="AD514" s="61"/>
      <c r="AE514" s="82"/>
    </row>
    <row r="515" spans="4:31" ht="13">
      <c r="D515" s="87"/>
      <c r="E515" s="87"/>
      <c r="F515" s="87"/>
      <c r="G515" s="87"/>
      <c r="H515" s="87"/>
      <c r="I515" s="87"/>
      <c r="L515" s="87"/>
      <c r="M515" s="89"/>
      <c r="N515" s="89"/>
      <c r="O515" s="89"/>
      <c r="S515" s="89"/>
      <c r="T515" s="89"/>
      <c r="U515" s="6"/>
      <c r="Y515" s="230"/>
      <c r="AA515" s="59"/>
      <c r="AB515" s="16"/>
      <c r="AC515" s="82"/>
      <c r="AD515" s="61"/>
      <c r="AE515" s="82"/>
    </row>
    <row r="516" spans="4:31" ht="13">
      <c r="D516" s="87"/>
      <c r="E516" s="87"/>
      <c r="F516" s="87"/>
      <c r="G516" s="87"/>
      <c r="H516" s="87"/>
      <c r="I516" s="87"/>
      <c r="L516" s="87"/>
      <c r="M516" s="89"/>
      <c r="N516" s="89"/>
      <c r="O516" s="89"/>
      <c r="S516" s="89"/>
      <c r="T516" s="89"/>
      <c r="U516" s="6"/>
      <c r="Y516" s="230"/>
      <c r="AA516" s="59"/>
      <c r="AB516" s="16"/>
      <c r="AC516" s="82"/>
      <c r="AD516" s="61"/>
      <c r="AE516" s="82"/>
    </row>
    <row r="517" spans="4:31" ht="13">
      <c r="D517" s="87"/>
      <c r="E517" s="87"/>
      <c r="F517" s="87"/>
      <c r="G517" s="87"/>
      <c r="H517" s="87"/>
      <c r="I517" s="87"/>
      <c r="L517" s="87"/>
      <c r="M517" s="89"/>
      <c r="N517" s="89"/>
      <c r="O517" s="89"/>
      <c r="S517" s="89"/>
      <c r="T517" s="89"/>
      <c r="U517" s="6"/>
      <c r="Y517" s="230"/>
      <c r="AA517" s="59"/>
      <c r="AB517" s="16"/>
      <c r="AC517" s="82"/>
      <c r="AD517" s="61"/>
      <c r="AE517" s="82"/>
    </row>
    <row r="518" spans="4:31" ht="13">
      <c r="D518" s="87"/>
      <c r="E518" s="87"/>
      <c r="F518" s="87"/>
      <c r="G518" s="87"/>
      <c r="H518" s="87"/>
      <c r="I518" s="87"/>
      <c r="L518" s="87"/>
      <c r="M518" s="89"/>
      <c r="N518" s="89"/>
      <c r="O518" s="89"/>
      <c r="S518" s="89"/>
      <c r="T518" s="89"/>
      <c r="U518" s="6"/>
      <c r="Y518" s="230"/>
      <c r="AA518" s="59"/>
      <c r="AB518" s="16"/>
      <c r="AC518" s="82"/>
      <c r="AD518" s="61"/>
      <c r="AE518" s="82"/>
    </row>
    <row r="519" spans="4:31" ht="13">
      <c r="D519" s="87"/>
      <c r="E519" s="87"/>
      <c r="F519" s="87"/>
      <c r="G519" s="87"/>
      <c r="H519" s="87"/>
      <c r="I519" s="87"/>
      <c r="L519" s="87"/>
      <c r="M519" s="89"/>
      <c r="N519" s="89"/>
      <c r="O519" s="89"/>
      <c r="S519" s="89"/>
      <c r="T519" s="89"/>
      <c r="U519" s="6"/>
      <c r="Y519" s="230"/>
      <c r="AA519" s="59"/>
      <c r="AB519" s="16"/>
      <c r="AC519" s="82"/>
      <c r="AD519" s="61"/>
      <c r="AE519" s="82"/>
    </row>
    <row r="520" spans="4:31" ht="13">
      <c r="D520" s="87"/>
      <c r="E520" s="87"/>
      <c r="F520" s="87"/>
      <c r="G520" s="87"/>
      <c r="H520" s="87"/>
      <c r="I520" s="87"/>
      <c r="L520" s="87"/>
      <c r="M520" s="89"/>
      <c r="N520" s="89"/>
      <c r="O520" s="89"/>
      <c r="S520" s="89"/>
      <c r="T520" s="89"/>
      <c r="U520" s="6"/>
      <c r="Y520" s="230"/>
      <c r="AA520" s="59"/>
      <c r="AB520" s="16"/>
      <c r="AC520" s="82"/>
      <c r="AD520" s="61"/>
      <c r="AE520" s="82"/>
    </row>
    <row r="521" spans="4:31" ht="13">
      <c r="D521" s="87"/>
      <c r="E521" s="87"/>
      <c r="F521" s="87"/>
      <c r="G521" s="87"/>
      <c r="H521" s="87"/>
      <c r="I521" s="87"/>
      <c r="L521" s="87"/>
      <c r="M521" s="89"/>
      <c r="N521" s="89"/>
      <c r="O521" s="89"/>
      <c r="S521" s="89"/>
      <c r="T521" s="89"/>
      <c r="U521" s="6"/>
      <c r="Y521" s="230"/>
      <c r="AA521" s="59"/>
      <c r="AB521" s="16"/>
      <c r="AC521" s="82"/>
      <c r="AD521" s="61"/>
      <c r="AE521" s="82"/>
    </row>
    <row r="522" spans="4:31" ht="13">
      <c r="D522" s="87"/>
      <c r="E522" s="87"/>
      <c r="F522" s="87"/>
      <c r="G522" s="87"/>
      <c r="H522" s="87"/>
      <c r="I522" s="87"/>
      <c r="L522" s="87"/>
      <c r="M522" s="89"/>
      <c r="N522" s="89"/>
      <c r="O522" s="89"/>
      <c r="S522" s="89"/>
      <c r="T522" s="89"/>
      <c r="U522" s="6"/>
      <c r="Y522" s="230"/>
      <c r="AA522" s="59"/>
      <c r="AB522" s="16"/>
      <c r="AC522" s="82"/>
      <c r="AD522" s="61"/>
      <c r="AE522" s="82"/>
    </row>
    <row r="523" spans="4:31" ht="13">
      <c r="D523" s="87"/>
      <c r="E523" s="87"/>
      <c r="F523" s="87"/>
      <c r="G523" s="87"/>
      <c r="H523" s="87"/>
      <c r="I523" s="87"/>
      <c r="L523" s="87"/>
      <c r="M523" s="89"/>
      <c r="N523" s="89"/>
      <c r="O523" s="89"/>
      <c r="S523" s="89"/>
      <c r="T523" s="89"/>
      <c r="U523" s="6"/>
      <c r="Y523" s="230"/>
      <c r="AA523" s="59"/>
      <c r="AB523" s="16"/>
      <c r="AC523" s="82"/>
      <c r="AD523" s="61"/>
      <c r="AE523" s="82"/>
    </row>
    <row r="524" spans="4:31" ht="13">
      <c r="D524" s="87"/>
      <c r="E524" s="87"/>
      <c r="F524" s="87"/>
      <c r="G524" s="87"/>
      <c r="H524" s="87"/>
      <c r="I524" s="87"/>
      <c r="L524" s="87"/>
      <c r="M524" s="89"/>
      <c r="N524" s="89"/>
      <c r="O524" s="89"/>
      <c r="S524" s="89"/>
      <c r="T524" s="89"/>
      <c r="U524" s="6"/>
      <c r="Y524" s="230"/>
      <c r="AA524" s="59"/>
      <c r="AB524" s="16"/>
      <c r="AC524" s="82"/>
      <c r="AD524" s="61"/>
      <c r="AE524" s="82"/>
    </row>
    <row r="525" spans="4:31" ht="13">
      <c r="D525" s="87"/>
      <c r="E525" s="87"/>
      <c r="F525" s="87"/>
      <c r="G525" s="87"/>
      <c r="H525" s="87"/>
      <c r="I525" s="87"/>
      <c r="L525" s="87"/>
      <c r="M525" s="89"/>
      <c r="N525" s="89"/>
      <c r="O525" s="89"/>
      <c r="S525" s="89"/>
      <c r="T525" s="89"/>
      <c r="U525" s="6"/>
      <c r="Y525" s="230"/>
      <c r="AA525" s="59"/>
      <c r="AB525" s="16"/>
      <c r="AC525" s="82"/>
      <c r="AD525" s="61"/>
      <c r="AE525" s="82"/>
    </row>
    <row r="526" spans="4:31" ht="13">
      <c r="D526" s="87"/>
      <c r="E526" s="87"/>
      <c r="F526" s="87"/>
      <c r="G526" s="87"/>
      <c r="H526" s="87"/>
      <c r="I526" s="87"/>
      <c r="L526" s="87"/>
      <c r="M526" s="89"/>
      <c r="N526" s="89"/>
      <c r="O526" s="89"/>
      <c r="S526" s="89"/>
      <c r="T526" s="89"/>
      <c r="U526" s="6"/>
      <c r="Y526" s="230"/>
      <c r="AA526" s="59"/>
      <c r="AB526" s="16"/>
      <c r="AC526" s="82"/>
      <c r="AD526" s="61"/>
      <c r="AE526" s="82"/>
    </row>
    <row r="527" spans="4:31" ht="13">
      <c r="D527" s="87"/>
      <c r="E527" s="87"/>
      <c r="F527" s="87"/>
      <c r="G527" s="87"/>
      <c r="H527" s="87"/>
      <c r="I527" s="87"/>
      <c r="L527" s="87"/>
      <c r="M527" s="89"/>
      <c r="N527" s="89"/>
      <c r="O527" s="89"/>
      <c r="S527" s="89"/>
      <c r="T527" s="89"/>
      <c r="U527" s="6"/>
      <c r="Y527" s="230"/>
      <c r="AA527" s="59"/>
      <c r="AB527" s="16"/>
      <c r="AC527" s="82"/>
      <c r="AD527" s="61"/>
      <c r="AE527" s="82"/>
    </row>
    <row r="528" spans="4:31" ht="13">
      <c r="D528" s="87"/>
      <c r="E528" s="87"/>
      <c r="F528" s="87"/>
      <c r="G528" s="87"/>
      <c r="H528" s="87"/>
      <c r="I528" s="87"/>
      <c r="L528" s="87"/>
      <c r="M528" s="89"/>
      <c r="N528" s="89"/>
      <c r="O528" s="89"/>
      <c r="S528" s="89"/>
      <c r="T528" s="89"/>
      <c r="U528" s="6"/>
      <c r="Y528" s="230"/>
      <c r="AA528" s="59"/>
      <c r="AB528" s="16"/>
      <c r="AC528" s="82"/>
      <c r="AD528" s="61"/>
      <c r="AE528" s="82"/>
    </row>
    <row r="529" spans="4:31" ht="13">
      <c r="D529" s="87"/>
      <c r="E529" s="87"/>
      <c r="F529" s="87"/>
      <c r="G529" s="87"/>
      <c r="H529" s="87"/>
      <c r="I529" s="87"/>
      <c r="L529" s="87"/>
      <c r="M529" s="89"/>
      <c r="N529" s="89"/>
      <c r="O529" s="89"/>
      <c r="S529" s="89"/>
      <c r="T529" s="89"/>
      <c r="U529" s="6"/>
      <c r="Y529" s="230"/>
      <c r="AA529" s="59"/>
      <c r="AB529" s="16"/>
      <c r="AC529" s="82"/>
      <c r="AD529" s="61"/>
      <c r="AE529" s="82"/>
    </row>
    <row r="530" spans="4:31" ht="13">
      <c r="D530" s="87"/>
      <c r="E530" s="87"/>
      <c r="F530" s="87"/>
      <c r="G530" s="87"/>
      <c r="H530" s="87"/>
      <c r="I530" s="87"/>
      <c r="L530" s="87"/>
      <c r="M530" s="89"/>
      <c r="N530" s="89"/>
      <c r="O530" s="89"/>
      <c r="S530" s="89"/>
      <c r="T530" s="89"/>
      <c r="U530" s="6"/>
      <c r="Y530" s="230"/>
      <c r="AA530" s="59"/>
      <c r="AB530" s="16"/>
      <c r="AC530" s="82"/>
      <c r="AD530" s="61"/>
      <c r="AE530" s="82"/>
    </row>
    <row r="531" spans="4:31" ht="13">
      <c r="D531" s="87"/>
      <c r="E531" s="87"/>
      <c r="F531" s="87"/>
      <c r="G531" s="87"/>
      <c r="H531" s="87"/>
      <c r="I531" s="87"/>
      <c r="L531" s="87"/>
      <c r="M531" s="89"/>
      <c r="N531" s="89"/>
      <c r="O531" s="89"/>
      <c r="S531" s="89"/>
      <c r="T531" s="89"/>
      <c r="U531" s="6"/>
      <c r="Y531" s="230"/>
      <c r="AA531" s="59"/>
      <c r="AB531" s="16"/>
      <c r="AC531" s="82"/>
      <c r="AD531" s="61"/>
      <c r="AE531" s="82"/>
    </row>
    <row r="532" spans="4:31" ht="13">
      <c r="D532" s="87"/>
      <c r="E532" s="87"/>
      <c r="F532" s="87"/>
      <c r="G532" s="87"/>
      <c r="H532" s="87"/>
      <c r="I532" s="87"/>
      <c r="L532" s="87"/>
      <c r="M532" s="89"/>
      <c r="N532" s="89"/>
      <c r="O532" s="89"/>
      <c r="S532" s="89"/>
      <c r="T532" s="89"/>
      <c r="U532" s="6"/>
      <c r="Y532" s="230"/>
      <c r="AA532" s="59"/>
      <c r="AB532" s="16"/>
      <c r="AC532" s="82"/>
      <c r="AD532" s="61"/>
      <c r="AE532" s="82"/>
    </row>
    <row r="533" spans="4:31" ht="13">
      <c r="D533" s="87"/>
      <c r="E533" s="87"/>
      <c r="F533" s="87"/>
      <c r="G533" s="87"/>
      <c r="H533" s="87"/>
      <c r="I533" s="87"/>
      <c r="L533" s="87"/>
      <c r="M533" s="89"/>
      <c r="N533" s="89"/>
      <c r="O533" s="89"/>
      <c r="S533" s="89"/>
      <c r="T533" s="89"/>
      <c r="U533" s="6"/>
      <c r="Y533" s="230"/>
      <c r="AA533" s="59"/>
      <c r="AB533" s="16"/>
      <c r="AC533" s="82"/>
      <c r="AD533" s="61"/>
      <c r="AE533" s="82"/>
    </row>
    <row r="534" spans="4:31" ht="13">
      <c r="D534" s="87"/>
      <c r="E534" s="87"/>
      <c r="F534" s="87"/>
      <c r="G534" s="87"/>
      <c r="H534" s="87"/>
      <c r="I534" s="87"/>
      <c r="L534" s="87"/>
      <c r="M534" s="89"/>
      <c r="N534" s="89"/>
      <c r="O534" s="89"/>
      <c r="S534" s="89"/>
      <c r="T534" s="89"/>
      <c r="U534" s="6"/>
      <c r="Y534" s="230"/>
      <c r="AA534" s="59"/>
      <c r="AB534" s="16"/>
      <c r="AC534" s="82"/>
      <c r="AD534" s="61"/>
      <c r="AE534" s="82"/>
    </row>
    <row r="535" spans="4:31" ht="13">
      <c r="D535" s="87"/>
      <c r="E535" s="87"/>
      <c r="F535" s="87"/>
      <c r="G535" s="87"/>
      <c r="H535" s="87"/>
      <c r="I535" s="87"/>
      <c r="L535" s="87"/>
      <c r="M535" s="89"/>
      <c r="N535" s="89"/>
      <c r="O535" s="89"/>
      <c r="S535" s="89"/>
      <c r="T535" s="89"/>
      <c r="U535" s="6"/>
      <c r="Y535" s="230"/>
      <c r="AA535" s="59"/>
      <c r="AB535" s="16"/>
      <c r="AC535" s="82"/>
      <c r="AD535" s="61"/>
      <c r="AE535" s="82"/>
    </row>
    <row r="536" spans="4:31" ht="13">
      <c r="D536" s="87"/>
      <c r="E536" s="87"/>
      <c r="F536" s="87"/>
      <c r="G536" s="87"/>
      <c r="H536" s="87"/>
      <c r="I536" s="87"/>
      <c r="L536" s="87"/>
      <c r="M536" s="89"/>
      <c r="N536" s="89"/>
      <c r="O536" s="89"/>
      <c r="S536" s="89"/>
      <c r="T536" s="89"/>
      <c r="U536" s="6"/>
      <c r="Y536" s="230"/>
      <c r="AA536" s="59"/>
      <c r="AB536" s="16"/>
      <c r="AC536" s="82"/>
      <c r="AD536" s="61"/>
      <c r="AE536" s="82"/>
    </row>
    <row r="537" spans="4:31" ht="13">
      <c r="D537" s="87"/>
      <c r="E537" s="87"/>
      <c r="F537" s="87"/>
      <c r="G537" s="87"/>
      <c r="H537" s="87"/>
      <c r="I537" s="87"/>
      <c r="L537" s="87"/>
      <c r="M537" s="89"/>
      <c r="N537" s="89"/>
      <c r="O537" s="89"/>
      <c r="S537" s="89"/>
      <c r="T537" s="89"/>
      <c r="U537" s="6"/>
      <c r="Y537" s="230"/>
      <c r="AA537" s="59"/>
      <c r="AB537" s="16"/>
      <c r="AC537" s="82"/>
      <c r="AD537" s="61"/>
      <c r="AE537" s="82"/>
    </row>
    <row r="538" spans="4:31" ht="13">
      <c r="D538" s="87"/>
      <c r="E538" s="87"/>
      <c r="F538" s="87"/>
      <c r="G538" s="87"/>
      <c r="H538" s="87"/>
      <c r="I538" s="87"/>
      <c r="L538" s="87"/>
      <c r="M538" s="89"/>
      <c r="N538" s="89"/>
      <c r="O538" s="89"/>
      <c r="S538" s="89"/>
      <c r="T538" s="89"/>
      <c r="U538" s="6"/>
      <c r="Y538" s="230"/>
      <c r="AA538" s="59"/>
      <c r="AB538" s="16"/>
      <c r="AC538" s="82"/>
      <c r="AD538" s="61"/>
      <c r="AE538" s="82"/>
    </row>
    <row r="539" spans="4:31" ht="13">
      <c r="D539" s="87"/>
      <c r="E539" s="87"/>
      <c r="F539" s="87"/>
      <c r="G539" s="87"/>
      <c r="H539" s="87"/>
      <c r="I539" s="87"/>
      <c r="L539" s="87"/>
      <c r="M539" s="89"/>
      <c r="N539" s="89"/>
      <c r="O539" s="89"/>
      <c r="S539" s="89"/>
      <c r="T539" s="89"/>
      <c r="U539" s="6"/>
      <c r="Y539" s="230"/>
      <c r="AA539" s="59"/>
      <c r="AB539" s="16"/>
      <c r="AC539" s="82"/>
      <c r="AD539" s="61"/>
      <c r="AE539" s="82"/>
    </row>
    <row r="540" spans="4:31" ht="13">
      <c r="D540" s="87"/>
      <c r="E540" s="87"/>
      <c r="F540" s="87"/>
      <c r="G540" s="87"/>
      <c r="H540" s="87"/>
      <c r="I540" s="87"/>
      <c r="L540" s="87"/>
      <c r="M540" s="89"/>
      <c r="N540" s="89"/>
      <c r="O540" s="89"/>
      <c r="S540" s="89"/>
      <c r="T540" s="89"/>
      <c r="U540" s="6"/>
      <c r="Y540" s="230"/>
      <c r="AA540" s="59"/>
      <c r="AB540" s="16"/>
      <c r="AC540" s="82"/>
      <c r="AD540" s="61"/>
      <c r="AE540" s="82"/>
    </row>
    <row r="541" spans="4:31" ht="13">
      <c r="D541" s="87"/>
      <c r="E541" s="87"/>
      <c r="F541" s="87"/>
      <c r="G541" s="87"/>
      <c r="H541" s="87"/>
      <c r="I541" s="87"/>
      <c r="L541" s="87"/>
      <c r="M541" s="89"/>
      <c r="N541" s="89"/>
      <c r="O541" s="89"/>
      <c r="S541" s="89"/>
      <c r="T541" s="89"/>
      <c r="U541" s="6"/>
      <c r="Y541" s="230"/>
      <c r="AA541" s="59"/>
      <c r="AB541" s="16"/>
      <c r="AC541" s="82"/>
      <c r="AD541" s="61"/>
      <c r="AE541" s="82"/>
    </row>
    <row r="542" spans="4:31" ht="13">
      <c r="D542" s="87"/>
      <c r="E542" s="87"/>
      <c r="F542" s="87"/>
      <c r="G542" s="87"/>
      <c r="H542" s="87"/>
      <c r="I542" s="87"/>
      <c r="L542" s="87"/>
      <c r="M542" s="89"/>
      <c r="N542" s="89"/>
      <c r="O542" s="89"/>
      <c r="S542" s="89"/>
      <c r="T542" s="89"/>
      <c r="U542" s="6"/>
      <c r="Y542" s="230"/>
      <c r="AA542" s="59"/>
      <c r="AB542" s="16"/>
      <c r="AC542" s="82"/>
      <c r="AD542" s="61"/>
      <c r="AE542" s="82"/>
    </row>
    <row r="543" spans="4:31" ht="13">
      <c r="D543" s="87"/>
      <c r="E543" s="87"/>
      <c r="F543" s="87"/>
      <c r="G543" s="87"/>
      <c r="H543" s="87"/>
      <c r="I543" s="87"/>
      <c r="L543" s="87"/>
      <c r="M543" s="89"/>
      <c r="N543" s="89"/>
      <c r="O543" s="89"/>
      <c r="S543" s="89"/>
      <c r="T543" s="89"/>
      <c r="U543" s="6"/>
      <c r="Y543" s="230"/>
      <c r="AA543" s="59"/>
      <c r="AB543" s="16"/>
      <c r="AC543" s="82"/>
      <c r="AD543" s="61"/>
      <c r="AE543" s="82"/>
    </row>
    <row r="544" spans="4:31" ht="13">
      <c r="D544" s="87"/>
      <c r="E544" s="87"/>
      <c r="F544" s="87"/>
      <c r="G544" s="87"/>
      <c r="H544" s="87"/>
      <c r="I544" s="87"/>
      <c r="L544" s="87"/>
      <c r="M544" s="89"/>
      <c r="N544" s="89"/>
      <c r="O544" s="89"/>
      <c r="S544" s="89"/>
      <c r="T544" s="89"/>
      <c r="U544" s="6"/>
      <c r="Y544" s="230"/>
      <c r="AA544" s="59"/>
      <c r="AB544" s="16"/>
      <c r="AC544" s="82"/>
      <c r="AD544" s="61"/>
      <c r="AE544" s="82"/>
    </row>
    <row r="545" spans="4:31" ht="13">
      <c r="D545" s="87"/>
      <c r="E545" s="87"/>
      <c r="F545" s="87"/>
      <c r="G545" s="87"/>
      <c r="H545" s="87"/>
      <c r="I545" s="87"/>
      <c r="L545" s="87"/>
      <c r="M545" s="89"/>
      <c r="N545" s="89"/>
      <c r="O545" s="89"/>
      <c r="S545" s="89"/>
      <c r="T545" s="89"/>
      <c r="U545" s="6"/>
      <c r="Y545" s="230"/>
      <c r="AA545" s="59"/>
      <c r="AB545" s="16"/>
      <c r="AC545" s="82"/>
      <c r="AD545" s="61"/>
      <c r="AE545" s="82"/>
    </row>
    <row r="546" spans="4:31" ht="13">
      <c r="D546" s="87"/>
      <c r="E546" s="87"/>
      <c r="F546" s="87"/>
      <c r="G546" s="87"/>
      <c r="H546" s="87"/>
      <c r="I546" s="87"/>
      <c r="L546" s="87"/>
      <c r="M546" s="89"/>
      <c r="N546" s="89"/>
      <c r="O546" s="89"/>
      <c r="S546" s="89"/>
      <c r="T546" s="89"/>
      <c r="U546" s="6"/>
      <c r="Y546" s="230"/>
      <c r="AA546" s="59"/>
      <c r="AB546" s="16"/>
      <c r="AC546" s="82"/>
      <c r="AD546" s="61"/>
      <c r="AE546" s="82"/>
    </row>
    <row r="547" spans="4:31" ht="13">
      <c r="D547" s="87"/>
      <c r="E547" s="87"/>
      <c r="F547" s="87"/>
      <c r="G547" s="87"/>
      <c r="H547" s="87"/>
      <c r="I547" s="87"/>
      <c r="L547" s="87"/>
      <c r="M547" s="89"/>
      <c r="N547" s="89"/>
      <c r="O547" s="89"/>
      <c r="S547" s="89"/>
      <c r="T547" s="89"/>
      <c r="U547" s="6"/>
      <c r="Y547" s="230"/>
      <c r="AA547" s="59"/>
      <c r="AB547" s="16"/>
      <c r="AC547" s="82"/>
      <c r="AD547" s="61"/>
      <c r="AE547" s="82"/>
    </row>
    <row r="548" spans="4:31" ht="13">
      <c r="D548" s="87"/>
      <c r="E548" s="87"/>
      <c r="F548" s="87"/>
      <c r="G548" s="87"/>
      <c r="H548" s="87"/>
      <c r="I548" s="87"/>
      <c r="L548" s="87"/>
      <c r="M548" s="89"/>
      <c r="N548" s="89"/>
      <c r="O548" s="89"/>
      <c r="S548" s="89"/>
      <c r="T548" s="89"/>
      <c r="U548" s="6"/>
      <c r="Y548" s="230"/>
      <c r="AA548" s="59"/>
      <c r="AB548" s="16"/>
      <c r="AC548" s="82"/>
      <c r="AD548" s="61"/>
      <c r="AE548" s="82"/>
    </row>
    <row r="549" spans="4:31" ht="13">
      <c r="D549" s="87"/>
      <c r="E549" s="87"/>
      <c r="F549" s="87"/>
      <c r="G549" s="87"/>
      <c r="H549" s="87"/>
      <c r="I549" s="87"/>
      <c r="L549" s="87"/>
      <c r="M549" s="89"/>
      <c r="N549" s="89"/>
      <c r="O549" s="89"/>
      <c r="S549" s="89"/>
      <c r="T549" s="89"/>
      <c r="U549" s="6"/>
      <c r="Y549" s="230"/>
      <c r="AA549" s="59"/>
      <c r="AB549" s="16"/>
      <c r="AC549" s="82"/>
      <c r="AD549" s="61"/>
      <c r="AE549" s="82"/>
    </row>
    <row r="550" spans="4:31" ht="13">
      <c r="D550" s="87"/>
      <c r="E550" s="87"/>
      <c r="F550" s="87"/>
      <c r="G550" s="87"/>
      <c r="H550" s="87"/>
      <c r="I550" s="87"/>
      <c r="L550" s="87"/>
      <c r="M550" s="89"/>
      <c r="N550" s="89"/>
      <c r="O550" s="89"/>
      <c r="S550" s="89"/>
      <c r="T550" s="89"/>
      <c r="U550" s="6"/>
      <c r="Y550" s="230"/>
      <c r="AA550" s="59"/>
      <c r="AB550" s="16"/>
      <c r="AC550" s="82"/>
      <c r="AD550" s="61"/>
      <c r="AE550" s="82"/>
    </row>
    <row r="551" spans="4:31" ht="13">
      <c r="D551" s="87"/>
      <c r="E551" s="87"/>
      <c r="F551" s="87"/>
      <c r="G551" s="87"/>
      <c r="H551" s="87"/>
      <c r="I551" s="87"/>
      <c r="L551" s="87"/>
      <c r="M551" s="89"/>
      <c r="N551" s="89"/>
      <c r="O551" s="89"/>
      <c r="S551" s="89"/>
      <c r="T551" s="89"/>
      <c r="U551" s="6"/>
      <c r="Y551" s="230"/>
      <c r="AA551" s="59"/>
      <c r="AB551" s="16"/>
      <c r="AC551" s="82"/>
      <c r="AD551" s="61"/>
      <c r="AE551" s="82"/>
    </row>
    <row r="552" spans="4:31" ht="13">
      <c r="D552" s="87"/>
      <c r="E552" s="87"/>
      <c r="F552" s="87"/>
      <c r="G552" s="87"/>
      <c r="H552" s="87"/>
      <c r="I552" s="87"/>
      <c r="L552" s="87"/>
      <c r="M552" s="89"/>
      <c r="N552" s="89"/>
      <c r="O552" s="89"/>
      <c r="S552" s="89"/>
      <c r="T552" s="89"/>
      <c r="U552" s="6"/>
      <c r="Y552" s="230"/>
      <c r="AA552" s="59"/>
      <c r="AB552" s="16"/>
      <c r="AC552" s="82"/>
      <c r="AD552" s="61"/>
      <c r="AE552" s="82"/>
    </row>
    <row r="553" spans="4:31" ht="13">
      <c r="D553" s="87"/>
      <c r="E553" s="87"/>
      <c r="F553" s="87"/>
      <c r="G553" s="87"/>
      <c r="H553" s="87"/>
      <c r="I553" s="87"/>
      <c r="L553" s="87"/>
      <c r="M553" s="89"/>
      <c r="N553" s="89"/>
      <c r="O553" s="89"/>
      <c r="S553" s="89"/>
      <c r="T553" s="89"/>
      <c r="U553" s="6"/>
      <c r="Y553" s="230"/>
      <c r="AA553" s="59"/>
      <c r="AB553" s="16"/>
      <c r="AC553" s="82"/>
      <c r="AD553" s="61"/>
      <c r="AE553" s="82"/>
    </row>
    <row r="554" spans="4:31" ht="13">
      <c r="D554" s="87"/>
      <c r="E554" s="87"/>
      <c r="F554" s="87"/>
      <c r="G554" s="87"/>
      <c r="H554" s="87"/>
      <c r="I554" s="87"/>
      <c r="L554" s="87"/>
      <c r="M554" s="89"/>
      <c r="N554" s="89"/>
      <c r="O554" s="89"/>
      <c r="S554" s="89"/>
      <c r="T554" s="89"/>
      <c r="U554" s="6"/>
      <c r="Y554" s="230"/>
      <c r="AA554" s="59"/>
      <c r="AB554" s="16"/>
      <c r="AC554" s="82"/>
      <c r="AD554" s="61"/>
      <c r="AE554" s="82"/>
    </row>
    <row r="555" spans="4:31" ht="13">
      <c r="D555" s="87"/>
      <c r="E555" s="87"/>
      <c r="F555" s="87"/>
      <c r="G555" s="87"/>
      <c r="H555" s="87"/>
      <c r="I555" s="87"/>
      <c r="L555" s="87"/>
      <c r="M555" s="89"/>
      <c r="N555" s="89"/>
      <c r="O555" s="89"/>
      <c r="S555" s="89"/>
      <c r="T555" s="89"/>
      <c r="U555" s="6"/>
      <c r="Y555" s="230"/>
      <c r="AA555" s="59"/>
      <c r="AB555" s="16"/>
      <c r="AC555" s="82"/>
      <c r="AD555" s="61"/>
      <c r="AE555" s="82"/>
    </row>
    <row r="556" spans="4:31" ht="13">
      <c r="D556" s="87"/>
      <c r="E556" s="87"/>
      <c r="F556" s="87"/>
      <c r="G556" s="87"/>
      <c r="H556" s="87"/>
      <c r="I556" s="87"/>
      <c r="L556" s="87"/>
      <c r="M556" s="89"/>
      <c r="N556" s="89"/>
      <c r="O556" s="89"/>
      <c r="S556" s="89"/>
      <c r="T556" s="89"/>
      <c r="U556" s="6"/>
      <c r="Y556" s="230"/>
      <c r="AA556" s="59"/>
      <c r="AB556" s="16"/>
      <c r="AC556" s="82"/>
      <c r="AD556" s="61"/>
      <c r="AE556" s="82"/>
    </row>
    <row r="557" spans="4:31" ht="13">
      <c r="D557" s="87"/>
      <c r="E557" s="87"/>
      <c r="F557" s="87"/>
      <c r="G557" s="87"/>
      <c r="H557" s="87"/>
      <c r="I557" s="87"/>
      <c r="L557" s="87"/>
      <c r="M557" s="89"/>
      <c r="N557" s="89"/>
      <c r="O557" s="89"/>
      <c r="S557" s="89"/>
      <c r="T557" s="89"/>
      <c r="U557" s="6"/>
      <c r="Y557" s="230"/>
      <c r="AA557" s="59"/>
      <c r="AB557" s="16"/>
      <c r="AC557" s="82"/>
      <c r="AD557" s="61"/>
      <c r="AE557" s="82"/>
    </row>
    <row r="558" spans="4:31" ht="13">
      <c r="D558" s="87"/>
      <c r="E558" s="87"/>
      <c r="F558" s="87"/>
      <c r="G558" s="87"/>
      <c r="H558" s="87"/>
      <c r="I558" s="87"/>
      <c r="L558" s="87"/>
      <c r="M558" s="89"/>
      <c r="N558" s="89"/>
      <c r="O558" s="89"/>
      <c r="S558" s="89"/>
      <c r="T558" s="89"/>
      <c r="U558" s="6"/>
      <c r="Y558" s="230"/>
      <c r="AA558" s="59"/>
      <c r="AB558" s="16"/>
      <c r="AC558" s="82"/>
      <c r="AD558" s="61"/>
      <c r="AE558" s="82"/>
    </row>
    <row r="559" spans="4:31" ht="13">
      <c r="D559" s="87"/>
      <c r="E559" s="87"/>
      <c r="F559" s="87"/>
      <c r="G559" s="87"/>
      <c r="H559" s="87"/>
      <c r="I559" s="87"/>
      <c r="L559" s="87"/>
      <c r="M559" s="89"/>
      <c r="N559" s="89"/>
      <c r="O559" s="89"/>
      <c r="S559" s="89"/>
      <c r="T559" s="89"/>
      <c r="U559" s="6"/>
      <c r="Y559" s="230"/>
      <c r="AA559" s="59"/>
      <c r="AB559" s="16"/>
      <c r="AC559" s="82"/>
      <c r="AD559" s="61"/>
      <c r="AE559" s="82"/>
    </row>
    <row r="560" spans="4:31" ht="13">
      <c r="D560" s="87"/>
      <c r="E560" s="87"/>
      <c r="F560" s="87"/>
      <c r="G560" s="87"/>
      <c r="H560" s="87"/>
      <c r="I560" s="87"/>
      <c r="L560" s="87"/>
      <c r="M560" s="89"/>
      <c r="N560" s="89"/>
      <c r="O560" s="89"/>
      <c r="S560" s="89"/>
      <c r="T560" s="89"/>
      <c r="U560" s="6"/>
      <c r="Y560" s="230"/>
      <c r="AA560" s="59"/>
      <c r="AB560" s="16"/>
      <c r="AC560" s="82"/>
      <c r="AD560" s="61"/>
      <c r="AE560" s="82"/>
    </row>
    <row r="561" spans="4:31" ht="13">
      <c r="D561" s="87"/>
      <c r="E561" s="87"/>
      <c r="F561" s="87"/>
      <c r="G561" s="87"/>
      <c r="H561" s="87"/>
      <c r="I561" s="87"/>
      <c r="L561" s="87"/>
      <c r="M561" s="89"/>
      <c r="N561" s="89"/>
      <c r="O561" s="89"/>
      <c r="S561" s="89"/>
      <c r="T561" s="89"/>
      <c r="U561" s="6"/>
      <c r="Y561" s="230"/>
      <c r="AA561" s="59"/>
      <c r="AB561" s="16"/>
      <c r="AC561" s="82"/>
      <c r="AD561" s="61"/>
      <c r="AE561" s="82"/>
    </row>
    <row r="562" spans="4:31" ht="13">
      <c r="D562" s="87"/>
      <c r="E562" s="87"/>
      <c r="F562" s="87"/>
      <c r="G562" s="87"/>
      <c r="H562" s="87"/>
      <c r="I562" s="87"/>
      <c r="L562" s="87"/>
      <c r="M562" s="89"/>
      <c r="N562" s="89"/>
      <c r="O562" s="89"/>
      <c r="S562" s="89"/>
      <c r="T562" s="89"/>
      <c r="U562" s="6"/>
      <c r="Y562" s="230"/>
      <c r="AA562" s="59"/>
      <c r="AB562" s="16"/>
      <c r="AC562" s="82"/>
      <c r="AD562" s="61"/>
      <c r="AE562" s="82"/>
    </row>
    <row r="563" spans="4:31" ht="13">
      <c r="D563" s="87"/>
      <c r="E563" s="87"/>
      <c r="F563" s="87"/>
      <c r="G563" s="87"/>
      <c r="H563" s="87"/>
      <c r="I563" s="87"/>
      <c r="L563" s="87"/>
      <c r="M563" s="89"/>
      <c r="N563" s="89"/>
      <c r="O563" s="89"/>
      <c r="S563" s="89"/>
      <c r="T563" s="89"/>
      <c r="U563" s="6"/>
      <c r="Y563" s="230"/>
      <c r="AA563" s="59"/>
      <c r="AB563" s="16"/>
      <c r="AC563" s="82"/>
      <c r="AD563" s="61"/>
      <c r="AE563" s="82"/>
    </row>
    <row r="564" spans="4:31" ht="13">
      <c r="D564" s="87"/>
      <c r="E564" s="87"/>
      <c r="F564" s="87"/>
      <c r="G564" s="87"/>
      <c r="H564" s="87"/>
      <c r="I564" s="87"/>
      <c r="L564" s="87"/>
      <c r="M564" s="89"/>
      <c r="N564" s="89"/>
      <c r="O564" s="89"/>
      <c r="S564" s="89"/>
      <c r="T564" s="89"/>
      <c r="U564" s="6"/>
      <c r="Y564" s="230"/>
      <c r="AA564" s="59"/>
      <c r="AB564" s="16"/>
      <c r="AC564" s="82"/>
      <c r="AD564" s="61"/>
      <c r="AE564" s="82"/>
    </row>
    <row r="565" spans="4:31" ht="13">
      <c r="D565" s="87"/>
      <c r="E565" s="87"/>
      <c r="F565" s="87"/>
      <c r="G565" s="87"/>
      <c r="H565" s="87"/>
      <c r="I565" s="87"/>
      <c r="L565" s="87"/>
      <c r="M565" s="89"/>
      <c r="N565" s="89"/>
      <c r="O565" s="89"/>
      <c r="S565" s="89"/>
      <c r="T565" s="89"/>
      <c r="U565" s="6"/>
      <c r="Y565" s="230"/>
      <c r="AA565" s="59"/>
      <c r="AB565" s="16"/>
      <c r="AC565" s="82"/>
      <c r="AD565" s="61"/>
      <c r="AE565" s="82"/>
    </row>
    <row r="566" spans="4:31" ht="13">
      <c r="D566" s="87"/>
      <c r="E566" s="87"/>
      <c r="F566" s="87"/>
      <c r="G566" s="87"/>
      <c r="H566" s="87"/>
      <c r="I566" s="87"/>
      <c r="L566" s="87"/>
      <c r="M566" s="89"/>
      <c r="N566" s="89"/>
      <c r="O566" s="89"/>
      <c r="S566" s="89"/>
      <c r="T566" s="89"/>
      <c r="U566" s="6"/>
      <c r="Y566" s="230"/>
      <c r="AA566" s="59"/>
      <c r="AB566" s="16"/>
      <c r="AC566" s="82"/>
      <c r="AD566" s="61"/>
      <c r="AE566" s="82"/>
    </row>
    <row r="567" spans="4:31" ht="13">
      <c r="D567" s="87"/>
      <c r="E567" s="87"/>
      <c r="F567" s="87"/>
      <c r="G567" s="87"/>
      <c r="H567" s="87"/>
      <c r="I567" s="87"/>
      <c r="L567" s="87"/>
      <c r="M567" s="89"/>
      <c r="N567" s="89"/>
      <c r="O567" s="89"/>
      <c r="S567" s="89"/>
      <c r="T567" s="89"/>
      <c r="U567" s="6"/>
      <c r="Y567" s="230"/>
      <c r="AA567" s="59"/>
      <c r="AB567" s="16"/>
      <c r="AC567" s="82"/>
      <c r="AD567" s="61"/>
      <c r="AE567" s="82"/>
    </row>
    <row r="568" spans="4:31" ht="13">
      <c r="D568" s="87"/>
      <c r="E568" s="87"/>
      <c r="F568" s="87"/>
      <c r="G568" s="87"/>
      <c r="H568" s="87"/>
      <c r="I568" s="87"/>
      <c r="L568" s="87"/>
      <c r="M568" s="89"/>
      <c r="N568" s="89"/>
      <c r="O568" s="89"/>
      <c r="S568" s="89"/>
      <c r="T568" s="89"/>
      <c r="U568" s="6"/>
      <c r="Y568" s="230"/>
      <c r="AA568" s="59"/>
      <c r="AB568" s="16"/>
      <c r="AC568" s="82"/>
      <c r="AD568" s="61"/>
      <c r="AE568" s="82"/>
    </row>
    <row r="569" spans="4:31" ht="13">
      <c r="D569" s="87"/>
      <c r="E569" s="87"/>
      <c r="F569" s="87"/>
      <c r="G569" s="87"/>
      <c r="H569" s="87"/>
      <c r="I569" s="87"/>
      <c r="L569" s="87"/>
      <c r="M569" s="89"/>
      <c r="N569" s="89"/>
      <c r="O569" s="89"/>
      <c r="S569" s="89"/>
      <c r="T569" s="89"/>
      <c r="U569" s="6"/>
      <c r="Y569" s="230"/>
      <c r="AA569" s="59"/>
      <c r="AB569" s="16"/>
      <c r="AC569" s="82"/>
      <c r="AD569" s="61"/>
      <c r="AE569" s="82"/>
    </row>
    <row r="570" spans="4:31" ht="13">
      <c r="D570" s="87"/>
      <c r="E570" s="87"/>
      <c r="F570" s="87"/>
      <c r="G570" s="87"/>
      <c r="H570" s="87"/>
      <c r="I570" s="87"/>
      <c r="L570" s="87"/>
      <c r="M570" s="89"/>
      <c r="N570" s="89"/>
      <c r="O570" s="89"/>
      <c r="S570" s="89"/>
      <c r="T570" s="89"/>
      <c r="U570" s="6"/>
      <c r="Y570" s="230"/>
      <c r="AA570" s="59"/>
      <c r="AB570" s="16"/>
      <c r="AC570" s="82"/>
      <c r="AD570" s="61"/>
      <c r="AE570" s="82"/>
    </row>
    <row r="571" spans="4:31" ht="13">
      <c r="D571" s="87"/>
      <c r="E571" s="87"/>
      <c r="F571" s="87"/>
      <c r="G571" s="87"/>
      <c r="H571" s="87"/>
      <c r="I571" s="87"/>
      <c r="L571" s="87"/>
      <c r="M571" s="89"/>
      <c r="N571" s="89"/>
      <c r="O571" s="89"/>
      <c r="S571" s="89"/>
      <c r="T571" s="89"/>
      <c r="U571" s="6"/>
      <c r="Y571" s="230"/>
      <c r="AA571" s="59"/>
      <c r="AB571" s="16"/>
      <c r="AC571" s="82"/>
      <c r="AD571" s="61"/>
      <c r="AE571" s="82"/>
    </row>
    <row r="572" spans="4:31" ht="13">
      <c r="D572" s="87"/>
      <c r="E572" s="87"/>
      <c r="F572" s="87"/>
      <c r="G572" s="87"/>
      <c r="H572" s="87"/>
      <c r="I572" s="87"/>
      <c r="L572" s="87"/>
      <c r="M572" s="89"/>
      <c r="N572" s="89"/>
      <c r="O572" s="89"/>
      <c r="S572" s="89"/>
      <c r="T572" s="89"/>
      <c r="U572" s="6"/>
      <c r="Y572" s="230"/>
      <c r="AA572" s="59"/>
      <c r="AB572" s="16"/>
      <c r="AC572" s="82"/>
      <c r="AD572" s="61"/>
      <c r="AE572" s="82"/>
    </row>
    <row r="573" spans="4:31" ht="13">
      <c r="D573" s="87"/>
      <c r="E573" s="87"/>
      <c r="F573" s="87"/>
      <c r="G573" s="87"/>
      <c r="H573" s="87"/>
      <c r="I573" s="87"/>
      <c r="L573" s="87"/>
      <c r="M573" s="89"/>
      <c r="N573" s="89"/>
      <c r="O573" s="89"/>
      <c r="S573" s="89"/>
      <c r="T573" s="89"/>
      <c r="U573" s="6"/>
      <c r="Y573" s="230"/>
      <c r="AA573" s="59"/>
      <c r="AB573" s="16"/>
      <c r="AC573" s="82"/>
      <c r="AD573" s="61"/>
      <c r="AE573" s="82"/>
    </row>
    <row r="574" spans="4:31" ht="13">
      <c r="D574" s="87"/>
      <c r="E574" s="87"/>
      <c r="F574" s="87"/>
      <c r="G574" s="87"/>
      <c r="H574" s="87"/>
      <c r="I574" s="87"/>
      <c r="L574" s="87"/>
      <c r="M574" s="89"/>
      <c r="N574" s="89"/>
      <c r="O574" s="89"/>
      <c r="S574" s="89"/>
      <c r="T574" s="89"/>
      <c r="U574" s="6"/>
      <c r="Y574" s="230"/>
      <c r="AA574" s="59"/>
      <c r="AB574" s="16"/>
      <c r="AC574" s="82"/>
      <c r="AD574" s="61"/>
      <c r="AE574" s="82"/>
    </row>
    <row r="575" spans="4:31" ht="13">
      <c r="D575" s="87"/>
      <c r="E575" s="87"/>
      <c r="F575" s="87"/>
      <c r="G575" s="87"/>
      <c r="H575" s="87"/>
      <c r="I575" s="87"/>
      <c r="L575" s="87"/>
      <c r="M575" s="89"/>
      <c r="N575" s="89"/>
      <c r="O575" s="89"/>
      <c r="S575" s="89"/>
      <c r="T575" s="89"/>
      <c r="U575" s="6"/>
      <c r="Y575" s="230"/>
      <c r="AA575" s="59"/>
      <c r="AB575" s="16"/>
      <c r="AC575" s="82"/>
      <c r="AD575" s="61"/>
      <c r="AE575" s="82"/>
    </row>
    <row r="576" spans="4:31" ht="13">
      <c r="D576" s="87"/>
      <c r="E576" s="87"/>
      <c r="F576" s="87"/>
      <c r="G576" s="87"/>
      <c r="H576" s="87"/>
      <c r="I576" s="87"/>
      <c r="L576" s="87"/>
      <c r="M576" s="89"/>
      <c r="N576" s="89"/>
      <c r="O576" s="89"/>
      <c r="S576" s="89"/>
      <c r="T576" s="89"/>
      <c r="U576" s="6"/>
      <c r="Y576" s="230"/>
      <c r="AA576" s="59"/>
      <c r="AB576" s="16"/>
      <c r="AC576" s="82"/>
      <c r="AD576" s="61"/>
      <c r="AE576" s="82"/>
    </row>
    <row r="577" spans="4:31" ht="13">
      <c r="D577" s="87"/>
      <c r="E577" s="87"/>
      <c r="F577" s="87"/>
      <c r="G577" s="87"/>
      <c r="H577" s="87"/>
      <c r="I577" s="87"/>
      <c r="L577" s="87"/>
      <c r="M577" s="89"/>
      <c r="N577" s="89"/>
      <c r="O577" s="89"/>
      <c r="S577" s="89"/>
      <c r="T577" s="89"/>
      <c r="U577" s="6"/>
      <c r="Y577" s="230"/>
      <c r="AA577" s="59"/>
      <c r="AB577" s="16"/>
      <c r="AC577" s="82"/>
      <c r="AD577" s="61"/>
      <c r="AE577" s="82"/>
    </row>
    <row r="578" spans="4:31" ht="13">
      <c r="D578" s="87"/>
      <c r="E578" s="87"/>
      <c r="F578" s="87"/>
      <c r="G578" s="87"/>
      <c r="H578" s="87"/>
      <c r="I578" s="87"/>
      <c r="L578" s="87"/>
      <c r="M578" s="89"/>
      <c r="N578" s="89"/>
      <c r="O578" s="89"/>
      <c r="S578" s="89"/>
      <c r="T578" s="89"/>
      <c r="U578" s="6"/>
      <c r="Y578" s="230"/>
      <c r="AA578" s="59"/>
      <c r="AB578" s="16"/>
      <c r="AC578" s="82"/>
      <c r="AD578" s="61"/>
      <c r="AE578" s="82"/>
    </row>
    <row r="579" spans="4:31" ht="13">
      <c r="D579" s="87"/>
      <c r="E579" s="87"/>
      <c r="F579" s="87"/>
      <c r="G579" s="87"/>
      <c r="H579" s="87"/>
      <c r="I579" s="87"/>
      <c r="L579" s="87"/>
      <c r="M579" s="89"/>
      <c r="N579" s="89"/>
      <c r="O579" s="89"/>
      <c r="S579" s="89"/>
      <c r="T579" s="89"/>
      <c r="U579" s="6"/>
      <c r="Y579" s="230"/>
      <c r="AA579" s="59"/>
      <c r="AB579" s="16"/>
      <c r="AC579" s="82"/>
      <c r="AD579" s="61"/>
      <c r="AE579" s="82"/>
    </row>
    <row r="580" spans="4:31" ht="13">
      <c r="D580" s="87"/>
      <c r="E580" s="87"/>
      <c r="F580" s="87"/>
      <c r="G580" s="87"/>
      <c r="H580" s="87"/>
      <c r="I580" s="87"/>
      <c r="L580" s="87"/>
      <c r="M580" s="89"/>
      <c r="N580" s="89"/>
      <c r="O580" s="89"/>
      <c r="S580" s="89"/>
      <c r="T580" s="89"/>
      <c r="U580" s="6"/>
      <c r="Y580" s="230"/>
      <c r="AA580" s="59"/>
      <c r="AB580" s="16"/>
      <c r="AC580" s="82"/>
      <c r="AD580" s="61"/>
      <c r="AE580" s="82"/>
    </row>
    <row r="581" spans="4:31" ht="13">
      <c r="D581" s="87"/>
      <c r="E581" s="87"/>
      <c r="F581" s="87"/>
      <c r="G581" s="87"/>
      <c r="H581" s="87"/>
      <c r="I581" s="87"/>
      <c r="L581" s="87"/>
      <c r="M581" s="89"/>
      <c r="N581" s="89"/>
      <c r="O581" s="89"/>
      <c r="S581" s="89"/>
      <c r="T581" s="89"/>
      <c r="U581" s="6"/>
      <c r="Y581" s="230"/>
      <c r="AA581" s="59"/>
      <c r="AB581" s="16"/>
      <c r="AC581" s="82"/>
      <c r="AD581" s="61"/>
      <c r="AE581" s="82"/>
    </row>
    <row r="582" spans="4:31" ht="13">
      <c r="D582" s="87"/>
      <c r="E582" s="87"/>
      <c r="F582" s="87"/>
      <c r="G582" s="87"/>
      <c r="H582" s="87"/>
      <c r="I582" s="87"/>
      <c r="L582" s="87"/>
      <c r="M582" s="89"/>
      <c r="N582" s="89"/>
      <c r="O582" s="89"/>
      <c r="S582" s="89"/>
      <c r="T582" s="89"/>
      <c r="U582" s="6"/>
      <c r="Y582" s="230"/>
      <c r="AA582" s="59"/>
      <c r="AB582" s="16"/>
      <c r="AC582" s="82"/>
      <c r="AD582" s="61"/>
      <c r="AE582" s="82"/>
    </row>
    <row r="583" spans="4:31" ht="13">
      <c r="D583" s="87"/>
      <c r="E583" s="87"/>
      <c r="F583" s="87"/>
      <c r="G583" s="87"/>
      <c r="H583" s="87"/>
      <c r="I583" s="87"/>
      <c r="L583" s="87"/>
      <c r="M583" s="89"/>
      <c r="N583" s="89"/>
      <c r="O583" s="89"/>
      <c r="S583" s="89"/>
      <c r="T583" s="89"/>
      <c r="U583" s="6"/>
      <c r="Y583" s="230"/>
      <c r="AA583" s="59"/>
      <c r="AB583" s="16"/>
      <c r="AC583" s="82"/>
      <c r="AD583" s="61"/>
      <c r="AE583" s="82"/>
    </row>
    <row r="584" spans="4:31" ht="13">
      <c r="D584" s="87"/>
      <c r="E584" s="87"/>
      <c r="F584" s="87"/>
      <c r="G584" s="87"/>
      <c r="H584" s="87"/>
      <c r="I584" s="87"/>
      <c r="L584" s="87"/>
      <c r="M584" s="89"/>
      <c r="N584" s="89"/>
      <c r="O584" s="89"/>
      <c r="S584" s="89"/>
      <c r="T584" s="89"/>
      <c r="U584" s="6"/>
      <c r="Y584" s="230"/>
      <c r="AA584" s="59"/>
      <c r="AB584" s="16"/>
      <c r="AC584" s="82"/>
      <c r="AD584" s="61"/>
      <c r="AE584" s="82"/>
    </row>
    <row r="585" spans="4:31" ht="13">
      <c r="D585" s="87"/>
      <c r="E585" s="87"/>
      <c r="F585" s="87"/>
      <c r="G585" s="87"/>
      <c r="H585" s="87"/>
      <c r="I585" s="87"/>
      <c r="L585" s="87"/>
      <c r="M585" s="89"/>
      <c r="N585" s="89"/>
      <c r="O585" s="89"/>
      <c r="S585" s="89"/>
      <c r="T585" s="89"/>
      <c r="U585" s="6"/>
      <c r="Y585" s="230"/>
      <c r="AA585" s="59"/>
      <c r="AB585" s="16"/>
      <c r="AC585" s="82"/>
      <c r="AD585" s="61"/>
      <c r="AE585" s="82"/>
    </row>
    <row r="586" spans="4:31" ht="13">
      <c r="D586" s="87"/>
      <c r="E586" s="87"/>
      <c r="F586" s="87"/>
      <c r="G586" s="87"/>
      <c r="H586" s="87"/>
      <c r="I586" s="87"/>
      <c r="L586" s="87"/>
      <c r="M586" s="89"/>
      <c r="N586" s="89"/>
      <c r="O586" s="89"/>
      <c r="S586" s="89"/>
      <c r="T586" s="89"/>
      <c r="U586" s="6"/>
      <c r="Y586" s="230"/>
      <c r="AA586" s="59"/>
      <c r="AB586" s="16"/>
      <c r="AC586" s="82"/>
      <c r="AD586" s="61"/>
      <c r="AE586" s="82"/>
    </row>
    <row r="587" spans="4:31" ht="13">
      <c r="D587" s="87"/>
      <c r="E587" s="87"/>
      <c r="F587" s="87"/>
      <c r="G587" s="87"/>
      <c r="H587" s="87"/>
      <c r="I587" s="87"/>
      <c r="L587" s="87"/>
      <c r="M587" s="89"/>
      <c r="N587" s="89"/>
      <c r="O587" s="89"/>
      <c r="S587" s="89"/>
      <c r="T587" s="89"/>
      <c r="U587" s="6"/>
      <c r="Y587" s="230"/>
      <c r="AA587" s="59"/>
      <c r="AB587" s="16"/>
      <c r="AC587" s="82"/>
      <c r="AD587" s="61"/>
      <c r="AE587" s="82"/>
    </row>
    <row r="588" spans="4:31" ht="13">
      <c r="D588" s="87"/>
      <c r="E588" s="87"/>
      <c r="F588" s="87"/>
      <c r="G588" s="87"/>
      <c r="H588" s="87"/>
      <c r="I588" s="87"/>
      <c r="L588" s="87"/>
      <c r="M588" s="89"/>
      <c r="N588" s="89"/>
      <c r="O588" s="89"/>
      <c r="S588" s="89"/>
      <c r="T588" s="89"/>
      <c r="U588" s="6"/>
      <c r="Y588" s="230"/>
      <c r="AA588" s="59"/>
      <c r="AB588" s="16"/>
      <c r="AC588" s="82"/>
      <c r="AD588" s="61"/>
      <c r="AE588" s="82"/>
    </row>
    <row r="589" spans="4:31" ht="13">
      <c r="D589" s="87"/>
      <c r="E589" s="87"/>
      <c r="F589" s="87"/>
      <c r="G589" s="87"/>
      <c r="H589" s="87"/>
      <c r="I589" s="87"/>
      <c r="L589" s="87"/>
      <c r="M589" s="89"/>
      <c r="N589" s="89"/>
      <c r="O589" s="89"/>
      <c r="S589" s="89"/>
      <c r="T589" s="89"/>
      <c r="U589" s="6"/>
      <c r="Y589" s="230"/>
      <c r="AA589" s="59"/>
      <c r="AB589" s="16"/>
      <c r="AC589" s="82"/>
      <c r="AD589" s="61"/>
      <c r="AE589" s="82"/>
    </row>
    <row r="590" spans="4:31" ht="13">
      <c r="D590" s="87"/>
      <c r="E590" s="87"/>
      <c r="F590" s="87"/>
      <c r="G590" s="87"/>
      <c r="H590" s="87"/>
      <c r="I590" s="87"/>
      <c r="L590" s="87"/>
      <c r="M590" s="89"/>
      <c r="N590" s="89"/>
      <c r="O590" s="89"/>
      <c r="S590" s="89"/>
      <c r="T590" s="89"/>
      <c r="U590" s="6"/>
      <c r="Y590" s="230"/>
      <c r="AA590" s="59"/>
      <c r="AB590" s="16"/>
      <c r="AC590" s="82"/>
      <c r="AD590" s="61"/>
      <c r="AE590" s="82"/>
    </row>
    <row r="591" spans="4:31" ht="13">
      <c r="D591" s="87"/>
      <c r="E591" s="87"/>
      <c r="F591" s="87"/>
      <c r="G591" s="87"/>
      <c r="H591" s="87"/>
      <c r="I591" s="87"/>
      <c r="L591" s="87"/>
      <c r="M591" s="89"/>
      <c r="N591" s="89"/>
      <c r="O591" s="89"/>
      <c r="S591" s="89"/>
      <c r="T591" s="89"/>
      <c r="U591" s="6"/>
      <c r="Y591" s="230"/>
      <c r="AA591" s="59"/>
      <c r="AB591" s="16"/>
      <c r="AC591" s="82"/>
      <c r="AD591" s="61"/>
      <c r="AE591" s="82"/>
    </row>
    <row r="592" spans="4:31" ht="13">
      <c r="D592" s="87"/>
      <c r="E592" s="87"/>
      <c r="F592" s="87"/>
      <c r="G592" s="87"/>
      <c r="H592" s="87"/>
      <c r="I592" s="87"/>
      <c r="L592" s="87"/>
      <c r="M592" s="89"/>
      <c r="N592" s="89"/>
      <c r="O592" s="89"/>
      <c r="S592" s="89"/>
      <c r="T592" s="89"/>
      <c r="U592" s="6"/>
      <c r="Y592" s="230"/>
      <c r="AA592" s="59"/>
      <c r="AB592" s="16"/>
      <c r="AC592" s="82"/>
      <c r="AD592" s="61"/>
      <c r="AE592" s="82"/>
    </row>
    <row r="593" spans="4:31" ht="13">
      <c r="D593" s="87"/>
      <c r="E593" s="87"/>
      <c r="F593" s="87"/>
      <c r="G593" s="87"/>
      <c r="H593" s="87"/>
      <c r="I593" s="87"/>
      <c r="L593" s="87"/>
      <c r="M593" s="89"/>
      <c r="N593" s="89"/>
      <c r="O593" s="89"/>
      <c r="S593" s="89"/>
      <c r="T593" s="89"/>
      <c r="U593" s="6"/>
      <c r="Y593" s="230"/>
      <c r="AA593" s="59"/>
      <c r="AB593" s="16"/>
      <c r="AC593" s="82"/>
      <c r="AD593" s="61"/>
      <c r="AE593" s="82"/>
    </row>
    <row r="594" spans="4:31" ht="13">
      <c r="D594" s="87"/>
      <c r="E594" s="87"/>
      <c r="F594" s="87"/>
      <c r="G594" s="87"/>
      <c r="H594" s="87"/>
      <c r="I594" s="87"/>
      <c r="L594" s="87"/>
      <c r="M594" s="89"/>
      <c r="N594" s="89"/>
      <c r="O594" s="89"/>
      <c r="S594" s="89"/>
      <c r="T594" s="89"/>
      <c r="U594" s="6"/>
      <c r="Y594" s="230"/>
      <c r="AA594" s="59"/>
      <c r="AB594" s="16"/>
      <c r="AC594" s="82"/>
      <c r="AD594" s="61"/>
      <c r="AE594" s="82"/>
    </row>
    <row r="595" spans="4:31" ht="13">
      <c r="D595" s="87"/>
      <c r="E595" s="87"/>
      <c r="F595" s="87"/>
      <c r="G595" s="87"/>
      <c r="H595" s="87"/>
      <c r="I595" s="87"/>
      <c r="L595" s="87"/>
      <c r="M595" s="89"/>
      <c r="N595" s="89"/>
      <c r="O595" s="89"/>
      <c r="S595" s="89"/>
      <c r="T595" s="89"/>
      <c r="U595" s="6"/>
      <c r="Y595" s="230"/>
      <c r="AA595" s="59"/>
      <c r="AB595" s="16"/>
      <c r="AC595" s="82"/>
      <c r="AD595" s="61"/>
      <c r="AE595" s="82"/>
    </row>
    <row r="596" spans="4:31" ht="13">
      <c r="D596" s="87"/>
      <c r="E596" s="87"/>
      <c r="F596" s="87"/>
      <c r="G596" s="87"/>
      <c r="H596" s="87"/>
      <c r="I596" s="87"/>
      <c r="L596" s="87"/>
      <c r="M596" s="89"/>
      <c r="N596" s="89"/>
      <c r="O596" s="89"/>
      <c r="S596" s="89"/>
      <c r="T596" s="89"/>
      <c r="U596" s="6"/>
      <c r="Y596" s="230"/>
      <c r="AA596" s="59"/>
      <c r="AB596" s="16"/>
      <c r="AC596" s="82"/>
      <c r="AD596" s="61"/>
      <c r="AE596" s="82"/>
    </row>
    <row r="597" spans="4:31" ht="13">
      <c r="D597" s="87"/>
      <c r="E597" s="87"/>
      <c r="F597" s="87"/>
      <c r="G597" s="87"/>
      <c r="H597" s="87"/>
      <c r="I597" s="87"/>
      <c r="L597" s="87"/>
      <c r="M597" s="89"/>
      <c r="N597" s="89"/>
      <c r="O597" s="89"/>
      <c r="S597" s="89"/>
      <c r="T597" s="89"/>
      <c r="U597" s="6"/>
      <c r="Y597" s="230"/>
      <c r="AA597" s="59"/>
      <c r="AB597" s="16"/>
      <c r="AC597" s="82"/>
      <c r="AD597" s="61"/>
      <c r="AE597" s="82"/>
    </row>
    <row r="598" spans="4:31" ht="13">
      <c r="D598" s="87"/>
      <c r="E598" s="87"/>
      <c r="F598" s="87"/>
      <c r="G598" s="87"/>
      <c r="H598" s="87"/>
      <c r="I598" s="87"/>
      <c r="L598" s="87"/>
      <c r="M598" s="89"/>
      <c r="N598" s="89"/>
      <c r="O598" s="89"/>
      <c r="S598" s="89"/>
      <c r="T598" s="89"/>
      <c r="U598" s="6"/>
      <c r="Y598" s="230"/>
      <c r="AA598" s="59"/>
      <c r="AB598" s="16"/>
      <c r="AC598" s="82"/>
      <c r="AD598" s="61"/>
      <c r="AE598" s="82"/>
    </row>
    <row r="599" spans="4:31" ht="13">
      <c r="D599" s="87"/>
      <c r="E599" s="87"/>
      <c r="F599" s="87"/>
      <c r="G599" s="87"/>
      <c r="H599" s="87"/>
      <c r="I599" s="87"/>
      <c r="L599" s="87"/>
      <c r="M599" s="89"/>
      <c r="N599" s="89"/>
      <c r="O599" s="89"/>
      <c r="S599" s="89"/>
      <c r="T599" s="89"/>
      <c r="U599" s="6"/>
      <c r="Y599" s="230"/>
      <c r="AA599" s="59"/>
      <c r="AB599" s="16"/>
      <c r="AC599" s="82"/>
      <c r="AD599" s="61"/>
      <c r="AE599" s="82"/>
    </row>
    <row r="600" spans="4:31" ht="13">
      <c r="D600" s="87"/>
      <c r="E600" s="87"/>
      <c r="F600" s="87"/>
      <c r="G600" s="87"/>
      <c r="H600" s="87"/>
      <c r="I600" s="87"/>
      <c r="L600" s="87"/>
      <c r="M600" s="89"/>
      <c r="N600" s="89"/>
      <c r="O600" s="89"/>
      <c r="S600" s="89"/>
      <c r="T600" s="89"/>
      <c r="U600" s="6"/>
      <c r="Y600" s="230"/>
      <c r="AA600" s="59"/>
      <c r="AB600" s="16"/>
      <c r="AC600" s="82"/>
      <c r="AD600" s="61"/>
      <c r="AE600" s="82"/>
    </row>
    <row r="601" spans="4:31" ht="13">
      <c r="D601" s="87"/>
      <c r="E601" s="87"/>
      <c r="F601" s="87"/>
      <c r="G601" s="87"/>
      <c r="H601" s="87"/>
      <c r="I601" s="87"/>
      <c r="L601" s="87"/>
      <c r="M601" s="89"/>
      <c r="N601" s="89"/>
      <c r="O601" s="89"/>
      <c r="S601" s="89"/>
      <c r="T601" s="89"/>
      <c r="U601" s="6"/>
      <c r="Y601" s="230"/>
      <c r="AA601" s="59"/>
      <c r="AB601" s="16"/>
      <c r="AC601" s="82"/>
      <c r="AD601" s="61"/>
      <c r="AE601" s="82"/>
    </row>
    <row r="602" spans="4:31" ht="13">
      <c r="D602" s="87"/>
      <c r="E602" s="87"/>
      <c r="F602" s="87"/>
      <c r="G602" s="87"/>
      <c r="H602" s="87"/>
      <c r="I602" s="87"/>
      <c r="L602" s="87"/>
      <c r="M602" s="89"/>
      <c r="N602" s="89"/>
      <c r="O602" s="89"/>
      <c r="S602" s="89"/>
      <c r="T602" s="89"/>
      <c r="U602" s="6"/>
      <c r="Y602" s="230"/>
      <c r="AA602" s="59"/>
      <c r="AB602" s="16"/>
      <c r="AC602" s="82"/>
      <c r="AD602" s="61"/>
      <c r="AE602" s="82"/>
    </row>
    <row r="603" spans="4:31" ht="13">
      <c r="D603" s="87"/>
      <c r="E603" s="87"/>
      <c r="F603" s="87"/>
      <c r="G603" s="87"/>
      <c r="H603" s="87"/>
      <c r="I603" s="87"/>
      <c r="L603" s="87"/>
      <c r="M603" s="89"/>
      <c r="N603" s="89"/>
      <c r="O603" s="89"/>
      <c r="S603" s="89"/>
      <c r="T603" s="89"/>
      <c r="U603" s="6"/>
      <c r="Y603" s="230"/>
      <c r="AA603" s="59"/>
      <c r="AB603" s="16"/>
      <c r="AC603" s="82"/>
      <c r="AD603" s="61"/>
      <c r="AE603" s="82"/>
    </row>
    <row r="604" spans="4:31" ht="13">
      <c r="D604" s="87"/>
      <c r="E604" s="87"/>
      <c r="F604" s="87"/>
      <c r="G604" s="87"/>
      <c r="H604" s="87"/>
      <c r="I604" s="87"/>
      <c r="L604" s="87"/>
      <c r="M604" s="89"/>
      <c r="N604" s="89"/>
      <c r="O604" s="89"/>
      <c r="S604" s="89"/>
      <c r="T604" s="89"/>
      <c r="U604" s="6"/>
      <c r="Y604" s="230"/>
      <c r="AA604" s="59"/>
      <c r="AB604" s="16"/>
      <c r="AC604" s="82"/>
      <c r="AD604" s="61"/>
      <c r="AE604" s="82"/>
    </row>
    <row r="605" spans="4:31" ht="13">
      <c r="D605" s="87"/>
      <c r="E605" s="87"/>
      <c r="F605" s="87"/>
      <c r="G605" s="87"/>
      <c r="H605" s="87"/>
      <c r="I605" s="87"/>
      <c r="L605" s="87"/>
      <c r="M605" s="89"/>
      <c r="N605" s="89"/>
      <c r="O605" s="89"/>
      <c r="S605" s="89"/>
      <c r="T605" s="89"/>
      <c r="U605" s="6"/>
      <c r="Y605" s="230"/>
      <c r="AA605" s="59"/>
      <c r="AB605" s="16"/>
      <c r="AC605" s="82"/>
      <c r="AD605" s="61"/>
      <c r="AE605" s="82"/>
    </row>
    <row r="606" spans="4:31" ht="13">
      <c r="D606" s="87"/>
      <c r="E606" s="87"/>
      <c r="F606" s="87"/>
      <c r="G606" s="87"/>
      <c r="H606" s="87"/>
      <c r="I606" s="87"/>
      <c r="L606" s="87"/>
      <c r="M606" s="89"/>
      <c r="N606" s="89"/>
      <c r="O606" s="89"/>
      <c r="S606" s="89"/>
      <c r="T606" s="89"/>
      <c r="U606" s="6"/>
      <c r="Y606" s="230"/>
      <c r="AA606" s="59"/>
      <c r="AB606" s="16"/>
      <c r="AC606" s="82"/>
      <c r="AD606" s="61"/>
      <c r="AE606" s="82"/>
    </row>
    <row r="607" spans="4:31" ht="13">
      <c r="D607" s="87"/>
      <c r="E607" s="87"/>
      <c r="F607" s="87"/>
      <c r="G607" s="87"/>
      <c r="H607" s="87"/>
      <c r="I607" s="87"/>
      <c r="L607" s="87"/>
      <c r="M607" s="89"/>
      <c r="N607" s="89"/>
      <c r="O607" s="89"/>
      <c r="S607" s="89"/>
      <c r="T607" s="89"/>
      <c r="U607" s="6"/>
      <c r="Y607" s="230"/>
      <c r="AA607" s="59"/>
      <c r="AB607" s="16"/>
      <c r="AC607" s="82"/>
      <c r="AD607" s="61"/>
      <c r="AE607" s="82"/>
    </row>
    <row r="608" spans="4:31" ht="13">
      <c r="D608" s="87"/>
      <c r="E608" s="87"/>
      <c r="F608" s="87"/>
      <c r="G608" s="87"/>
      <c r="H608" s="87"/>
      <c r="I608" s="87"/>
      <c r="L608" s="87"/>
      <c r="M608" s="89"/>
      <c r="N608" s="89"/>
      <c r="O608" s="89"/>
      <c r="S608" s="89"/>
      <c r="T608" s="89"/>
      <c r="U608" s="6"/>
      <c r="Y608" s="230"/>
      <c r="AA608" s="59"/>
      <c r="AB608" s="16"/>
      <c r="AC608" s="82"/>
      <c r="AD608" s="61"/>
      <c r="AE608" s="82"/>
    </row>
    <row r="609" spans="4:31" ht="13">
      <c r="D609" s="87"/>
      <c r="E609" s="87"/>
      <c r="F609" s="87"/>
      <c r="G609" s="87"/>
      <c r="H609" s="87"/>
      <c r="I609" s="87"/>
      <c r="L609" s="87"/>
      <c r="M609" s="89"/>
      <c r="N609" s="89"/>
      <c r="O609" s="89"/>
      <c r="S609" s="89"/>
      <c r="T609" s="89"/>
      <c r="U609" s="6"/>
      <c r="Y609" s="230"/>
      <c r="AA609" s="59"/>
      <c r="AB609" s="16"/>
      <c r="AC609" s="82"/>
      <c r="AD609" s="61"/>
      <c r="AE609" s="82"/>
    </row>
    <row r="610" spans="4:31" ht="13">
      <c r="D610" s="87"/>
      <c r="E610" s="87"/>
      <c r="F610" s="87"/>
      <c r="G610" s="87"/>
      <c r="H610" s="87"/>
      <c r="I610" s="87"/>
      <c r="L610" s="87"/>
      <c r="M610" s="89"/>
      <c r="N610" s="89"/>
      <c r="O610" s="89"/>
      <c r="S610" s="89"/>
      <c r="T610" s="89"/>
      <c r="U610" s="6"/>
      <c r="Y610" s="230"/>
      <c r="AA610" s="59"/>
      <c r="AB610" s="16"/>
      <c r="AC610" s="82"/>
      <c r="AD610" s="61"/>
      <c r="AE610" s="82"/>
    </row>
    <row r="611" spans="4:31" ht="13">
      <c r="D611" s="87"/>
      <c r="E611" s="87"/>
      <c r="F611" s="87"/>
      <c r="G611" s="87"/>
      <c r="H611" s="87"/>
      <c r="I611" s="87"/>
      <c r="L611" s="87"/>
      <c r="M611" s="89"/>
      <c r="N611" s="89"/>
      <c r="O611" s="89"/>
      <c r="S611" s="89"/>
      <c r="T611" s="89"/>
      <c r="U611" s="6"/>
      <c r="Y611" s="230"/>
      <c r="AA611" s="59"/>
      <c r="AB611" s="16"/>
      <c r="AC611" s="82"/>
      <c r="AD611" s="61"/>
      <c r="AE611" s="82"/>
    </row>
    <row r="612" spans="4:31" ht="13">
      <c r="D612" s="87"/>
      <c r="E612" s="87"/>
      <c r="F612" s="87"/>
      <c r="G612" s="87"/>
      <c r="H612" s="87"/>
      <c r="I612" s="87"/>
      <c r="L612" s="87"/>
      <c r="M612" s="89"/>
      <c r="N612" s="89"/>
      <c r="O612" s="89"/>
      <c r="S612" s="89"/>
      <c r="T612" s="89"/>
      <c r="U612" s="6"/>
      <c r="Y612" s="230"/>
      <c r="AA612" s="59"/>
      <c r="AB612" s="16"/>
      <c r="AC612" s="82"/>
      <c r="AD612" s="61"/>
      <c r="AE612" s="82"/>
    </row>
    <row r="613" spans="4:31" ht="13">
      <c r="D613" s="87"/>
      <c r="E613" s="87"/>
      <c r="F613" s="87"/>
      <c r="G613" s="87"/>
      <c r="H613" s="87"/>
      <c r="I613" s="87"/>
      <c r="L613" s="87"/>
      <c r="M613" s="89"/>
      <c r="N613" s="89"/>
      <c r="O613" s="89"/>
      <c r="S613" s="89"/>
      <c r="T613" s="89"/>
      <c r="U613" s="6"/>
      <c r="Y613" s="230"/>
      <c r="AA613" s="59"/>
      <c r="AB613" s="16"/>
      <c r="AC613" s="82"/>
      <c r="AD613" s="61"/>
      <c r="AE613" s="82"/>
    </row>
    <row r="614" spans="4:31" ht="13">
      <c r="D614" s="87"/>
      <c r="E614" s="87"/>
      <c r="F614" s="87"/>
      <c r="G614" s="87"/>
      <c r="H614" s="87"/>
      <c r="I614" s="87"/>
      <c r="L614" s="87"/>
      <c r="M614" s="89"/>
      <c r="N614" s="89"/>
      <c r="O614" s="89"/>
      <c r="S614" s="89"/>
      <c r="T614" s="89"/>
      <c r="U614" s="6"/>
      <c r="Y614" s="230"/>
      <c r="AA614" s="59"/>
      <c r="AB614" s="16"/>
      <c r="AC614" s="82"/>
      <c r="AD614" s="61"/>
      <c r="AE614" s="82"/>
    </row>
    <row r="615" spans="4:31" ht="13">
      <c r="D615" s="87"/>
      <c r="E615" s="87"/>
      <c r="F615" s="87"/>
      <c r="G615" s="87"/>
      <c r="H615" s="87"/>
      <c r="I615" s="87"/>
      <c r="L615" s="87"/>
      <c r="M615" s="89"/>
      <c r="N615" s="89"/>
      <c r="O615" s="89"/>
      <c r="S615" s="89"/>
      <c r="T615" s="89"/>
      <c r="U615" s="6"/>
      <c r="Y615" s="230"/>
      <c r="AA615" s="59"/>
      <c r="AB615" s="16"/>
      <c r="AC615" s="82"/>
      <c r="AD615" s="61"/>
      <c r="AE615" s="82"/>
    </row>
    <row r="616" spans="4:31" ht="13">
      <c r="D616" s="87"/>
      <c r="E616" s="87"/>
      <c r="F616" s="87"/>
      <c r="G616" s="87"/>
      <c r="H616" s="87"/>
      <c r="I616" s="87"/>
      <c r="L616" s="87"/>
      <c r="M616" s="89"/>
      <c r="N616" s="89"/>
      <c r="O616" s="89"/>
      <c r="S616" s="89"/>
      <c r="T616" s="89"/>
      <c r="U616" s="6"/>
      <c r="Y616" s="230"/>
      <c r="AA616" s="59"/>
      <c r="AB616" s="16"/>
      <c r="AC616" s="82"/>
      <c r="AD616" s="61"/>
      <c r="AE616" s="82"/>
    </row>
    <row r="617" spans="4:31" ht="13">
      <c r="D617" s="87"/>
      <c r="E617" s="87"/>
      <c r="F617" s="87"/>
      <c r="G617" s="87"/>
      <c r="H617" s="87"/>
      <c r="I617" s="87"/>
      <c r="L617" s="87"/>
      <c r="M617" s="89"/>
      <c r="N617" s="89"/>
      <c r="O617" s="89"/>
      <c r="S617" s="89"/>
      <c r="T617" s="89"/>
      <c r="U617" s="6"/>
      <c r="Y617" s="230"/>
      <c r="AA617" s="59"/>
      <c r="AB617" s="16"/>
      <c r="AC617" s="82"/>
      <c r="AD617" s="61"/>
      <c r="AE617" s="82"/>
    </row>
    <row r="618" spans="4:31" ht="13">
      <c r="D618" s="87"/>
      <c r="E618" s="87"/>
      <c r="F618" s="87"/>
      <c r="G618" s="87"/>
      <c r="H618" s="87"/>
      <c r="I618" s="87"/>
      <c r="L618" s="87"/>
      <c r="M618" s="89"/>
      <c r="N618" s="89"/>
      <c r="O618" s="89"/>
      <c r="S618" s="89"/>
      <c r="T618" s="89"/>
      <c r="U618" s="6"/>
      <c r="Y618" s="230"/>
      <c r="AA618" s="59"/>
      <c r="AB618" s="16"/>
      <c r="AC618" s="82"/>
      <c r="AD618" s="61"/>
      <c r="AE618" s="82"/>
    </row>
    <row r="619" spans="4:31" ht="13">
      <c r="D619" s="87"/>
      <c r="E619" s="87"/>
      <c r="F619" s="87"/>
      <c r="G619" s="87"/>
      <c r="H619" s="87"/>
      <c r="I619" s="87"/>
      <c r="L619" s="87"/>
      <c r="M619" s="89"/>
      <c r="N619" s="89"/>
      <c r="O619" s="89"/>
      <c r="S619" s="89"/>
      <c r="T619" s="89"/>
      <c r="U619" s="6"/>
      <c r="Y619" s="230"/>
      <c r="AA619" s="59"/>
      <c r="AB619" s="16"/>
      <c r="AC619" s="82"/>
      <c r="AD619" s="61"/>
      <c r="AE619" s="82"/>
    </row>
    <row r="620" spans="4:31" ht="13">
      <c r="D620" s="87"/>
      <c r="E620" s="87"/>
      <c r="F620" s="87"/>
      <c r="G620" s="87"/>
      <c r="H620" s="87"/>
      <c r="I620" s="87"/>
      <c r="L620" s="87"/>
      <c r="M620" s="89"/>
      <c r="N620" s="89"/>
      <c r="O620" s="89"/>
      <c r="S620" s="89"/>
      <c r="T620" s="89"/>
      <c r="U620" s="6"/>
      <c r="Y620" s="230"/>
      <c r="AA620" s="59"/>
      <c r="AB620" s="16"/>
      <c r="AC620" s="82"/>
      <c r="AD620" s="61"/>
      <c r="AE620" s="82"/>
    </row>
    <row r="621" spans="4:31" ht="13">
      <c r="D621" s="87"/>
      <c r="E621" s="87"/>
      <c r="F621" s="87"/>
      <c r="G621" s="87"/>
      <c r="H621" s="87"/>
      <c r="I621" s="87"/>
      <c r="L621" s="87"/>
      <c r="M621" s="89"/>
      <c r="N621" s="89"/>
      <c r="O621" s="89"/>
      <c r="S621" s="89"/>
      <c r="T621" s="89"/>
      <c r="U621" s="6"/>
      <c r="Y621" s="230"/>
      <c r="AA621" s="59"/>
      <c r="AB621" s="16"/>
      <c r="AC621" s="82"/>
      <c r="AD621" s="61"/>
      <c r="AE621" s="82"/>
    </row>
    <row r="622" spans="4:31" ht="13">
      <c r="D622" s="87"/>
      <c r="E622" s="87"/>
      <c r="F622" s="87"/>
      <c r="G622" s="87"/>
      <c r="H622" s="87"/>
      <c r="I622" s="87"/>
      <c r="L622" s="87"/>
      <c r="M622" s="89"/>
      <c r="N622" s="89"/>
      <c r="O622" s="89"/>
      <c r="S622" s="89"/>
      <c r="T622" s="89"/>
      <c r="U622" s="6"/>
      <c r="Y622" s="230"/>
      <c r="AA622" s="59"/>
      <c r="AB622" s="16"/>
      <c r="AC622" s="82"/>
      <c r="AD622" s="61"/>
      <c r="AE622" s="82"/>
    </row>
    <row r="623" spans="4:31" ht="13">
      <c r="D623" s="87"/>
      <c r="E623" s="87"/>
      <c r="F623" s="87"/>
      <c r="G623" s="87"/>
      <c r="H623" s="87"/>
      <c r="I623" s="87"/>
      <c r="L623" s="87"/>
      <c r="M623" s="89"/>
      <c r="N623" s="89"/>
      <c r="O623" s="89"/>
      <c r="S623" s="89"/>
      <c r="T623" s="89"/>
      <c r="U623" s="6"/>
      <c r="Y623" s="230"/>
      <c r="AA623" s="59"/>
      <c r="AB623" s="16"/>
      <c r="AC623" s="82"/>
      <c r="AD623" s="61"/>
      <c r="AE623" s="82"/>
    </row>
    <row r="624" spans="4:31" ht="13">
      <c r="D624" s="87"/>
      <c r="E624" s="87"/>
      <c r="F624" s="87"/>
      <c r="G624" s="87"/>
      <c r="H624" s="87"/>
      <c r="I624" s="87"/>
      <c r="L624" s="87"/>
      <c r="M624" s="89"/>
      <c r="N624" s="89"/>
      <c r="O624" s="89"/>
      <c r="S624" s="89"/>
      <c r="T624" s="89"/>
      <c r="U624" s="6"/>
      <c r="Y624" s="230"/>
      <c r="AA624" s="59"/>
      <c r="AB624" s="16"/>
      <c r="AC624" s="82"/>
      <c r="AD624" s="61"/>
      <c r="AE624" s="82"/>
    </row>
    <row r="625" spans="4:31" ht="13">
      <c r="D625" s="87"/>
      <c r="E625" s="87"/>
      <c r="F625" s="87"/>
      <c r="G625" s="87"/>
      <c r="H625" s="87"/>
      <c r="I625" s="87"/>
      <c r="L625" s="87"/>
      <c r="M625" s="89"/>
      <c r="N625" s="89"/>
      <c r="O625" s="89"/>
      <c r="S625" s="89"/>
      <c r="T625" s="89"/>
      <c r="U625" s="6"/>
      <c r="Y625" s="230"/>
      <c r="AA625" s="59"/>
      <c r="AB625" s="16"/>
      <c r="AC625" s="82"/>
      <c r="AD625" s="61"/>
      <c r="AE625" s="82"/>
    </row>
    <row r="626" spans="4:31" ht="13">
      <c r="D626" s="87"/>
      <c r="E626" s="87"/>
      <c r="F626" s="87"/>
      <c r="G626" s="87"/>
      <c r="H626" s="87"/>
      <c r="I626" s="87"/>
      <c r="L626" s="87"/>
      <c r="M626" s="89"/>
      <c r="N626" s="89"/>
      <c r="O626" s="89"/>
      <c r="S626" s="89"/>
      <c r="T626" s="89"/>
      <c r="U626" s="6"/>
      <c r="Y626" s="230"/>
      <c r="AA626" s="59"/>
      <c r="AB626" s="16"/>
      <c r="AC626" s="82"/>
      <c r="AD626" s="61"/>
      <c r="AE626" s="82"/>
    </row>
    <row r="627" spans="4:31" ht="13">
      <c r="D627" s="87"/>
      <c r="E627" s="87"/>
      <c r="F627" s="87"/>
      <c r="G627" s="87"/>
      <c r="H627" s="87"/>
      <c r="I627" s="87"/>
      <c r="L627" s="87"/>
      <c r="M627" s="89"/>
      <c r="N627" s="89"/>
      <c r="O627" s="89"/>
      <c r="S627" s="89"/>
      <c r="T627" s="89"/>
      <c r="U627" s="6"/>
      <c r="Y627" s="230"/>
      <c r="AA627" s="59"/>
      <c r="AB627" s="16"/>
      <c r="AC627" s="82"/>
      <c r="AD627" s="61"/>
      <c r="AE627" s="82"/>
    </row>
    <row r="628" spans="4:31" ht="13">
      <c r="D628" s="87"/>
      <c r="E628" s="87"/>
      <c r="F628" s="87"/>
      <c r="G628" s="87"/>
      <c r="H628" s="87"/>
      <c r="I628" s="87"/>
      <c r="L628" s="87"/>
      <c r="M628" s="89"/>
      <c r="N628" s="89"/>
      <c r="O628" s="89"/>
      <c r="S628" s="89"/>
      <c r="T628" s="89"/>
      <c r="U628" s="6"/>
      <c r="Y628" s="230"/>
      <c r="AA628" s="59"/>
      <c r="AB628" s="16"/>
      <c r="AC628" s="82"/>
      <c r="AD628" s="61"/>
      <c r="AE628" s="82"/>
    </row>
    <row r="629" spans="4:31" ht="13">
      <c r="D629" s="87"/>
      <c r="E629" s="87"/>
      <c r="F629" s="87"/>
      <c r="G629" s="87"/>
      <c r="H629" s="87"/>
      <c r="I629" s="87"/>
      <c r="L629" s="87"/>
      <c r="M629" s="89"/>
      <c r="N629" s="89"/>
      <c r="O629" s="89"/>
      <c r="S629" s="89"/>
      <c r="T629" s="89"/>
      <c r="U629" s="6"/>
      <c r="Y629" s="230"/>
      <c r="AA629" s="59"/>
      <c r="AB629" s="16"/>
      <c r="AC629" s="82"/>
      <c r="AD629" s="61"/>
      <c r="AE629" s="82"/>
    </row>
    <row r="630" spans="4:31" ht="13">
      <c r="D630" s="87"/>
      <c r="E630" s="87"/>
      <c r="F630" s="87"/>
      <c r="G630" s="87"/>
      <c r="H630" s="87"/>
      <c r="I630" s="87"/>
      <c r="L630" s="87"/>
      <c r="M630" s="89"/>
      <c r="N630" s="89"/>
      <c r="O630" s="89"/>
      <c r="S630" s="89"/>
      <c r="T630" s="89"/>
      <c r="U630" s="6"/>
      <c r="Y630" s="230"/>
      <c r="AA630" s="59"/>
      <c r="AB630" s="16"/>
      <c r="AC630" s="82"/>
      <c r="AD630" s="61"/>
      <c r="AE630" s="82"/>
    </row>
    <row r="631" spans="4:31" ht="13">
      <c r="D631" s="87"/>
      <c r="E631" s="87"/>
      <c r="F631" s="87"/>
      <c r="G631" s="87"/>
      <c r="H631" s="87"/>
      <c r="I631" s="87"/>
      <c r="L631" s="87"/>
      <c r="M631" s="89"/>
      <c r="N631" s="89"/>
      <c r="O631" s="89"/>
      <c r="S631" s="89"/>
      <c r="T631" s="89"/>
      <c r="U631" s="6"/>
      <c r="Y631" s="230"/>
      <c r="AA631" s="59"/>
      <c r="AB631" s="16"/>
      <c r="AC631" s="82"/>
      <c r="AD631" s="61"/>
      <c r="AE631" s="82"/>
    </row>
    <row r="632" spans="4:31" ht="13">
      <c r="D632" s="87"/>
      <c r="E632" s="87"/>
      <c r="F632" s="87"/>
      <c r="G632" s="87"/>
      <c r="H632" s="87"/>
      <c r="I632" s="87"/>
      <c r="L632" s="87"/>
      <c r="M632" s="89"/>
      <c r="N632" s="89"/>
      <c r="O632" s="89"/>
      <c r="S632" s="89"/>
      <c r="T632" s="89"/>
      <c r="U632" s="6"/>
      <c r="Y632" s="230"/>
      <c r="AA632" s="59"/>
      <c r="AB632" s="16"/>
      <c r="AC632" s="82"/>
      <c r="AD632" s="61"/>
      <c r="AE632" s="82"/>
    </row>
    <row r="633" spans="4:31" ht="13">
      <c r="D633" s="87"/>
      <c r="E633" s="87"/>
      <c r="F633" s="87"/>
      <c r="G633" s="87"/>
      <c r="H633" s="87"/>
      <c r="I633" s="87"/>
      <c r="L633" s="87"/>
      <c r="M633" s="89"/>
      <c r="N633" s="89"/>
      <c r="O633" s="89"/>
      <c r="S633" s="89"/>
      <c r="T633" s="89"/>
      <c r="U633" s="6"/>
      <c r="Y633" s="230"/>
      <c r="AA633" s="59"/>
      <c r="AB633" s="16"/>
      <c r="AC633" s="82"/>
      <c r="AD633" s="61"/>
      <c r="AE633" s="82"/>
    </row>
    <row r="634" spans="4:31" ht="13">
      <c r="D634" s="87"/>
      <c r="E634" s="87"/>
      <c r="F634" s="87"/>
      <c r="G634" s="87"/>
      <c r="H634" s="87"/>
      <c r="I634" s="87"/>
      <c r="L634" s="87"/>
      <c r="M634" s="89"/>
      <c r="N634" s="89"/>
      <c r="O634" s="89"/>
      <c r="S634" s="89"/>
      <c r="T634" s="89"/>
      <c r="U634" s="6"/>
      <c r="Y634" s="230"/>
      <c r="AA634" s="59"/>
      <c r="AB634" s="16"/>
      <c r="AC634" s="82"/>
      <c r="AD634" s="61"/>
      <c r="AE634" s="82"/>
    </row>
    <row r="635" spans="4:31" ht="13">
      <c r="D635" s="87"/>
      <c r="E635" s="87"/>
      <c r="F635" s="87"/>
      <c r="G635" s="87"/>
      <c r="H635" s="87"/>
      <c r="I635" s="87"/>
      <c r="L635" s="87"/>
      <c r="M635" s="89"/>
      <c r="N635" s="89"/>
      <c r="O635" s="89"/>
      <c r="S635" s="89"/>
      <c r="T635" s="89"/>
      <c r="U635" s="6"/>
      <c r="Y635" s="230"/>
      <c r="AA635" s="59"/>
      <c r="AB635" s="16"/>
      <c r="AC635" s="82"/>
      <c r="AD635" s="61"/>
      <c r="AE635" s="82"/>
    </row>
    <row r="636" spans="4:31" ht="13">
      <c r="D636" s="87"/>
      <c r="E636" s="87"/>
      <c r="F636" s="87"/>
      <c r="G636" s="87"/>
      <c r="H636" s="87"/>
      <c r="I636" s="87"/>
      <c r="L636" s="87"/>
      <c r="M636" s="89"/>
      <c r="N636" s="89"/>
      <c r="O636" s="89"/>
      <c r="S636" s="89"/>
      <c r="T636" s="89"/>
      <c r="U636" s="6"/>
      <c r="Y636" s="230"/>
      <c r="AA636" s="59"/>
      <c r="AB636" s="16"/>
      <c r="AC636" s="82"/>
      <c r="AD636" s="61"/>
      <c r="AE636" s="82"/>
    </row>
    <row r="637" spans="4:31" ht="13">
      <c r="D637" s="87"/>
      <c r="E637" s="87"/>
      <c r="F637" s="87"/>
      <c r="G637" s="87"/>
      <c r="H637" s="87"/>
      <c r="I637" s="87"/>
      <c r="L637" s="87"/>
      <c r="M637" s="89"/>
      <c r="N637" s="89"/>
      <c r="O637" s="89"/>
      <c r="S637" s="89"/>
      <c r="T637" s="89"/>
      <c r="U637" s="6"/>
      <c r="Y637" s="230"/>
      <c r="AA637" s="59"/>
      <c r="AB637" s="16"/>
      <c r="AC637" s="82"/>
      <c r="AD637" s="61"/>
      <c r="AE637" s="82"/>
    </row>
    <row r="638" spans="4:31" ht="13">
      <c r="D638" s="87"/>
      <c r="E638" s="87"/>
      <c r="F638" s="87"/>
      <c r="G638" s="87"/>
      <c r="H638" s="87"/>
      <c r="I638" s="87"/>
      <c r="L638" s="87"/>
      <c r="M638" s="89"/>
      <c r="N638" s="89"/>
      <c r="O638" s="89"/>
      <c r="S638" s="89"/>
      <c r="T638" s="89"/>
      <c r="U638" s="6"/>
      <c r="Y638" s="230"/>
      <c r="AA638" s="59"/>
      <c r="AB638" s="16"/>
      <c r="AC638" s="82"/>
      <c r="AD638" s="61"/>
      <c r="AE638" s="82"/>
    </row>
    <row r="639" spans="4:31" ht="13">
      <c r="D639" s="87"/>
      <c r="E639" s="87"/>
      <c r="F639" s="87"/>
      <c r="G639" s="87"/>
      <c r="H639" s="87"/>
      <c r="I639" s="87"/>
      <c r="L639" s="87"/>
      <c r="M639" s="89"/>
      <c r="N639" s="89"/>
      <c r="O639" s="89"/>
      <c r="S639" s="89"/>
      <c r="T639" s="89"/>
      <c r="U639" s="6"/>
      <c r="Y639" s="230"/>
      <c r="AA639" s="59"/>
      <c r="AB639" s="16"/>
      <c r="AC639" s="82"/>
      <c r="AD639" s="61"/>
      <c r="AE639" s="82"/>
    </row>
    <row r="640" spans="4:31" ht="13">
      <c r="D640" s="87"/>
      <c r="E640" s="87"/>
      <c r="F640" s="87"/>
      <c r="G640" s="87"/>
      <c r="H640" s="87"/>
      <c r="I640" s="87"/>
      <c r="L640" s="87"/>
      <c r="M640" s="89"/>
      <c r="N640" s="89"/>
      <c r="O640" s="89"/>
      <c r="S640" s="89"/>
      <c r="T640" s="89"/>
      <c r="U640" s="6"/>
      <c r="Y640" s="230"/>
      <c r="AA640" s="59"/>
      <c r="AB640" s="16"/>
      <c r="AC640" s="82"/>
      <c r="AD640" s="61"/>
      <c r="AE640" s="82"/>
    </row>
    <row r="641" spans="4:31" ht="13">
      <c r="D641" s="87"/>
      <c r="E641" s="87"/>
      <c r="F641" s="87"/>
      <c r="G641" s="87"/>
      <c r="H641" s="87"/>
      <c r="I641" s="87"/>
      <c r="L641" s="87"/>
      <c r="M641" s="89"/>
      <c r="N641" s="89"/>
      <c r="O641" s="89"/>
      <c r="S641" s="89"/>
      <c r="T641" s="89"/>
      <c r="U641" s="6"/>
      <c r="Y641" s="230"/>
      <c r="AA641" s="59"/>
      <c r="AB641" s="16"/>
      <c r="AC641" s="82"/>
      <c r="AD641" s="61"/>
      <c r="AE641" s="82"/>
    </row>
    <row r="642" spans="4:31" ht="13">
      <c r="D642" s="87"/>
      <c r="E642" s="87"/>
      <c r="F642" s="87"/>
      <c r="G642" s="87"/>
      <c r="H642" s="87"/>
      <c r="I642" s="87"/>
      <c r="L642" s="87"/>
      <c r="M642" s="89"/>
      <c r="N642" s="89"/>
      <c r="O642" s="89"/>
      <c r="S642" s="89"/>
      <c r="T642" s="89"/>
      <c r="U642" s="6"/>
      <c r="Y642" s="230"/>
      <c r="AA642" s="59"/>
      <c r="AB642" s="16"/>
      <c r="AC642" s="82"/>
      <c r="AD642" s="61"/>
      <c r="AE642" s="82"/>
    </row>
    <row r="643" spans="4:31" ht="13">
      <c r="D643" s="87"/>
      <c r="E643" s="87"/>
      <c r="F643" s="87"/>
      <c r="G643" s="87"/>
      <c r="H643" s="87"/>
      <c r="I643" s="87"/>
      <c r="L643" s="87"/>
      <c r="M643" s="89"/>
      <c r="N643" s="89"/>
      <c r="O643" s="89"/>
      <c r="S643" s="89"/>
      <c r="T643" s="89"/>
      <c r="U643" s="6"/>
      <c r="Y643" s="230"/>
      <c r="AA643" s="59"/>
      <c r="AB643" s="16"/>
      <c r="AC643" s="82"/>
      <c r="AD643" s="61"/>
      <c r="AE643" s="82"/>
    </row>
    <row r="644" spans="4:31" ht="13">
      <c r="D644" s="87"/>
      <c r="E644" s="87"/>
      <c r="F644" s="87"/>
      <c r="G644" s="87"/>
      <c r="H644" s="87"/>
      <c r="I644" s="87"/>
      <c r="L644" s="87"/>
      <c r="M644" s="89"/>
      <c r="N644" s="89"/>
      <c r="O644" s="89"/>
      <c r="S644" s="89"/>
      <c r="T644" s="89"/>
      <c r="U644" s="6"/>
      <c r="Y644" s="230"/>
      <c r="AA644" s="59"/>
      <c r="AB644" s="16"/>
      <c r="AC644" s="82"/>
      <c r="AD644" s="61"/>
      <c r="AE644" s="82"/>
    </row>
    <row r="645" spans="4:31" ht="13">
      <c r="D645" s="87"/>
      <c r="E645" s="87"/>
      <c r="F645" s="87"/>
      <c r="G645" s="87"/>
      <c r="H645" s="87"/>
      <c r="I645" s="87"/>
      <c r="L645" s="87"/>
      <c r="M645" s="89"/>
      <c r="N645" s="89"/>
      <c r="O645" s="89"/>
      <c r="S645" s="89"/>
      <c r="T645" s="89"/>
      <c r="U645" s="6"/>
      <c r="Y645" s="230"/>
      <c r="AA645" s="59"/>
      <c r="AB645" s="16"/>
      <c r="AC645" s="82"/>
      <c r="AD645" s="61"/>
      <c r="AE645" s="82"/>
    </row>
    <row r="646" spans="4:31" ht="13">
      <c r="D646" s="87"/>
      <c r="E646" s="87"/>
      <c r="F646" s="87"/>
      <c r="G646" s="87"/>
      <c r="H646" s="87"/>
      <c r="I646" s="87"/>
      <c r="L646" s="87"/>
      <c r="M646" s="89"/>
      <c r="N646" s="89"/>
      <c r="O646" s="89"/>
      <c r="S646" s="89"/>
      <c r="T646" s="89"/>
      <c r="U646" s="6"/>
      <c r="Y646" s="230"/>
      <c r="AA646" s="59"/>
      <c r="AB646" s="16"/>
      <c r="AC646" s="82"/>
      <c r="AD646" s="61"/>
      <c r="AE646" s="82"/>
    </row>
    <row r="647" spans="4:31" ht="13">
      <c r="D647" s="87"/>
      <c r="E647" s="87"/>
      <c r="F647" s="87"/>
      <c r="G647" s="87"/>
      <c r="H647" s="87"/>
      <c r="I647" s="87"/>
      <c r="L647" s="87"/>
      <c r="M647" s="89"/>
      <c r="N647" s="89"/>
      <c r="O647" s="89"/>
      <c r="S647" s="89"/>
      <c r="T647" s="89"/>
      <c r="U647" s="6"/>
      <c r="Y647" s="230"/>
      <c r="AA647" s="59"/>
      <c r="AB647" s="16"/>
      <c r="AC647" s="82"/>
      <c r="AD647" s="61"/>
      <c r="AE647" s="82"/>
    </row>
    <row r="648" spans="4:31" ht="13">
      <c r="D648" s="87"/>
      <c r="E648" s="87"/>
      <c r="F648" s="87"/>
      <c r="G648" s="87"/>
      <c r="H648" s="87"/>
      <c r="I648" s="87"/>
      <c r="L648" s="87"/>
      <c r="M648" s="89"/>
      <c r="N648" s="89"/>
      <c r="O648" s="89"/>
      <c r="S648" s="89"/>
      <c r="T648" s="89"/>
      <c r="U648" s="6"/>
      <c r="Y648" s="230"/>
      <c r="AA648" s="59"/>
      <c r="AB648" s="16"/>
      <c r="AC648" s="82"/>
      <c r="AD648" s="61"/>
      <c r="AE648" s="82"/>
    </row>
    <row r="649" spans="4:31" ht="13">
      <c r="D649" s="87"/>
      <c r="E649" s="87"/>
      <c r="F649" s="87"/>
      <c r="G649" s="87"/>
      <c r="H649" s="87"/>
      <c r="I649" s="87"/>
      <c r="L649" s="87"/>
      <c r="M649" s="89"/>
      <c r="N649" s="89"/>
      <c r="O649" s="89"/>
      <c r="S649" s="89"/>
      <c r="T649" s="89"/>
      <c r="U649" s="6"/>
      <c r="Y649" s="230"/>
      <c r="AA649" s="59"/>
      <c r="AB649" s="16"/>
      <c r="AC649" s="82"/>
      <c r="AD649" s="61"/>
      <c r="AE649" s="82"/>
    </row>
    <row r="650" spans="4:31" ht="13">
      <c r="D650" s="87"/>
      <c r="E650" s="87"/>
      <c r="F650" s="87"/>
      <c r="G650" s="87"/>
      <c r="H650" s="87"/>
      <c r="I650" s="87"/>
      <c r="L650" s="87"/>
      <c r="M650" s="89"/>
      <c r="N650" s="89"/>
      <c r="O650" s="89"/>
      <c r="S650" s="89"/>
      <c r="T650" s="89"/>
      <c r="U650" s="6"/>
      <c r="Y650" s="230"/>
      <c r="AA650" s="59"/>
      <c r="AB650" s="16"/>
      <c r="AC650" s="82"/>
      <c r="AD650" s="61"/>
      <c r="AE650" s="82"/>
    </row>
    <row r="651" spans="4:31" ht="13">
      <c r="D651" s="87"/>
      <c r="E651" s="87"/>
      <c r="F651" s="87"/>
      <c r="G651" s="87"/>
      <c r="H651" s="87"/>
      <c r="I651" s="87"/>
      <c r="L651" s="87"/>
      <c r="M651" s="89"/>
      <c r="N651" s="89"/>
      <c r="O651" s="89"/>
      <c r="S651" s="89"/>
      <c r="T651" s="89"/>
      <c r="U651" s="6"/>
      <c r="Y651" s="230"/>
      <c r="AA651" s="59"/>
      <c r="AB651" s="16"/>
      <c r="AC651" s="82"/>
      <c r="AD651" s="61"/>
      <c r="AE651" s="82"/>
    </row>
    <row r="652" spans="4:31" ht="13">
      <c r="D652" s="87"/>
      <c r="E652" s="87"/>
      <c r="F652" s="87"/>
      <c r="G652" s="87"/>
      <c r="H652" s="87"/>
      <c r="I652" s="87"/>
      <c r="L652" s="87"/>
      <c r="M652" s="89"/>
      <c r="N652" s="89"/>
      <c r="O652" s="89"/>
      <c r="S652" s="89"/>
      <c r="T652" s="89"/>
      <c r="U652" s="6"/>
      <c r="Y652" s="230"/>
      <c r="AA652" s="59"/>
      <c r="AB652" s="16"/>
      <c r="AC652" s="82"/>
      <c r="AD652" s="61"/>
      <c r="AE652" s="82"/>
    </row>
    <row r="653" spans="4:31" ht="13">
      <c r="D653" s="87"/>
      <c r="E653" s="87"/>
      <c r="F653" s="87"/>
      <c r="G653" s="87"/>
      <c r="H653" s="87"/>
      <c r="I653" s="87"/>
      <c r="L653" s="87"/>
      <c r="M653" s="89"/>
      <c r="N653" s="89"/>
      <c r="O653" s="89"/>
      <c r="S653" s="89"/>
      <c r="T653" s="89"/>
      <c r="U653" s="6"/>
      <c r="Y653" s="230"/>
      <c r="AA653" s="59"/>
      <c r="AB653" s="16"/>
      <c r="AC653" s="82"/>
      <c r="AD653" s="61"/>
      <c r="AE653" s="82"/>
    </row>
    <row r="654" spans="4:31" ht="13">
      <c r="D654" s="87"/>
      <c r="E654" s="87"/>
      <c r="F654" s="87"/>
      <c r="G654" s="87"/>
      <c r="H654" s="87"/>
      <c r="I654" s="87"/>
      <c r="L654" s="87"/>
      <c r="M654" s="89"/>
      <c r="N654" s="89"/>
      <c r="O654" s="89"/>
      <c r="S654" s="89"/>
      <c r="T654" s="89"/>
      <c r="U654" s="6"/>
      <c r="Y654" s="230"/>
      <c r="AA654" s="59"/>
      <c r="AB654" s="16"/>
      <c r="AC654" s="82"/>
      <c r="AD654" s="61"/>
      <c r="AE654" s="82"/>
    </row>
    <row r="655" spans="4:31" ht="13">
      <c r="D655" s="87"/>
      <c r="E655" s="87"/>
      <c r="F655" s="87"/>
      <c r="G655" s="87"/>
      <c r="H655" s="87"/>
      <c r="I655" s="87"/>
      <c r="L655" s="87"/>
      <c r="M655" s="89"/>
      <c r="N655" s="89"/>
      <c r="O655" s="89"/>
      <c r="S655" s="89"/>
      <c r="T655" s="89"/>
      <c r="U655" s="6"/>
      <c r="Y655" s="230"/>
      <c r="AA655" s="59"/>
      <c r="AB655" s="16"/>
      <c r="AC655" s="82"/>
      <c r="AD655" s="61"/>
      <c r="AE655" s="82"/>
    </row>
    <row r="656" spans="4:31" ht="13">
      <c r="D656" s="87"/>
      <c r="E656" s="87"/>
      <c r="F656" s="87"/>
      <c r="G656" s="87"/>
      <c r="H656" s="87"/>
      <c r="I656" s="87"/>
      <c r="L656" s="87"/>
      <c r="M656" s="89"/>
      <c r="N656" s="89"/>
      <c r="O656" s="89"/>
      <c r="S656" s="89"/>
      <c r="T656" s="89"/>
      <c r="U656" s="6"/>
      <c r="Y656" s="230"/>
      <c r="AA656" s="59"/>
      <c r="AB656" s="16"/>
      <c r="AC656" s="82"/>
      <c r="AD656" s="61"/>
      <c r="AE656" s="82"/>
    </row>
    <row r="657" spans="4:31" ht="13">
      <c r="D657" s="87"/>
      <c r="E657" s="87"/>
      <c r="F657" s="87"/>
      <c r="G657" s="87"/>
      <c r="H657" s="87"/>
      <c r="I657" s="87"/>
      <c r="L657" s="87"/>
      <c r="M657" s="89"/>
      <c r="N657" s="89"/>
      <c r="O657" s="89"/>
      <c r="S657" s="89"/>
      <c r="T657" s="89"/>
      <c r="U657" s="6"/>
      <c r="Y657" s="230"/>
      <c r="AA657" s="59"/>
      <c r="AB657" s="16"/>
      <c r="AC657" s="82"/>
      <c r="AD657" s="61"/>
      <c r="AE657" s="82"/>
    </row>
    <row r="658" spans="4:31" ht="13">
      <c r="D658" s="87"/>
      <c r="E658" s="87"/>
      <c r="F658" s="87"/>
      <c r="G658" s="87"/>
      <c r="H658" s="87"/>
      <c r="I658" s="87"/>
      <c r="L658" s="87"/>
      <c r="M658" s="89"/>
      <c r="N658" s="89"/>
      <c r="O658" s="89"/>
      <c r="S658" s="89"/>
      <c r="T658" s="89"/>
      <c r="U658" s="6"/>
      <c r="Y658" s="230"/>
      <c r="AA658" s="59"/>
      <c r="AB658" s="16"/>
      <c r="AC658" s="82"/>
      <c r="AD658" s="61"/>
      <c r="AE658" s="82"/>
    </row>
    <row r="659" spans="4:31" ht="13">
      <c r="D659" s="87"/>
      <c r="E659" s="87"/>
      <c r="F659" s="87"/>
      <c r="G659" s="87"/>
      <c r="H659" s="87"/>
      <c r="I659" s="87"/>
      <c r="L659" s="87"/>
      <c r="M659" s="89"/>
      <c r="N659" s="89"/>
      <c r="O659" s="89"/>
      <c r="S659" s="89"/>
      <c r="T659" s="89"/>
      <c r="U659" s="6"/>
      <c r="Y659" s="230"/>
      <c r="AA659" s="59"/>
      <c r="AB659" s="16"/>
      <c r="AC659" s="82"/>
      <c r="AD659" s="61"/>
      <c r="AE659" s="82"/>
    </row>
    <row r="660" spans="4:31" ht="13">
      <c r="D660" s="87"/>
      <c r="E660" s="87"/>
      <c r="F660" s="87"/>
      <c r="G660" s="87"/>
      <c r="H660" s="87"/>
      <c r="I660" s="87"/>
      <c r="L660" s="87"/>
      <c r="M660" s="89"/>
      <c r="N660" s="89"/>
      <c r="O660" s="89"/>
      <c r="S660" s="89"/>
      <c r="T660" s="89"/>
      <c r="U660" s="6"/>
      <c r="Y660" s="230"/>
      <c r="AA660" s="59"/>
      <c r="AB660" s="16"/>
      <c r="AC660" s="82"/>
      <c r="AD660" s="61"/>
      <c r="AE660" s="82"/>
    </row>
    <row r="661" spans="4:31" ht="13">
      <c r="D661" s="87"/>
      <c r="E661" s="87"/>
      <c r="F661" s="87"/>
      <c r="G661" s="87"/>
      <c r="H661" s="87"/>
      <c r="I661" s="87"/>
      <c r="L661" s="87"/>
      <c r="M661" s="89"/>
      <c r="N661" s="89"/>
      <c r="O661" s="89"/>
      <c r="S661" s="89"/>
      <c r="T661" s="89"/>
      <c r="U661" s="6"/>
      <c r="Y661" s="230"/>
      <c r="AA661" s="59"/>
      <c r="AB661" s="16"/>
      <c r="AC661" s="82"/>
      <c r="AD661" s="61"/>
      <c r="AE661" s="82"/>
    </row>
    <row r="662" spans="4:31" ht="13">
      <c r="D662" s="87"/>
      <c r="E662" s="87"/>
      <c r="F662" s="87"/>
      <c r="G662" s="87"/>
      <c r="H662" s="87"/>
      <c r="I662" s="87"/>
      <c r="L662" s="87"/>
      <c r="M662" s="89"/>
      <c r="N662" s="89"/>
      <c r="O662" s="89"/>
      <c r="S662" s="89"/>
      <c r="T662" s="89"/>
      <c r="U662" s="6"/>
      <c r="Y662" s="230"/>
      <c r="AA662" s="59"/>
      <c r="AB662" s="16"/>
      <c r="AC662" s="82"/>
      <c r="AD662" s="61"/>
      <c r="AE662" s="82"/>
    </row>
    <row r="663" spans="4:31" ht="13">
      <c r="D663" s="87"/>
      <c r="E663" s="87"/>
      <c r="F663" s="87"/>
      <c r="G663" s="87"/>
      <c r="H663" s="87"/>
      <c r="I663" s="87"/>
      <c r="L663" s="87"/>
      <c r="M663" s="89"/>
      <c r="N663" s="89"/>
      <c r="O663" s="89"/>
      <c r="S663" s="89"/>
      <c r="T663" s="89"/>
      <c r="U663" s="6"/>
      <c r="Y663" s="230"/>
      <c r="AA663" s="59"/>
      <c r="AB663" s="16"/>
      <c r="AC663" s="82"/>
      <c r="AD663" s="61"/>
      <c r="AE663" s="82"/>
    </row>
    <row r="664" spans="4:31" ht="13">
      <c r="D664" s="87"/>
      <c r="E664" s="87"/>
      <c r="F664" s="87"/>
      <c r="G664" s="87"/>
      <c r="H664" s="87"/>
      <c r="I664" s="87"/>
      <c r="L664" s="87"/>
      <c r="M664" s="89"/>
      <c r="N664" s="89"/>
      <c r="O664" s="89"/>
      <c r="S664" s="89"/>
      <c r="T664" s="89"/>
      <c r="U664" s="6"/>
      <c r="Y664" s="230"/>
      <c r="AA664" s="59"/>
      <c r="AB664" s="16"/>
      <c r="AC664" s="82"/>
      <c r="AD664" s="61"/>
      <c r="AE664" s="82"/>
    </row>
    <row r="665" spans="4:31" ht="13">
      <c r="D665" s="87"/>
      <c r="E665" s="87"/>
      <c r="F665" s="87"/>
      <c r="G665" s="87"/>
      <c r="H665" s="87"/>
      <c r="I665" s="87"/>
      <c r="L665" s="87"/>
      <c r="M665" s="89"/>
      <c r="N665" s="89"/>
      <c r="O665" s="89"/>
      <c r="S665" s="89"/>
      <c r="T665" s="89"/>
      <c r="U665" s="6"/>
      <c r="Y665" s="230"/>
      <c r="AA665" s="59"/>
      <c r="AB665" s="16"/>
      <c r="AC665" s="82"/>
      <c r="AD665" s="61"/>
      <c r="AE665" s="82"/>
    </row>
    <row r="666" spans="4:31" ht="13">
      <c r="D666" s="87"/>
      <c r="E666" s="87"/>
      <c r="F666" s="87"/>
      <c r="G666" s="87"/>
      <c r="H666" s="87"/>
      <c r="I666" s="87"/>
      <c r="L666" s="87"/>
      <c r="M666" s="89"/>
      <c r="N666" s="89"/>
      <c r="O666" s="89"/>
      <c r="S666" s="89"/>
      <c r="T666" s="89"/>
      <c r="U666" s="6"/>
      <c r="Y666" s="230"/>
      <c r="AA666" s="59"/>
      <c r="AB666" s="16"/>
      <c r="AC666" s="82"/>
      <c r="AD666" s="61"/>
      <c r="AE666" s="82"/>
    </row>
    <row r="667" spans="4:31" ht="13">
      <c r="D667" s="87"/>
      <c r="E667" s="87"/>
      <c r="F667" s="87"/>
      <c r="G667" s="87"/>
      <c r="H667" s="87"/>
      <c r="I667" s="87"/>
      <c r="L667" s="87"/>
      <c r="M667" s="89"/>
      <c r="N667" s="89"/>
      <c r="O667" s="89"/>
      <c r="S667" s="89"/>
      <c r="T667" s="89"/>
      <c r="U667" s="6"/>
      <c r="Y667" s="230"/>
      <c r="AA667" s="59"/>
      <c r="AB667" s="16"/>
      <c r="AC667" s="82"/>
      <c r="AD667" s="61"/>
      <c r="AE667" s="82"/>
    </row>
    <row r="668" spans="4:31" ht="13">
      <c r="D668" s="87"/>
      <c r="E668" s="87"/>
      <c r="F668" s="87"/>
      <c r="G668" s="87"/>
      <c r="H668" s="87"/>
      <c r="I668" s="87"/>
      <c r="L668" s="87"/>
      <c r="M668" s="89"/>
      <c r="N668" s="89"/>
      <c r="O668" s="89"/>
      <c r="S668" s="89"/>
      <c r="T668" s="89"/>
      <c r="U668" s="6"/>
      <c r="Y668" s="230"/>
      <c r="AA668" s="59"/>
      <c r="AB668" s="16"/>
      <c r="AC668" s="82"/>
      <c r="AD668" s="61"/>
      <c r="AE668" s="82"/>
    </row>
    <row r="669" spans="4:31" ht="13">
      <c r="D669" s="87"/>
      <c r="E669" s="87"/>
      <c r="F669" s="87"/>
      <c r="G669" s="87"/>
      <c r="H669" s="87"/>
      <c r="I669" s="87"/>
      <c r="L669" s="87"/>
      <c r="M669" s="89"/>
      <c r="N669" s="89"/>
      <c r="O669" s="89"/>
      <c r="S669" s="89"/>
      <c r="T669" s="89"/>
      <c r="U669" s="6"/>
      <c r="Y669" s="230"/>
      <c r="AA669" s="59"/>
      <c r="AB669" s="16"/>
      <c r="AC669" s="82"/>
      <c r="AD669" s="61"/>
      <c r="AE669" s="82"/>
    </row>
    <row r="670" spans="4:31" ht="13">
      <c r="D670" s="87"/>
      <c r="E670" s="87"/>
      <c r="F670" s="87"/>
      <c r="G670" s="87"/>
      <c r="H670" s="87"/>
      <c r="I670" s="87"/>
      <c r="L670" s="87"/>
      <c r="M670" s="89"/>
      <c r="N670" s="89"/>
      <c r="O670" s="89"/>
      <c r="S670" s="89"/>
      <c r="T670" s="89"/>
      <c r="U670" s="6"/>
      <c r="Y670" s="230"/>
      <c r="AA670" s="59"/>
      <c r="AB670" s="16"/>
      <c r="AC670" s="82"/>
      <c r="AD670" s="61"/>
      <c r="AE670" s="82"/>
    </row>
    <row r="671" spans="4:31" ht="13">
      <c r="D671" s="87"/>
      <c r="E671" s="87"/>
      <c r="F671" s="87"/>
      <c r="G671" s="87"/>
      <c r="H671" s="87"/>
      <c r="I671" s="87"/>
      <c r="L671" s="87"/>
      <c r="M671" s="89"/>
      <c r="N671" s="89"/>
      <c r="O671" s="89"/>
      <c r="S671" s="89"/>
      <c r="T671" s="89"/>
      <c r="U671" s="6"/>
      <c r="Y671" s="230"/>
      <c r="AA671" s="59"/>
      <c r="AB671" s="16"/>
      <c r="AC671" s="82"/>
      <c r="AD671" s="61"/>
      <c r="AE671" s="82"/>
    </row>
    <row r="672" spans="4:31" ht="13">
      <c r="D672" s="87"/>
      <c r="E672" s="87"/>
      <c r="F672" s="87"/>
      <c r="G672" s="87"/>
      <c r="H672" s="87"/>
      <c r="I672" s="87"/>
      <c r="L672" s="87"/>
      <c r="M672" s="89"/>
      <c r="N672" s="89"/>
      <c r="O672" s="89"/>
      <c r="S672" s="89"/>
      <c r="T672" s="89"/>
      <c r="U672" s="6"/>
      <c r="Y672" s="230"/>
      <c r="AA672" s="59"/>
      <c r="AB672" s="16"/>
      <c r="AC672" s="82"/>
      <c r="AD672" s="61"/>
      <c r="AE672" s="82"/>
    </row>
    <row r="673" spans="4:31" ht="13">
      <c r="D673" s="87"/>
      <c r="E673" s="87"/>
      <c r="F673" s="87"/>
      <c r="G673" s="87"/>
      <c r="H673" s="87"/>
      <c r="I673" s="87"/>
      <c r="L673" s="87"/>
      <c r="M673" s="89"/>
      <c r="N673" s="89"/>
      <c r="O673" s="89"/>
      <c r="S673" s="89"/>
      <c r="T673" s="89"/>
      <c r="U673" s="6"/>
      <c r="Y673" s="230"/>
      <c r="AA673" s="59"/>
      <c r="AB673" s="16"/>
      <c r="AC673" s="82"/>
      <c r="AD673" s="61"/>
      <c r="AE673" s="82"/>
    </row>
    <row r="674" spans="4:31" ht="13">
      <c r="D674" s="87"/>
      <c r="E674" s="87"/>
      <c r="F674" s="87"/>
      <c r="G674" s="87"/>
      <c r="H674" s="87"/>
      <c r="I674" s="87"/>
      <c r="L674" s="87"/>
      <c r="M674" s="89"/>
      <c r="N674" s="89"/>
      <c r="O674" s="89"/>
      <c r="S674" s="89"/>
      <c r="T674" s="89"/>
      <c r="U674" s="6"/>
      <c r="Y674" s="230"/>
      <c r="AA674" s="59"/>
      <c r="AB674" s="16"/>
      <c r="AC674" s="82"/>
      <c r="AD674" s="61"/>
      <c r="AE674" s="82"/>
    </row>
    <row r="675" spans="4:31" ht="13">
      <c r="D675" s="87"/>
      <c r="E675" s="87"/>
      <c r="F675" s="87"/>
      <c r="G675" s="87"/>
      <c r="H675" s="87"/>
      <c r="I675" s="87"/>
      <c r="L675" s="87"/>
      <c r="M675" s="89"/>
      <c r="N675" s="89"/>
      <c r="O675" s="89"/>
      <c r="S675" s="89"/>
      <c r="T675" s="89"/>
      <c r="U675" s="6"/>
      <c r="Y675" s="230"/>
      <c r="AA675" s="59"/>
      <c r="AB675" s="16"/>
      <c r="AC675" s="82"/>
      <c r="AD675" s="61"/>
      <c r="AE675" s="82"/>
    </row>
    <row r="676" spans="4:31" ht="13">
      <c r="D676" s="87"/>
      <c r="E676" s="87"/>
      <c r="F676" s="87"/>
      <c r="G676" s="87"/>
      <c r="H676" s="87"/>
      <c r="I676" s="87"/>
      <c r="L676" s="87"/>
      <c r="M676" s="89"/>
      <c r="N676" s="89"/>
      <c r="O676" s="89"/>
      <c r="S676" s="89"/>
      <c r="T676" s="89"/>
      <c r="U676" s="6"/>
      <c r="Y676" s="230"/>
      <c r="AA676" s="59"/>
      <c r="AB676" s="16"/>
      <c r="AC676" s="82"/>
      <c r="AD676" s="61"/>
      <c r="AE676" s="82"/>
    </row>
    <row r="677" spans="4:31" ht="13">
      <c r="D677" s="87"/>
      <c r="E677" s="87"/>
      <c r="F677" s="87"/>
      <c r="G677" s="87"/>
      <c r="H677" s="87"/>
      <c r="I677" s="87"/>
      <c r="L677" s="87"/>
      <c r="M677" s="89"/>
      <c r="N677" s="89"/>
      <c r="O677" s="89"/>
      <c r="S677" s="89"/>
      <c r="T677" s="89"/>
      <c r="U677" s="6"/>
      <c r="Y677" s="230"/>
      <c r="AA677" s="59"/>
      <c r="AB677" s="16"/>
      <c r="AC677" s="82"/>
      <c r="AD677" s="61"/>
      <c r="AE677" s="82"/>
    </row>
    <row r="678" spans="4:31" ht="13">
      <c r="D678" s="87"/>
      <c r="E678" s="87"/>
      <c r="F678" s="87"/>
      <c r="G678" s="87"/>
      <c r="H678" s="87"/>
      <c r="I678" s="87"/>
      <c r="L678" s="87"/>
      <c r="M678" s="89"/>
      <c r="N678" s="89"/>
      <c r="O678" s="89"/>
      <c r="S678" s="89"/>
      <c r="T678" s="89"/>
      <c r="U678" s="6"/>
      <c r="Y678" s="230"/>
      <c r="AA678" s="59"/>
      <c r="AB678" s="16"/>
      <c r="AC678" s="82"/>
      <c r="AD678" s="61"/>
      <c r="AE678" s="82"/>
    </row>
    <row r="679" spans="4:31" ht="13">
      <c r="D679" s="87"/>
      <c r="E679" s="87"/>
      <c r="F679" s="87"/>
      <c r="G679" s="87"/>
      <c r="H679" s="87"/>
      <c r="I679" s="87"/>
      <c r="L679" s="87"/>
      <c r="M679" s="89"/>
      <c r="N679" s="89"/>
      <c r="O679" s="89"/>
      <c r="S679" s="89"/>
      <c r="T679" s="89"/>
      <c r="U679" s="6"/>
      <c r="Y679" s="230"/>
      <c r="AA679" s="59"/>
      <c r="AB679" s="16"/>
      <c r="AC679" s="82"/>
      <c r="AD679" s="61"/>
      <c r="AE679" s="82"/>
    </row>
    <row r="680" spans="4:31" ht="13">
      <c r="D680" s="87"/>
      <c r="E680" s="87"/>
      <c r="F680" s="87"/>
      <c r="G680" s="87"/>
      <c r="H680" s="87"/>
      <c r="I680" s="87"/>
      <c r="L680" s="87"/>
      <c r="M680" s="89"/>
      <c r="N680" s="89"/>
      <c r="O680" s="89"/>
      <c r="S680" s="89"/>
      <c r="T680" s="89"/>
      <c r="U680" s="6"/>
      <c r="Y680" s="230"/>
      <c r="AA680" s="59"/>
      <c r="AB680" s="16"/>
      <c r="AC680" s="82"/>
      <c r="AD680" s="61"/>
      <c r="AE680" s="82"/>
    </row>
    <row r="681" spans="4:31" ht="13">
      <c r="D681" s="87"/>
      <c r="E681" s="87"/>
      <c r="F681" s="87"/>
      <c r="G681" s="87"/>
      <c r="H681" s="87"/>
      <c r="I681" s="87"/>
      <c r="L681" s="87"/>
      <c r="M681" s="89"/>
      <c r="N681" s="89"/>
      <c r="O681" s="89"/>
      <c r="S681" s="89"/>
      <c r="T681" s="89"/>
      <c r="U681" s="6"/>
      <c r="Y681" s="230"/>
      <c r="AA681" s="59"/>
      <c r="AB681" s="16"/>
      <c r="AC681" s="82"/>
      <c r="AD681" s="61"/>
      <c r="AE681" s="82"/>
    </row>
    <row r="682" spans="4:31" ht="13">
      <c r="D682" s="87"/>
      <c r="E682" s="87"/>
      <c r="F682" s="87"/>
      <c r="G682" s="87"/>
      <c r="H682" s="87"/>
      <c r="I682" s="87"/>
      <c r="L682" s="87"/>
      <c r="M682" s="89"/>
      <c r="N682" s="89"/>
      <c r="O682" s="89"/>
      <c r="S682" s="89"/>
      <c r="T682" s="89"/>
      <c r="U682" s="6"/>
      <c r="Y682" s="230"/>
      <c r="AA682" s="59"/>
      <c r="AB682" s="16"/>
      <c r="AC682" s="82"/>
      <c r="AD682" s="61"/>
      <c r="AE682" s="82"/>
    </row>
    <row r="683" spans="4:31" ht="13">
      <c r="D683" s="87"/>
      <c r="E683" s="87"/>
      <c r="F683" s="87"/>
      <c r="G683" s="87"/>
      <c r="H683" s="87"/>
      <c r="I683" s="87"/>
      <c r="L683" s="87"/>
      <c r="M683" s="89"/>
      <c r="N683" s="89"/>
      <c r="O683" s="89"/>
      <c r="S683" s="89"/>
      <c r="T683" s="89"/>
      <c r="U683" s="6"/>
      <c r="Y683" s="230"/>
      <c r="AA683" s="59"/>
      <c r="AB683" s="16"/>
      <c r="AC683" s="82"/>
      <c r="AD683" s="61"/>
      <c r="AE683" s="82"/>
    </row>
    <row r="684" spans="4:31" ht="13">
      <c r="D684" s="87"/>
      <c r="E684" s="87"/>
      <c r="F684" s="87"/>
      <c r="G684" s="87"/>
      <c r="H684" s="87"/>
      <c r="I684" s="87"/>
      <c r="L684" s="87"/>
      <c r="M684" s="89"/>
      <c r="N684" s="89"/>
      <c r="O684" s="89"/>
      <c r="S684" s="89"/>
      <c r="T684" s="89"/>
      <c r="U684" s="6"/>
      <c r="Y684" s="230"/>
      <c r="AA684" s="59"/>
      <c r="AB684" s="16"/>
      <c r="AC684" s="82"/>
      <c r="AD684" s="61"/>
      <c r="AE684" s="82"/>
    </row>
    <row r="685" spans="4:31" ht="13">
      <c r="D685" s="87"/>
      <c r="E685" s="87"/>
      <c r="F685" s="87"/>
      <c r="G685" s="87"/>
      <c r="H685" s="87"/>
      <c r="I685" s="87"/>
      <c r="L685" s="87"/>
      <c r="M685" s="89"/>
      <c r="N685" s="89"/>
      <c r="O685" s="89"/>
      <c r="S685" s="89"/>
      <c r="T685" s="89"/>
      <c r="U685" s="6"/>
      <c r="Y685" s="230"/>
      <c r="AA685" s="59"/>
      <c r="AB685" s="16"/>
      <c r="AC685" s="82"/>
      <c r="AD685" s="61"/>
      <c r="AE685" s="82"/>
    </row>
    <row r="686" spans="4:31" ht="13">
      <c r="D686" s="87"/>
      <c r="E686" s="87"/>
      <c r="F686" s="87"/>
      <c r="G686" s="87"/>
      <c r="H686" s="87"/>
      <c r="I686" s="87"/>
      <c r="L686" s="87"/>
      <c r="M686" s="89"/>
      <c r="N686" s="89"/>
      <c r="O686" s="89"/>
      <c r="S686" s="89"/>
      <c r="T686" s="89"/>
      <c r="U686" s="6"/>
      <c r="Y686" s="230"/>
      <c r="AA686" s="59"/>
      <c r="AB686" s="16"/>
      <c r="AC686" s="82"/>
      <c r="AD686" s="61"/>
      <c r="AE686" s="82"/>
    </row>
    <row r="687" spans="4:31" ht="13">
      <c r="D687" s="87"/>
      <c r="E687" s="87"/>
      <c r="F687" s="87"/>
      <c r="G687" s="87"/>
      <c r="H687" s="87"/>
      <c r="I687" s="87"/>
      <c r="L687" s="87"/>
      <c r="M687" s="89"/>
      <c r="N687" s="89"/>
      <c r="O687" s="89"/>
      <c r="S687" s="89"/>
      <c r="T687" s="89"/>
      <c r="U687" s="6"/>
      <c r="Y687" s="230"/>
      <c r="AA687" s="59"/>
      <c r="AB687" s="16"/>
      <c r="AC687" s="82"/>
      <c r="AD687" s="61"/>
      <c r="AE687" s="82"/>
    </row>
    <row r="688" spans="4:31" ht="13">
      <c r="D688" s="87"/>
      <c r="E688" s="87"/>
      <c r="F688" s="87"/>
      <c r="G688" s="87"/>
      <c r="H688" s="87"/>
      <c r="I688" s="87"/>
      <c r="L688" s="87"/>
      <c r="M688" s="89"/>
      <c r="N688" s="89"/>
      <c r="O688" s="89"/>
      <c r="S688" s="89"/>
      <c r="T688" s="89"/>
      <c r="U688" s="6"/>
      <c r="Y688" s="230"/>
      <c r="AA688" s="59"/>
      <c r="AB688" s="16"/>
      <c r="AC688" s="82"/>
      <c r="AD688" s="61"/>
      <c r="AE688" s="82"/>
    </row>
    <row r="689" spans="4:31" ht="13">
      <c r="D689" s="87"/>
      <c r="E689" s="87"/>
      <c r="F689" s="87"/>
      <c r="G689" s="87"/>
      <c r="H689" s="87"/>
      <c r="I689" s="87"/>
      <c r="L689" s="87"/>
      <c r="M689" s="89"/>
      <c r="N689" s="89"/>
      <c r="O689" s="89"/>
      <c r="S689" s="89"/>
      <c r="T689" s="89"/>
      <c r="U689" s="6"/>
      <c r="Y689" s="230"/>
      <c r="AA689" s="59"/>
      <c r="AB689" s="16"/>
      <c r="AC689" s="82"/>
      <c r="AD689" s="61"/>
      <c r="AE689" s="82"/>
    </row>
    <row r="690" spans="4:31" ht="13">
      <c r="D690" s="87"/>
      <c r="E690" s="87"/>
      <c r="F690" s="87"/>
      <c r="G690" s="87"/>
      <c r="H690" s="87"/>
      <c r="I690" s="87"/>
      <c r="L690" s="87"/>
      <c r="M690" s="89"/>
      <c r="N690" s="89"/>
      <c r="O690" s="89"/>
      <c r="S690" s="89"/>
      <c r="T690" s="89"/>
      <c r="U690" s="6"/>
      <c r="Y690" s="230"/>
      <c r="AA690" s="59"/>
      <c r="AB690" s="16"/>
      <c r="AC690" s="82"/>
      <c r="AD690" s="61"/>
      <c r="AE690" s="82"/>
    </row>
    <row r="691" spans="4:31" ht="13">
      <c r="D691" s="87"/>
      <c r="E691" s="87"/>
      <c r="F691" s="87"/>
      <c r="G691" s="87"/>
      <c r="H691" s="87"/>
      <c r="I691" s="87"/>
      <c r="L691" s="87"/>
      <c r="M691" s="89"/>
      <c r="N691" s="89"/>
      <c r="O691" s="89"/>
      <c r="S691" s="89"/>
      <c r="T691" s="89"/>
      <c r="U691" s="6"/>
      <c r="Y691" s="230"/>
      <c r="AA691" s="59"/>
      <c r="AB691" s="16"/>
      <c r="AC691" s="82"/>
      <c r="AD691" s="61"/>
      <c r="AE691" s="82"/>
    </row>
    <row r="692" spans="4:31" ht="13">
      <c r="D692" s="87"/>
      <c r="E692" s="87"/>
      <c r="F692" s="87"/>
      <c r="G692" s="87"/>
      <c r="H692" s="87"/>
      <c r="I692" s="87"/>
      <c r="L692" s="87"/>
      <c r="M692" s="89"/>
      <c r="N692" s="89"/>
      <c r="O692" s="89"/>
      <c r="S692" s="89"/>
      <c r="T692" s="89"/>
      <c r="U692" s="6"/>
      <c r="Y692" s="230"/>
      <c r="AA692" s="59"/>
      <c r="AB692" s="16"/>
      <c r="AC692" s="82"/>
      <c r="AD692" s="61"/>
      <c r="AE692" s="82"/>
    </row>
    <row r="693" spans="4:31" ht="13">
      <c r="D693" s="87"/>
      <c r="E693" s="87"/>
      <c r="F693" s="87"/>
      <c r="G693" s="87"/>
      <c r="H693" s="87"/>
      <c r="I693" s="87"/>
      <c r="L693" s="87"/>
      <c r="M693" s="89"/>
      <c r="N693" s="89"/>
      <c r="O693" s="89"/>
      <c r="S693" s="89"/>
      <c r="T693" s="89"/>
      <c r="U693" s="6"/>
      <c r="Y693" s="230"/>
      <c r="AA693" s="59"/>
      <c r="AB693" s="16"/>
      <c r="AC693" s="82"/>
      <c r="AD693" s="61"/>
      <c r="AE693" s="82"/>
    </row>
    <row r="694" spans="4:31" ht="13">
      <c r="D694" s="87"/>
      <c r="E694" s="87"/>
      <c r="F694" s="87"/>
      <c r="G694" s="87"/>
      <c r="H694" s="87"/>
      <c r="I694" s="87"/>
      <c r="L694" s="87"/>
      <c r="M694" s="89"/>
      <c r="N694" s="89"/>
      <c r="O694" s="89"/>
      <c r="S694" s="89"/>
      <c r="T694" s="89"/>
      <c r="U694" s="6"/>
      <c r="Y694" s="230"/>
      <c r="AA694" s="59"/>
      <c r="AB694" s="16"/>
      <c r="AC694" s="82"/>
      <c r="AD694" s="61"/>
      <c r="AE694" s="82"/>
    </row>
    <row r="695" spans="4:31" ht="13">
      <c r="D695" s="87"/>
      <c r="E695" s="87"/>
      <c r="F695" s="87"/>
      <c r="G695" s="87"/>
      <c r="H695" s="87"/>
      <c r="I695" s="87"/>
      <c r="L695" s="87"/>
      <c r="M695" s="89"/>
      <c r="N695" s="89"/>
      <c r="O695" s="89"/>
      <c r="S695" s="89"/>
      <c r="T695" s="89"/>
      <c r="U695" s="6"/>
      <c r="Y695" s="230"/>
      <c r="AA695" s="59"/>
      <c r="AB695" s="16"/>
      <c r="AC695" s="82"/>
      <c r="AD695" s="61"/>
      <c r="AE695" s="82"/>
    </row>
    <row r="696" spans="4:31" ht="13">
      <c r="D696" s="87"/>
      <c r="E696" s="87"/>
      <c r="F696" s="87"/>
      <c r="G696" s="87"/>
      <c r="H696" s="87"/>
      <c r="I696" s="87"/>
      <c r="L696" s="87"/>
      <c r="M696" s="89"/>
      <c r="N696" s="89"/>
      <c r="O696" s="89"/>
      <c r="S696" s="89"/>
      <c r="T696" s="89"/>
      <c r="U696" s="6"/>
      <c r="Y696" s="230"/>
      <c r="AA696" s="59"/>
      <c r="AB696" s="16"/>
      <c r="AC696" s="82"/>
      <c r="AD696" s="61"/>
      <c r="AE696" s="82"/>
    </row>
    <row r="697" spans="4:31" ht="13">
      <c r="D697" s="87"/>
      <c r="E697" s="87"/>
      <c r="F697" s="87"/>
      <c r="G697" s="87"/>
      <c r="H697" s="87"/>
      <c r="I697" s="87"/>
      <c r="L697" s="87"/>
      <c r="M697" s="89"/>
      <c r="N697" s="89"/>
      <c r="O697" s="89"/>
      <c r="S697" s="89"/>
      <c r="T697" s="89"/>
      <c r="U697" s="6"/>
      <c r="Y697" s="230"/>
      <c r="AA697" s="59"/>
      <c r="AB697" s="16"/>
      <c r="AC697" s="82"/>
      <c r="AD697" s="61"/>
      <c r="AE697" s="82"/>
    </row>
    <row r="698" spans="4:31" ht="13">
      <c r="D698" s="87"/>
      <c r="E698" s="87"/>
      <c r="F698" s="87"/>
      <c r="G698" s="87"/>
      <c r="H698" s="87"/>
      <c r="I698" s="87"/>
      <c r="L698" s="87"/>
      <c r="M698" s="89"/>
      <c r="N698" s="89"/>
      <c r="O698" s="89"/>
      <c r="S698" s="89"/>
      <c r="T698" s="89"/>
      <c r="U698" s="6"/>
      <c r="Y698" s="230"/>
      <c r="AA698" s="59"/>
      <c r="AB698" s="16"/>
      <c r="AC698" s="82"/>
      <c r="AD698" s="61"/>
      <c r="AE698" s="82"/>
    </row>
    <row r="699" spans="4:31" ht="13">
      <c r="D699" s="87"/>
      <c r="E699" s="87"/>
      <c r="F699" s="87"/>
      <c r="G699" s="87"/>
      <c r="H699" s="87"/>
      <c r="I699" s="87"/>
      <c r="L699" s="87"/>
      <c r="M699" s="89"/>
      <c r="N699" s="89"/>
      <c r="O699" s="89"/>
      <c r="S699" s="89"/>
      <c r="T699" s="89"/>
      <c r="U699" s="6"/>
      <c r="Y699" s="230"/>
      <c r="AA699" s="59"/>
      <c r="AB699" s="16"/>
      <c r="AC699" s="82"/>
      <c r="AD699" s="61"/>
      <c r="AE699" s="82"/>
    </row>
    <row r="700" spans="4:31" ht="13">
      <c r="D700" s="87"/>
      <c r="E700" s="87"/>
      <c r="F700" s="87"/>
      <c r="G700" s="87"/>
      <c r="H700" s="87"/>
      <c r="I700" s="87"/>
      <c r="L700" s="87"/>
      <c r="M700" s="89"/>
      <c r="N700" s="89"/>
      <c r="O700" s="89"/>
      <c r="S700" s="89"/>
      <c r="T700" s="89"/>
      <c r="U700" s="6"/>
      <c r="Y700" s="230"/>
      <c r="AA700" s="59"/>
      <c r="AB700" s="16"/>
      <c r="AC700" s="82"/>
      <c r="AD700" s="61"/>
      <c r="AE700" s="82"/>
    </row>
    <row r="701" spans="4:31" ht="13">
      <c r="D701" s="87"/>
      <c r="E701" s="87"/>
      <c r="F701" s="87"/>
      <c r="G701" s="87"/>
      <c r="H701" s="87"/>
      <c r="I701" s="87"/>
      <c r="L701" s="87"/>
      <c r="M701" s="89"/>
      <c r="N701" s="89"/>
      <c r="O701" s="89"/>
      <c r="S701" s="89"/>
      <c r="T701" s="89"/>
      <c r="U701" s="6"/>
      <c r="Y701" s="230"/>
      <c r="AA701" s="59"/>
      <c r="AB701" s="16"/>
      <c r="AC701" s="82"/>
      <c r="AD701" s="61"/>
      <c r="AE701" s="82"/>
    </row>
    <row r="702" spans="4:31" ht="13">
      <c r="D702" s="87"/>
      <c r="E702" s="87"/>
      <c r="F702" s="87"/>
      <c r="G702" s="87"/>
      <c r="H702" s="87"/>
      <c r="I702" s="87"/>
      <c r="L702" s="87"/>
      <c r="M702" s="89"/>
      <c r="N702" s="89"/>
      <c r="O702" s="89"/>
      <c r="S702" s="89"/>
      <c r="T702" s="89"/>
      <c r="U702" s="6"/>
      <c r="Y702" s="230"/>
      <c r="AA702" s="59"/>
      <c r="AB702" s="16"/>
      <c r="AC702" s="82"/>
      <c r="AD702" s="61"/>
      <c r="AE702" s="82"/>
    </row>
    <row r="703" spans="4:31" ht="13">
      <c r="D703" s="87"/>
      <c r="E703" s="87"/>
      <c r="F703" s="87"/>
      <c r="G703" s="87"/>
      <c r="H703" s="87"/>
      <c r="I703" s="87"/>
      <c r="L703" s="87"/>
      <c r="M703" s="89"/>
      <c r="N703" s="89"/>
      <c r="O703" s="89"/>
      <c r="S703" s="89"/>
      <c r="T703" s="89"/>
      <c r="U703" s="6"/>
      <c r="Y703" s="230"/>
      <c r="AA703" s="59"/>
      <c r="AB703" s="16"/>
      <c r="AC703" s="82"/>
      <c r="AD703" s="61"/>
      <c r="AE703" s="82"/>
    </row>
    <row r="704" spans="4:31" ht="13">
      <c r="D704" s="87"/>
      <c r="E704" s="87"/>
      <c r="F704" s="87"/>
      <c r="G704" s="87"/>
      <c r="H704" s="87"/>
      <c r="I704" s="87"/>
      <c r="L704" s="87"/>
      <c r="M704" s="89"/>
      <c r="N704" s="89"/>
      <c r="O704" s="89"/>
      <c r="S704" s="89"/>
      <c r="T704" s="89"/>
      <c r="U704" s="6"/>
      <c r="Y704" s="230"/>
      <c r="AA704" s="59"/>
      <c r="AB704" s="16"/>
      <c r="AC704" s="82"/>
      <c r="AD704" s="61"/>
      <c r="AE704" s="82"/>
    </row>
    <row r="705" spans="4:31" ht="13">
      <c r="D705" s="87"/>
      <c r="E705" s="87"/>
      <c r="F705" s="87"/>
      <c r="G705" s="87"/>
      <c r="H705" s="87"/>
      <c r="I705" s="87"/>
      <c r="L705" s="87"/>
      <c r="M705" s="89"/>
      <c r="N705" s="89"/>
      <c r="O705" s="89"/>
      <c r="S705" s="89"/>
      <c r="T705" s="89"/>
      <c r="U705" s="6"/>
      <c r="Y705" s="230"/>
      <c r="AA705" s="59"/>
      <c r="AB705" s="16"/>
      <c r="AC705" s="82"/>
      <c r="AD705" s="61"/>
      <c r="AE705" s="82"/>
    </row>
    <row r="706" spans="4:31" ht="13">
      <c r="D706" s="87"/>
      <c r="E706" s="87"/>
      <c r="F706" s="87"/>
      <c r="G706" s="87"/>
      <c r="H706" s="87"/>
      <c r="I706" s="87"/>
      <c r="L706" s="87"/>
      <c r="M706" s="89"/>
      <c r="N706" s="89"/>
      <c r="O706" s="89"/>
      <c r="S706" s="89"/>
      <c r="T706" s="89"/>
      <c r="U706" s="6"/>
      <c r="Y706" s="230"/>
      <c r="AA706" s="59"/>
      <c r="AB706" s="16"/>
      <c r="AC706" s="82"/>
      <c r="AD706" s="61"/>
      <c r="AE706" s="82"/>
    </row>
    <row r="707" spans="4:31" ht="13">
      <c r="D707" s="87"/>
      <c r="E707" s="87"/>
      <c r="F707" s="87"/>
      <c r="G707" s="87"/>
      <c r="H707" s="87"/>
      <c r="I707" s="87"/>
      <c r="L707" s="87"/>
      <c r="M707" s="89"/>
      <c r="N707" s="89"/>
      <c r="O707" s="89"/>
      <c r="S707" s="89"/>
      <c r="T707" s="89"/>
      <c r="U707" s="6"/>
      <c r="Y707" s="230"/>
      <c r="AA707" s="59"/>
      <c r="AB707" s="16"/>
      <c r="AC707" s="82"/>
      <c r="AD707" s="61"/>
      <c r="AE707" s="82"/>
    </row>
    <row r="708" spans="4:31" ht="13">
      <c r="D708" s="87"/>
      <c r="E708" s="87"/>
      <c r="F708" s="87"/>
      <c r="G708" s="87"/>
      <c r="H708" s="87"/>
      <c r="I708" s="87"/>
      <c r="L708" s="87"/>
      <c r="M708" s="89"/>
      <c r="N708" s="89"/>
      <c r="O708" s="89"/>
      <c r="S708" s="89"/>
      <c r="T708" s="89"/>
      <c r="U708" s="6"/>
      <c r="Y708" s="230"/>
      <c r="AA708" s="59"/>
      <c r="AB708" s="16"/>
      <c r="AC708" s="82"/>
      <c r="AD708" s="61"/>
      <c r="AE708" s="82"/>
    </row>
    <row r="709" spans="4:31" ht="13">
      <c r="D709" s="87"/>
      <c r="E709" s="87"/>
      <c r="F709" s="87"/>
      <c r="G709" s="87"/>
      <c r="H709" s="87"/>
      <c r="I709" s="87"/>
      <c r="L709" s="87"/>
      <c r="M709" s="89"/>
      <c r="N709" s="89"/>
      <c r="O709" s="89"/>
      <c r="S709" s="89"/>
      <c r="T709" s="89"/>
      <c r="U709" s="6"/>
      <c r="Y709" s="230"/>
      <c r="AA709" s="59"/>
      <c r="AB709" s="16"/>
      <c r="AC709" s="82"/>
      <c r="AD709" s="61"/>
      <c r="AE709" s="82"/>
    </row>
    <row r="710" spans="4:31" ht="13">
      <c r="D710" s="87"/>
      <c r="E710" s="87"/>
      <c r="F710" s="87"/>
      <c r="G710" s="87"/>
      <c r="H710" s="87"/>
      <c r="I710" s="87"/>
      <c r="L710" s="87"/>
      <c r="M710" s="89"/>
      <c r="N710" s="89"/>
      <c r="O710" s="89"/>
      <c r="S710" s="89"/>
      <c r="T710" s="89"/>
      <c r="U710" s="6"/>
      <c r="Y710" s="230"/>
      <c r="AA710" s="59"/>
      <c r="AB710" s="16"/>
      <c r="AC710" s="82"/>
      <c r="AD710" s="61"/>
      <c r="AE710" s="82"/>
    </row>
    <row r="711" spans="4:31" ht="13">
      <c r="D711" s="87"/>
      <c r="E711" s="87"/>
      <c r="F711" s="87"/>
      <c r="G711" s="87"/>
      <c r="H711" s="87"/>
      <c r="I711" s="87"/>
      <c r="L711" s="87"/>
      <c r="M711" s="89"/>
      <c r="N711" s="89"/>
      <c r="O711" s="89"/>
      <c r="S711" s="89"/>
      <c r="T711" s="89"/>
      <c r="U711" s="6"/>
      <c r="Y711" s="230"/>
      <c r="AA711" s="59"/>
      <c r="AB711" s="16"/>
      <c r="AC711" s="82"/>
      <c r="AD711" s="61"/>
      <c r="AE711" s="82"/>
    </row>
    <row r="712" spans="4:31" ht="13">
      <c r="D712" s="87"/>
      <c r="E712" s="87"/>
      <c r="F712" s="87"/>
      <c r="G712" s="87"/>
      <c r="H712" s="87"/>
      <c r="I712" s="87"/>
      <c r="L712" s="87"/>
      <c r="M712" s="89"/>
      <c r="N712" s="89"/>
      <c r="O712" s="89"/>
      <c r="S712" s="89"/>
      <c r="T712" s="89"/>
      <c r="U712" s="6"/>
      <c r="Y712" s="230"/>
      <c r="AA712" s="59"/>
      <c r="AB712" s="16"/>
      <c r="AC712" s="82"/>
      <c r="AD712" s="61"/>
      <c r="AE712" s="82"/>
    </row>
    <row r="713" spans="4:31" ht="13">
      <c r="D713" s="87"/>
      <c r="E713" s="87"/>
      <c r="F713" s="87"/>
      <c r="G713" s="87"/>
      <c r="H713" s="87"/>
      <c r="I713" s="87"/>
      <c r="L713" s="87"/>
      <c r="M713" s="89"/>
      <c r="N713" s="89"/>
      <c r="O713" s="89"/>
      <c r="S713" s="89"/>
      <c r="T713" s="89"/>
      <c r="U713" s="6"/>
      <c r="Y713" s="230"/>
      <c r="AA713" s="59"/>
      <c r="AB713" s="16"/>
      <c r="AC713" s="82"/>
      <c r="AD713" s="61"/>
      <c r="AE713" s="82"/>
    </row>
    <row r="714" spans="4:31" ht="13">
      <c r="D714" s="87"/>
      <c r="E714" s="87"/>
      <c r="F714" s="87"/>
      <c r="G714" s="87"/>
      <c r="H714" s="87"/>
      <c r="I714" s="87"/>
      <c r="L714" s="87"/>
      <c r="M714" s="89"/>
      <c r="N714" s="89"/>
      <c r="O714" s="89"/>
      <c r="S714" s="89"/>
      <c r="T714" s="89"/>
      <c r="U714" s="6"/>
      <c r="Y714" s="230"/>
      <c r="AA714" s="59"/>
      <c r="AB714" s="16"/>
      <c r="AC714" s="82"/>
      <c r="AD714" s="61"/>
      <c r="AE714" s="82"/>
    </row>
    <row r="715" spans="4:31" ht="13">
      <c r="D715" s="87"/>
      <c r="E715" s="87"/>
      <c r="F715" s="87"/>
      <c r="G715" s="87"/>
      <c r="H715" s="87"/>
      <c r="I715" s="87"/>
      <c r="L715" s="87"/>
      <c r="M715" s="89"/>
      <c r="N715" s="89"/>
      <c r="O715" s="89"/>
      <c r="S715" s="89"/>
      <c r="T715" s="89"/>
      <c r="U715" s="6"/>
      <c r="Y715" s="230"/>
      <c r="AA715" s="59"/>
      <c r="AB715" s="16"/>
      <c r="AC715" s="82"/>
      <c r="AD715" s="61"/>
      <c r="AE715" s="82"/>
    </row>
    <row r="716" spans="4:31" ht="13">
      <c r="D716" s="87"/>
      <c r="E716" s="87"/>
      <c r="F716" s="87"/>
      <c r="G716" s="87"/>
      <c r="H716" s="87"/>
      <c r="I716" s="87"/>
      <c r="L716" s="87"/>
      <c r="M716" s="89"/>
      <c r="N716" s="89"/>
      <c r="O716" s="89"/>
      <c r="S716" s="89"/>
      <c r="T716" s="89"/>
      <c r="U716" s="6"/>
      <c r="Y716" s="230"/>
      <c r="AA716" s="59"/>
      <c r="AB716" s="16"/>
      <c r="AC716" s="82"/>
      <c r="AD716" s="61"/>
      <c r="AE716" s="82"/>
    </row>
    <row r="717" spans="4:31" ht="13">
      <c r="D717" s="87"/>
      <c r="E717" s="87"/>
      <c r="F717" s="87"/>
      <c r="G717" s="87"/>
      <c r="H717" s="87"/>
      <c r="I717" s="87"/>
      <c r="L717" s="87"/>
      <c r="M717" s="89"/>
      <c r="N717" s="89"/>
      <c r="O717" s="89"/>
      <c r="S717" s="89"/>
      <c r="T717" s="89"/>
      <c r="U717" s="6"/>
      <c r="Y717" s="230"/>
      <c r="AA717" s="59"/>
      <c r="AB717" s="16"/>
      <c r="AC717" s="82"/>
      <c r="AD717" s="61"/>
      <c r="AE717" s="82"/>
    </row>
    <row r="718" spans="4:31" ht="13">
      <c r="D718" s="87"/>
      <c r="E718" s="87"/>
      <c r="F718" s="87"/>
      <c r="G718" s="87"/>
      <c r="H718" s="87"/>
      <c r="I718" s="87"/>
      <c r="L718" s="87"/>
      <c r="M718" s="89"/>
      <c r="N718" s="89"/>
      <c r="O718" s="89"/>
      <c r="S718" s="89"/>
      <c r="T718" s="89"/>
      <c r="U718" s="6"/>
      <c r="Y718" s="230"/>
      <c r="AA718" s="59"/>
      <c r="AB718" s="16"/>
      <c r="AC718" s="82"/>
      <c r="AD718" s="61"/>
      <c r="AE718" s="82"/>
    </row>
    <row r="719" spans="4:31" ht="13">
      <c r="D719" s="87"/>
      <c r="E719" s="87"/>
      <c r="F719" s="87"/>
      <c r="G719" s="87"/>
      <c r="H719" s="87"/>
      <c r="I719" s="87"/>
      <c r="L719" s="87"/>
      <c r="M719" s="89"/>
      <c r="N719" s="89"/>
      <c r="O719" s="89"/>
      <c r="S719" s="89"/>
      <c r="T719" s="89"/>
      <c r="U719" s="6"/>
      <c r="Y719" s="230"/>
      <c r="AA719" s="59"/>
      <c r="AB719" s="16"/>
      <c r="AC719" s="82"/>
      <c r="AD719" s="61"/>
      <c r="AE719" s="82"/>
    </row>
    <row r="720" spans="4:31" ht="13">
      <c r="D720" s="87"/>
      <c r="E720" s="87"/>
      <c r="F720" s="87"/>
      <c r="G720" s="87"/>
      <c r="H720" s="87"/>
      <c r="I720" s="87"/>
      <c r="L720" s="87"/>
      <c r="M720" s="89"/>
      <c r="N720" s="89"/>
      <c r="O720" s="89"/>
      <c r="S720" s="89"/>
      <c r="T720" s="89"/>
      <c r="U720" s="6"/>
      <c r="Y720" s="230"/>
      <c r="AA720" s="59"/>
      <c r="AB720" s="16"/>
      <c r="AC720" s="82"/>
      <c r="AD720" s="61"/>
      <c r="AE720" s="82"/>
    </row>
    <row r="721" spans="4:31" ht="13">
      <c r="D721" s="87"/>
      <c r="E721" s="87"/>
      <c r="F721" s="87"/>
      <c r="G721" s="87"/>
      <c r="H721" s="87"/>
      <c r="I721" s="87"/>
      <c r="L721" s="87"/>
      <c r="M721" s="89"/>
      <c r="N721" s="89"/>
      <c r="O721" s="89"/>
      <c r="S721" s="89"/>
      <c r="T721" s="89"/>
      <c r="U721" s="6"/>
      <c r="Y721" s="230"/>
      <c r="AA721" s="59"/>
      <c r="AB721" s="16"/>
      <c r="AC721" s="82"/>
      <c r="AD721" s="61"/>
      <c r="AE721" s="82"/>
    </row>
    <row r="722" spans="4:31" ht="13">
      <c r="D722" s="87"/>
      <c r="E722" s="87"/>
      <c r="F722" s="87"/>
      <c r="G722" s="87"/>
      <c r="H722" s="87"/>
      <c r="I722" s="87"/>
      <c r="L722" s="87"/>
      <c r="M722" s="89"/>
      <c r="N722" s="89"/>
      <c r="O722" s="89"/>
      <c r="S722" s="89"/>
      <c r="T722" s="89"/>
      <c r="U722" s="6"/>
      <c r="Y722" s="230"/>
      <c r="AA722" s="59"/>
      <c r="AB722" s="16"/>
      <c r="AC722" s="82"/>
      <c r="AD722" s="61"/>
      <c r="AE722" s="82"/>
    </row>
    <row r="723" spans="4:31" ht="13">
      <c r="D723" s="87"/>
      <c r="E723" s="87"/>
      <c r="F723" s="87"/>
      <c r="G723" s="87"/>
      <c r="H723" s="87"/>
      <c r="I723" s="87"/>
      <c r="L723" s="87"/>
      <c r="M723" s="89"/>
      <c r="N723" s="89"/>
      <c r="O723" s="89"/>
      <c r="S723" s="89"/>
      <c r="T723" s="89"/>
      <c r="U723" s="6"/>
      <c r="Y723" s="230"/>
      <c r="AA723" s="59"/>
      <c r="AB723" s="16"/>
      <c r="AC723" s="82"/>
      <c r="AD723" s="61"/>
      <c r="AE723" s="82"/>
    </row>
    <row r="724" spans="4:31" ht="13">
      <c r="D724" s="87"/>
      <c r="E724" s="87"/>
      <c r="F724" s="87"/>
      <c r="G724" s="87"/>
      <c r="H724" s="87"/>
      <c r="I724" s="87"/>
      <c r="L724" s="87"/>
      <c r="M724" s="89"/>
      <c r="N724" s="89"/>
      <c r="O724" s="89"/>
      <c r="S724" s="89"/>
      <c r="T724" s="89"/>
      <c r="U724" s="6"/>
      <c r="Y724" s="230"/>
      <c r="AA724" s="59"/>
      <c r="AB724" s="16"/>
      <c r="AC724" s="82"/>
      <c r="AD724" s="61"/>
      <c r="AE724" s="82"/>
    </row>
    <row r="725" spans="4:31" ht="13">
      <c r="D725" s="87"/>
      <c r="E725" s="87"/>
      <c r="F725" s="87"/>
      <c r="G725" s="87"/>
      <c r="H725" s="87"/>
      <c r="I725" s="87"/>
      <c r="L725" s="87"/>
      <c r="M725" s="89"/>
      <c r="N725" s="89"/>
      <c r="O725" s="89"/>
      <c r="S725" s="89"/>
      <c r="T725" s="89"/>
      <c r="U725" s="6"/>
      <c r="Y725" s="230"/>
      <c r="AA725" s="59"/>
      <c r="AB725" s="16"/>
      <c r="AC725" s="82"/>
      <c r="AD725" s="61"/>
      <c r="AE725" s="82"/>
    </row>
    <row r="726" spans="4:31" ht="13">
      <c r="D726" s="87"/>
      <c r="E726" s="87"/>
      <c r="F726" s="87"/>
      <c r="G726" s="87"/>
      <c r="H726" s="87"/>
      <c r="I726" s="87"/>
      <c r="L726" s="87"/>
      <c r="M726" s="89"/>
      <c r="N726" s="89"/>
      <c r="O726" s="89"/>
      <c r="S726" s="89"/>
      <c r="T726" s="89"/>
      <c r="U726" s="6"/>
      <c r="Y726" s="230"/>
      <c r="AA726" s="59"/>
      <c r="AB726" s="16"/>
      <c r="AC726" s="82"/>
      <c r="AD726" s="61"/>
      <c r="AE726" s="82"/>
    </row>
    <row r="727" spans="4:31" ht="13">
      <c r="D727" s="87"/>
      <c r="E727" s="87"/>
      <c r="F727" s="87"/>
      <c r="G727" s="87"/>
      <c r="H727" s="87"/>
      <c r="I727" s="87"/>
      <c r="L727" s="87"/>
      <c r="M727" s="89"/>
      <c r="N727" s="89"/>
      <c r="O727" s="89"/>
      <c r="S727" s="89"/>
      <c r="T727" s="89"/>
      <c r="U727" s="6"/>
      <c r="Y727" s="230"/>
      <c r="AA727" s="59"/>
      <c r="AB727" s="16"/>
      <c r="AC727" s="82"/>
      <c r="AD727" s="61"/>
      <c r="AE727" s="82"/>
    </row>
    <row r="728" spans="4:31" ht="13">
      <c r="D728" s="87"/>
      <c r="E728" s="87"/>
      <c r="F728" s="87"/>
      <c r="G728" s="87"/>
      <c r="H728" s="87"/>
      <c r="I728" s="87"/>
      <c r="L728" s="87"/>
      <c r="M728" s="89"/>
      <c r="N728" s="89"/>
      <c r="O728" s="89"/>
      <c r="S728" s="89"/>
      <c r="T728" s="89"/>
      <c r="U728" s="6"/>
      <c r="Y728" s="230"/>
      <c r="AA728" s="59"/>
      <c r="AB728" s="16"/>
      <c r="AC728" s="82"/>
      <c r="AD728" s="61"/>
      <c r="AE728" s="82"/>
    </row>
    <row r="729" spans="4:31" ht="13">
      <c r="D729" s="87"/>
      <c r="E729" s="87"/>
      <c r="F729" s="87"/>
      <c r="G729" s="87"/>
      <c r="H729" s="87"/>
      <c r="I729" s="87"/>
      <c r="L729" s="87"/>
      <c r="M729" s="89"/>
      <c r="N729" s="89"/>
      <c r="O729" s="89"/>
      <c r="S729" s="89"/>
      <c r="T729" s="89"/>
      <c r="U729" s="6"/>
      <c r="Y729" s="230"/>
      <c r="AA729" s="59"/>
      <c r="AB729" s="16"/>
      <c r="AC729" s="82"/>
      <c r="AD729" s="61"/>
      <c r="AE729" s="82"/>
    </row>
    <row r="730" spans="4:31" ht="13">
      <c r="D730" s="87"/>
      <c r="E730" s="87"/>
      <c r="F730" s="87"/>
      <c r="G730" s="87"/>
      <c r="H730" s="87"/>
      <c r="I730" s="87"/>
      <c r="L730" s="87"/>
      <c r="M730" s="89"/>
      <c r="N730" s="89"/>
      <c r="O730" s="89"/>
      <c r="S730" s="89"/>
      <c r="T730" s="89"/>
      <c r="U730" s="6"/>
      <c r="Y730" s="230"/>
      <c r="AA730" s="59"/>
      <c r="AB730" s="16"/>
      <c r="AC730" s="82"/>
      <c r="AD730" s="61"/>
      <c r="AE730" s="82"/>
    </row>
    <row r="731" spans="4:31" ht="13">
      <c r="D731" s="87"/>
      <c r="E731" s="87"/>
      <c r="F731" s="87"/>
      <c r="G731" s="87"/>
      <c r="H731" s="87"/>
      <c r="I731" s="87"/>
      <c r="L731" s="87"/>
      <c r="M731" s="89"/>
      <c r="N731" s="89"/>
      <c r="O731" s="89"/>
      <c r="S731" s="89"/>
      <c r="T731" s="89"/>
      <c r="U731" s="6"/>
      <c r="Y731" s="230"/>
      <c r="AA731" s="59"/>
      <c r="AB731" s="16"/>
      <c r="AC731" s="82"/>
      <c r="AD731" s="61"/>
      <c r="AE731" s="82"/>
    </row>
    <row r="732" spans="4:31" ht="13">
      <c r="D732" s="87"/>
      <c r="E732" s="87"/>
      <c r="F732" s="87"/>
      <c r="G732" s="87"/>
      <c r="H732" s="87"/>
      <c r="I732" s="87"/>
      <c r="L732" s="87"/>
      <c r="M732" s="89"/>
      <c r="N732" s="89"/>
      <c r="O732" s="89"/>
      <c r="S732" s="89"/>
      <c r="T732" s="89"/>
      <c r="U732" s="6"/>
      <c r="Y732" s="230"/>
      <c r="AA732" s="59"/>
      <c r="AB732" s="16"/>
      <c r="AC732" s="82"/>
      <c r="AD732" s="61"/>
      <c r="AE732" s="82"/>
    </row>
    <row r="733" spans="4:31" ht="13">
      <c r="D733" s="87"/>
      <c r="E733" s="87"/>
      <c r="F733" s="87"/>
      <c r="G733" s="87"/>
      <c r="H733" s="87"/>
      <c r="I733" s="87"/>
      <c r="L733" s="87"/>
      <c r="M733" s="89"/>
      <c r="N733" s="89"/>
      <c r="O733" s="89"/>
      <c r="S733" s="89"/>
      <c r="T733" s="89"/>
      <c r="U733" s="6"/>
      <c r="Y733" s="230"/>
      <c r="AA733" s="59"/>
      <c r="AB733" s="16"/>
      <c r="AC733" s="82"/>
      <c r="AD733" s="61"/>
      <c r="AE733" s="82"/>
    </row>
    <row r="734" spans="4:31" ht="13">
      <c r="D734" s="87"/>
      <c r="E734" s="87"/>
      <c r="F734" s="87"/>
      <c r="G734" s="87"/>
      <c r="H734" s="87"/>
      <c r="I734" s="87"/>
      <c r="L734" s="87"/>
      <c r="M734" s="89"/>
      <c r="N734" s="89"/>
      <c r="O734" s="89"/>
      <c r="S734" s="89"/>
      <c r="T734" s="89"/>
      <c r="U734" s="6"/>
      <c r="Y734" s="230"/>
      <c r="AA734" s="59"/>
      <c r="AB734" s="16"/>
      <c r="AC734" s="82"/>
      <c r="AD734" s="61"/>
      <c r="AE734" s="82"/>
    </row>
    <row r="735" spans="4:31" ht="13">
      <c r="D735" s="87"/>
      <c r="E735" s="87"/>
      <c r="F735" s="87"/>
      <c r="G735" s="87"/>
      <c r="H735" s="87"/>
      <c r="I735" s="87"/>
      <c r="L735" s="87"/>
      <c r="M735" s="89"/>
      <c r="N735" s="89"/>
      <c r="O735" s="89"/>
      <c r="S735" s="89"/>
      <c r="T735" s="89"/>
      <c r="U735" s="6"/>
      <c r="Y735" s="230"/>
      <c r="AA735" s="59"/>
      <c r="AB735" s="16"/>
      <c r="AC735" s="82"/>
      <c r="AD735" s="61"/>
      <c r="AE735" s="82"/>
    </row>
    <row r="736" spans="4:31" ht="13">
      <c r="D736" s="87"/>
      <c r="E736" s="87"/>
      <c r="F736" s="87"/>
      <c r="G736" s="87"/>
      <c r="H736" s="87"/>
      <c r="I736" s="87"/>
      <c r="L736" s="87"/>
      <c r="M736" s="89"/>
      <c r="N736" s="89"/>
      <c r="O736" s="89"/>
      <c r="S736" s="89"/>
      <c r="T736" s="89"/>
      <c r="U736" s="6"/>
      <c r="Y736" s="230"/>
      <c r="AA736" s="59"/>
      <c r="AB736" s="16"/>
      <c r="AC736" s="82"/>
      <c r="AD736" s="61"/>
      <c r="AE736" s="82"/>
    </row>
    <row r="737" spans="4:31" ht="13">
      <c r="D737" s="87"/>
      <c r="E737" s="87"/>
      <c r="F737" s="87"/>
      <c r="G737" s="87"/>
      <c r="H737" s="87"/>
      <c r="I737" s="87"/>
      <c r="L737" s="87"/>
      <c r="M737" s="89"/>
      <c r="N737" s="89"/>
      <c r="O737" s="89"/>
      <c r="S737" s="89"/>
      <c r="T737" s="89"/>
      <c r="U737" s="6"/>
      <c r="Y737" s="230"/>
      <c r="AA737" s="59"/>
      <c r="AB737" s="16"/>
      <c r="AC737" s="82"/>
      <c r="AD737" s="61"/>
      <c r="AE737" s="82"/>
    </row>
    <row r="738" spans="4:31" ht="13">
      <c r="D738" s="87"/>
      <c r="E738" s="87"/>
      <c r="F738" s="87"/>
      <c r="G738" s="87"/>
      <c r="H738" s="87"/>
      <c r="I738" s="87"/>
      <c r="L738" s="87"/>
      <c r="M738" s="89"/>
      <c r="N738" s="89"/>
      <c r="O738" s="89"/>
      <c r="S738" s="89"/>
      <c r="T738" s="89"/>
      <c r="U738" s="6"/>
      <c r="Y738" s="230"/>
      <c r="AA738" s="59"/>
      <c r="AB738" s="16"/>
      <c r="AC738" s="82"/>
      <c r="AD738" s="61"/>
      <c r="AE738" s="82"/>
    </row>
    <row r="739" spans="4:31" ht="13">
      <c r="D739" s="87"/>
      <c r="E739" s="87"/>
      <c r="F739" s="87"/>
      <c r="G739" s="87"/>
      <c r="H739" s="87"/>
      <c r="I739" s="87"/>
      <c r="L739" s="87"/>
      <c r="M739" s="89"/>
      <c r="N739" s="89"/>
      <c r="O739" s="89"/>
      <c r="S739" s="89"/>
      <c r="T739" s="89"/>
      <c r="U739" s="6"/>
      <c r="Y739" s="230"/>
      <c r="AA739" s="59"/>
      <c r="AB739" s="16"/>
      <c r="AC739" s="82"/>
      <c r="AD739" s="61"/>
      <c r="AE739" s="82"/>
    </row>
    <row r="740" spans="4:31" ht="13">
      <c r="D740" s="87"/>
      <c r="E740" s="87"/>
      <c r="F740" s="87"/>
      <c r="G740" s="87"/>
      <c r="H740" s="87"/>
      <c r="I740" s="87"/>
      <c r="L740" s="87"/>
      <c r="M740" s="89"/>
      <c r="N740" s="89"/>
      <c r="O740" s="89"/>
      <c r="S740" s="89"/>
      <c r="T740" s="89"/>
      <c r="U740" s="6"/>
      <c r="Y740" s="230"/>
      <c r="AA740" s="59"/>
      <c r="AB740" s="16"/>
      <c r="AC740" s="82"/>
      <c r="AD740" s="61"/>
      <c r="AE740" s="82"/>
    </row>
    <row r="741" spans="4:31" ht="13">
      <c r="D741" s="87"/>
      <c r="E741" s="87"/>
      <c r="F741" s="87"/>
      <c r="G741" s="87"/>
      <c r="H741" s="87"/>
      <c r="I741" s="87"/>
      <c r="L741" s="87"/>
      <c r="M741" s="89"/>
      <c r="N741" s="89"/>
      <c r="O741" s="89"/>
      <c r="S741" s="89"/>
      <c r="T741" s="89"/>
      <c r="U741" s="6"/>
      <c r="Y741" s="230"/>
      <c r="AA741" s="59"/>
      <c r="AB741" s="16"/>
      <c r="AC741" s="82"/>
      <c r="AD741" s="61"/>
      <c r="AE741" s="82"/>
    </row>
    <row r="742" spans="4:31" ht="13">
      <c r="D742" s="87"/>
      <c r="E742" s="87"/>
      <c r="F742" s="87"/>
      <c r="G742" s="87"/>
      <c r="H742" s="87"/>
      <c r="I742" s="87"/>
      <c r="L742" s="87"/>
      <c r="M742" s="89"/>
      <c r="N742" s="89"/>
      <c r="O742" s="89"/>
      <c r="S742" s="89"/>
      <c r="T742" s="89"/>
      <c r="U742" s="6"/>
      <c r="Y742" s="230"/>
      <c r="AA742" s="59"/>
      <c r="AB742" s="16"/>
      <c r="AC742" s="82"/>
      <c r="AD742" s="61"/>
      <c r="AE742" s="82"/>
    </row>
    <row r="743" spans="4:31" ht="13">
      <c r="D743" s="87"/>
      <c r="E743" s="87"/>
      <c r="F743" s="87"/>
      <c r="G743" s="87"/>
      <c r="H743" s="87"/>
      <c r="I743" s="87"/>
      <c r="L743" s="87"/>
      <c r="M743" s="89"/>
      <c r="N743" s="89"/>
      <c r="O743" s="89"/>
      <c r="S743" s="89"/>
      <c r="T743" s="89"/>
      <c r="U743" s="6"/>
      <c r="Y743" s="230"/>
      <c r="AA743" s="59"/>
      <c r="AB743" s="16"/>
      <c r="AC743" s="82"/>
      <c r="AD743" s="61"/>
      <c r="AE743" s="82"/>
    </row>
    <row r="744" spans="4:31" ht="13">
      <c r="D744" s="87"/>
      <c r="E744" s="87"/>
      <c r="F744" s="87"/>
      <c r="G744" s="87"/>
      <c r="H744" s="87"/>
      <c r="I744" s="87"/>
      <c r="L744" s="87"/>
      <c r="M744" s="89"/>
      <c r="N744" s="89"/>
      <c r="O744" s="89"/>
      <c r="S744" s="89"/>
      <c r="T744" s="89"/>
      <c r="U744" s="6"/>
      <c r="Y744" s="230"/>
      <c r="AA744" s="59"/>
      <c r="AB744" s="16"/>
      <c r="AC744" s="82"/>
      <c r="AD744" s="61"/>
      <c r="AE744" s="82"/>
    </row>
    <row r="745" spans="4:31" ht="13">
      <c r="D745" s="87"/>
      <c r="E745" s="87"/>
      <c r="F745" s="87"/>
      <c r="G745" s="87"/>
      <c r="H745" s="87"/>
      <c r="I745" s="87"/>
      <c r="L745" s="87"/>
      <c r="M745" s="89"/>
      <c r="N745" s="89"/>
      <c r="O745" s="89"/>
      <c r="S745" s="89"/>
      <c r="T745" s="89"/>
      <c r="U745" s="6"/>
      <c r="Y745" s="230"/>
      <c r="AA745" s="59"/>
      <c r="AB745" s="16"/>
      <c r="AC745" s="82"/>
      <c r="AD745" s="61"/>
      <c r="AE745" s="82"/>
    </row>
    <row r="746" spans="4:31" ht="13">
      <c r="D746" s="87"/>
      <c r="E746" s="87"/>
      <c r="F746" s="87"/>
      <c r="G746" s="87"/>
      <c r="H746" s="87"/>
      <c r="I746" s="87"/>
      <c r="L746" s="87"/>
      <c r="M746" s="89"/>
      <c r="N746" s="89"/>
      <c r="O746" s="89"/>
      <c r="S746" s="89"/>
      <c r="T746" s="89"/>
      <c r="U746" s="6"/>
      <c r="Y746" s="230"/>
      <c r="AA746" s="59"/>
      <c r="AB746" s="16"/>
      <c r="AC746" s="82"/>
      <c r="AD746" s="61"/>
      <c r="AE746" s="82"/>
    </row>
    <row r="747" spans="4:31" ht="13">
      <c r="D747" s="87"/>
      <c r="E747" s="87"/>
      <c r="F747" s="87"/>
      <c r="G747" s="87"/>
      <c r="H747" s="87"/>
      <c r="I747" s="87"/>
      <c r="L747" s="87"/>
      <c r="M747" s="89"/>
      <c r="N747" s="89"/>
      <c r="O747" s="89"/>
      <c r="S747" s="89"/>
      <c r="T747" s="89"/>
      <c r="U747" s="6"/>
      <c r="Y747" s="230"/>
      <c r="AA747" s="59"/>
      <c r="AB747" s="16"/>
      <c r="AC747" s="82"/>
      <c r="AD747" s="61"/>
      <c r="AE747" s="82"/>
    </row>
    <row r="748" spans="4:31" ht="13">
      <c r="D748" s="87"/>
      <c r="E748" s="87"/>
      <c r="F748" s="87"/>
      <c r="G748" s="87"/>
      <c r="H748" s="87"/>
      <c r="I748" s="87"/>
      <c r="L748" s="87"/>
      <c r="M748" s="89"/>
      <c r="N748" s="89"/>
      <c r="O748" s="89"/>
      <c r="S748" s="89"/>
      <c r="T748" s="89"/>
      <c r="U748" s="6"/>
      <c r="Y748" s="230"/>
      <c r="AA748" s="59"/>
      <c r="AB748" s="16"/>
      <c r="AC748" s="82"/>
      <c r="AD748" s="61"/>
      <c r="AE748" s="82"/>
    </row>
    <row r="749" spans="4:31" ht="13">
      <c r="D749" s="87"/>
      <c r="E749" s="87"/>
      <c r="F749" s="87"/>
      <c r="G749" s="87"/>
      <c r="H749" s="87"/>
      <c r="I749" s="87"/>
      <c r="L749" s="87"/>
      <c r="M749" s="89"/>
      <c r="N749" s="89"/>
      <c r="O749" s="89"/>
      <c r="S749" s="89"/>
      <c r="T749" s="89"/>
      <c r="U749" s="6"/>
      <c r="Y749" s="230"/>
      <c r="AA749" s="59"/>
      <c r="AB749" s="16"/>
      <c r="AC749" s="82"/>
      <c r="AD749" s="61"/>
      <c r="AE749" s="82"/>
    </row>
    <row r="750" spans="4:31" ht="13">
      <c r="D750" s="87"/>
      <c r="E750" s="87"/>
      <c r="F750" s="87"/>
      <c r="G750" s="87"/>
      <c r="H750" s="87"/>
      <c r="I750" s="87"/>
      <c r="L750" s="87"/>
      <c r="M750" s="89"/>
      <c r="N750" s="89"/>
      <c r="O750" s="89"/>
      <c r="S750" s="89"/>
      <c r="T750" s="89"/>
      <c r="U750" s="6"/>
      <c r="Y750" s="230"/>
      <c r="AA750" s="59"/>
      <c r="AB750" s="16"/>
      <c r="AC750" s="82"/>
      <c r="AD750" s="61"/>
      <c r="AE750" s="82"/>
    </row>
    <row r="751" spans="4:31" ht="13">
      <c r="D751" s="87"/>
      <c r="E751" s="87"/>
      <c r="F751" s="87"/>
      <c r="G751" s="87"/>
      <c r="H751" s="87"/>
      <c r="I751" s="87"/>
      <c r="L751" s="87"/>
      <c r="M751" s="89"/>
      <c r="N751" s="89"/>
      <c r="O751" s="89"/>
      <c r="S751" s="89"/>
      <c r="T751" s="89"/>
      <c r="U751" s="6"/>
      <c r="Y751" s="230"/>
      <c r="AA751" s="59"/>
      <c r="AB751" s="16"/>
      <c r="AC751" s="82"/>
      <c r="AD751" s="61"/>
      <c r="AE751" s="82"/>
    </row>
    <row r="752" spans="4:31" ht="13">
      <c r="D752" s="87"/>
      <c r="E752" s="87"/>
      <c r="F752" s="87"/>
      <c r="G752" s="87"/>
      <c r="H752" s="87"/>
      <c r="I752" s="87"/>
      <c r="L752" s="87"/>
      <c r="M752" s="89"/>
      <c r="N752" s="89"/>
      <c r="O752" s="89"/>
      <c r="S752" s="89"/>
      <c r="T752" s="89"/>
      <c r="U752" s="6"/>
      <c r="Y752" s="230"/>
      <c r="AA752" s="59"/>
      <c r="AB752" s="16"/>
      <c r="AC752" s="82"/>
      <c r="AD752" s="61"/>
      <c r="AE752" s="82"/>
    </row>
    <row r="753" spans="4:31" ht="13">
      <c r="D753" s="87"/>
      <c r="E753" s="87"/>
      <c r="F753" s="87"/>
      <c r="G753" s="87"/>
      <c r="H753" s="87"/>
      <c r="I753" s="87"/>
      <c r="L753" s="87"/>
      <c r="M753" s="89"/>
      <c r="N753" s="89"/>
      <c r="O753" s="89"/>
      <c r="S753" s="89"/>
      <c r="T753" s="89"/>
      <c r="U753" s="6"/>
      <c r="Y753" s="230"/>
      <c r="AA753" s="59"/>
      <c r="AB753" s="16"/>
      <c r="AC753" s="82"/>
      <c r="AD753" s="61"/>
      <c r="AE753" s="82"/>
    </row>
    <row r="754" spans="4:31" ht="13">
      <c r="D754" s="87"/>
      <c r="E754" s="87"/>
      <c r="F754" s="87"/>
      <c r="G754" s="87"/>
      <c r="H754" s="87"/>
      <c r="I754" s="87"/>
      <c r="L754" s="87"/>
      <c r="M754" s="89"/>
      <c r="N754" s="89"/>
      <c r="O754" s="89"/>
      <c r="S754" s="89"/>
      <c r="T754" s="89"/>
      <c r="U754" s="6"/>
      <c r="Y754" s="230"/>
      <c r="AA754" s="59"/>
      <c r="AB754" s="16"/>
      <c r="AC754" s="82"/>
      <c r="AD754" s="61"/>
      <c r="AE754" s="82"/>
    </row>
    <row r="755" spans="4:31" ht="13">
      <c r="D755" s="87"/>
      <c r="E755" s="87"/>
      <c r="F755" s="87"/>
      <c r="G755" s="87"/>
      <c r="H755" s="87"/>
      <c r="I755" s="87"/>
      <c r="L755" s="87"/>
      <c r="M755" s="89"/>
      <c r="N755" s="89"/>
      <c r="O755" s="89"/>
      <c r="S755" s="89"/>
      <c r="T755" s="89"/>
      <c r="U755" s="6"/>
      <c r="Y755" s="230"/>
      <c r="AA755" s="59"/>
      <c r="AB755" s="16"/>
      <c r="AC755" s="82"/>
      <c r="AD755" s="61"/>
      <c r="AE755" s="82"/>
    </row>
    <row r="756" spans="4:31" ht="13">
      <c r="D756" s="87"/>
      <c r="E756" s="87"/>
      <c r="F756" s="87"/>
      <c r="G756" s="87"/>
      <c r="H756" s="87"/>
      <c r="I756" s="87"/>
      <c r="L756" s="87"/>
      <c r="M756" s="89"/>
      <c r="N756" s="89"/>
      <c r="O756" s="89"/>
      <c r="S756" s="89"/>
      <c r="T756" s="89"/>
      <c r="U756" s="6"/>
      <c r="Y756" s="230"/>
      <c r="AA756" s="59"/>
      <c r="AB756" s="16"/>
      <c r="AC756" s="82"/>
      <c r="AD756" s="61"/>
      <c r="AE756" s="82"/>
    </row>
    <row r="757" spans="4:31" ht="13">
      <c r="D757" s="87"/>
      <c r="E757" s="87"/>
      <c r="F757" s="87"/>
      <c r="G757" s="87"/>
      <c r="H757" s="87"/>
      <c r="I757" s="87"/>
      <c r="L757" s="87"/>
      <c r="M757" s="89"/>
      <c r="N757" s="89"/>
      <c r="O757" s="89"/>
      <c r="S757" s="89"/>
      <c r="T757" s="89"/>
      <c r="U757" s="6"/>
      <c r="Y757" s="230"/>
      <c r="AA757" s="59"/>
      <c r="AB757" s="16"/>
      <c r="AC757" s="82"/>
      <c r="AD757" s="61"/>
      <c r="AE757" s="82"/>
    </row>
    <row r="758" spans="4:31" ht="13">
      <c r="D758" s="87"/>
      <c r="E758" s="87"/>
      <c r="F758" s="87"/>
      <c r="G758" s="87"/>
      <c r="H758" s="87"/>
      <c r="I758" s="87"/>
      <c r="L758" s="87"/>
      <c r="M758" s="89"/>
      <c r="N758" s="89"/>
      <c r="O758" s="89"/>
      <c r="S758" s="89"/>
      <c r="T758" s="89"/>
      <c r="U758" s="6"/>
      <c r="Y758" s="230"/>
      <c r="AA758" s="59"/>
      <c r="AB758" s="16"/>
      <c r="AC758" s="82"/>
      <c r="AD758" s="61"/>
      <c r="AE758" s="82"/>
    </row>
    <row r="759" spans="4:31" ht="13">
      <c r="D759" s="87"/>
      <c r="E759" s="87"/>
      <c r="F759" s="87"/>
      <c r="G759" s="87"/>
      <c r="H759" s="87"/>
      <c r="I759" s="87"/>
      <c r="L759" s="87"/>
      <c r="M759" s="89"/>
      <c r="N759" s="89"/>
      <c r="O759" s="89"/>
      <c r="S759" s="89"/>
      <c r="T759" s="89"/>
      <c r="U759" s="6"/>
      <c r="Y759" s="230"/>
      <c r="AA759" s="59"/>
      <c r="AB759" s="16"/>
      <c r="AC759" s="82"/>
      <c r="AD759" s="61"/>
      <c r="AE759" s="82"/>
    </row>
    <row r="760" spans="4:31" ht="13">
      <c r="D760" s="87"/>
      <c r="E760" s="87"/>
      <c r="F760" s="87"/>
      <c r="G760" s="87"/>
      <c r="H760" s="87"/>
      <c r="I760" s="87"/>
      <c r="L760" s="87"/>
      <c r="M760" s="89"/>
      <c r="N760" s="89"/>
      <c r="O760" s="89"/>
      <c r="S760" s="89"/>
      <c r="T760" s="89"/>
      <c r="U760" s="6"/>
      <c r="Y760" s="230"/>
      <c r="AA760" s="59"/>
      <c r="AB760" s="16"/>
      <c r="AC760" s="82"/>
      <c r="AD760" s="61"/>
      <c r="AE760" s="82"/>
    </row>
    <row r="761" spans="4:31" ht="13">
      <c r="D761" s="87"/>
      <c r="E761" s="87"/>
      <c r="F761" s="87"/>
      <c r="G761" s="87"/>
      <c r="H761" s="87"/>
      <c r="I761" s="87"/>
      <c r="L761" s="87"/>
      <c r="M761" s="89"/>
      <c r="N761" s="89"/>
      <c r="O761" s="89"/>
      <c r="S761" s="89"/>
      <c r="T761" s="89"/>
      <c r="U761" s="6"/>
      <c r="Y761" s="230"/>
      <c r="AA761" s="59"/>
      <c r="AB761" s="16"/>
      <c r="AC761" s="82"/>
      <c r="AD761" s="61"/>
      <c r="AE761" s="82"/>
    </row>
    <row r="762" spans="4:31" ht="13">
      <c r="D762" s="87"/>
      <c r="E762" s="87"/>
      <c r="F762" s="87"/>
      <c r="G762" s="87"/>
      <c r="H762" s="87"/>
      <c r="I762" s="87"/>
      <c r="L762" s="87"/>
      <c r="M762" s="89"/>
      <c r="N762" s="89"/>
      <c r="O762" s="89"/>
      <c r="S762" s="89"/>
      <c r="T762" s="89"/>
      <c r="U762" s="6"/>
      <c r="Y762" s="230"/>
      <c r="AA762" s="59"/>
      <c r="AB762" s="16"/>
      <c r="AC762" s="82"/>
      <c r="AD762" s="61"/>
      <c r="AE762" s="82"/>
    </row>
    <row r="763" spans="4:31" ht="13">
      <c r="D763" s="87"/>
      <c r="E763" s="87"/>
      <c r="F763" s="87"/>
      <c r="G763" s="87"/>
      <c r="H763" s="87"/>
      <c r="I763" s="87"/>
      <c r="L763" s="87"/>
      <c r="M763" s="89"/>
      <c r="N763" s="89"/>
      <c r="O763" s="89"/>
      <c r="S763" s="89"/>
      <c r="T763" s="89"/>
      <c r="U763" s="6"/>
      <c r="Y763" s="230"/>
      <c r="AA763" s="59"/>
      <c r="AB763" s="16"/>
      <c r="AC763" s="82"/>
      <c r="AD763" s="61"/>
      <c r="AE763" s="82"/>
    </row>
    <row r="764" spans="4:31" ht="13">
      <c r="D764" s="87"/>
      <c r="E764" s="87"/>
      <c r="F764" s="87"/>
      <c r="G764" s="87"/>
      <c r="H764" s="87"/>
      <c r="I764" s="87"/>
      <c r="L764" s="87"/>
      <c r="M764" s="89"/>
      <c r="N764" s="89"/>
      <c r="O764" s="89"/>
      <c r="S764" s="89"/>
      <c r="T764" s="89"/>
      <c r="U764" s="6"/>
      <c r="Y764" s="230"/>
      <c r="AA764" s="59"/>
      <c r="AB764" s="16"/>
      <c r="AC764" s="82"/>
      <c r="AD764" s="61"/>
      <c r="AE764" s="82"/>
    </row>
    <row r="765" spans="4:31" ht="13">
      <c r="D765" s="87"/>
      <c r="E765" s="87"/>
      <c r="F765" s="87"/>
      <c r="G765" s="87"/>
      <c r="H765" s="87"/>
      <c r="I765" s="87"/>
      <c r="L765" s="87"/>
      <c r="M765" s="89"/>
      <c r="N765" s="89"/>
      <c r="O765" s="89"/>
      <c r="S765" s="89"/>
      <c r="T765" s="89"/>
      <c r="U765" s="6"/>
      <c r="Y765" s="230"/>
      <c r="AA765" s="59"/>
      <c r="AB765" s="16"/>
      <c r="AC765" s="82"/>
      <c r="AD765" s="61"/>
      <c r="AE765" s="82"/>
    </row>
    <row r="766" spans="4:31" ht="13">
      <c r="D766" s="87"/>
      <c r="E766" s="87"/>
      <c r="F766" s="87"/>
      <c r="G766" s="87"/>
      <c r="H766" s="87"/>
      <c r="I766" s="87"/>
      <c r="L766" s="87"/>
      <c r="M766" s="89"/>
      <c r="N766" s="89"/>
      <c r="O766" s="89"/>
      <c r="S766" s="89"/>
      <c r="T766" s="89"/>
      <c r="U766" s="6"/>
      <c r="Y766" s="230"/>
      <c r="AA766" s="59"/>
      <c r="AB766" s="16"/>
      <c r="AC766" s="82"/>
      <c r="AD766" s="61"/>
      <c r="AE766" s="82"/>
    </row>
    <row r="767" spans="4:31" ht="13">
      <c r="D767" s="87"/>
      <c r="E767" s="87"/>
      <c r="F767" s="87"/>
      <c r="G767" s="87"/>
      <c r="H767" s="87"/>
      <c r="I767" s="87"/>
      <c r="L767" s="87"/>
      <c r="M767" s="89"/>
      <c r="N767" s="89"/>
      <c r="O767" s="89"/>
      <c r="S767" s="89"/>
      <c r="T767" s="89"/>
      <c r="U767" s="6"/>
      <c r="Y767" s="230"/>
      <c r="AA767" s="59"/>
      <c r="AB767" s="16"/>
      <c r="AC767" s="82"/>
      <c r="AD767" s="61"/>
      <c r="AE767" s="82"/>
    </row>
    <row r="768" spans="4:31" ht="13">
      <c r="D768" s="87"/>
      <c r="E768" s="87"/>
      <c r="F768" s="87"/>
      <c r="G768" s="87"/>
      <c r="H768" s="87"/>
      <c r="I768" s="87"/>
      <c r="L768" s="87"/>
      <c r="M768" s="89"/>
      <c r="N768" s="89"/>
      <c r="O768" s="89"/>
      <c r="S768" s="89"/>
      <c r="T768" s="89"/>
      <c r="U768" s="6"/>
      <c r="Y768" s="230"/>
      <c r="AA768" s="59"/>
      <c r="AB768" s="16"/>
      <c r="AC768" s="82"/>
      <c r="AD768" s="61"/>
      <c r="AE768" s="82"/>
    </row>
    <row r="769" spans="4:31" ht="13">
      <c r="D769" s="87"/>
      <c r="E769" s="87"/>
      <c r="F769" s="87"/>
      <c r="G769" s="87"/>
      <c r="H769" s="87"/>
      <c r="I769" s="87"/>
      <c r="L769" s="87"/>
      <c r="M769" s="89"/>
      <c r="N769" s="89"/>
      <c r="O769" s="89"/>
      <c r="S769" s="89"/>
      <c r="T769" s="89"/>
      <c r="U769" s="6"/>
      <c r="Y769" s="230"/>
      <c r="AA769" s="59"/>
      <c r="AB769" s="16"/>
      <c r="AC769" s="82"/>
      <c r="AD769" s="61"/>
      <c r="AE769" s="82"/>
    </row>
    <row r="770" spans="4:31" ht="13">
      <c r="D770" s="87"/>
      <c r="E770" s="87"/>
      <c r="F770" s="87"/>
      <c r="G770" s="87"/>
      <c r="H770" s="87"/>
      <c r="I770" s="87"/>
      <c r="L770" s="87"/>
      <c r="M770" s="89"/>
      <c r="N770" s="89"/>
      <c r="O770" s="89"/>
      <c r="S770" s="89"/>
      <c r="T770" s="89"/>
      <c r="U770" s="6"/>
      <c r="Y770" s="230"/>
      <c r="AA770" s="59"/>
      <c r="AB770" s="16"/>
      <c r="AC770" s="82"/>
      <c r="AD770" s="61"/>
      <c r="AE770" s="82"/>
    </row>
    <row r="771" spans="4:31" ht="13">
      <c r="D771" s="87"/>
      <c r="E771" s="87"/>
      <c r="F771" s="87"/>
      <c r="G771" s="87"/>
      <c r="H771" s="87"/>
      <c r="I771" s="87"/>
      <c r="L771" s="87"/>
      <c r="M771" s="89"/>
      <c r="N771" s="89"/>
      <c r="O771" s="89"/>
      <c r="S771" s="89"/>
      <c r="T771" s="89"/>
      <c r="U771" s="6"/>
      <c r="Y771" s="230"/>
      <c r="AA771" s="59"/>
      <c r="AB771" s="16"/>
      <c r="AC771" s="82"/>
      <c r="AD771" s="61"/>
      <c r="AE771" s="82"/>
    </row>
    <row r="772" spans="4:31" ht="13">
      <c r="D772" s="87"/>
      <c r="E772" s="87"/>
      <c r="F772" s="87"/>
      <c r="G772" s="87"/>
      <c r="H772" s="87"/>
      <c r="I772" s="87"/>
      <c r="L772" s="87"/>
      <c r="M772" s="89"/>
      <c r="N772" s="89"/>
      <c r="O772" s="89"/>
      <c r="S772" s="89"/>
      <c r="T772" s="89"/>
      <c r="U772" s="6"/>
      <c r="Y772" s="230"/>
      <c r="AA772" s="59"/>
      <c r="AB772" s="16"/>
      <c r="AC772" s="82"/>
      <c r="AD772" s="61"/>
      <c r="AE772" s="82"/>
    </row>
    <row r="773" spans="4:31" ht="13">
      <c r="D773" s="87"/>
      <c r="E773" s="87"/>
      <c r="F773" s="87"/>
      <c r="G773" s="87"/>
      <c r="H773" s="87"/>
      <c r="I773" s="87"/>
      <c r="L773" s="87"/>
      <c r="M773" s="89"/>
      <c r="N773" s="89"/>
      <c r="O773" s="89"/>
      <c r="S773" s="89"/>
      <c r="T773" s="89"/>
      <c r="U773" s="6"/>
      <c r="Y773" s="230"/>
      <c r="AA773" s="59"/>
      <c r="AB773" s="16"/>
      <c r="AC773" s="82"/>
      <c r="AD773" s="61"/>
      <c r="AE773" s="82"/>
    </row>
    <row r="774" spans="4:31" ht="13">
      <c r="D774" s="87"/>
      <c r="E774" s="87"/>
      <c r="F774" s="87"/>
      <c r="G774" s="87"/>
      <c r="H774" s="87"/>
      <c r="I774" s="87"/>
      <c r="L774" s="87"/>
      <c r="M774" s="89"/>
      <c r="N774" s="89"/>
      <c r="O774" s="89"/>
      <c r="S774" s="89"/>
      <c r="T774" s="89"/>
      <c r="U774" s="6"/>
      <c r="Y774" s="230"/>
      <c r="AA774" s="59"/>
      <c r="AB774" s="16"/>
      <c r="AC774" s="82"/>
      <c r="AD774" s="61"/>
      <c r="AE774" s="82"/>
    </row>
    <row r="775" spans="4:31" ht="13">
      <c r="D775" s="87"/>
      <c r="E775" s="87"/>
      <c r="F775" s="87"/>
      <c r="G775" s="87"/>
      <c r="H775" s="87"/>
      <c r="I775" s="87"/>
      <c r="L775" s="87"/>
      <c r="M775" s="89"/>
      <c r="N775" s="89"/>
      <c r="O775" s="89"/>
      <c r="S775" s="89"/>
      <c r="T775" s="89"/>
      <c r="U775" s="6"/>
      <c r="Y775" s="230"/>
      <c r="AA775" s="59"/>
      <c r="AB775" s="16"/>
      <c r="AC775" s="82"/>
      <c r="AD775" s="61"/>
      <c r="AE775" s="82"/>
    </row>
    <row r="776" spans="4:31" ht="13">
      <c r="D776" s="87"/>
      <c r="E776" s="87"/>
      <c r="F776" s="87"/>
      <c r="G776" s="87"/>
      <c r="H776" s="87"/>
      <c r="I776" s="87"/>
      <c r="L776" s="87"/>
      <c r="M776" s="89"/>
      <c r="N776" s="89"/>
      <c r="O776" s="89"/>
      <c r="S776" s="89"/>
      <c r="T776" s="89"/>
      <c r="U776" s="6"/>
      <c r="Y776" s="230"/>
      <c r="AA776" s="59"/>
      <c r="AB776" s="16"/>
      <c r="AC776" s="82"/>
      <c r="AD776" s="61"/>
      <c r="AE776" s="82"/>
    </row>
    <row r="777" spans="4:31" ht="13">
      <c r="D777" s="87"/>
      <c r="E777" s="87"/>
      <c r="F777" s="87"/>
      <c r="G777" s="87"/>
      <c r="H777" s="87"/>
      <c r="I777" s="87"/>
      <c r="L777" s="87"/>
      <c r="M777" s="89"/>
      <c r="N777" s="89"/>
      <c r="O777" s="89"/>
      <c r="S777" s="89"/>
      <c r="T777" s="89"/>
      <c r="U777" s="6"/>
      <c r="Y777" s="230"/>
      <c r="AA777" s="59"/>
      <c r="AB777" s="16"/>
      <c r="AC777" s="82"/>
      <c r="AD777" s="61"/>
      <c r="AE777" s="82"/>
    </row>
    <row r="778" spans="4:31" ht="13">
      <c r="D778" s="87"/>
      <c r="E778" s="87"/>
      <c r="F778" s="87"/>
      <c r="G778" s="87"/>
      <c r="H778" s="87"/>
      <c r="I778" s="87"/>
      <c r="L778" s="87"/>
      <c r="M778" s="89"/>
      <c r="N778" s="89"/>
      <c r="O778" s="89"/>
      <c r="S778" s="89"/>
      <c r="T778" s="89"/>
      <c r="U778" s="6"/>
      <c r="Y778" s="230"/>
      <c r="AA778" s="59"/>
      <c r="AB778" s="16"/>
      <c r="AC778" s="82"/>
      <c r="AD778" s="61"/>
      <c r="AE778" s="82"/>
    </row>
    <row r="779" spans="4:31" ht="13">
      <c r="D779" s="87"/>
      <c r="E779" s="87"/>
      <c r="F779" s="87"/>
      <c r="G779" s="87"/>
      <c r="H779" s="87"/>
      <c r="I779" s="87"/>
      <c r="L779" s="87"/>
      <c r="M779" s="89"/>
      <c r="N779" s="89"/>
      <c r="O779" s="89"/>
      <c r="S779" s="89"/>
      <c r="T779" s="89"/>
      <c r="U779" s="6"/>
      <c r="Y779" s="230"/>
      <c r="AA779" s="59"/>
      <c r="AB779" s="16"/>
      <c r="AC779" s="82"/>
      <c r="AD779" s="61"/>
      <c r="AE779" s="82"/>
    </row>
    <row r="780" spans="4:31" ht="13">
      <c r="D780" s="87"/>
      <c r="E780" s="87"/>
      <c r="F780" s="87"/>
      <c r="G780" s="87"/>
      <c r="H780" s="87"/>
      <c r="I780" s="87"/>
      <c r="L780" s="87"/>
      <c r="M780" s="89"/>
      <c r="N780" s="89"/>
      <c r="O780" s="89"/>
      <c r="S780" s="89"/>
      <c r="T780" s="89"/>
      <c r="U780" s="6"/>
      <c r="Y780" s="230"/>
      <c r="AA780" s="59"/>
      <c r="AB780" s="16"/>
      <c r="AC780" s="82"/>
      <c r="AD780" s="61"/>
      <c r="AE780" s="82"/>
    </row>
    <row r="781" spans="4:31" ht="13">
      <c r="D781" s="87"/>
      <c r="E781" s="87"/>
      <c r="F781" s="87"/>
      <c r="G781" s="87"/>
      <c r="H781" s="87"/>
      <c r="I781" s="87"/>
      <c r="L781" s="87"/>
      <c r="M781" s="89"/>
      <c r="N781" s="89"/>
      <c r="O781" s="89"/>
      <c r="S781" s="89"/>
      <c r="T781" s="89"/>
      <c r="U781" s="6"/>
      <c r="Y781" s="230"/>
      <c r="AA781" s="59"/>
      <c r="AB781" s="16"/>
      <c r="AC781" s="82"/>
      <c r="AD781" s="61"/>
      <c r="AE781" s="82"/>
    </row>
    <row r="782" spans="4:31" ht="13">
      <c r="D782" s="87"/>
      <c r="E782" s="87"/>
      <c r="F782" s="87"/>
      <c r="G782" s="87"/>
      <c r="H782" s="87"/>
      <c r="I782" s="87"/>
      <c r="L782" s="87"/>
      <c r="M782" s="89"/>
      <c r="N782" s="89"/>
      <c r="O782" s="89"/>
      <c r="S782" s="89"/>
      <c r="T782" s="89"/>
      <c r="U782" s="6"/>
      <c r="Y782" s="230"/>
      <c r="AA782" s="59"/>
      <c r="AB782" s="16"/>
      <c r="AC782" s="82"/>
      <c r="AD782" s="61"/>
      <c r="AE782" s="82"/>
    </row>
    <row r="783" spans="4:31" ht="13">
      <c r="D783" s="87"/>
      <c r="E783" s="87"/>
      <c r="F783" s="87"/>
      <c r="G783" s="87"/>
      <c r="H783" s="87"/>
      <c r="I783" s="87"/>
      <c r="L783" s="87"/>
      <c r="M783" s="89"/>
      <c r="N783" s="89"/>
      <c r="O783" s="89"/>
      <c r="S783" s="89"/>
      <c r="T783" s="89"/>
      <c r="U783" s="6"/>
      <c r="Y783" s="230"/>
      <c r="AA783" s="59"/>
      <c r="AB783" s="16"/>
      <c r="AC783" s="82"/>
      <c r="AD783" s="61"/>
      <c r="AE783" s="82"/>
    </row>
    <row r="784" spans="4:31" ht="13">
      <c r="D784" s="87"/>
      <c r="E784" s="87"/>
      <c r="F784" s="87"/>
      <c r="G784" s="87"/>
      <c r="H784" s="87"/>
      <c r="I784" s="87"/>
      <c r="L784" s="87"/>
      <c r="M784" s="89"/>
      <c r="N784" s="89"/>
      <c r="O784" s="89"/>
      <c r="S784" s="89"/>
      <c r="T784" s="89"/>
      <c r="U784" s="6"/>
      <c r="Y784" s="230"/>
      <c r="AA784" s="59"/>
      <c r="AB784" s="16"/>
      <c r="AC784" s="82"/>
      <c r="AD784" s="61"/>
      <c r="AE784" s="82"/>
    </row>
    <row r="785" spans="4:31" ht="13">
      <c r="D785" s="87"/>
      <c r="E785" s="87"/>
      <c r="F785" s="87"/>
      <c r="G785" s="87"/>
      <c r="H785" s="87"/>
      <c r="I785" s="87"/>
      <c r="L785" s="87"/>
      <c r="M785" s="89"/>
      <c r="N785" s="89"/>
      <c r="O785" s="89"/>
      <c r="S785" s="89"/>
      <c r="T785" s="89"/>
      <c r="U785" s="6"/>
      <c r="Y785" s="230"/>
      <c r="AA785" s="59"/>
      <c r="AB785" s="16"/>
      <c r="AC785" s="82"/>
      <c r="AD785" s="61"/>
      <c r="AE785" s="82"/>
    </row>
    <row r="786" spans="4:31" ht="13">
      <c r="D786" s="87"/>
      <c r="E786" s="87"/>
      <c r="F786" s="87"/>
      <c r="G786" s="87"/>
      <c r="H786" s="87"/>
      <c r="I786" s="87"/>
      <c r="L786" s="87"/>
      <c r="M786" s="89"/>
      <c r="N786" s="89"/>
      <c r="O786" s="89"/>
      <c r="S786" s="89"/>
      <c r="T786" s="89"/>
      <c r="U786" s="6"/>
      <c r="Y786" s="230"/>
      <c r="AA786" s="59"/>
      <c r="AB786" s="16"/>
      <c r="AC786" s="82"/>
      <c r="AD786" s="61"/>
      <c r="AE786" s="82"/>
    </row>
    <row r="787" spans="4:31" ht="13">
      <c r="D787" s="87"/>
      <c r="E787" s="87"/>
      <c r="F787" s="87"/>
      <c r="G787" s="87"/>
      <c r="H787" s="87"/>
      <c r="I787" s="87"/>
      <c r="L787" s="87"/>
      <c r="M787" s="89"/>
      <c r="N787" s="89"/>
      <c r="O787" s="89"/>
      <c r="S787" s="89"/>
      <c r="T787" s="89"/>
      <c r="U787" s="6"/>
      <c r="Y787" s="230"/>
      <c r="AA787" s="59"/>
      <c r="AB787" s="16"/>
      <c r="AC787" s="82"/>
      <c r="AD787" s="61"/>
      <c r="AE787" s="82"/>
    </row>
    <row r="788" spans="4:31" ht="13">
      <c r="D788" s="87"/>
      <c r="E788" s="87"/>
      <c r="F788" s="87"/>
      <c r="G788" s="87"/>
      <c r="H788" s="87"/>
      <c r="I788" s="87"/>
      <c r="L788" s="87"/>
      <c r="M788" s="89"/>
      <c r="N788" s="89"/>
      <c r="O788" s="89"/>
      <c r="S788" s="89"/>
      <c r="T788" s="89"/>
      <c r="U788" s="6"/>
      <c r="Y788" s="230"/>
      <c r="AA788" s="59"/>
      <c r="AB788" s="16"/>
      <c r="AC788" s="82"/>
      <c r="AD788" s="61"/>
      <c r="AE788" s="82"/>
    </row>
    <row r="789" spans="4:31" ht="13">
      <c r="D789" s="87"/>
      <c r="E789" s="87"/>
      <c r="F789" s="87"/>
      <c r="G789" s="87"/>
      <c r="H789" s="87"/>
      <c r="I789" s="87"/>
      <c r="L789" s="87"/>
      <c r="M789" s="89"/>
      <c r="N789" s="89"/>
      <c r="O789" s="89"/>
      <c r="S789" s="89"/>
      <c r="T789" s="89"/>
      <c r="U789" s="6"/>
      <c r="Y789" s="230"/>
      <c r="AA789" s="59"/>
      <c r="AB789" s="16"/>
      <c r="AC789" s="82"/>
      <c r="AD789" s="61"/>
      <c r="AE789" s="82"/>
    </row>
    <row r="790" spans="4:31" ht="13">
      <c r="D790" s="87"/>
      <c r="E790" s="87"/>
      <c r="F790" s="87"/>
      <c r="G790" s="87"/>
      <c r="H790" s="87"/>
      <c r="I790" s="87"/>
      <c r="L790" s="87"/>
      <c r="M790" s="89"/>
      <c r="N790" s="89"/>
      <c r="O790" s="89"/>
      <c r="S790" s="89"/>
      <c r="T790" s="89"/>
      <c r="U790" s="6"/>
      <c r="Y790" s="230"/>
      <c r="AA790" s="59"/>
      <c r="AB790" s="16"/>
      <c r="AC790" s="82"/>
      <c r="AD790" s="61"/>
      <c r="AE790" s="82"/>
    </row>
    <row r="791" spans="4:31" ht="13">
      <c r="D791" s="87"/>
      <c r="E791" s="87"/>
      <c r="F791" s="87"/>
      <c r="G791" s="87"/>
      <c r="H791" s="87"/>
      <c r="I791" s="87"/>
      <c r="L791" s="87"/>
      <c r="M791" s="89"/>
      <c r="N791" s="89"/>
      <c r="O791" s="89"/>
      <c r="S791" s="89"/>
      <c r="T791" s="89"/>
      <c r="U791" s="6"/>
      <c r="Y791" s="230"/>
      <c r="AA791" s="59"/>
      <c r="AB791" s="16"/>
      <c r="AC791" s="82"/>
      <c r="AD791" s="61"/>
      <c r="AE791" s="82"/>
    </row>
    <row r="792" spans="4:31" ht="13">
      <c r="D792" s="87"/>
      <c r="E792" s="87"/>
      <c r="F792" s="87"/>
      <c r="G792" s="87"/>
      <c r="H792" s="87"/>
      <c r="I792" s="87"/>
      <c r="L792" s="87"/>
      <c r="M792" s="89"/>
      <c r="N792" s="89"/>
      <c r="O792" s="89"/>
      <c r="S792" s="89"/>
      <c r="T792" s="89"/>
      <c r="U792" s="6"/>
      <c r="Y792" s="230"/>
      <c r="AA792" s="59"/>
      <c r="AB792" s="16"/>
      <c r="AC792" s="82"/>
      <c r="AD792" s="61"/>
      <c r="AE792" s="82"/>
    </row>
    <row r="793" spans="4:31" ht="13">
      <c r="D793" s="87"/>
      <c r="E793" s="87"/>
      <c r="F793" s="87"/>
      <c r="G793" s="87"/>
      <c r="H793" s="87"/>
      <c r="I793" s="87"/>
      <c r="L793" s="87"/>
      <c r="M793" s="89"/>
      <c r="N793" s="89"/>
      <c r="O793" s="89"/>
      <c r="S793" s="89"/>
      <c r="T793" s="89"/>
      <c r="U793" s="6"/>
      <c r="Y793" s="230"/>
      <c r="AA793" s="59"/>
      <c r="AB793" s="16"/>
      <c r="AC793" s="82"/>
      <c r="AD793" s="61"/>
      <c r="AE793" s="82"/>
    </row>
    <row r="794" spans="4:31" ht="13">
      <c r="D794" s="87"/>
      <c r="E794" s="87"/>
      <c r="F794" s="87"/>
      <c r="G794" s="87"/>
      <c r="H794" s="87"/>
      <c r="I794" s="87"/>
      <c r="L794" s="87"/>
      <c r="M794" s="89"/>
      <c r="N794" s="89"/>
      <c r="O794" s="89"/>
      <c r="S794" s="89"/>
      <c r="T794" s="89"/>
      <c r="U794" s="6"/>
      <c r="Y794" s="230"/>
      <c r="AA794" s="59"/>
      <c r="AB794" s="16"/>
      <c r="AC794" s="82"/>
      <c r="AD794" s="61"/>
      <c r="AE794" s="82"/>
    </row>
    <row r="795" spans="4:31" ht="13">
      <c r="D795" s="87"/>
      <c r="E795" s="87"/>
      <c r="F795" s="87"/>
      <c r="G795" s="87"/>
      <c r="H795" s="87"/>
      <c r="I795" s="87"/>
      <c r="L795" s="87"/>
      <c r="M795" s="89"/>
      <c r="N795" s="89"/>
      <c r="O795" s="89"/>
      <c r="S795" s="89"/>
      <c r="T795" s="89"/>
      <c r="U795" s="6"/>
      <c r="Y795" s="230"/>
      <c r="AA795" s="59"/>
      <c r="AB795" s="16"/>
      <c r="AC795" s="82"/>
      <c r="AD795" s="61"/>
      <c r="AE795" s="82"/>
    </row>
    <row r="796" spans="4:31" ht="13">
      <c r="D796" s="87"/>
      <c r="E796" s="87"/>
      <c r="F796" s="87"/>
      <c r="G796" s="87"/>
      <c r="H796" s="87"/>
      <c r="I796" s="87"/>
      <c r="L796" s="87"/>
      <c r="M796" s="89"/>
      <c r="N796" s="89"/>
      <c r="O796" s="89"/>
      <c r="S796" s="89"/>
      <c r="T796" s="89"/>
      <c r="U796" s="6"/>
      <c r="Y796" s="230"/>
      <c r="AA796" s="59"/>
      <c r="AB796" s="16"/>
      <c r="AC796" s="82"/>
      <c r="AD796" s="61"/>
      <c r="AE796" s="82"/>
    </row>
    <row r="797" spans="4:31" ht="13">
      <c r="D797" s="87"/>
      <c r="E797" s="87"/>
      <c r="F797" s="87"/>
      <c r="G797" s="87"/>
      <c r="H797" s="87"/>
      <c r="I797" s="87"/>
      <c r="L797" s="87"/>
      <c r="M797" s="89"/>
      <c r="N797" s="89"/>
      <c r="O797" s="89"/>
      <c r="S797" s="89"/>
      <c r="T797" s="89"/>
      <c r="U797" s="6"/>
      <c r="Y797" s="230"/>
      <c r="AA797" s="59"/>
      <c r="AB797" s="16"/>
      <c r="AC797" s="82"/>
      <c r="AD797" s="61"/>
      <c r="AE797" s="82"/>
    </row>
    <row r="798" spans="4:31" ht="13">
      <c r="D798" s="87"/>
      <c r="E798" s="87"/>
      <c r="F798" s="87"/>
      <c r="G798" s="87"/>
      <c r="H798" s="87"/>
      <c r="I798" s="87"/>
      <c r="L798" s="87"/>
      <c r="M798" s="89"/>
      <c r="N798" s="89"/>
      <c r="O798" s="89"/>
      <c r="S798" s="89"/>
      <c r="T798" s="89"/>
      <c r="U798" s="6"/>
      <c r="Y798" s="230"/>
      <c r="AA798" s="59"/>
      <c r="AB798" s="16"/>
      <c r="AC798" s="82"/>
      <c r="AD798" s="61"/>
      <c r="AE798" s="82"/>
    </row>
    <row r="799" spans="4:31" ht="13">
      <c r="D799" s="87"/>
      <c r="E799" s="87"/>
      <c r="F799" s="87"/>
      <c r="G799" s="87"/>
      <c r="H799" s="87"/>
      <c r="I799" s="87"/>
      <c r="L799" s="87"/>
      <c r="M799" s="89"/>
      <c r="N799" s="89"/>
      <c r="O799" s="89"/>
      <c r="S799" s="89"/>
      <c r="T799" s="89"/>
      <c r="U799" s="6"/>
      <c r="Y799" s="230"/>
      <c r="AA799" s="59"/>
      <c r="AB799" s="16"/>
      <c r="AC799" s="82"/>
      <c r="AD799" s="61"/>
      <c r="AE799" s="82"/>
    </row>
    <row r="800" spans="4:31" ht="13">
      <c r="D800" s="87"/>
      <c r="E800" s="87"/>
      <c r="F800" s="87"/>
      <c r="G800" s="87"/>
      <c r="H800" s="87"/>
      <c r="I800" s="87"/>
      <c r="L800" s="87"/>
      <c r="M800" s="89"/>
      <c r="N800" s="89"/>
      <c r="O800" s="89"/>
      <c r="S800" s="89"/>
      <c r="T800" s="89"/>
      <c r="U800" s="6"/>
      <c r="Y800" s="230"/>
      <c r="AA800" s="59"/>
      <c r="AB800" s="16"/>
      <c r="AC800" s="82"/>
      <c r="AD800" s="61"/>
      <c r="AE800" s="82"/>
    </row>
    <row r="801" spans="4:31" ht="13">
      <c r="D801" s="87"/>
      <c r="E801" s="87"/>
      <c r="F801" s="87"/>
      <c r="G801" s="87"/>
      <c r="H801" s="87"/>
      <c r="I801" s="87"/>
      <c r="L801" s="87"/>
      <c r="M801" s="89"/>
      <c r="N801" s="89"/>
      <c r="O801" s="89"/>
      <c r="S801" s="89"/>
      <c r="T801" s="89"/>
      <c r="U801" s="6"/>
      <c r="Y801" s="230"/>
      <c r="AA801" s="59"/>
      <c r="AB801" s="16"/>
      <c r="AC801" s="82"/>
      <c r="AD801" s="61"/>
      <c r="AE801" s="82"/>
    </row>
    <row r="802" spans="4:31" ht="13">
      <c r="D802" s="87"/>
      <c r="E802" s="87"/>
      <c r="F802" s="87"/>
      <c r="G802" s="87"/>
      <c r="H802" s="87"/>
      <c r="I802" s="87"/>
      <c r="L802" s="87"/>
      <c r="M802" s="89"/>
      <c r="N802" s="89"/>
      <c r="O802" s="89"/>
      <c r="S802" s="89"/>
      <c r="T802" s="89"/>
      <c r="U802" s="6"/>
      <c r="Y802" s="230"/>
      <c r="AA802" s="59"/>
      <c r="AB802" s="16"/>
      <c r="AC802" s="82"/>
      <c r="AD802" s="61"/>
      <c r="AE802" s="82"/>
    </row>
    <row r="803" spans="4:31" ht="13">
      <c r="D803" s="87"/>
      <c r="E803" s="87"/>
      <c r="F803" s="87"/>
      <c r="G803" s="87"/>
      <c r="H803" s="87"/>
      <c r="I803" s="87"/>
      <c r="L803" s="87"/>
      <c r="M803" s="89"/>
      <c r="N803" s="89"/>
      <c r="O803" s="89"/>
      <c r="S803" s="89"/>
      <c r="T803" s="89"/>
      <c r="U803" s="6"/>
      <c r="Y803" s="230"/>
      <c r="AA803" s="59"/>
      <c r="AB803" s="16"/>
      <c r="AC803" s="82"/>
      <c r="AD803" s="61"/>
      <c r="AE803" s="82"/>
    </row>
    <row r="804" spans="4:31" ht="13">
      <c r="D804" s="87"/>
      <c r="E804" s="87"/>
      <c r="F804" s="87"/>
      <c r="G804" s="87"/>
      <c r="H804" s="87"/>
      <c r="I804" s="87"/>
      <c r="L804" s="87"/>
      <c r="M804" s="89"/>
      <c r="N804" s="89"/>
      <c r="O804" s="89"/>
      <c r="S804" s="89"/>
      <c r="T804" s="89"/>
      <c r="U804" s="6"/>
      <c r="Y804" s="230"/>
      <c r="AA804" s="59"/>
      <c r="AB804" s="16"/>
      <c r="AC804" s="82"/>
      <c r="AD804" s="61"/>
      <c r="AE804" s="82"/>
    </row>
    <row r="805" spans="4:31" ht="13">
      <c r="D805" s="87"/>
      <c r="E805" s="87"/>
      <c r="F805" s="87"/>
      <c r="G805" s="87"/>
      <c r="H805" s="87"/>
      <c r="I805" s="87"/>
      <c r="L805" s="87"/>
      <c r="M805" s="89"/>
      <c r="N805" s="89"/>
      <c r="O805" s="89"/>
      <c r="S805" s="89"/>
      <c r="T805" s="89"/>
      <c r="U805" s="6"/>
      <c r="Y805" s="230"/>
      <c r="AA805" s="59"/>
      <c r="AB805" s="16"/>
      <c r="AC805" s="82"/>
      <c r="AD805" s="61"/>
      <c r="AE805" s="82"/>
    </row>
    <row r="806" spans="4:31" ht="13">
      <c r="D806" s="87"/>
      <c r="E806" s="87"/>
      <c r="F806" s="87"/>
      <c r="G806" s="87"/>
      <c r="H806" s="87"/>
      <c r="I806" s="87"/>
      <c r="L806" s="87"/>
      <c r="M806" s="89"/>
      <c r="N806" s="89"/>
      <c r="O806" s="89"/>
      <c r="S806" s="89"/>
      <c r="T806" s="89"/>
      <c r="U806" s="6"/>
      <c r="Y806" s="230"/>
      <c r="AA806" s="59"/>
      <c r="AB806" s="16"/>
      <c r="AC806" s="82"/>
      <c r="AD806" s="61"/>
      <c r="AE806" s="82"/>
    </row>
    <row r="807" spans="4:31" ht="13">
      <c r="D807" s="87"/>
      <c r="E807" s="87"/>
      <c r="F807" s="87"/>
      <c r="G807" s="87"/>
      <c r="H807" s="87"/>
      <c r="I807" s="87"/>
      <c r="L807" s="87"/>
      <c r="M807" s="89"/>
      <c r="N807" s="89"/>
      <c r="O807" s="89"/>
      <c r="S807" s="89"/>
      <c r="T807" s="89"/>
      <c r="U807" s="6"/>
      <c r="Y807" s="230"/>
      <c r="AA807" s="59"/>
      <c r="AB807" s="16"/>
      <c r="AC807" s="82"/>
      <c r="AD807" s="61"/>
      <c r="AE807" s="82"/>
    </row>
    <row r="808" spans="4:31" ht="13">
      <c r="D808" s="87"/>
      <c r="E808" s="87"/>
      <c r="F808" s="87"/>
      <c r="G808" s="87"/>
      <c r="H808" s="87"/>
      <c r="I808" s="87"/>
      <c r="L808" s="87"/>
      <c r="M808" s="89"/>
      <c r="N808" s="89"/>
      <c r="O808" s="89"/>
      <c r="S808" s="89"/>
      <c r="T808" s="89"/>
      <c r="U808" s="6"/>
      <c r="Y808" s="230"/>
      <c r="AA808" s="59"/>
      <c r="AB808" s="16"/>
      <c r="AC808" s="82"/>
      <c r="AD808" s="61"/>
      <c r="AE808" s="82"/>
    </row>
    <row r="809" spans="4:31" ht="13">
      <c r="D809" s="87"/>
      <c r="E809" s="87"/>
      <c r="F809" s="87"/>
      <c r="G809" s="87"/>
      <c r="H809" s="87"/>
      <c r="I809" s="87"/>
      <c r="L809" s="87"/>
      <c r="M809" s="89"/>
      <c r="N809" s="89"/>
      <c r="O809" s="89"/>
      <c r="S809" s="89"/>
      <c r="T809" s="89"/>
      <c r="U809" s="6"/>
      <c r="Y809" s="230"/>
      <c r="AA809" s="59"/>
      <c r="AB809" s="16"/>
      <c r="AC809" s="82"/>
      <c r="AD809" s="61"/>
      <c r="AE809" s="82"/>
    </row>
    <row r="810" spans="4:31" ht="13">
      <c r="D810" s="87"/>
      <c r="E810" s="87"/>
      <c r="F810" s="87"/>
      <c r="G810" s="87"/>
      <c r="H810" s="87"/>
      <c r="I810" s="87"/>
      <c r="L810" s="87"/>
      <c r="M810" s="89"/>
      <c r="N810" s="89"/>
      <c r="O810" s="89"/>
      <c r="S810" s="89"/>
      <c r="T810" s="89"/>
      <c r="U810" s="6"/>
      <c r="Y810" s="230"/>
      <c r="AA810" s="59"/>
      <c r="AB810" s="16"/>
      <c r="AC810" s="82"/>
      <c r="AD810" s="61"/>
      <c r="AE810" s="82"/>
    </row>
    <row r="811" spans="4:31" ht="13">
      <c r="D811" s="87"/>
      <c r="E811" s="87"/>
      <c r="F811" s="87"/>
      <c r="G811" s="87"/>
      <c r="H811" s="87"/>
      <c r="I811" s="87"/>
      <c r="L811" s="87"/>
      <c r="M811" s="89"/>
      <c r="N811" s="89"/>
      <c r="O811" s="89"/>
      <c r="S811" s="89"/>
      <c r="T811" s="89"/>
      <c r="U811" s="6"/>
      <c r="Y811" s="230"/>
      <c r="AA811" s="59"/>
      <c r="AB811" s="16"/>
      <c r="AC811" s="82"/>
      <c r="AD811" s="61"/>
      <c r="AE811" s="82"/>
    </row>
    <row r="812" spans="4:31" ht="13">
      <c r="D812" s="87"/>
      <c r="E812" s="87"/>
      <c r="F812" s="87"/>
      <c r="G812" s="87"/>
      <c r="H812" s="87"/>
      <c r="I812" s="87"/>
      <c r="L812" s="87"/>
      <c r="M812" s="89"/>
      <c r="N812" s="89"/>
      <c r="O812" s="89"/>
      <c r="S812" s="89"/>
      <c r="T812" s="89"/>
      <c r="U812" s="6"/>
      <c r="Y812" s="230"/>
      <c r="AA812" s="59"/>
      <c r="AB812" s="16"/>
      <c r="AC812" s="82"/>
      <c r="AD812" s="61"/>
      <c r="AE812" s="82"/>
    </row>
    <row r="813" spans="4:31" ht="13">
      <c r="D813" s="87"/>
      <c r="E813" s="87"/>
      <c r="F813" s="87"/>
      <c r="G813" s="87"/>
      <c r="H813" s="87"/>
      <c r="I813" s="87"/>
      <c r="L813" s="87"/>
      <c r="M813" s="89"/>
      <c r="N813" s="89"/>
      <c r="O813" s="89"/>
      <c r="S813" s="89"/>
      <c r="T813" s="89"/>
      <c r="U813" s="6"/>
      <c r="Y813" s="230"/>
      <c r="AA813" s="59"/>
      <c r="AB813" s="16"/>
      <c r="AC813" s="82"/>
      <c r="AD813" s="61"/>
      <c r="AE813" s="82"/>
    </row>
    <row r="814" spans="4:31" ht="13">
      <c r="D814" s="87"/>
      <c r="E814" s="87"/>
      <c r="F814" s="87"/>
      <c r="G814" s="87"/>
      <c r="H814" s="87"/>
      <c r="I814" s="87"/>
      <c r="L814" s="87"/>
      <c r="M814" s="89"/>
      <c r="N814" s="89"/>
      <c r="O814" s="89"/>
      <c r="S814" s="89"/>
      <c r="T814" s="89"/>
      <c r="U814" s="6"/>
      <c r="Y814" s="230"/>
      <c r="AA814" s="59"/>
      <c r="AB814" s="16"/>
      <c r="AC814" s="82"/>
      <c r="AD814" s="61"/>
      <c r="AE814" s="82"/>
    </row>
    <row r="815" spans="4:31" ht="13">
      <c r="D815" s="87"/>
      <c r="E815" s="87"/>
      <c r="F815" s="87"/>
      <c r="G815" s="87"/>
      <c r="H815" s="87"/>
      <c r="I815" s="87"/>
      <c r="L815" s="87"/>
      <c r="M815" s="89"/>
      <c r="N815" s="89"/>
      <c r="O815" s="89"/>
      <c r="S815" s="89"/>
      <c r="T815" s="89"/>
      <c r="U815" s="6"/>
      <c r="Y815" s="230"/>
      <c r="AA815" s="59"/>
      <c r="AB815" s="16"/>
      <c r="AC815" s="82"/>
      <c r="AD815" s="61"/>
      <c r="AE815" s="82"/>
    </row>
    <row r="816" spans="4:31" ht="13">
      <c r="D816" s="87"/>
      <c r="E816" s="87"/>
      <c r="F816" s="87"/>
      <c r="G816" s="87"/>
      <c r="H816" s="87"/>
      <c r="I816" s="87"/>
      <c r="L816" s="87"/>
      <c r="M816" s="89"/>
      <c r="N816" s="89"/>
      <c r="O816" s="89"/>
      <c r="S816" s="89"/>
      <c r="T816" s="89"/>
      <c r="U816" s="6"/>
      <c r="Y816" s="230"/>
      <c r="AA816" s="59"/>
      <c r="AB816" s="16"/>
      <c r="AC816" s="82"/>
      <c r="AD816" s="61"/>
      <c r="AE816" s="82"/>
    </row>
    <row r="817" spans="4:31" ht="13">
      <c r="D817" s="87"/>
      <c r="E817" s="87"/>
      <c r="F817" s="87"/>
      <c r="G817" s="87"/>
      <c r="H817" s="87"/>
      <c r="I817" s="87"/>
      <c r="L817" s="87"/>
      <c r="M817" s="89"/>
      <c r="N817" s="89"/>
      <c r="O817" s="89"/>
      <c r="S817" s="89"/>
      <c r="T817" s="89"/>
      <c r="U817" s="6"/>
      <c r="Y817" s="230"/>
      <c r="AA817" s="59"/>
      <c r="AB817" s="16"/>
      <c r="AC817" s="82"/>
      <c r="AD817" s="61"/>
      <c r="AE817" s="82"/>
    </row>
    <row r="818" spans="4:31" ht="13">
      <c r="D818" s="87"/>
      <c r="E818" s="87"/>
      <c r="F818" s="87"/>
      <c r="G818" s="87"/>
      <c r="H818" s="87"/>
      <c r="I818" s="87"/>
      <c r="L818" s="87"/>
      <c r="M818" s="89"/>
      <c r="N818" s="89"/>
      <c r="O818" s="89"/>
      <c r="S818" s="89"/>
      <c r="T818" s="89"/>
      <c r="U818" s="6"/>
      <c r="Y818" s="230"/>
      <c r="AA818" s="59"/>
      <c r="AB818" s="16"/>
      <c r="AC818" s="82"/>
      <c r="AD818" s="61"/>
      <c r="AE818" s="82"/>
    </row>
    <row r="819" spans="4:31" ht="13">
      <c r="D819" s="87"/>
      <c r="E819" s="87"/>
      <c r="F819" s="87"/>
      <c r="G819" s="87"/>
      <c r="H819" s="87"/>
      <c r="I819" s="87"/>
      <c r="L819" s="87"/>
      <c r="M819" s="89"/>
      <c r="N819" s="89"/>
      <c r="O819" s="89"/>
      <c r="S819" s="89"/>
      <c r="T819" s="89"/>
      <c r="U819" s="6"/>
      <c r="Y819" s="230"/>
      <c r="AA819" s="59"/>
      <c r="AB819" s="16"/>
      <c r="AC819" s="82"/>
      <c r="AD819" s="61"/>
      <c r="AE819" s="82"/>
    </row>
    <row r="820" spans="4:31" ht="13">
      <c r="D820" s="87"/>
      <c r="E820" s="87"/>
      <c r="F820" s="87"/>
      <c r="G820" s="87"/>
      <c r="H820" s="87"/>
      <c r="I820" s="87"/>
      <c r="L820" s="87"/>
      <c r="M820" s="89"/>
      <c r="N820" s="89"/>
      <c r="O820" s="89"/>
      <c r="S820" s="89"/>
      <c r="T820" s="89"/>
      <c r="U820" s="6"/>
      <c r="Y820" s="230"/>
      <c r="AA820" s="59"/>
      <c r="AB820" s="16"/>
      <c r="AC820" s="82"/>
      <c r="AD820" s="61"/>
      <c r="AE820" s="82"/>
    </row>
    <row r="821" spans="4:31" ht="13">
      <c r="D821" s="87"/>
      <c r="E821" s="87"/>
      <c r="F821" s="87"/>
      <c r="G821" s="87"/>
      <c r="H821" s="87"/>
      <c r="I821" s="87"/>
      <c r="L821" s="87"/>
      <c r="M821" s="89"/>
      <c r="N821" s="89"/>
      <c r="O821" s="89"/>
      <c r="S821" s="89"/>
      <c r="T821" s="89"/>
      <c r="U821" s="6"/>
      <c r="Y821" s="230"/>
      <c r="AA821" s="59"/>
      <c r="AB821" s="16"/>
      <c r="AC821" s="82"/>
      <c r="AD821" s="61"/>
      <c r="AE821" s="82"/>
    </row>
    <row r="822" spans="4:31" ht="13">
      <c r="D822" s="87"/>
      <c r="E822" s="87"/>
      <c r="F822" s="87"/>
      <c r="G822" s="87"/>
      <c r="H822" s="87"/>
      <c r="I822" s="87"/>
      <c r="L822" s="87"/>
      <c r="M822" s="89"/>
      <c r="N822" s="89"/>
      <c r="O822" s="89"/>
      <c r="S822" s="89"/>
      <c r="T822" s="89"/>
      <c r="U822" s="6"/>
      <c r="Y822" s="230"/>
      <c r="AA822" s="59"/>
      <c r="AB822" s="16"/>
      <c r="AC822" s="82"/>
      <c r="AD822" s="61"/>
      <c r="AE822" s="82"/>
    </row>
    <row r="823" spans="4:31" ht="13">
      <c r="D823" s="87"/>
      <c r="E823" s="87"/>
      <c r="F823" s="87"/>
      <c r="G823" s="87"/>
      <c r="H823" s="87"/>
      <c r="I823" s="87"/>
      <c r="L823" s="87"/>
      <c r="M823" s="89"/>
      <c r="N823" s="89"/>
      <c r="O823" s="89"/>
      <c r="S823" s="89"/>
      <c r="T823" s="89"/>
      <c r="U823" s="6"/>
      <c r="Y823" s="230"/>
      <c r="AA823" s="59"/>
      <c r="AB823" s="16"/>
      <c r="AC823" s="82"/>
      <c r="AD823" s="61"/>
      <c r="AE823" s="82"/>
    </row>
    <row r="824" spans="4:31" ht="13">
      <c r="D824" s="87"/>
      <c r="E824" s="87"/>
      <c r="F824" s="87"/>
      <c r="G824" s="87"/>
      <c r="H824" s="87"/>
      <c r="I824" s="87"/>
      <c r="L824" s="87"/>
      <c r="M824" s="89"/>
      <c r="N824" s="89"/>
      <c r="O824" s="89"/>
      <c r="S824" s="89"/>
      <c r="T824" s="89"/>
      <c r="U824" s="6"/>
      <c r="Y824" s="230"/>
      <c r="AA824" s="59"/>
      <c r="AB824" s="16"/>
      <c r="AC824" s="82"/>
      <c r="AD824" s="61"/>
      <c r="AE824" s="82"/>
    </row>
    <row r="825" spans="4:31" ht="13">
      <c r="D825" s="87"/>
      <c r="E825" s="87"/>
      <c r="F825" s="87"/>
      <c r="G825" s="87"/>
      <c r="H825" s="87"/>
      <c r="I825" s="87"/>
      <c r="L825" s="87"/>
      <c r="M825" s="89"/>
      <c r="N825" s="89"/>
      <c r="O825" s="89"/>
      <c r="S825" s="89"/>
      <c r="T825" s="89"/>
      <c r="U825" s="6"/>
      <c r="Y825" s="230"/>
      <c r="AA825" s="59"/>
      <c r="AB825" s="16"/>
      <c r="AC825" s="82"/>
      <c r="AD825" s="61"/>
      <c r="AE825" s="82"/>
    </row>
    <row r="826" spans="4:31" ht="13">
      <c r="D826" s="87"/>
      <c r="E826" s="87"/>
      <c r="F826" s="87"/>
      <c r="G826" s="87"/>
      <c r="H826" s="87"/>
      <c r="I826" s="87"/>
      <c r="L826" s="87"/>
      <c r="M826" s="89"/>
      <c r="N826" s="89"/>
      <c r="O826" s="89"/>
      <c r="S826" s="89"/>
      <c r="T826" s="89"/>
      <c r="U826" s="6"/>
      <c r="Y826" s="230"/>
      <c r="AA826" s="59"/>
      <c r="AB826" s="16"/>
      <c r="AC826" s="82"/>
      <c r="AD826" s="61"/>
      <c r="AE826" s="82"/>
    </row>
    <row r="827" spans="4:31" ht="13">
      <c r="D827" s="87"/>
      <c r="E827" s="87"/>
      <c r="F827" s="87"/>
      <c r="G827" s="87"/>
      <c r="H827" s="87"/>
      <c r="I827" s="87"/>
      <c r="L827" s="87"/>
      <c r="M827" s="89"/>
      <c r="N827" s="89"/>
      <c r="O827" s="89"/>
      <c r="S827" s="89"/>
      <c r="T827" s="89"/>
      <c r="U827" s="6"/>
      <c r="Y827" s="230"/>
      <c r="AA827" s="59"/>
      <c r="AB827" s="16"/>
      <c r="AC827" s="82"/>
      <c r="AD827" s="61"/>
      <c r="AE827" s="82"/>
    </row>
    <row r="828" spans="4:31" ht="13">
      <c r="D828" s="87"/>
      <c r="E828" s="87"/>
      <c r="F828" s="87"/>
      <c r="G828" s="87"/>
      <c r="H828" s="87"/>
      <c r="I828" s="87"/>
      <c r="L828" s="87"/>
      <c r="M828" s="89"/>
      <c r="N828" s="89"/>
      <c r="O828" s="89"/>
      <c r="S828" s="89"/>
      <c r="T828" s="89"/>
      <c r="U828" s="6"/>
      <c r="Y828" s="230"/>
      <c r="AA828" s="59"/>
      <c r="AB828" s="16"/>
      <c r="AC828" s="82"/>
      <c r="AD828" s="61"/>
      <c r="AE828" s="82"/>
    </row>
    <row r="829" spans="4:31" ht="13">
      <c r="D829" s="87"/>
      <c r="E829" s="87"/>
      <c r="F829" s="87"/>
      <c r="G829" s="87"/>
      <c r="H829" s="87"/>
      <c r="I829" s="87"/>
      <c r="L829" s="87"/>
      <c r="M829" s="89"/>
      <c r="N829" s="89"/>
      <c r="O829" s="89"/>
      <c r="S829" s="89"/>
      <c r="T829" s="89"/>
      <c r="U829" s="6"/>
      <c r="Y829" s="230"/>
      <c r="AA829" s="59"/>
      <c r="AB829" s="16"/>
      <c r="AC829" s="82"/>
      <c r="AD829" s="61"/>
      <c r="AE829" s="82"/>
    </row>
    <row r="830" spans="4:31" ht="13">
      <c r="D830" s="87"/>
      <c r="E830" s="87"/>
      <c r="F830" s="87"/>
      <c r="G830" s="87"/>
      <c r="H830" s="87"/>
      <c r="I830" s="87"/>
      <c r="L830" s="87"/>
      <c r="M830" s="89"/>
      <c r="N830" s="89"/>
      <c r="O830" s="89"/>
      <c r="S830" s="89"/>
      <c r="T830" s="89"/>
      <c r="U830" s="6"/>
      <c r="Y830" s="230"/>
      <c r="AA830" s="59"/>
      <c r="AB830" s="16"/>
      <c r="AC830" s="82"/>
      <c r="AD830" s="61"/>
      <c r="AE830" s="82"/>
    </row>
    <row r="831" spans="4:31" ht="13">
      <c r="D831" s="87"/>
      <c r="E831" s="87"/>
      <c r="F831" s="87"/>
      <c r="G831" s="87"/>
      <c r="H831" s="87"/>
      <c r="I831" s="87"/>
      <c r="L831" s="87"/>
      <c r="M831" s="89"/>
      <c r="N831" s="89"/>
      <c r="O831" s="89"/>
      <c r="S831" s="89"/>
      <c r="T831" s="89"/>
      <c r="U831" s="6"/>
      <c r="Y831" s="230"/>
      <c r="AA831" s="59"/>
      <c r="AB831" s="16"/>
      <c r="AC831" s="82"/>
      <c r="AD831" s="61"/>
      <c r="AE831" s="82"/>
    </row>
    <row r="832" spans="4:31" ht="13">
      <c r="D832" s="87"/>
      <c r="E832" s="87"/>
      <c r="F832" s="87"/>
      <c r="G832" s="87"/>
      <c r="H832" s="87"/>
      <c r="I832" s="87"/>
      <c r="L832" s="87"/>
      <c r="M832" s="89"/>
      <c r="N832" s="89"/>
      <c r="O832" s="89"/>
      <c r="S832" s="89"/>
      <c r="T832" s="89"/>
      <c r="U832" s="6"/>
      <c r="Y832" s="230"/>
      <c r="AA832" s="59"/>
      <c r="AB832" s="16"/>
      <c r="AC832" s="82"/>
      <c r="AD832" s="61"/>
      <c r="AE832" s="82"/>
    </row>
    <row r="833" spans="4:31" ht="13">
      <c r="D833" s="87"/>
      <c r="E833" s="87"/>
      <c r="F833" s="87"/>
      <c r="G833" s="87"/>
      <c r="H833" s="87"/>
      <c r="I833" s="87"/>
      <c r="L833" s="87"/>
      <c r="M833" s="89"/>
      <c r="N833" s="89"/>
      <c r="O833" s="89"/>
      <c r="S833" s="89"/>
      <c r="T833" s="89"/>
      <c r="U833" s="6"/>
      <c r="Y833" s="230"/>
      <c r="AA833" s="59"/>
      <c r="AB833" s="16"/>
      <c r="AC833" s="82"/>
      <c r="AD833" s="61"/>
      <c r="AE833" s="82"/>
    </row>
    <row r="834" spans="4:31" ht="13">
      <c r="D834" s="87"/>
      <c r="E834" s="87"/>
      <c r="F834" s="87"/>
      <c r="G834" s="87"/>
      <c r="H834" s="87"/>
      <c r="I834" s="87"/>
      <c r="L834" s="87"/>
      <c r="M834" s="89"/>
      <c r="N834" s="89"/>
      <c r="O834" s="89"/>
      <c r="S834" s="89"/>
      <c r="T834" s="89"/>
      <c r="U834" s="6"/>
      <c r="Y834" s="230"/>
      <c r="AA834" s="59"/>
      <c r="AB834" s="16"/>
      <c r="AC834" s="82"/>
      <c r="AD834" s="61"/>
      <c r="AE834" s="82"/>
    </row>
    <row r="835" spans="4:31" ht="13">
      <c r="D835" s="87"/>
      <c r="E835" s="87"/>
      <c r="F835" s="87"/>
      <c r="G835" s="87"/>
      <c r="H835" s="87"/>
      <c r="I835" s="87"/>
      <c r="L835" s="87"/>
      <c r="M835" s="89"/>
      <c r="N835" s="89"/>
      <c r="O835" s="89"/>
      <c r="S835" s="89"/>
      <c r="T835" s="89"/>
      <c r="U835" s="6"/>
      <c r="Y835" s="230"/>
      <c r="AA835" s="59"/>
      <c r="AB835" s="16"/>
      <c r="AC835" s="82"/>
      <c r="AD835" s="61"/>
      <c r="AE835" s="82"/>
    </row>
    <row r="836" spans="4:31" ht="13">
      <c r="D836" s="87"/>
      <c r="E836" s="87"/>
      <c r="F836" s="87"/>
      <c r="G836" s="87"/>
      <c r="H836" s="87"/>
      <c r="I836" s="87"/>
      <c r="L836" s="87"/>
      <c r="M836" s="89"/>
      <c r="N836" s="89"/>
      <c r="O836" s="89"/>
      <c r="S836" s="89"/>
      <c r="T836" s="89"/>
      <c r="U836" s="6"/>
      <c r="Y836" s="230"/>
      <c r="AA836" s="59"/>
      <c r="AB836" s="16"/>
      <c r="AC836" s="82"/>
      <c r="AD836" s="61"/>
      <c r="AE836" s="82"/>
    </row>
    <row r="837" spans="4:31" ht="13">
      <c r="D837" s="87"/>
      <c r="E837" s="87"/>
      <c r="F837" s="87"/>
      <c r="G837" s="87"/>
      <c r="H837" s="87"/>
      <c r="I837" s="87"/>
      <c r="L837" s="87"/>
      <c r="M837" s="89"/>
      <c r="N837" s="89"/>
      <c r="O837" s="89"/>
      <c r="S837" s="89"/>
      <c r="T837" s="89"/>
      <c r="U837" s="6"/>
      <c r="Y837" s="230"/>
      <c r="AA837" s="59"/>
      <c r="AB837" s="16"/>
      <c r="AC837" s="82"/>
      <c r="AD837" s="61"/>
      <c r="AE837" s="82"/>
    </row>
    <row r="838" spans="4:31" ht="13">
      <c r="D838" s="87"/>
      <c r="E838" s="87"/>
      <c r="F838" s="87"/>
      <c r="G838" s="87"/>
      <c r="H838" s="87"/>
      <c r="I838" s="87"/>
      <c r="L838" s="87"/>
      <c r="M838" s="89"/>
      <c r="N838" s="89"/>
      <c r="O838" s="89"/>
      <c r="S838" s="89"/>
      <c r="T838" s="89"/>
      <c r="U838" s="6"/>
      <c r="Y838" s="230"/>
      <c r="AA838" s="59"/>
      <c r="AB838" s="16"/>
      <c r="AC838" s="82"/>
      <c r="AD838" s="61"/>
      <c r="AE838" s="82"/>
    </row>
    <row r="839" spans="4:31" ht="13">
      <c r="D839" s="87"/>
      <c r="E839" s="87"/>
      <c r="F839" s="87"/>
      <c r="G839" s="87"/>
      <c r="H839" s="87"/>
      <c r="I839" s="87"/>
      <c r="L839" s="87"/>
      <c r="M839" s="89"/>
      <c r="N839" s="89"/>
      <c r="O839" s="89"/>
      <c r="S839" s="89"/>
      <c r="T839" s="89"/>
      <c r="U839" s="6"/>
      <c r="Y839" s="230"/>
      <c r="AA839" s="59"/>
      <c r="AB839" s="16"/>
      <c r="AC839" s="82"/>
      <c r="AD839" s="61"/>
      <c r="AE839" s="82"/>
    </row>
    <row r="840" spans="4:31" ht="13">
      <c r="D840" s="87"/>
      <c r="E840" s="87"/>
      <c r="F840" s="87"/>
      <c r="G840" s="87"/>
      <c r="H840" s="87"/>
      <c r="I840" s="87"/>
      <c r="L840" s="87"/>
      <c r="M840" s="89"/>
      <c r="N840" s="89"/>
      <c r="O840" s="89"/>
      <c r="S840" s="89"/>
      <c r="T840" s="89"/>
      <c r="U840" s="6"/>
      <c r="Y840" s="230"/>
      <c r="AA840" s="59"/>
      <c r="AB840" s="16"/>
      <c r="AC840" s="82"/>
      <c r="AD840" s="61"/>
      <c r="AE840" s="82"/>
    </row>
    <row r="841" spans="4:31" ht="13">
      <c r="D841" s="87"/>
      <c r="E841" s="87"/>
      <c r="F841" s="87"/>
      <c r="G841" s="87"/>
      <c r="H841" s="87"/>
      <c r="I841" s="87"/>
      <c r="L841" s="87"/>
      <c r="M841" s="89"/>
      <c r="N841" s="89"/>
      <c r="O841" s="89"/>
      <c r="S841" s="89"/>
      <c r="T841" s="89"/>
      <c r="U841" s="6"/>
      <c r="Y841" s="230"/>
      <c r="AA841" s="59"/>
      <c r="AB841" s="16"/>
      <c r="AC841" s="82"/>
      <c r="AD841" s="61"/>
      <c r="AE841" s="82"/>
    </row>
    <row r="842" spans="4:31" ht="13">
      <c r="D842" s="87"/>
      <c r="E842" s="87"/>
      <c r="F842" s="87"/>
      <c r="G842" s="87"/>
      <c r="H842" s="87"/>
      <c r="I842" s="87"/>
      <c r="L842" s="87"/>
      <c r="M842" s="89"/>
      <c r="N842" s="89"/>
      <c r="O842" s="89"/>
      <c r="S842" s="89"/>
      <c r="T842" s="89"/>
      <c r="U842" s="6"/>
      <c r="Y842" s="230"/>
      <c r="AA842" s="59"/>
      <c r="AB842" s="16"/>
      <c r="AC842" s="82"/>
      <c r="AD842" s="61"/>
      <c r="AE842" s="82"/>
    </row>
    <row r="843" spans="4:31" ht="13">
      <c r="D843" s="87"/>
      <c r="E843" s="87"/>
      <c r="F843" s="87"/>
      <c r="G843" s="87"/>
      <c r="H843" s="87"/>
      <c r="I843" s="87"/>
      <c r="L843" s="87"/>
      <c r="M843" s="89"/>
      <c r="N843" s="89"/>
      <c r="O843" s="89"/>
      <c r="S843" s="89"/>
      <c r="T843" s="89"/>
      <c r="U843" s="6"/>
      <c r="Y843" s="230"/>
      <c r="AA843" s="59"/>
      <c r="AB843" s="16"/>
      <c r="AC843" s="82"/>
      <c r="AD843" s="61"/>
      <c r="AE843" s="82"/>
    </row>
    <row r="844" spans="4:31" ht="13">
      <c r="D844" s="87"/>
      <c r="E844" s="87"/>
      <c r="F844" s="87"/>
      <c r="G844" s="87"/>
      <c r="H844" s="87"/>
      <c r="I844" s="87"/>
      <c r="L844" s="87"/>
      <c r="M844" s="89"/>
      <c r="N844" s="89"/>
      <c r="O844" s="89"/>
      <c r="S844" s="89"/>
      <c r="T844" s="89"/>
      <c r="U844" s="6"/>
      <c r="Y844" s="230"/>
      <c r="AA844" s="59"/>
      <c r="AB844" s="16"/>
      <c r="AC844" s="82"/>
      <c r="AD844" s="61"/>
      <c r="AE844" s="82"/>
    </row>
    <row r="845" spans="4:31" ht="13">
      <c r="D845" s="87"/>
      <c r="E845" s="87"/>
      <c r="F845" s="87"/>
      <c r="G845" s="87"/>
      <c r="H845" s="87"/>
      <c r="I845" s="87"/>
      <c r="L845" s="87"/>
      <c r="M845" s="89"/>
      <c r="N845" s="89"/>
      <c r="O845" s="89"/>
      <c r="S845" s="89"/>
      <c r="T845" s="89"/>
      <c r="U845" s="6"/>
      <c r="Y845" s="230"/>
      <c r="AA845" s="59"/>
      <c r="AB845" s="16"/>
      <c r="AC845" s="82"/>
      <c r="AD845" s="61"/>
      <c r="AE845" s="82"/>
    </row>
    <row r="846" spans="4:31" ht="13">
      <c r="D846" s="87"/>
      <c r="E846" s="87"/>
      <c r="F846" s="87"/>
      <c r="G846" s="87"/>
      <c r="H846" s="87"/>
      <c r="I846" s="87"/>
      <c r="L846" s="87"/>
      <c r="M846" s="89"/>
      <c r="N846" s="89"/>
      <c r="O846" s="89"/>
      <c r="S846" s="89"/>
      <c r="T846" s="89"/>
      <c r="U846" s="6"/>
      <c r="Y846" s="230"/>
      <c r="AA846" s="59"/>
      <c r="AB846" s="16"/>
      <c r="AC846" s="82"/>
      <c r="AD846" s="61"/>
      <c r="AE846" s="82"/>
    </row>
    <row r="847" spans="4:31" ht="13">
      <c r="D847" s="87"/>
      <c r="E847" s="87"/>
      <c r="F847" s="87"/>
      <c r="G847" s="87"/>
      <c r="H847" s="87"/>
      <c r="I847" s="87"/>
      <c r="L847" s="87"/>
      <c r="M847" s="89"/>
      <c r="N847" s="89"/>
      <c r="O847" s="89"/>
      <c r="S847" s="89"/>
      <c r="T847" s="89"/>
      <c r="U847" s="6"/>
      <c r="Y847" s="230"/>
      <c r="AA847" s="59"/>
      <c r="AB847" s="16"/>
      <c r="AC847" s="82"/>
      <c r="AD847" s="61"/>
      <c r="AE847" s="82"/>
    </row>
    <row r="848" spans="4:31" ht="13">
      <c r="D848" s="87"/>
      <c r="E848" s="87"/>
      <c r="F848" s="87"/>
      <c r="G848" s="87"/>
      <c r="H848" s="87"/>
      <c r="I848" s="87"/>
      <c r="L848" s="87"/>
      <c r="M848" s="89"/>
      <c r="N848" s="89"/>
      <c r="O848" s="89"/>
      <c r="S848" s="89"/>
      <c r="T848" s="89"/>
      <c r="U848" s="6"/>
      <c r="Y848" s="230"/>
      <c r="AA848" s="59"/>
      <c r="AB848" s="16"/>
      <c r="AC848" s="82"/>
      <c r="AD848" s="61"/>
      <c r="AE848" s="82"/>
    </row>
    <row r="849" spans="4:31" ht="13">
      <c r="D849" s="87"/>
      <c r="E849" s="87"/>
      <c r="F849" s="87"/>
      <c r="G849" s="87"/>
      <c r="H849" s="87"/>
      <c r="I849" s="87"/>
      <c r="L849" s="87"/>
      <c r="M849" s="89"/>
      <c r="N849" s="89"/>
      <c r="O849" s="89"/>
      <c r="S849" s="89"/>
      <c r="T849" s="89"/>
      <c r="U849" s="6"/>
      <c r="Y849" s="230"/>
      <c r="AA849" s="59"/>
      <c r="AB849" s="16"/>
      <c r="AC849" s="82"/>
      <c r="AD849" s="61"/>
      <c r="AE849" s="82"/>
    </row>
    <row r="850" spans="4:31" ht="13">
      <c r="D850" s="87"/>
      <c r="E850" s="87"/>
      <c r="F850" s="87"/>
      <c r="G850" s="87"/>
      <c r="H850" s="87"/>
      <c r="I850" s="87"/>
      <c r="L850" s="87"/>
      <c r="M850" s="89"/>
      <c r="N850" s="89"/>
      <c r="O850" s="89"/>
      <c r="S850" s="89"/>
      <c r="T850" s="89"/>
      <c r="U850" s="6"/>
      <c r="Y850" s="230"/>
      <c r="AA850" s="59"/>
      <c r="AB850" s="16"/>
      <c r="AC850" s="82"/>
      <c r="AD850" s="61"/>
      <c r="AE850" s="82"/>
    </row>
    <row r="851" spans="4:31" ht="13">
      <c r="D851" s="87"/>
      <c r="E851" s="87"/>
      <c r="F851" s="87"/>
      <c r="G851" s="87"/>
      <c r="H851" s="87"/>
      <c r="I851" s="87"/>
      <c r="L851" s="87"/>
      <c r="M851" s="89"/>
      <c r="N851" s="89"/>
      <c r="O851" s="89"/>
      <c r="S851" s="89"/>
      <c r="T851" s="89"/>
      <c r="U851" s="6"/>
      <c r="Y851" s="230"/>
      <c r="AA851" s="59"/>
      <c r="AB851" s="16"/>
      <c r="AC851" s="82"/>
      <c r="AD851" s="61"/>
      <c r="AE851" s="82"/>
    </row>
    <row r="852" spans="4:31" ht="13">
      <c r="D852" s="87"/>
      <c r="E852" s="87"/>
      <c r="F852" s="87"/>
      <c r="G852" s="87"/>
      <c r="H852" s="87"/>
      <c r="I852" s="87"/>
      <c r="L852" s="87"/>
      <c r="M852" s="89"/>
      <c r="N852" s="89"/>
      <c r="O852" s="89"/>
      <c r="S852" s="89"/>
      <c r="T852" s="89"/>
      <c r="U852" s="6"/>
      <c r="Y852" s="230"/>
      <c r="AA852" s="59"/>
      <c r="AB852" s="16"/>
      <c r="AC852" s="82"/>
      <c r="AD852" s="61"/>
      <c r="AE852" s="82"/>
    </row>
    <row r="853" spans="4:31" ht="13">
      <c r="D853" s="87"/>
      <c r="E853" s="87"/>
      <c r="F853" s="87"/>
      <c r="G853" s="87"/>
      <c r="H853" s="87"/>
      <c r="I853" s="87"/>
      <c r="L853" s="87"/>
      <c r="M853" s="89"/>
      <c r="N853" s="89"/>
      <c r="O853" s="89"/>
      <c r="S853" s="89"/>
      <c r="T853" s="89"/>
      <c r="U853" s="6"/>
      <c r="Y853" s="230"/>
      <c r="AA853" s="59"/>
      <c r="AB853" s="16"/>
      <c r="AC853" s="82"/>
      <c r="AD853" s="61"/>
      <c r="AE853" s="82"/>
    </row>
    <row r="854" spans="4:31" ht="13">
      <c r="D854" s="87"/>
      <c r="E854" s="87"/>
      <c r="F854" s="87"/>
      <c r="G854" s="87"/>
      <c r="H854" s="87"/>
      <c r="I854" s="87"/>
      <c r="L854" s="87"/>
      <c r="M854" s="89"/>
      <c r="N854" s="89"/>
      <c r="O854" s="89"/>
      <c r="S854" s="89"/>
      <c r="T854" s="89"/>
      <c r="U854" s="6"/>
      <c r="Y854" s="230"/>
      <c r="AA854" s="59"/>
      <c r="AB854" s="16"/>
      <c r="AC854" s="82"/>
      <c r="AD854" s="61"/>
      <c r="AE854" s="82"/>
    </row>
    <row r="855" spans="4:31" ht="13">
      <c r="D855" s="87"/>
      <c r="E855" s="87"/>
      <c r="F855" s="87"/>
      <c r="G855" s="87"/>
      <c r="H855" s="87"/>
      <c r="I855" s="87"/>
      <c r="L855" s="87"/>
      <c r="M855" s="89"/>
      <c r="N855" s="89"/>
      <c r="O855" s="89"/>
      <c r="S855" s="89"/>
      <c r="T855" s="89"/>
      <c r="U855" s="6"/>
      <c r="Y855" s="230"/>
      <c r="AA855" s="59"/>
      <c r="AB855" s="16"/>
      <c r="AC855" s="82"/>
      <c r="AD855" s="61"/>
      <c r="AE855" s="82"/>
    </row>
    <row r="856" spans="4:31" ht="13">
      <c r="D856" s="87"/>
      <c r="E856" s="87"/>
      <c r="F856" s="87"/>
      <c r="G856" s="87"/>
      <c r="H856" s="87"/>
      <c r="I856" s="87"/>
      <c r="L856" s="87"/>
      <c r="M856" s="89"/>
      <c r="N856" s="89"/>
      <c r="O856" s="89"/>
      <c r="S856" s="89"/>
      <c r="T856" s="89"/>
      <c r="U856" s="6"/>
      <c r="Y856" s="230"/>
      <c r="AA856" s="59"/>
      <c r="AB856" s="16"/>
      <c r="AC856" s="82"/>
      <c r="AD856" s="61"/>
      <c r="AE856" s="82"/>
    </row>
    <row r="857" spans="4:31" ht="13">
      <c r="D857" s="87"/>
      <c r="E857" s="87"/>
      <c r="F857" s="87"/>
      <c r="G857" s="87"/>
      <c r="H857" s="87"/>
      <c r="I857" s="87"/>
      <c r="L857" s="87"/>
      <c r="M857" s="89"/>
      <c r="N857" s="89"/>
      <c r="O857" s="89"/>
      <c r="S857" s="89"/>
      <c r="T857" s="89"/>
      <c r="U857" s="6"/>
      <c r="Y857" s="230"/>
      <c r="AA857" s="59"/>
      <c r="AB857" s="16"/>
      <c r="AC857" s="82"/>
      <c r="AD857" s="61"/>
      <c r="AE857" s="82"/>
    </row>
    <row r="858" spans="4:31" ht="13">
      <c r="D858" s="87"/>
      <c r="E858" s="87"/>
      <c r="F858" s="87"/>
      <c r="G858" s="87"/>
      <c r="H858" s="87"/>
      <c r="I858" s="87"/>
      <c r="L858" s="87"/>
      <c r="M858" s="89"/>
      <c r="N858" s="89"/>
      <c r="O858" s="89"/>
      <c r="S858" s="89"/>
      <c r="T858" s="89"/>
      <c r="U858" s="6"/>
      <c r="Y858" s="230"/>
      <c r="AA858" s="59"/>
      <c r="AB858" s="16"/>
      <c r="AC858" s="82"/>
      <c r="AD858" s="61"/>
      <c r="AE858" s="82"/>
    </row>
    <row r="859" spans="4:31" ht="13">
      <c r="D859" s="87"/>
      <c r="E859" s="87"/>
      <c r="F859" s="87"/>
      <c r="G859" s="87"/>
      <c r="H859" s="87"/>
      <c r="I859" s="87"/>
      <c r="L859" s="87"/>
      <c r="M859" s="89"/>
      <c r="N859" s="89"/>
      <c r="O859" s="89"/>
      <c r="S859" s="89"/>
      <c r="T859" s="89"/>
      <c r="U859" s="6"/>
      <c r="Y859" s="230"/>
      <c r="AA859" s="59"/>
      <c r="AB859" s="16"/>
      <c r="AC859" s="82"/>
      <c r="AD859" s="61"/>
      <c r="AE859" s="82"/>
    </row>
    <row r="860" spans="4:31" ht="13">
      <c r="D860" s="87"/>
      <c r="E860" s="87"/>
      <c r="F860" s="87"/>
      <c r="G860" s="87"/>
      <c r="H860" s="87"/>
      <c r="I860" s="87"/>
      <c r="L860" s="87"/>
      <c r="M860" s="89"/>
      <c r="N860" s="89"/>
      <c r="O860" s="89"/>
      <c r="S860" s="89"/>
      <c r="T860" s="89"/>
      <c r="U860" s="6"/>
      <c r="Y860" s="230"/>
      <c r="AA860" s="59"/>
      <c r="AB860" s="16"/>
      <c r="AC860" s="82"/>
      <c r="AD860" s="61"/>
      <c r="AE860" s="82"/>
    </row>
    <row r="861" spans="4:31" ht="13">
      <c r="D861" s="87"/>
      <c r="E861" s="87"/>
      <c r="F861" s="87"/>
      <c r="G861" s="87"/>
      <c r="H861" s="87"/>
      <c r="I861" s="87"/>
      <c r="L861" s="87"/>
      <c r="M861" s="89"/>
      <c r="N861" s="89"/>
      <c r="O861" s="89"/>
      <c r="S861" s="89"/>
      <c r="T861" s="89"/>
      <c r="U861" s="6"/>
      <c r="Y861" s="230"/>
      <c r="AA861" s="59"/>
      <c r="AB861" s="16"/>
      <c r="AC861" s="82"/>
      <c r="AD861" s="61"/>
      <c r="AE861" s="82"/>
    </row>
    <row r="862" spans="4:31" ht="13">
      <c r="D862" s="87"/>
      <c r="E862" s="87"/>
      <c r="F862" s="87"/>
      <c r="G862" s="87"/>
      <c r="H862" s="87"/>
      <c r="I862" s="87"/>
      <c r="L862" s="87"/>
      <c r="M862" s="89"/>
      <c r="N862" s="89"/>
      <c r="O862" s="89"/>
      <c r="S862" s="89"/>
      <c r="T862" s="89"/>
      <c r="U862" s="6"/>
      <c r="Y862" s="230"/>
      <c r="AA862" s="59"/>
      <c r="AB862" s="16"/>
      <c r="AC862" s="82"/>
      <c r="AD862" s="61"/>
      <c r="AE862" s="82"/>
    </row>
    <row r="863" spans="4:31" ht="13">
      <c r="D863" s="87"/>
      <c r="E863" s="87"/>
      <c r="F863" s="87"/>
      <c r="G863" s="87"/>
      <c r="H863" s="87"/>
      <c r="I863" s="87"/>
      <c r="L863" s="87"/>
      <c r="M863" s="89"/>
      <c r="N863" s="89"/>
      <c r="O863" s="89"/>
      <c r="S863" s="89"/>
      <c r="T863" s="89"/>
      <c r="U863" s="6"/>
      <c r="Y863" s="230"/>
      <c r="AA863" s="59"/>
      <c r="AB863" s="16"/>
      <c r="AC863" s="82"/>
      <c r="AD863" s="61"/>
      <c r="AE863" s="82"/>
    </row>
    <row r="864" spans="4:31" ht="13">
      <c r="D864" s="87"/>
      <c r="E864" s="87"/>
      <c r="F864" s="87"/>
      <c r="G864" s="87"/>
      <c r="H864" s="87"/>
      <c r="I864" s="87"/>
      <c r="L864" s="87"/>
      <c r="M864" s="89"/>
      <c r="N864" s="89"/>
      <c r="O864" s="89"/>
      <c r="S864" s="89"/>
      <c r="T864" s="89"/>
      <c r="U864" s="6"/>
      <c r="Y864" s="230"/>
      <c r="AA864" s="59"/>
      <c r="AB864" s="16"/>
      <c r="AC864" s="82"/>
      <c r="AD864" s="61"/>
      <c r="AE864" s="82"/>
    </row>
    <row r="865" spans="4:31" ht="13">
      <c r="D865" s="87"/>
      <c r="E865" s="87"/>
      <c r="F865" s="87"/>
      <c r="G865" s="87"/>
      <c r="H865" s="87"/>
      <c r="I865" s="87"/>
      <c r="L865" s="87"/>
      <c r="M865" s="89"/>
      <c r="N865" s="89"/>
      <c r="O865" s="89"/>
      <c r="S865" s="89"/>
      <c r="T865" s="89"/>
      <c r="U865" s="6"/>
      <c r="Y865" s="230"/>
      <c r="AA865" s="59"/>
      <c r="AB865" s="16"/>
      <c r="AC865" s="82"/>
      <c r="AD865" s="61"/>
      <c r="AE865" s="82"/>
    </row>
    <row r="866" spans="4:31" ht="13">
      <c r="D866" s="87"/>
      <c r="E866" s="87"/>
      <c r="F866" s="87"/>
      <c r="G866" s="87"/>
      <c r="H866" s="87"/>
      <c r="I866" s="87"/>
      <c r="L866" s="87"/>
      <c r="M866" s="89"/>
      <c r="N866" s="89"/>
      <c r="O866" s="89"/>
      <c r="S866" s="89"/>
      <c r="T866" s="89"/>
      <c r="U866" s="6"/>
      <c r="Y866" s="230"/>
      <c r="AA866" s="59"/>
      <c r="AB866" s="16"/>
      <c r="AC866" s="82"/>
      <c r="AD866" s="61"/>
      <c r="AE866" s="82"/>
    </row>
    <row r="867" spans="4:31" ht="13">
      <c r="D867" s="87"/>
      <c r="E867" s="87"/>
      <c r="F867" s="87"/>
      <c r="G867" s="87"/>
      <c r="H867" s="87"/>
      <c r="I867" s="87"/>
      <c r="L867" s="87"/>
      <c r="M867" s="89"/>
      <c r="N867" s="89"/>
      <c r="O867" s="89"/>
      <c r="S867" s="89"/>
      <c r="T867" s="89"/>
      <c r="U867" s="6"/>
      <c r="Y867" s="230"/>
      <c r="AA867" s="59"/>
      <c r="AB867" s="16"/>
      <c r="AC867" s="82"/>
      <c r="AD867" s="61"/>
      <c r="AE867" s="82"/>
    </row>
    <row r="868" spans="4:31" ht="13">
      <c r="D868" s="87"/>
      <c r="E868" s="87"/>
      <c r="F868" s="87"/>
      <c r="G868" s="87"/>
      <c r="H868" s="87"/>
      <c r="I868" s="87"/>
      <c r="L868" s="87"/>
      <c r="M868" s="89"/>
      <c r="N868" s="89"/>
      <c r="O868" s="89"/>
      <c r="S868" s="89"/>
      <c r="T868" s="89"/>
      <c r="U868" s="6"/>
      <c r="Y868" s="230"/>
      <c r="AA868" s="59"/>
      <c r="AB868" s="16"/>
      <c r="AC868" s="82"/>
      <c r="AD868" s="61"/>
      <c r="AE868" s="82"/>
    </row>
    <row r="869" spans="4:31" ht="13">
      <c r="D869" s="87"/>
      <c r="E869" s="87"/>
      <c r="F869" s="87"/>
      <c r="G869" s="87"/>
      <c r="H869" s="87"/>
      <c r="I869" s="87"/>
      <c r="L869" s="87"/>
      <c r="M869" s="89"/>
      <c r="N869" s="89"/>
      <c r="O869" s="89"/>
      <c r="S869" s="89"/>
      <c r="T869" s="89"/>
      <c r="U869" s="6"/>
      <c r="Y869" s="230"/>
      <c r="AA869" s="59"/>
      <c r="AB869" s="16"/>
      <c r="AC869" s="82"/>
      <c r="AD869" s="61"/>
      <c r="AE869" s="82"/>
    </row>
    <row r="870" spans="4:31" ht="13">
      <c r="D870" s="87"/>
      <c r="E870" s="87"/>
      <c r="F870" s="87"/>
      <c r="G870" s="87"/>
      <c r="H870" s="87"/>
      <c r="I870" s="87"/>
      <c r="L870" s="87"/>
      <c r="M870" s="89"/>
      <c r="N870" s="89"/>
      <c r="O870" s="89"/>
      <c r="S870" s="89"/>
      <c r="T870" s="89"/>
      <c r="U870" s="6"/>
      <c r="Y870" s="230"/>
      <c r="AA870" s="59"/>
      <c r="AB870" s="16"/>
      <c r="AC870" s="82"/>
      <c r="AD870" s="61"/>
      <c r="AE870" s="82"/>
    </row>
    <row r="871" spans="4:31" ht="13">
      <c r="D871" s="87"/>
      <c r="E871" s="87"/>
      <c r="F871" s="87"/>
      <c r="G871" s="87"/>
      <c r="H871" s="87"/>
      <c r="I871" s="87"/>
      <c r="L871" s="87"/>
      <c r="M871" s="89"/>
      <c r="N871" s="89"/>
      <c r="O871" s="89"/>
      <c r="S871" s="89"/>
      <c r="T871" s="89"/>
      <c r="U871" s="6"/>
      <c r="Y871" s="230"/>
      <c r="AA871" s="59"/>
      <c r="AB871" s="16"/>
      <c r="AC871" s="82"/>
      <c r="AD871" s="61"/>
      <c r="AE871" s="82"/>
    </row>
    <row r="872" spans="4:31" ht="13">
      <c r="D872" s="87"/>
      <c r="E872" s="87"/>
      <c r="F872" s="87"/>
      <c r="G872" s="87"/>
      <c r="H872" s="87"/>
      <c r="I872" s="87"/>
      <c r="L872" s="87"/>
      <c r="M872" s="89"/>
      <c r="N872" s="89"/>
      <c r="O872" s="89"/>
      <c r="S872" s="89"/>
      <c r="T872" s="89"/>
      <c r="U872" s="6"/>
      <c r="Y872" s="230"/>
      <c r="AA872" s="59"/>
      <c r="AB872" s="16"/>
      <c r="AC872" s="82"/>
      <c r="AD872" s="61"/>
      <c r="AE872" s="82"/>
    </row>
    <row r="873" spans="4:31" ht="13">
      <c r="D873" s="87"/>
      <c r="E873" s="87"/>
      <c r="F873" s="87"/>
      <c r="G873" s="87"/>
      <c r="H873" s="87"/>
      <c r="I873" s="87"/>
      <c r="L873" s="87"/>
      <c r="M873" s="89"/>
      <c r="N873" s="89"/>
      <c r="O873" s="89"/>
      <c r="S873" s="89"/>
      <c r="T873" s="89"/>
      <c r="U873" s="6"/>
      <c r="Y873" s="230"/>
      <c r="AA873" s="59"/>
      <c r="AB873" s="16"/>
      <c r="AC873" s="82"/>
      <c r="AD873" s="61"/>
      <c r="AE873" s="82"/>
    </row>
    <row r="874" spans="4:31" ht="13">
      <c r="D874" s="87"/>
      <c r="E874" s="87"/>
      <c r="F874" s="87"/>
      <c r="G874" s="87"/>
      <c r="H874" s="87"/>
      <c r="I874" s="87"/>
      <c r="L874" s="87"/>
      <c r="M874" s="89"/>
      <c r="N874" s="89"/>
      <c r="O874" s="89"/>
      <c r="S874" s="89"/>
      <c r="T874" s="89"/>
      <c r="U874" s="6"/>
      <c r="Y874" s="230"/>
      <c r="AA874" s="59"/>
      <c r="AB874" s="16"/>
      <c r="AC874" s="82"/>
      <c r="AD874" s="61"/>
      <c r="AE874" s="82"/>
    </row>
    <row r="875" spans="4:31" ht="13">
      <c r="D875" s="87"/>
      <c r="E875" s="87"/>
      <c r="F875" s="87"/>
      <c r="G875" s="87"/>
      <c r="H875" s="87"/>
      <c r="I875" s="87"/>
      <c r="L875" s="87"/>
      <c r="M875" s="89"/>
      <c r="N875" s="89"/>
      <c r="O875" s="89"/>
      <c r="S875" s="89"/>
      <c r="T875" s="89"/>
      <c r="U875" s="6"/>
      <c r="Y875" s="230"/>
      <c r="AA875" s="59"/>
      <c r="AB875" s="16"/>
      <c r="AC875" s="82"/>
      <c r="AD875" s="61"/>
      <c r="AE875" s="82"/>
    </row>
    <row r="876" spans="4:31" ht="13">
      <c r="D876" s="87"/>
      <c r="E876" s="87"/>
      <c r="F876" s="87"/>
      <c r="G876" s="87"/>
      <c r="H876" s="87"/>
      <c r="I876" s="87"/>
      <c r="L876" s="87"/>
      <c r="M876" s="89"/>
      <c r="N876" s="89"/>
      <c r="O876" s="89"/>
      <c r="S876" s="89"/>
      <c r="T876" s="89"/>
      <c r="U876" s="6"/>
      <c r="Y876" s="230"/>
      <c r="AA876" s="59"/>
      <c r="AB876" s="16"/>
      <c r="AC876" s="82"/>
      <c r="AD876" s="61"/>
      <c r="AE876" s="82"/>
    </row>
    <row r="877" spans="4:31" ht="13">
      <c r="D877" s="87"/>
      <c r="E877" s="87"/>
      <c r="F877" s="87"/>
      <c r="G877" s="87"/>
      <c r="H877" s="87"/>
      <c r="I877" s="87"/>
      <c r="L877" s="87"/>
      <c r="M877" s="89"/>
      <c r="N877" s="89"/>
      <c r="O877" s="89"/>
      <c r="S877" s="89"/>
      <c r="T877" s="89"/>
      <c r="U877" s="6"/>
      <c r="Y877" s="230"/>
      <c r="AA877" s="59"/>
      <c r="AB877" s="16"/>
      <c r="AC877" s="82"/>
      <c r="AD877" s="61"/>
      <c r="AE877" s="82"/>
    </row>
    <row r="878" spans="4:31" ht="13">
      <c r="D878" s="87"/>
      <c r="E878" s="87"/>
      <c r="F878" s="87"/>
      <c r="G878" s="87"/>
      <c r="H878" s="87"/>
      <c r="I878" s="87"/>
      <c r="L878" s="87"/>
      <c r="M878" s="89"/>
      <c r="N878" s="89"/>
      <c r="O878" s="89"/>
      <c r="S878" s="89"/>
      <c r="T878" s="89"/>
      <c r="U878" s="6"/>
      <c r="Y878" s="230"/>
      <c r="AA878" s="59"/>
      <c r="AB878" s="16"/>
      <c r="AC878" s="82"/>
      <c r="AD878" s="61"/>
      <c r="AE878" s="82"/>
    </row>
    <row r="879" spans="4:31" ht="13">
      <c r="D879" s="87"/>
      <c r="E879" s="87"/>
      <c r="F879" s="87"/>
      <c r="G879" s="87"/>
      <c r="H879" s="87"/>
      <c r="I879" s="87"/>
      <c r="L879" s="87"/>
      <c r="M879" s="89"/>
      <c r="N879" s="89"/>
      <c r="O879" s="89"/>
      <c r="S879" s="89"/>
      <c r="T879" s="89"/>
      <c r="U879" s="6"/>
      <c r="Y879" s="230"/>
      <c r="AA879" s="59"/>
      <c r="AB879" s="16"/>
      <c r="AC879" s="82"/>
      <c r="AD879" s="61"/>
      <c r="AE879" s="82"/>
    </row>
    <row r="880" spans="4:31" ht="13">
      <c r="D880" s="87"/>
      <c r="E880" s="87"/>
      <c r="F880" s="87"/>
      <c r="G880" s="87"/>
      <c r="H880" s="87"/>
      <c r="I880" s="87"/>
      <c r="L880" s="87"/>
      <c r="M880" s="89"/>
      <c r="N880" s="89"/>
      <c r="O880" s="89"/>
      <c r="S880" s="89"/>
      <c r="T880" s="89"/>
      <c r="U880" s="6"/>
      <c r="Y880" s="230"/>
      <c r="AA880" s="59"/>
      <c r="AB880" s="16"/>
      <c r="AC880" s="82"/>
      <c r="AD880" s="61"/>
      <c r="AE880" s="82"/>
    </row>
    <row r="881" spans="4:31" ht="13">
      <c r="D881" s="87"/>
      <c r="E881" s="87"/>
      <c r="F881" s="87"/>
      <c r="G881" s="87"/>
      <c r="H881" s="87"/>
      <c r="I881" s="87"/>
      <c r="L881" s="87"/>
      <c r="M881" s="89"/>
      <c r="N881" s="89"/>
      <c r="O881" s="89"/>
      <c r="S881" s="89"/>
      <c r="T881" s="89"/>
      <c r="U881" s="6"/>
      <c r="Y881" s="230"/>
      <c r="AA881" s="59"/>
      <c r="AB881" s="16"/>
      <c r="AC881" s="82"/>
      <c r="AD881" s="61"/>
      <c r="AE881" s="82"/>
    </row>
    <row r="882" spans="4:31" ht="13">
      <c r="D882" s="87"/>
      <c r="E882" s="87"/>
      <c r="F882" s="87"/>
      <c r="G882" s="87"/>
      <c r="H882" s="87"/>
      <c r="I882" s="87"/>
      <c r="L882" s="87"/>
      <c r="M882" s="89"/>
      <c r="N882" s="89"/>
      <c r="O882" s="89"/>
      <c r="S882" s="89"/>
      <c r="T882" s="89"/>
      <c r="U882" s="6"/>
      <c r="Y882" s="230"/>
      <c r="AA882" s="59"/>
      <c r="AB882" s="16"/>
      <c r="AC882" s="82"/>
      <c r="AD882" s="61"/>
      <c r="AE882" s="82"/>
    </row>
    <row r="883" spans="4:31" ht="13">
      <c r="D883" s="87"/>
      <c r="E883" s="87"/>
      <c r="F883" s="87"/>
      <c r="G883" s="87"/>
      <c r="H883" s="87"/>
      <c r="I883" s="87"/>
      <c r="L883" s="87"/>
      <c r="M883" s="89"/>
      <c r="N883" s="89"/>
      <c r="O883" s="89"/>
      <c r="S883" s="89"/>
      <c r="T883" s="89"/>
      <c r="U883" s="6"/>
      <c r="Y883" s="230"/>
      <c r="AA883" s="59"/>
      <c r="AB883" s="16"/>
      <c r="AC883" s="82"/>
      <c r="AD883" s="61"/>
      <c r="AE883" s="82"/>
    </row>
    <row r="884" spans="4:31" ht="13">
      <c r="D884" s="87"/>
      <c r="E884" s="87"/>
      <c r="F884" s="87"/>
      <c r="G884" s="87"/>
      <c r="H884" s="87"/>
      <c r="I884" s="87"/>
      <c r="L884" s="87"/>
      <c r="M884" s="89"/>
      <c r="N884" s="89"/>
      <c r="O884" s="89"/>
      <c r="S884" s="89"/>
      <c r="T884" s="89"/>
      <c r="U884" s="6"/>
      <c r="Y884" s="230"/>
      <c r="AA884" s="59"/>
      <c r="AB884" s="16"/>
      <c r="AC884" s="82"/>
      <c r="AD884" s="61"/>
      <c r="AE884" s="82"/>
    </row>
    <row r="885" spans="4:31" ht="13">
      <c r="D885" s="87"/>
      <c r="E885" s="87"/>
      <c r="F885" s="87"/>
      <c r="G885" s="87"/>
      <c r="H885" s="87"/>
      <c r="I885" s="87"/>
      <c r="L885" s="87"/>
      <c r="M885" s="89"/>
      <c r="N885" s="89"/>
      <c r="O885" s="89"/>
      <c r="S885" s="89"/>
      <c r="T885" s="89"/>
      <c r="U885" s="6"/>
      <c r="Y885" s="230"/>
      <c r="AA885" s="59"/>
      <c r="AB885" s="16"/>
      <c r="AC885" s="82"/>
      <c r="AD885" s="61"/>
      <c r="AE885" s="82"/>
    </row>
    <row r="886" spans="4:31" ht="13">
      <c r="D886" s="87"/>
      <c r="E886" s="87"/>
      <c r="F886" s="87"/>
      <c r="G886" s="87"/>
      <c r="H886" s="87"/>
      <c r="I886" s="87"/>
      <c r="L886" s="87"/>
      <c r="M886" s="89"/>
      <c r="N886" s="89"/>
      <c r="O886" s="89"/>
      <c r="S886" s="89"/>
      <c r="T886" s="89"/>
      <c r="U886" s="6"/>
      <c r="Y886" s="230"/>
      <c r="AA886" s="59"/>
      <c r="AB886" s="16"/>
      <c r="AC886" s="82"/>
      <c r="AD886" s="61"/>
      <c r="AE886" s="82"/>
    </row>
    <row r="887" spans="4:31" ht="13">
      <c r="D887" s="87"/>
      <c r="E887" s="87"/>
      <c r="F887" s="87"/>
      <c r="G887" s="87"/>
      <c r="H887" s="87"/>
      <c r="I887" s="87"/>
      <c r="L887" s="87"/>
      <c r="M887" s="89"/>
      <c r="N887" s="89"/>
      <c r="O887" s="89"/>
      <c r="S887" s="89"/>
      <c r="T887" s="89"/>
      <c r="U887" s="6"/>
      <c r="Y887" s="230"/>
      <c r="AA887" s="59"/>
      <c r="AB887" s="16"/>
      <c r="AC887" s="82"/>
      <c r="AD887" s="61"/>
      <c r="AE887" s="82"/>
    </row>
    <row r="888" spans="4:31" ht="13">
      <c r="D888" s="87"/>
      <c r="E888" s="87"/>
      <c r="F888" s="87"/>
      <c r="G888" s="87"/>
      <c r="H888" s="87"/>
      <c r="I888" s="87"/>
      <c r="L888" s="87"/>
      <c r="M888" s="89"/>
      <c r="N888" s="89"/>
      <c r="O888" s="89"/>
      <c r="S888" s="89"/>
      <c r="T888" s="89"/>
      <c r="U888" s="6"/>
      <c r="Y888" s="230"/>
      <c r="AA888" s="59"/>
      <c r="AB888" s="16"/>
      <c r="AC888" s="82"/>
      <c r="AD888" s="61"/>
      <c r="AE888" s="82"/>
    </row>
    <row r="889" spans="4:31" ht="13">
      <c r="D889" s="87"/>
      <c r="E889" s="87"/>
      <c r="F889" s="87"/>
      <c r="G889" s="87"/>
      <c r="H889" s="87"/>
      <c r="I889" s="87"/>
      <c r="L889" s="87"/>
      <c r="M889" s="89"/>
      <c r="N889" s="89"/>
      <c r="O889" s="89"/>
      <c r="S889" s="89"/>
      <c r="T889" s="89"/>
      <c r="U889" s="6"/>
      <c r="Y889" s="230"/>
      <c r="AA889" s="59"/>
      <c r="AB889" s="16"/>
      <c r="AC889" s="82"/>
      <c r="AD889" s="61"/>
      <c r="AE889" s="82"/>
    </row>
    <row r="890" spans="4:31" ht="13">
      <c r="D890" s="87"/>
      <c r="E890" s="87"/>
      <c r="F890" s="87"/>
      <c r="G890" s="87"/>
      <c r="H890" s="87"/>
      <c r="I890" s="87"/>
      <c r="L890" s="87"/>
      <c r="M890" s="89"/>
      <c r="N890" s="89"/>
      <c r="O890" s="89"/>
      <c r="S890" s="89"/>
      <c r="T890" s="89"/>
      <c r="U890" s="6"/>
      <c r="Y890" s="230"/>
      <c r="AA890" s="59"/>
      <c r="AB890" s="16"/>
      <c r="AC890" s="82"/>
      <c r="AD890" s="61"/>
      <c r="AE890" s="82"/>
    </row>
    <row r="891" spans="4:31" ht="13">
      <c r="D891" s="87"/>
      <c r="E891" s="87"/>
      <c r="F891" s="87"/>
      <c r="G891" s="87"/>
      <c r="H891" s="87"/>
      <c r="I891" s="87"/>
      <c r="L891" s="87"/>
      <c r="M891" s="89"/>
      <c r="N891" s="89"/>
      <c r="O891" s="89"/>
      <c r="S891" s="89"/>
      <c r="T891" s="89"/>
      <c r="U891" s="6"/>
      <c r="Y891" s="230"/>
      <c r="AA891" s="59"/>
      <c r="AB891" s="16"/>
      <c r="AC891" s="82"/>
      <c r="AD891" s="61"/>
      <c r="AE891" s="82"/>
    </row>
    <row r="892" spans="4:31" ht="13">
      <c r="D892" s="87"/>
      <c r="E892" s="87"/>
      <c r="F892" s="87"/>
      <c r="G892" s="87"/>
      <c r="H892" s="87"/>
      <c r="I892" s="87"/>
      <c r="L892" s="87"/>
      <c r="M892" s="89"/>
      <c r="N892" s="89"/>
      <c r="O892" s="89"/>
      <c r="S892" s="89"/>
      <c r="T892" s="89"/>
      <c r="U892" s="6"/>
      <c r="Y892" s="230"/>
      <c r="AA892" s="59"/>
      <c r="AB892" s="16"/>
      <c r="AC892" s="82"/>
      <c r="AD892" s="61"/>
      <c r="AE892" s="82"/>
    </row>
    <row r="893" spans="4:31" ht="13">
      <c r="D893" s="87"/>
      <c r="E893" s="87"/>
      <c r="F893" s="87"/>
      <c r="G893" s="87"/>
      <c r="H893" s="87"/>
      <c r="I893" s="87"/>
      <c r="L893" s="87"/>
      <c r="M893" s="89"/>
      <c r="N893" s="89"/>
      <c r="O893" s="89"/>
      <c r="S893" s="89"/>
      <c r="T893" s="89"/>
      <c r="U893" s="6"/>
      <c r="Y893" s="230"/>
      <c r="AA893" s="59"/>
      <c r="AB893" s="16"/>
      <c r="AC893" s="82"/>
      <c r="AD893" s="61"/>
      <c r="AE893" s="82"/>
    </row>
    <row r="894" spans="4:31" ht="13">
      <c r="D894" s="87"/>
      <c r="E894" s="87"/>
      <c r="F894" s="87"/>
      <c r="G894" s="87"/>
      <c r="H894" s="87"/>
      <c r="I894" s="87"/>
      <c r="L894" s="87"/>
      <c r="M894" s="89"/>
      <c r="N894" s="89"/>
      <c r="O894" s="89"/>
      <c r="S894" s="89"/>
      <c r="T894" s="89"/>
      <c r="U894" s="6"/>
      <c r="Y894" s="230"/>
      <c r="AA894" s="59"/>
      <c r="AB894" s="16"/>
      <c r="AC894" s="82"/>
      <c r="AD894" s="61"/>
      <c r="AE894" s="82"/>
    </row>
    <row r="895" spans="4:31" ht="13">
      <c r="D895" s="87"/>
      <c r="E895" s="87"/>
      <c r="F895" s="87"/>
      <c r="G895" s="87"/>
      <c r="H895" s="87"/>
      <c r="I895" s="87"/>
      <c r="L895" s="87"/>
      <c r="M895" s="89"/>
      <c r="N895" s="89"/>
      <c r="O895" s="89"/>
      <c r="S895" s="89"/>
      <c r="T895" s="89"/>
      <c r="U895" s="6"/>
      <c r="Y895" s="230"/>
      <c r="AA895" s="59"/>
      <c r="AB895" s="16"/>
      <c r="AC895" s="82"/>
      <c r="AD895" s="61"/>
      <c r="AE895" s="82"/>
    </row>
    <row r="896" spans="4:31" ht="13">
      <c r="D896" s="87"/>
      <c r="E896" s="87"/>
      <c r="F896" s="87"/>
      <c r="G896" s="87"/>
      <c r="H896" s="87"/>
      <c r="I896" s="87"/>
      <c r="L896" s="87"/>
      <c r="M896" s="89"/>
      <c r="N896" s="89"/>
      <c r="O896" s="89"/>
      <c r="S896" s="89"/>
      <c r="T896" s="89"/>
      <c r="U896" s="6"/>
      <c r="Y896" s="230"/>
      <c r="AA896" s="59"/>
      <c r="AB896" s="16"/>
      <c r="AC896" s="82"/>
      <c r="AD896" s="61"/>
      <c r="AE896" s="82"/>
    </row>
    <row r="897" spans="4:31" ht="13">
      <c r="D897" s="87"/>
      <c r="E897" s="87"/>
      <c r="F897" s="87"/>
      <c r="G897" s="87"/>
      <c r="H897" s="87"/>
      <c r="I897" s="87"/>
      <c r="L897" s="87"/>
      <c r="M897" s="89"/>
      <c r="N897" s="89"/>
      <c r="O897" s="89"/>
      <c r="S897" s="89"/>
      <c r="T897" s="89"/>
      <c r="U897" s="6"/>
      <c r="Y897" s="230"/>
      <c r="AA897" s="59"/>
      <c r="AB897" s="16"/>
      <c r="AC897" s="82"/>
      <c r="AD897" s="61"/>
      <c r="AE897" s="82"/>
    </row>
    <row r="898" spans="4:31" ht="13">
      <c r="D898" s="87"/>
      <c r="E898" s="87"/>
      <c r="F898" s="87"/>
      <c r="G898" s="87"/>
      <c r="H898" s="87"/>
      <c r="I898" s="87"/>
      <c r="L898" s="87"/>
      <c r="M898" s="89"/>
      <c r="N898" s="89"/>
      <c r="O898" s="89"/>
      <c r="S898" s="89"/>
      <c r="T898" s="89"/>
      <c r="U898" s="6"/>
      <c r="Y898" s="230"/>
      <c r="AA898" s="59"/>
      <c r="AB898" s="16"/>
      <c r="AC898" s="82"/>
      <c r="AD898" s="61"/>
      <c r="AE898" s="82"/>
    </row>
    <row r="899" spans="4:31" ht="13">
      <c r="D899" s="87"/>
      <c r="E899" s="87"/>
      <c r="F899" s="87"/>
      <c r="G899" s="87"/>
      <c r="H899" s="87"/>
      <c r="I899" s="87"/>
      <c r="L899" s="87"/>
      <c r="M899" s="89"/>
      <c r="N899" s="89"/>
      <c r="O899" s="89"/>
      <c r="S899" s="89"/>
      <c r="T899" s="89"/>
      <c r="U899" s="6"/>
      <c r="Y899" s="230"/>
      <c r="AA899" s="59"/>
      <c r="AB899" s="16"/>
      <c r="AC899" s="82"/>
      <c r="AD899" s="61"/>
      <c r="AE899" s="82"/>
    </row>
    <row r="900" spans="4:31" ht="13">
      <c r="D900" s="87"/>
      <c r="E900" s="87"/>
      <c r="F900" s="87"/>
      <c r="G900" s="87"/>
      <c r="H900" s="87"/>
      <c r="I900" s="87"/>
      <c r="L900" s="87"/>
      <c r="M900" s="89"/>
      <c r="N900" s="89"/>
      <c r="O900" s="89"/>
      <c r="S900" s="89"/>
      <c r="T900" s="89"/>
      <c r="U900" s="6"/>
      <c r="Y900" s="230"/>
      <c r="AA900" s="59"/>
      <c r="AB900" s="16"/>
      <c r="AC900" s="82"/>
      <c r="AD900" s="61"/>
      <c r="AE900" s="82"/>
    </row>
    <row r="901" spans="4:31" ht="13">
      <c r="D901" s="87"/>
      <c r="E901" s="87"/>
      <c r="F901" s="87"/>
      <c r="G901" s="87"/>
      <c r="H901" s="87"/>
      <c r="I901" s="87"/>
      <c r="L901" s="87"/>
      <c r="M901" s="89"/>
      <c r="N901" s="89"/>
      <c r="O901" s="89"/>
      <c r="S901" s="89"/>
      <c r="T901" s="89"/>
      <c r="U901" s="6"/>
      <c r="Y901" s="230"/>
      <c r="AA901" s="59"/>
      <c r="AB901" s="16"/>
      <c r="AC901" s="82"/>
      <c r="AD901" s="61"/>
      <c r="AE901" s="82"/>
    </row>
    <row r="902" spans="4:31" ht="13">
      <c r="D902" s="87"/>
      <c r="E902" s="87"/>
      <c r="F902" s="87"/>
      <c r="G902" s="87"/>
      <c r="H902" s="87"/>
      <c r="I902" s="87"/>
      <c r="L902" s="87"/>
      <c r="M902" s="89"/>
      <c r="N902" s="89"/>
      <c r="O902" s="89"/>
      <c r="S902" s="89"/>
      <c r="T902" s="89"/>
      <c r="U902" s="6"/>
      <c r="Y902" s="230"/>
      <c r="AA902" s="59"/>
      <c r="AB902" s="16"/>
      <c r="AC902" s="82"/>
      <c r="AD902" s="61"/>
      <c r="AE902" s="82"/>
    </row>
    <row r="903" spans="4:31" ht="13">
      <c r="D903" s="87"/>
      <c r="E903" s="87"/>
      <c r="F903" s="87"/>
      <c r="G903" s="87"/>
      <c r="H903" s="87"/>
      <c r="I903" s="87"/>
      <c r="L903" s="87"/>
      <c r="M903" s="89"/>
      <c r="N903" s="89"/>
      <c r="O903" s="89"/>
      <c r="S903" s="89"/>
      <c r="T903" s="89"/>
      <c r="U903" s="6"/>
      <c r="Y903" s="230"/>
      <c r="AA903" s="59"/>
      <c r="AB903" s="16"/>
      <c r="AC903" s="82"/>
      <c r="AD903" s="61"/>
      <c r="AE903" s="82"/>
    </row>
    <row r="904" spans="4:31" ht="13">
      <c r="D904" s="87"/>
      <c r="E904" s="87"/>
      <c r="F904" s="87"/>
      <c r="G904" s="87"/>
      <c r="H904" s="87"/>
      <c r="I904" s="87"/>
      <c r="L904" s="87"/>
      <c r="M904" s="89"/>
      <c r="N904" s="89"/>
      <c r="O904" s="89"/>
      <c r="S904" s="89"/>
      <c r="T904" s="89"/>
      <c r="U904" s="6"/>
      <c r="Y904" s="230"/>
      <c r="AA904" s="59"/>
      <c r="AB904" s="16"/>
      <c r="AC904" s="82"/>
      <c r="AD904" s="61"/>
      <c r="AE904" s="82"/>
    </row>
    <row r="905" spans="4:31" ht="13">
      <c r="D905" s="87"/>
      <c r="E905" s="87"/>
      <c r="F905" s="87"/>
      <c r="G905" s="87"/>
      <c r="H905" s="87"/>
      <c r="I905" s="87"/>
      <c r="L905" s="87"/>
      <c r="M905" s="89"/>
      <c r="N905" s="89"/>
      <c r="O905" s="89"/>
      <c r="S905" s="89"/>
      <c r="T905" s="89"/>
      <c r="U905" s="6"/>
      <c r="Y905" s="230"/>
      <c r="AA905" s="59"/>
      <c r="AB905" s="16"/>
      <c r="AC905" s="82"/>
      <c r="AD905" s="61"/>
      <c r="AE905" s="82"/>
    </row>
    <row r="906" spans="4:31" ht="13">
      <c r="D906" s="87"/>
      <c r="E906" s="87"/>
      <c r="F906" s="87"/>
      <c r="G906" s="87"/>
      <c r="H906" s="87"/>
      <c r="I906" s="87"/>
      <c r="L906" s="87"/>
      <c r="M906" s="89"/>
      <c r="N906" s="89"/>
      <c r="O906" s="89"/>
      <c r="S906" s="89"/>
      <c r="T906" s="89"/>
      <c r="U906" s="6"/>
      <c r="Y906" s="230"/>
      <c r="AA906" s="59"/>
      <c r="AB906" s="16"/>
      <c r="AC906" s="82"/>
      <c r="AD906" s="61"/>
      <c r="AE906" s="82"/>
    </row>
    <row r="907" spans="4:31" ht="13">
      <c r="D907" s="87"/>
      <c r="E907" s="87"/>
      <c r="F907" s="87"/>
      <c r="G907" s="87"/>
      <c r="H907" s="87"/>
      <c r="I907" s="87"/>
      <c r="L907" s="87"/>
      <c r="M907" s="89"/>
      <c r="N907" s="89"/>
      <c r="O907" s="89"/>
      <c r="S907" s="89"/>
      <c r="T907" s="89"/>
      <c r="U907" s="6"/>
      <c r="Y907" s="230"/>
      <c r="AA907" s="59"/>
      <c r="AB907" s="16"/>
      <c r="AC907" s="82"/>
      <c r="AD907" s="61"/>
      <c r="AE907" s="82"/>
    </row>
    <row r="908" spans="4:31" ht="13">
      <c r="D908" s="87"/>
      <c r="E908" s="87"/>
      <c r="F908" s="87"/>
      <c r="G908" s="87"/>
      <c r="H908" s="87"/>
      <c r="I908" s="87"/>
      <c r="L908" s="87"/>
      <c r="M908" s="89"/>
      <c r="N908" s="89"/>
      <c r="O908" s="89"/>
      <c r="S908" s="89"/>
      <c r="T908" s="89"/>
      <c r="U908" s="6"/>
      <c r="Y908" s="230"/>
      <c r="AA908" s="59"/>
      <c r="AB908" s="16"/>
      <c r="AC908" s="82"/>
      <c r="AD908" s="61"/>
      <c r="AE908" s="82"/>
    </row>
    <row r="909" spans="4:31" ht="13">
      <c r="D909" s="87"/>
      <c r="E909" s="87"/>
      <c r="F909" s="87"/>
      <c r="G909" s="87"/>
      <c r="H909" s="87"/>
      <c r="I909" s="87"/>
      <c r="L909" s="87"/>
      <c r="M909" s="89"/>
      <c r="N909" s="89"/>
      <c r="O909" s="89"/>
      <c r="S909" s="89"/>
      <c r="T909" s="89"/>
      <c r="U909" s="6"/>
      <c r="Y909" s="230"/>
      <c r="AA909" s="59"/>
      <c r="AB909" s="16"/>
      <c r="AC909" s="82"/>
      <c r="AD909" s="61"/>
      <c r="AE909" s="82"/>
    </row>
    <row r="910" spans="4:31" ht="13">
      <c r="D910" s="87"/>
      <c r="E910" s="87"/>
      <c r="F910" s="87"/>
      <c r="G910" s="87"/>
      <c r="H910" s="87"/>
      <c r="I910" s="87"/>
      <c r="L910" s="87"/>
      <c r="M910" s="89"/>
      <c r="N910" s="89"/>
      <c r="O910" s="89"/>
      <c r="S910" s="89"/>
      <c r="T910" s="89"/>
      <c r="U910" s="6"/>
      <c r="Y910" s="230"/>
      <c r="AA910" s="59"/>
      <c r="AB910" s="16"/>
      <c r="AC910" s="82"/>
      <c r="AD910" s="61"/>
      <c r="AE910" s="82"/>
    </row>
    <row r="911" spans="4:31" ht="13">
      <c r="D911" s="87"/>
      <c r="E911" s="87"/>
      <c r="F911" s="87"/>
      <c r="G911" s="87"/>
      <c r="H911" s="87"/>
      <c r="I911" s="87"/>
      <c r="L911" s="87"/>
      <c r="M911" s="89"/>
      <c r="N911" s="89"/>
      <c r="O911" s="89"/>
      <c r="S911" s="89"/>
      <c r="T911" s="89"/>
      <c r="U911" s="6"/>
      <c r="Y911" s="230"/>
      <c r="AA911" s="59"/>
      <c r="AB911" s="16"/>
      <c r="AC911" s="82"/>
      <c r="AD911" s="61"/>
      <c r="AE911" s="82"/>
    </row>
    <row r="912" spans="4:31" ht="13">
      <c r="D912" s="87"/>
      <c r="E912" s="87"/>
      <c r="F912" s="87"/>
      <c r="G912" s="87"/>
      <c r="H912" s="87"/>
      <c r="I912" s="87"/>
      <c r="L912" s="87"/>
      <c r="M912" s="89"/>
      <c r="N912" s="89"/>
      <c r="O912" s="89"/>
      <c r="S912" s="89"/>
      <c r="T912" s="89"/>
      <c r="U912" s="6"/>
      <c r="Y912" s="230"/>
      <c r="AA912" s="59"/>
      <c r="AB912" s="16"/>
      <c r="AC912" s="82"/>
      <c r="AD912" s="61"/>
      <c r="AE912" s="82"/>
    </row>
    <row r="913" spans="4:31" ht="13">
      <c r="D913" s="87"/>
      <c r="E913" s="87"/>
      <c r="F913" s="87"/>
      <c r="G913" s="87"/>
      <c r="H913" s="87"/>
      <c r="I913" s="87"/>
      <c r="L913" s="87"/>
      <c r="M913" s="89"/>
      <c r="N913" s="89"/>
      <c r="O913" s="89"/>
      <c r="S913" s="89"/>
      <c r="T913" s="89"/>
      <c r="U913" s="6"/>
      <c r="Y913" s="230"/>
      <c r="AA913" s="59"/>
      <c r="AB913" s="16"/>
      <c r="AC913" s="82"/>
      <c r="AD913" s="61"/>
      <c r="AE913" s="82"/>
    </row>
    <row r="914" spans="4:31" ht="13">
      <c r="D914" s="87"/>
      <c r="E914" s="87"/>
      <c r="F914" s="87"/>
      <c r="G914" s="87"/>
      <c r="H914" s="87"/>
      <c r="I914" s="87"/>
      <c r="L914" s="87"/>
      <c r="M914" s="89"/>
      <c r="N914" s="89"/>
      <c r="O914" s="89"/>
      <c r="S914" s="89"/>
      <c r="T914" s="89"/>
      <c r="U914" s="6"/>
      <c r="Y914" s="230"/>
      <c r="AA914" s="59"/>
      <c r="AB914" s="16"/>
      <c r="AC914" s="82"/>
      <c r="AD914" s="61"/>
      <c r="AE914" s="82"/>
    </row>
    <row r="915" spans="4:31" ht="13">
      <c r="D915" s="87"/>
      <c r="E915" s="87"/>
      <c r="F915" s="87"/>
      <c r="G915" s="87"/>
      <c r="H915" s="87"/>
      <c r="I915" s="87"/>
      <c r="L915" s="87"/>
      <c r="M915" s="89"/>
      <c r="N915" s="89"/>
      <c r="O915" s="89"/>
      <c r="S915" s="89"/>
      <c r="T915" s="89"/>
      <c r="U915" s="6"/>
      <c r="Y915" s="230"/>
      <c r="AA915" s="59"/>
      <c r="AB915" s="16"/>
      <c r="AC915" s="82"/>
      <c r="AD915" s="61"/>
      <c r="AE915" s="82"/>
    </row>
    <row r="916" spans="4:31" ht="13">
      <c r="D916" s="87"/>
      <c r="E916" s="87"/>
      <c r="F916" s="87"/>
      <c r="G916" s="87"/>
      <c r="H916" s="87"/>
      <c r="I916" s="87"/>
      <c r="L916" s="87"/>
      <c r="M916" s="89"/>
      <c r="N916" s="89"/>
      <c r="O916" s="89"/>
      <c r="S916" s="89"/>
      <c r="T916" s="89"/>
      <c r="U916" s="6"/>
      <c r="Y916" s="230"/>
      <c r="AA916" s="59"/>
      <c r="AB916" s="16"/>
      <c r="AC916" s="82"/>
      <c r="AD916" s="61"/>
      <c r="AE916" s="82"/>
    </row>
    <row r="917" spans="4:31" ht="13">
      <c r="D917" s="87"/>
      <c r="E917" s="87"/>
      <c r="F917" s="87"/>
      <c r="G917" s="87"/>
      <c r="H917" s="87"/>
      <c r="I917" s="87"/>
      <c r="L917" s="87"/>
      <c r="M917" s="89"/>
      <c r="N917" s="89"/>
      <c r="O917" s="89"/>
      <c r="S917" s="89"/>
      <c r="T917" s="89"/>
      <c r="U917" s="6"/>
      <c r="Y917" s="230"/>
      <c r="AA917" s="59"/>
      <c r="AB917" s="16"/>
      <c r="AC917" s="82"/>
      <c r="AD917" s="61"/>
      <c r="AE917" s="82"/>
    </row>
    <row r="918" spans="4:31" ht="13">
      <c r="D918" s="87"/>
      <c r="E918" s="87"/>
      <c r="F918" s="87"/>
      <c r="G918" s="87"/>
      <c r="H918" s="87"/>
      <c r="I918" s="87"/>
      <c r="L918" s="87"/>
      <c r="M918" s="89"/>
      <c r="N918" s="89"/>
      <c r="O918" s="89"/>
      <c r="S918" s="89"/>
      <c r="T918" s="89"/>
      <c r="U918" s="6"/>
      <c r="Y918" s="230"/>
      <c r="AA918" s="59"/>
      <c r="AB918" s="16"/>
      <c r="AC918" s="82"/>
      <c r="AD918" s="61"/>
      <c r="AE918" s="82"/>
    </row>
    <row r="919" spans="4:31" ht="13">
      <c r="D919" s="87"/>
      <c r="E919" s="87"/>
      <c r="F919" s="87"/>
      <c r="G919" s="87"/>
      <c r="H919" s="87"/>
      <c r="I919" s="87"/>
      <c r="L919" s="87"/>
      <c r="M919" s="89"/>
      <c r="N919" s="89"/>
      <c r="O919" s="89"/>
      <c r="S919" s="89"/>
      <c r="T919" s="89"/>
      <c r="U919" s="6"/>
      <c r="Y919" s="230"/>
      <c r="AA919" s="59"/>
      <c r="AB919" s="16"/>
      <c r="AC919" s="82"/>
      <c r="AD919" s="61"/>
      <c r="AE919" s="82"/>
    </row>
    <row r="920" spans="4:31" ht="13">
      <c r="D920" s="87"/>
      <c r="E920" s="87"/>
      <c r="F920" s="87"/>
      <c r="G920" s="87"/>
      <c r="H920" s="87"/>
      <c r="I920" s="87"/>
      <c r="L920" s="87"/>
      <c r="M920" s="89"/>
      <c r="N920" s="89"/>
      <c r="O920" s="89"/>
      <c r="S920" s="89"/>
      <c r="T920" s="89"/>
      <c r="U920" s="6"/>
      <c r="Y920" s="230"/>
      <c r="AA920" s="59"/>
      <c r="AB920" s="16"/>
      <c r="AC920" s="82"/>
      <c r="AD920" s="61"/>
      <c r="AE920" s="82"/>
    </row>
    <row r="921" spans="4:31" ht="13">
      <c r="D921" s="87"/>
      <c r="E921" s="87"/>
      <c r="F921" s="87"/>
      <c r="G921" s="87"/>
      <c r="H921" s="87"/>
      <c r="I921" s="87"/>
      <c r="L921" s="87"/>
      <c r="M921" s="89"/>
      <c r="N921" s="89"/>
      <c r="O921" s="89"/>
      <c r="S921" s="89"/>
      <c r="T921" s="89"/>
      <c r="U921" s="6"/>
      <c r="Y921" s="230"/>
      <c r="AA921" s="59"/>
      <c r="AB921" s="16"/>
      <c r="AC921" s="82"/>
      <c r="AD921" s="61"/>
      <c r="AE921" s="82"/>
    </row>
    <row r="922" spans="4:31" ht="13">
      <c r="D922" s="87"/>
      <c r="E922" s="87"/>
      <c r="F922" s="87"/>
      <c r="G922" s="87"/>
      <c r="H922" s="87"/>
      <c r="I922" s="87"/>
      <c r="L922" s="87"/>
      <c r="M922" s="89"/>
      <c r="N922" s="89"/>
      <c r="O922" s="89"/>
      <c r="S922" s="89"/>
      <c r="T922" s="89"/>
      <c r="U922" s="6"/>
      <c r="Y922" s="230"/>
      <c r="AA922" s="59"/>
      <c r="AB922" s="16"/>
      <c r="AC922" s="82"/>
      <c r="AD922" s="61"/>
      <c r="AE922" s="82"/>
    </row>
    <row r="923" spans="4:31" ht="13">
      <c r="D923" s="87"/>
      <c r="E923" s="87"/>
      <c r="F923" s="87"/>
      <c r="G923" s="87"/>
      <c r="H923" s="87"/>
      <c r="I923" s="87"/>
      <c r="L923" s="87"/>
      <c r="M923" s="89"/>
      <c r="N923" s="89"/>
      <c r="O923" s="89"/>
      <c r="S923" s="89"/>
      <c r="T923" s="89"/>
      <c r="U923" s="6"/>
      <c r="Y923" s="230"/>
      <c r="AA923" s="59"/>
      <c r="AB923" s="16"/>
      <c r="AC923" s="82"/>
      <c r="AD923" s="61"/>
      <c r="AE923" s="82"/>
    </row>
    <row r="924" spans="4:31" ht="13">
      <c r="D924" s="87"/>
      <c r="E924" s="87"/>
      <c r="F924" s="87"/>
      <c r="G924" s="87"/>
      <c r="H924" s="87"/>
      <c r="I924" s="87"/>
      <c r="L924" s="87"/>
      <c r="M924" s="89"/>
      <c r="N924" s="89"/>
      <c r="O924" s="89"/>
      <c r="S924" s="89"/>
      <c r="T924" s="89"/>
      <c r="U924" s="6"/>
      <c r="Y924" s="230"/>
      <c r="AA924" s="59"/>
      <c r="AB924" s="16"/>
      <c r="AC924" s="82"/>
      <c r="AD924" s="61"/>
      <c r="AE924" s="82"/>
    </row>
    <row r="925" spans="4:31" ht="13">
      <c r="D925" s="87"/>
      <c r="E925" s="87"/>
      <c r="F925" s="87"/>
      <c r="G925" s="87"/>
      <c r="H925" s="87"/>
      <c r="I925" s="87"/>
      <c r="L925" s="87"/>
      <c r="M925" s="89"/>
      <c r="N925" s="89"/>
      <c r="O925" s="89"/>
      <c r="S925" s="89"/>
      <c r="T925" s="89"/>
      <c r="U925" s="6"/>
      <c r="Y925" s="230"/>
      <c r="AA925" s="59"/>
      <c r="AB925" s="16"/>
      <c r="AC925" s="82"/>
      <c r="AD925" s="61"/>
      <c r="AE925" s="82"/>
    </row>
    <row r="926" spans="4:31" ht="13">
      <c r="D926" s="87"/>
      <c r="E926" s="87"/>
      <c r="F926" s="87"/>
      <c r="G926" s="87"/>
      <c r="H926" s="87"/>
      <c r="I926" s="87"/>
      <c r="L926" s="87"/>
      <c r="M926" s="89"/>
      <c r="N926" s="89"/>
      <c r="O926" s="89"/>
      <c r="S926" s="89"/>
      <c r="T926" s="89"/>
      <c r="U926" s="6"/>
      <c r="Y926" s="230"/>
      <c r="AA926" s="59"/>
      <c r="AB926" s="16"/>
      <c r="AC926" s="82"/>
      <c r="AD926" s="61"/>
      <c r="AE926" s="82"/>
    </row>
    <row r="927" spans="4:31" ht="13">
      <c r="D927" s="87"/>
      <c r="E927" s="87"/>
      <c r="F927" s="87"/>
      <c r="G927" s="87"/>
      <c r="H927" s="87"/>
      <c r="I927" s="87"/>
      <c r="L927" s="87"/>
      <c r="M927" s="89"/>
      <c r="N927" s="89"/>
      <c r="O927" s="89"/>
      <c r="S927" s="89"/>
      <c r="T927" s="89"/>
      <c r="U927" s="6"/>
      <c r="Y927" s="230"/>
      <c r="AA927" s="59"/>
      <c r="AB927" s="16"/>
      <c r="AC927" s="82"/>
      <c r="AD927" s="61"/>
      <c r="AE927" s="82"/>
    </row>
    <row r="928" spans="4:31" ht="13">
      <c r="D928" s="87"/>
      <c r="E928" s="87"/>
      <c r="F928" s="87"/>
      <c r="G928" s="87"/>
      <c r="H928" s="87"/>
      <c r="I928" s="87"/>
      <c r="L928" s="87"/>
      <c r="M928" s="89"/>
      <c r="N928" s="89"/>
      <c r="O928" s="89"/>
      <c r="S928" s="89"/>
      <c r="T928" s="89"/>
      <c r="U928" s="6"/>
      <c r="Y928" s="230"/>
      <c r="AA928" s="59"/>
      <c r="AB928" s="16"/>
      <c r="AC928" s="82"/>
      <c r="AD928" s="61"/>
      <c r="AE928" s="82"/>
    </row>
    <row r="929" spans="4:31" ht="13">
      <c r="D929" s="87"/>
      <c r="E929" s="87"/>
      <c r="F929" s="87"/>
      <c r="G929" s="87"/>
      <c r="H929" s="87"/>
      <c r="I929" s="87"/>
      <c r="L929" s="87"/>
      <c r="M929" s="89"/>
      <c r="N929" s="89"/>
      <c r="O929" s="89"/>
      <c r="S929" s="89"/>
      <c r="T929" s="89"/>
      <c r="U929" s="6"/>
      <c r="Y929" s="230"/>
      <c r="AA929" s="59"/>
      <c r="AB929" s="16"/>
      <c r="AC929" s="82"/>
      <c r="AD929" s="61"/>
      <c r="AE929" s="82"/>
    </row>
    <row r="930" spans="4:31" ht="13">
      <c r="D930" s="87"/>
      <c r="E930" s="87"/>
      <c r="F930" s="87"/>
      <c r="G930" s="87"/>
      <c r="H930" s="87"/>
      <c r="I930" s="87"/>
      <c r="L930" s="87"/>
      <c r="M930" s="89"/>
      <c r="N930" s="89"/>
      <c r="O930" s="89"/>
      <c r="S930" s="89"/>
      <c r="T930" s="89"/>
      <c r="U930" s="6"/>
      <c r="Y930" s="230"/>
      <c r="AA930" s="59"/>
      <c r="AB930" s="16"/>
      <c r="AC930" s="82"/>
      <c r="AD930" s="61"/>
      <c r="AE930" s="82"/>
    </row>
    <row r="931" spans="4:31" ht="13">
      <c r="D931" s="87"/>
      <c r="E931" s="87"/>
      <c r="F931" s="87"/>
      <c r="G931" s="87"/>
      <c r="H931" s="87"/>
      <c r="I931" s="87"/>
      <c r="L931" s="87"/>
      <c r="M931" s="89"/>
      <c r="N931" s="89"/>
      <c r="O931" s="89"/>
      <c r="S931" s="89"/>
      <c r="T931" s="89"/>
      <c r="U931" s="6"/>
      <c r="Y931" s="230"/>
      <c r="AA931" s="59"/>
      <c r="AB931" s="16"/>
      <c r="AC931" s="82"/>
      <c r="AD931" s="61"/>
      <c r="AE931" s="82"/>
    </row>
    <row r="932" spans="4:31" ht="13">
      <c r="D932" s="87"/>
      <c r="E932" s="87"/>
      <c r="F932" s="87"/>
      <c r="G932" s="87"/>
      <c r="H932" s="87"/>
      <c r="I932" s="87"/>
      <c r="L932" s="87"/>
      <c r="M932" s="89"/>
      <c r="N932" s="89"/>
      <c r="O932" s="89"/>
      <c r="S932" s="89"/>
      <c r="T932" s="89"/>
      <c r="U932" s="6"/>
      <c r="Y932" s="230"/>
      <c r="AA932" s="59"/>
      <c r="AB932" s="16"/>
      <c r="AC932" s="82"/>
      <c r="AD932" s="61"/>
      <c r="AE932" s="82"/>
    </row>
    <row r="933" spans="4:31" ht="13">
      <c r="D933" s="87"/>
      <c r="E933" s="87"/>
      <c r="F933" s="87"/>
      <c r="G933" s="87"/>
      <c r="H933" s="87"/>
      <c r="I933" s="87"/>
      <c r="L933" s="87"/>
      <c r="M933" s="89"/>
      <c r="N933" s="89"/>
      <c r="O933" s="89"/>
      <c r="S933" s="89"/>
      <c r="T933" s="89"/>
      <c r="U933" s="6"/>
      <c r="Y933" s="230"/>
      <c r="AA933" s="59"/>
      <c r="AB933" s="16"/>
      <c r="AC933" s="82"/>
      <c r="AD933" s="61"/>
      <c r="AE933" s="82"/>
    </row>
    <row r="934" spans="4:31" ht="13">
      <c r="D934" s="87"/>
      <c r="E934" s="87"/>
      <c r="F934" s="87"/>
      <c r="G934" s="87"/>
      <c r="H934" s="87"/>
      <c r="I934" s="87"/>
      <c r="L934" s="87"/>
      <c r="M934" s="89"/>
      <c r="N934" s="89"/>
      <c r="O934" s="89"/>
      <c r="S934" s="89"/>
      <c r="T934" s="89"/>
      <c r="U934" s="6"/>
      <c r="Y934" s="230"/>
      <c r="AA934" s="59"/>
      <c r="AB934" s="16"/>
      <c r="AC934" s="82"/>
      <c r="AD934" s="61"/>
      <c r="AE934" s="82"/>
    </row>
    <row r="935" spans="4:31" ht="13">
      <c r="D935" s="87"/>
      <c r="E935" s="87"/>
      <c r="F935" s="87"/>
      <c r="G935" s="87"/>
      <c r="H935" s="87"/>
      <c r="I935" s="87"/>
      <c r="L935" s="87"/>
      <c r="M935" s="89"/>
      <c r="N935" s="89"/>
      <c r="O935" s="89"/>
      <c r="S935" s="89"/>
      <c r="T935" s="89"/>
      <c r="U935" s="6"/>
      <c r="Y935" s="230"/>
      <c r="AA935" s="59"/>
      <c r="AB935" s="16"/>
      <c r="AC935" s="82"/>
      <c r="AD935" s="61"/>
      <c r="AE935" s="82"/>
    </row>
    <row r="936" spans="4:31" ht="13">
      <c r="D936" s="87"/>
      <c r="E936" s="87"/>
      <c r="F936" s="87"/>
      <c r="G936" s="87"/>
      <c r="H936" s="87"/>
      <c r="I936" s="87"/>
      <c r="L936" s="87"/>
      <c r="M936" s="89"/>
      <c r="N936" s="89"/>
      <c r="O936" s="89"/>
      <c r="S936" s="89"/>
      <c r="T936" s="89"/>
      <c r="U936" s="6"/>
      <c r="Y936" s="230"/>
      <c r="AA936" s="59"/>
      <c r="AB936" s="16"/>
      <c r="AC936" s="82"/>
      <c r="AD936" s="61"/>
      <c r="AE936" s="82"/>
    </row>
    <row r="937" spans="4:31" ht="13">
      <c r="D937" s="87"/>
      <c r="E937" s="87"/>
      <c r="F937" s="87"/>
      <c r="G937" s="87"/>
      <c r="H937" s="87"/>
      <c r="I937" s="87"/>
      <c r="L937" s="87"/>
      <c r="M937" s="89"/>
      <c r="N937" s="89"/>
      <c r="O937" s="89"/>
      <c r="S937" s="89"/>
      <c r="T937" s="89"/>
      <c r="U937" s="6"/>
      <c r="Y937" s="230"/>
      <c r="AA937" s="59"/>
      <c r="AB937" s="16"/>
      <c r="AC937" s="82"/>
      <c r="AD937" s="61"/>
      <c r="AE937" s="82"/>
    </row>
    <row r="938" spans="4:31" ht="13">
      <c r="D938" s="87"/>
      <c r="E938" s="87"/>
      <c r="F938" s="87"/>
      <c r="G938" s="87"/>
      <c r="H938" s="87"/>
      <c r="I938" s="87"/>
      <c r="L938" s="87"/>
      <c r="M938" s="89"/>
      <c r="N938" s="89"/>
      <c r="O938" s="89"/>
      <c r="S938" s="89"/>
      <c r="T938" s="89"/>
      <c r="U938" s="6"/>
      <c r="Y938" s="230"/>
      <c r="AA938" s="59"/>
      <c r="AB938" s="16"/>
      <c r="AC938" s="82"/>
      <c r="AD938" s="61"/>
      <c r="AE938" s="82"/>
    </row>
    <row r="939" spans="4:31" ht="13">
      <c r="D939" s="87"/>
      <c r="E939" s="87"/>
      <c r="F939" s="87"/>
      <c r="G939" s="87"/>
      <c r="H939" s="87"/>
      <c r="I939" s="87"/>
      <c r="L939" s="87"/>
      <c r="M939" s="89"/>
      <c r="N939" s="89"/>
      <c r="O939" s="89"/>
      <c r="S939" s="89"/>
      <c r="T939" s="89"/>
      <c r="U939" s="6"/>
      <c r="Y939" s="230"/>
      <c r="AA939" s="59"/>
      <c r="AB939" s="16"/>
      <c r="AC939" s="82"/>
      <c r="AD939" s="61"/>
      <c r="AE939" s="82"/>
    </row>
    <row r="940" spans="4:31" ht="13">
      <c r="D940" s="87"/>
      <c r="E940" s="87"/>
      <c r="F940" s="87"/>
      <c r="G940" s="87"/>
      <c r="H940" s="87"/>
      <c r="I940" s="87"/>
      <c r="L940" s="87"/>
      <c r="M940" s="89"/>
      <c r="N940" s="89"/>
      <c r="O940" s="89"/>
      <c r="S940" s="89"/>
      <c r="T940" s="89"/>
      <c r="U940" s="6"/>
      <c r="Y940" s="230"/>
      <c r="AA940" s="59"/>
      <c r="AB940" s="16"/>
      <c r="AC940" s="82"/>
      <c r="AD940" s="61"/>
      <c r="AE940" s="82"/>
    </row>
    <row r="941" spans="4:31" ht="13">
      <c r="D941" s="87"/>
      <c r="E941" s="87"/>
      <c r="F941" s="87"/>
      <c r="G941" s="87"/>
      <c r="H941" s="87"/>
      <c r="I941" s="87"/>
      <c r="L941" s="87"/>
      <c r="M941" s="89"/>
      <c r="N941" s="89"/>
      <c r="O941" s="89"/>
      <c r="S941" s="89"/>
      <c r="T941" s="89"/>
      <c r="U941" s="6"/>
      <c r="Y941" s="230"/>
      <c r="AA941" s="59"/>
      <c r="AB941" s="16"/>
      <c r="AC941" s="82"/>
      <c r="AD941" s="61"/>
      <c r="AE941" s="82"/>
    </row>
    <row r="942" spans="4:31" ht="13">
      <c r="D942" s="87"/>
      <c r="E942" s="87"/>
      <c r="F942" s="87"/>
      <c r="G942" s="87"/>
      <c r="H942" s="87"/>
      <c r="I942" s="87"/>
      <c r="L942" s="87"/>
      <c r="M942" s="89"/>
      <c r="N942" s="89"/>
      <c r="O942" s="89"/>
      <c r="S942" s="89"/>
      <c r="T942" s="89"/>
      <c r="U942" s="6"/>
      <c r="Y942" s="230"/>
      <c r="AA942" s="59"/>
      <c r="AB942" s="16"/>
      <c r="AC942" s="82"/>
      <c r="AD942" s="61"/>
      <c r="AE942" s="82"/>
    </row>
    <row r="943" spans="4:31" ht="13">
      <c r="D943" s="87"/>
      <c r="E943" s="87"/>
      <c r="F943" s="87"/>
      <c r="G943" s="87"/>
      <c r="H943" s="87"/>
      <c r="I943" s="87"/>
      <c r="L943" s="87"/>
      <c r="M943" s="89"/>
      <c r="N943" s="89"/>
      <c r="O943" s="89"/>
      <c r="S943" s="89"/>
      <c r="T943" s="89"/>
      <c r="U943" s="6"/>
      <c r="Y943" s="230"/>
      <c r="AA943" s="59"/>
      <c r="AB943" s="16"/>
      <c r="AC943" s="82"/>
      <c r="AD943" s="61"/>
      <c r="AE943" s="82"/>
    </row>
    <row r="944" spans="4:31" ht="13">
      <c r="D944" s="87"/>
      <c r="E944" s="87"/>
      <c r="F944" s="87"/>
      <c r="G944" s="87"/>
      <c r="H944" s="87"/>
      <c r="I944" s="87"/>
      <c r="L944" s="87"/>
      <c r="M944" s="89"/>
      <c r="N944" s="89"/>
      <c r="O944" s="89"/>
      <c r="S944" s="89"/>
      <c r="T944" s="89"/>
      <c r="U944" s="6"/>
      <c r="Y944" s="230"/>
      <c r="AA944" s="59"/>
      <c r="AB944" s="16"/>
      <c r="AC944" s="82"/>
      <c r="AD944" s="61"/>
      <c r="AE944" s="82"/>
    </row>
    <row r="945" spans="4:31" ht="13">
      <c r="D945" s="87"/>
      <c r="E945" s="87"/>
      <c r="F945" s="87"/>
      <c r="G945" s="87"/>
      <c r="H945" s="87"/>
      <c r="I945" s="87"/>
      <c r="L945" s="87"/>
      <c r="M945" s="89"/>
      <c r="N945" s="89"/>
      <c r="O945" s="89"/>
      <c r="S945" s="89"/>
      <c r="T945" s="89"/>
      <c r="U945" s="6"/>
      <c r="Y945" s="230"/>
      <c r="AA945" s="59"/>
      <c r="AB945" s="16"/>
      <c r="AC945" s="82"/>
      <c r="AD945" s="61"/>
      <c r="AE945" s="82"/>
    </row>
    <row r="946" spans="4:31" ht="13">
      <c r="D946" s="87"/>
      <c r="E946" s="87"/>
      <c r="F946" s="87"/>
      <c r="G946" s="87"/>
      <c r="H946" s="87"/>
      <c r="I946" s="87"/>
      <c r="L946" s="87"/>
      <c r="M946" s="89"/>
      <c r="N946" s="89"/>
      <c r="O946" s="89"/>
      <c r="S946" s="89"/>
      <c r="T946" s="89"/>
      <c r="U946" s="6"/>
      <c r="Y946" s="230"/>
      <c r="AA946" s="59"/>
      <c r="AB946" s="16"/>
      <c r="AC946" s="82"/>
      <c r="AD946" s="61"/>
      <c r="AE946" s="82"/>
    </row>
    <row r="947" spans="4:31" ht="13">
      <c r="D947" s="87"/>
      <c r="E947" s="87"/>
      <c r="F947" s="87"/>
      <c r="G947" s="87"/>
      <c r="H947" s="87"/>
      <c r="I947" s="87"/>
      <c r="L947" s="87"/>
      <c r="M947" s="89"/>
      <c r="N947" s="89"/>
      <c r="O947" s="89"/>
      <c r="S947" s="89"/>
      <c r="T947" s="89"/>
      <c r="U947" s="6"/>
      <c r="Y947" s="230"/>
      <c r="AA947" s="59"/>
      <c r="AB947" s="16"/>
      <c r="AC947" s="82"/>
      <c r="AD947" s="61"/>
      <c r="AE947" s="82"/>
    </row>
    <row r="948" spans="4:31" ht="13">
      <c r="D948" s="87"/>
      <c r="E948" s="87"/>
      <c r="F948" s="87"/>
      <c r="G948" s="87"/>
      <c r="H948" s="87"/>
      <c r="I948" s="87"/>
      <c r="L948" s="87"/>
      <c r="M948" s="89"/>
      <c r="N948" s="89"/>
      <c r="O948" s="89"/>
      <c r="S948" s="89"/>
      <c r="T948" s="89"/>
      <c r="U948" s="6"/>
      <c r="Y948" s="230"/>
      <c r="AA948" s="59"/>
      <c r="AB948" s="16"/>
      <c r="AC948" s="82"/>
      <c r="AD948" s="61"/>
      <c r="AE948" s="82"/>
    </row>
    <row r="949" spans="4:31" ht="13">
      <c r="D949" s="87"/>
      <c r="E949" s="87"/>
      <c r="F949" s="87"/>
      <c r="G949" s="87"/>
      <c r="H949" s="87"/>
      <c r="I949" s="87"/>
      <c r="L949" s="87"/>
      <c r="M949" s="89"/>
      <c r="N949" s="89"/>
      <c r="O949" s="89"/>
      <c r="S949" s="89"/>
      <c r="T949" s="89"/>
      <c r="U949" s="6"/>
      <c r="Y949" s="230"/>
      <c r="AA949" s="59"/>
      <c r="AB949" s="16"/>
      <c r="AC949" s="82"/>
      <c r="AD949" s="61"/>
      <c r="AE949" s="82"/>
    </row>
    <row r="950" spans="4:31" ht="13">
      <c r="D950" s="87"/>
      <c r="E950" s="87"/>
      <c r="F950" s="87"/>
      <c r="G950" s="87"/>
      <c r="H950" s="87"/>
      <c r="I950" s="87"/>
      <c r="L950" s="87"/>
      <c r="M950" s="89"/>
      <c r="N950" s="89"/>
      <c r="O950" s="89"/>
      <c r="S950" s="89"/>
      <c r="T950" s="89"/>
      <c r="U950" s="6"/>
      <c r="Y950" s="230"/>
      <c r="AA950" s="59"/>
      <c r="AB950" s="16"/>
      <c r="AC950" s="82"/>
      <c r="AD950" s="61"/>
      <c r="AE950" s="82"/>
    </row>
    <row r="951" spans="4:31" ht="13">
      <c r="D951" s="87"/>
      <c r="E951" s="87"/>
      <c r="F951" s="87"/>
      <c r="G951" s="87"/>
      <c r="H951" s="87"/>
      <c r="I951" s="87"/>
      <c r="L951" s="87"/>
      <c r="M951" s="89"/>
      <c r="N951" s="89"/>
      <c r="O951" s="89"/>
      <c r="S951" s="89"/>
      <c r="T951" s="89"/>
      <c r="U951" s="6"/>
      <c r="Y951" s="230"/>
      <c r="AA951" s="59"/>
      <c r="AB951" s="16"/>
      <c r="AC951" s="82"/>
      <c r="AD951" s="61"/>
      <c r="AE951" s="82"/>
    </row>
    <row r="952" spans="4:31" ht="13">
      <c r="D952" s="87"/>
      <c r="E952" s="87"/>
      <c r="F952" s="87"/>
      <c r="G952" s="87"/>
      <c r="H952" s="87"/>
      <c r="I952" s="87"/>
      <c r="L952" s="87"/>
      <c r="M952" s="89"/>
      <c r="N952" s="89"/>
      <c r="O952" s="89"/>
      <c r="S952" s="89"/>
      <c r="T952" s="89"/>
      <c r="U952" s="6"/>
      <c r="Y952" s="230"/>
      <c r="AA952" s="59"/>
      <c r="AB952" s="16"/>
      <c r="AC952" s="82"/>
      <c r="AD952" s="61"/>
      <c r="AE952" s="82"/>
    </row>
    <row r="953" spans="4:31" ht="13">
      <c r="D953" s="87"/>
      <c r="E953" s="87"/>
      <c r="F953" s="87"/>
      <c r="G953" s="87"/>
      <c r="H953" s="87"/>
      <c r="I953" s="87"/>
      <c r="L953" s="87"/>
      <c r="M953" s="89"/>
      <c r="N953" s="89"/>
      <c r="O953" s="89"/>
      <c r="S953" s="89"/>
      <c r="T953" s="89"/>
      <c r="U953" s="6"/>
      <c r="Y953" s="230"/>
      <c r="AA953" s="59"/>
      <c r="AB953" s="16"/>
      <c r="AC953" s="82"/>
      <c r="AD953" s="61"/>
      <c r="AE953" s="82"/>
    </row>
    <row r="954" spans="4:31" ht="13">
      <c r="D954" s="87"/>
      <c r="E954" s="87"/>
      <c r="F954" s="87"/>
      <c r="G954" s="87"/>
      <c r="H954" s="87"/>
      <c r="I954" s="87"/>
      <c r="L954" s="87"/>
      <c r="M954" s="89"/>
      <c r="N954" s="89"/>
      <c r="O954" s="89"/>
      <c r="S954" s="89"/>
      <c r="T954" s="89"/>
      <c r="U954" s="6"/>
      <c r="Y954" s="230"/>
      <c r="AA954" s="59"/>
      <c r="AB954" s="16"/>
      <c r="AC954" s="82"/>
      <c r="AD954" s="61"/>
      <c r="AE954" s="82"/>
    </row>
    <row r="955" spans="4:31" ht="13">
      <c r="D955" s="87"/>
      <c r="E955" s="87"/>
      <c r="F955" s="87"/>
      <c r="G955" s="87"/>
      <c r="H955" s="87"/>
      <c r="I955" s="87"/>
      <c r="L955" s="87"/>
      <c r="M955" s="89"/>
      <c r="N955" s="89"/>
      <c r="O955" s="89"/>
      <c r="S955" s="89"/>
      <c r="T955" s="89"/>
      <c r="U955" s="6"/>
      <c r="Y955" s="230"/>
      <c r="AA955" s="59"/>
      <c r="AB955" s="16"/>
      <c r="AC955" s="82"/>
      <c r="AD955" s="61"/>
      <c r="AE955" s="82"/>
    </row>
    <row r="956" spans="4:31" ht="13">
      <c r="D956" s="87"/>
      <c r="E956" s="87"/>
      <c r="F956" s="87"/>
      <c r="G956" s="87"/>
      <c r="H956" s="87"/>
      <c r="I956" s="87"/>
      <c r="L956" s="87"/>
      <c r="M956" s="89"/>
      <c r="N956" s="89"/>
      <c r="O956" s="89"/>
      <c r="S956" s="89"/>
      <c r="T956" s="89"/>
      <c r="U956" s="6"/>
      <c r="Y956" s="230"/>
      <c r="AA956" s="59"/>
      <c r="AB956" s="16"/>
      <c r="AC956" s="82"/>
      <c r="AD956" s="61"/>
      <c r="AE956" s="82"/>
    </row>
    <row r="957" spans="4:31" ht="13">
      <c r="D957" s="87"/>
      <c r="E957" s="87"/>
      <c r="F957" s="87"/>
      <c r="G957" s="87"/>
      <c r="H957" s="87"/>
      <c r="I957" s="87"/>
      <c r="L957" s="87"/>
      <c r="M957" s="89"/>
      <c r="N957" s="89"/>
      <c r="O957" s="89"/>
      <c r="S957" s="89"/>
      <c r="T957" s="89"/>
      <c r="U957" s="6"/>
      <c r="Y957" s="230"/>
      <c r="AA957" s="59"/>
      <c r="AB957" s="16"/>
      <c r="AC957" s="82"/>
      <c r="AD957" s="61"/>
      <c r="AE957" s="82"/>
    </row>
    <row r="958" spans="4:31" ht="13">
      <c r="D958" s="87"/>
      <c r="E958" s="87"/>
      <c r="F958" s="87"/>
      <c r="G958" s="87"/>
      <c r="H958" s="87"/>
      <c r="I958" s="87"/>
      <c r="L958" s="87"/>
      <c r="M958" s="89"/>
      <c r="N958" s="89"/>
      <c r="O958" s="89"/>
      <c r="S958" s="89"/>
      <c r="T958" s="89"/>
      <c r="U958" s="6"/>
      <c r="Y958" s="230"/>
      <c r="AA958" s="59"/>
      <c r="AB958" s="16"/>
      <c r="AC958" s="82"/>
      <c r="AD958" s="61"/>
      <c r="AE958" s="82"/>
    </row>
    <row r="959" spans="4:31" ht="13">
      <c r="D959" s="87"/>
      <c r="E959" s="87"/>
      <c r="F959" s="87"/>
      <c r="G959" s="87"/>
      <c r="H959" s="87"/>
      <c r="I959" s="87"/>
      <c r="L959" s="87"/>
      <c r="M959" s="89"/>
      <c r="N959" s="89"/>
      <c r="O959" s="89"/>
      <c r="S959" s="89"/>
      <c r="T959" s="89"/>
      <c r="U959" s="6"/>
      <c r="Y959" s="230"/>
      <c r="AA959" s="59"/>
      <c r="AB959" s="16"/>
      <c r="AC959" s="82"/>
      <c r="AD959" s="61"/>
      <c r="AE959" s="82"/>
    </row>
    <row r="960" spans="4:31" ht="13">
      <c r="D960" s="87"/>
      <c r="E960" s="87"/>
      <c r="F960" s="87"/>
      <c r="G960" s="87"/>
      <c r="H960" s="87"/>
      <c r="I960" s="87"/>
      <c r="L960" s="87"/>
      <c r="M960" s="89"/>
      <c r="N960" s="89"/>
      <c r="O960" s="89"/>
      <c r="S960" s="89"/>
      <c r="T960" s="89"/>
      <c r="U960" s="6"/>
      <c r="Y960" s="230"/>
      <c r="AA960" s="59"/>
      <c r="AB960" s="16"/>
      <c r="AC960" s="82"/>
      <c r="AD960" s="61"/>
      <c r="AE960" s="82"/>
    </row>
    <row r="961" spans="4:31" ht="13">
      <c r="D961" s="87"/>
      <c r="E961" s="87"/>
      <c r="F961" s="87"/>
      <c r="G961" s="87"/>
      <c r="H961" s="87"/>
      <c r="I961" s="87"/>
      <c r="L961" s="87"/>
      <c r="M961" s="89"/>
      <c r="N961" s="89"/>
      <c r="O961" s="89"/>
      <c r="S961" s="89"/>
      <c r="T961" s="89"/>
      <c r="U961" s="6"/>
      <c r="Y961" s="230"/>
      <c r="AA961" s="59"/>
      <c r="AB961" s="16"/>
      <c r="AC961" s="82"/>
      <c r="AD961" s="61"/>
      <c r="AE961" s="82"/>
    </row>
    <row r="962" spans="4:31" ht="13">
      <c r="D962" s="87"/>
      <c r="E962" s="87"/>
      <c r="F962" s="87"/>
      <c r="G962" s="87"/>
      <c r="H962" s="87"/>
      <c r="I962" s="87"/>
      <c r="L962" s="87"/>
      <c r="M962" s="89"/>
      <c r="N962" s="89"/>
      <c r="O962" s="89"/>
      <c r="S962" s="89"/>
      <c r="T962" s="89"/>
      <c r="U962" s="6"/>
      <c r="Y962" s="230"/>
      <c r="AA962" s="59"/>
      <c r="AB962" s="16"/>
      <c r="AC962" s="82"/>
      <c r="AD962" s="61"/>
      <c r="AE962" s="82"/>
    </row>
    <row r="963" spans="4:31" ht="13">
      <c r="D963" s="87"/>
      <c r="E963" s="87"/>
      <c r="F963" s="87"/>
      <c r="G963" s="87"/>
      <c r="H963" s="87"/>
      <c r="I963" s="87"/>
      <c r="L963" s="87"/>
      <c r="M963" s="89"/>
      <c r="N963" s="89"/>
      <c r="O963" s="89"/>
      <c r="S963" s="89"/>
      <c r="T963" s="89"/>
      <c r="U963" s="6"/>
      <c r="Y963" s="230"/>
      <c r="AA963" s="59"/>
      <c r="AB963" s="16"/>
      <c r="AC963" s="82"/>
      <c r="AD963" s="61"/>
      <c r="AE963" s="82"/>
    </row>
    <row r="964" spans="4:31" ht="13">
      <c r="D964" s="87"/>
      <c r="E964" s="87"/>
      <c r="F964" s="87"/>
      <c r="G964" s="87"/>
      <c r="H964" s="87"/>
      <c r="I964" s="87"/>
      <c r="L964" s="87"/>
      <c r="M964" s="89"/>
      <c r="N964" s="89"/>
      <c r="O964" s="89"/>
      <c r="S964" s="89"/>
      <c r="T964" s="89"/>
      <c r="U964" s="6"/>
      <c r="Y964" s="230"/>
      <c r="AA964" s="59"/>
      <c r="AB964" s="16"/>
      <c r="AC964" s="82"/>
      <c r="AD964" s="61"/>
      <c r="AE964" s="82"/>
    </row>
    <row r="965" spans="4:31" ht="13">
      <c r="D965" s="87"/>
      <c r="E965" s="87"/>
      <c r="F965" s="87"/>
      <c r="G965" s="87"/>
      <c r="H965" s="87"/>
      <c r="I965" s="87"/>
      <c r="L965" s="87"/>
      <c r="M965" s="89"/>
      <c r="N965" s="89"/>
      <c r="O965" s="89"/>
      <c r="S965" s="89"/>
      <c r="T965" s="89"/>
      <c r="U965" s="6"/>
      <c r="Y965" s="230"/>
      <c r="AA965" s="59"/>
      <c r="AB965" s="16"/>
      <c r="AC965" s="82"/>
      <c r="AD965" s="61"/>
      <c r="AE965" s="82"/>
    </row>
    <row r="966" spans="4:31" ht="13">
      <c r="D966" s="87"/>
      <c r="E966" s="87"/>
      <c r="F966" s="87"/>
      <c r="G966" s="87"/>
      <c r="H966" s="87"/>
      <c r="I966" s="87"/>
      <c r="L966" s="87"/>
      <c r="M966" s="89"/>
      <c r="N966" s="89"/>
      <c r="O966" s="89"/>
      <c r="S966" s="89"/>
      <c r="T966" s="89"/>
      <c r="U966" s="6"/>
      <c r="Y966" s="230"/>
      <c r="AA966" s="59"/>
      <c r="AB966" s="16"/>
      <c r="AC966" s="82"/>
      <c r="AD966" s="61"/>
      <c r="AE966" s="82"/>
    </row>
    <row r="967" spans="4:31" ht="13">
      <c r="D967" s="87"/>
      <c r="E967" s="87"/>
      <c r="F967" s="87"/>
      <c r="G967" s="87"/>
      <c r="H967" s="87"/>
      <c r="I967" s="87"/>
      <c r="L967" s="87"/>
      <c r="M967" s="89"/>
      <c r="N967" s="89"/>
      <c r="O967" s="89"/>
      <c r="S967" s="89"/>
      <c r="T967" s="89"/>
      <c r="U967" s="6"/>
      <c r="Y967" s="230"/>
      <c r="AA967" s="59"/>
      <c r="AB967" s="16"/>
      <c r="AC967" s="82"/>
      <c r="AD967" s="61"/>
      <c r="AE967" s="82"/>
    </row>
    <row r="968" spans="4:31" ht="13">
      <c r="D968" s="87"/>
      <c r="E968" s="87"/>
      <c r="F968" s="87"/>
      <c r="G968" s="87"/>
      <c r="H968" s="87"/>
      <c r="I968" s="87"/>
      <c r="L968" s="87"/>
      <c r="M968" s="89"/>
      <c r="N968" s="89"/>
      <c r="O968" s="89"/>
      <c r="S968" s="89"/>
      <c r="T968" s="89"/>
      <c r="U968" s="6"/>
      <c r="Y968" s="230"/>
      <c r="AA968" s="59"/>
      <c r="AB968" s="16"/>
      <c r="AC968" s="82"/>
      <c r="AD968" s="61"/>
      <c r="AE968" s="82"/>
    </row>
    <row r="969" spans="4:31" ht="13">
      <c r="D969" s="87"/>
      <c r="E969" s="87"/>
      <c r="F969" s="87"/>
      <c r="G969" s="87"/>
      <c r="H969" s="87"/>
      <c r="I969" s="87"/>
      <c r="L969" s="87"/>
      <c r="M969" s="89"/>
      <c r="N969" s="89"/>
      <c r="O969" s="89"/>
      <c r="S969" s="89"/>
      <c r="T969" s="89"/>
      <c r="U969" s="6"/>
      <c r="Y969" s="230"/>
      <c r="AA969" s="59"/>
      <c r="AB969" s="16"/>
      <c r="AC969" s="82"/>
      <c r="AD969" s="61"/>
      <c r="AE969" s="82"/>
    </row>
    <row r="970" spans="4:31" ht="13">
      <c r="D970" s="87"/>
      <c r="E970" s="87"/>
      <c r="F970" s="87"/>
      <c r="G970" s="87"/>
      <c r="H970" s="87"/>
      <c r="I970" s="87"/>
      <c r="L970" s="87"/>
      <c r="M970" s="89"/>
      <c r="N970" s="89"/>
      <c r="O970" s="89"/>
      <c r="S970" s="89"/>
      <c r="T970" s="89"/>
      <c r="U970" s="6"/>
      <c r="Y970" s="230"/>
      <c r="AA970" s="59"/>
      <c r="AB970" s="16"/>
      <c r="AC970" s="82"/>
      <c r="AD970" s="61"/>
      <c r="AE970" s="82"/>
    </row>
    <row r="971" spans="4:31" ht="13">
      <c r="D971" s="87"/>
      <c r="E971" s="87"/>
      <c r="F971" s="87"/>
      <c r="G971" s="87"/>
      <c r="H971" s="87"/>
      <c r="I971" s="87"/>
      <c r="L971" s="87"/>
      <c r="M971" s="89"/>
      <c r="N971" s="89"/>
      <c r="O971" s="89"/>
      <c r="S971" s="89"/>
      <c r="T971" s="89"/>
      <c r="U971" s="6"/>
      <c r="Y971" s="230"/>
      <c r="AA971" s="59"/>
      <c r="AB971" s="16"/>
      <c r="AC971" s="82"/>
      <c r="AD971" s="61"/>
      <c r="AE971" s="82"/>
    </row>
    <row r="972" spans="4:31" ht="13">
      <c r="D972" s="87"/>
      <c r="E972" s="87"/>
      <c r="F972" s="87"/>
      <c r="G972" s="87"/>
      <c r="H972" s="87"/>
      <c r="I972" s="87"/>
      <c r="L972" s="87"/>
      <c r="M972" s="89"/>
      <c r="N972" s="89"/>
      <c r="O972" s="89"/>
      <c r="S972" s="89"/>
      <c r="T972" s="89"/>
      <c r="U972" s="6"/>
      <c r="Y972" s="230"/>
      <c r="AA972" s="59"/>
      <c r="AB972" s="16"/>
      <c r="AC972" s="82"/>
      <c r="AD972" s="61"/>
      <c r="AE972" s="82"/>
    </row>
    <row r="973" spans="4:31" ht="13">
      <c r="D973" s="87"/>
      <c r="E973" s="87"/>
      <c r="F973" s="87"/>
      <c r="G973" s="87"/>
      <c r="H973" s="87"/>
      <c r="I973" s="87"/>
      <c r="L973" s="87"/>
      <c r="M973" s="89"/>
      <c r="N973" s="89"/>
      <c r="O973" s="89"/>
      <c r="S973" s="89"/>
      <c r="T973" s="89"/>
      <c r="U973" s="6"/>
      <c r="Y973" s="230"/>
      <c r="AA973" s="59"/>
      <c r="AB973" s="16"/>
      <c r="AC973" s="82"/>
      <c r="AD973" s="61"/>
      <c r="AE973" s="82"/>
    </row>
    <row r="974" spans="4:31" ht="13">
      <c r="D974" s="87"/>
      <c r="E974" s="87"/>
      <c r="F974" s="87"/>
      <c r="G974" s="87"/>
      <c r="H974" s="87"/>
      <c r="I974" s="87"/>
      <c r="L974" s="87"/>
      <c r="M974" s="89"/>
      <c r="N974" s="89"/>
      <c r="O974" s="89"/>
      <c r="S974" s="89"/>
      <c r="T974" s="89"/>
      <c r="U974" s="6"/>
      <c r="Y974" s="230"/>
      <c r="AA974" s="59"/>
      <c r="AB974" s="16"/>
      <c r="AC974" s="82"/>
      <c r="AD974" s="61"/>
      <c r="AE974" s="82"/>
    </row>
    <row r="975" spans="4:31" ht="13">
      <c r="D975" s="87"/>
      <c r="E975" s="87"/>
      <c r="F975" s="87"/>
      <c r="G975" s="87"/>
      <c r="H975" s="87"/>
      <c r="I975" s="87"/>
      <c r="L975" s="87"/>
      <c r="M975" s="89"/>
      <c r="N975" s="89"/>
      <c r="O975" s="89"/>
      <c r="S975" s="89"/>
      <c r="T975" s="89"/>
      <c r="U975" s="6"/>
      <c r="Y975" s="230"/>
      <c r="AA975" s="59"/>
      <c r="AB975" s="16"/>
      <c r="AC975" s="82"/>
      <c r="AD975" s="61"/>
      <c r="AE975" s="82"/>
    </row>
    <row r="976" spans="4:31" ht="13">
      <c r="D976" s="87"/>
      <c r="E976" s="87"/>
      <c r="F976" s="87"/>
      <c r="G976" s="87"/>
      <c r="H976" s="87"/>
      <c r="I976" s="87"/>
      <c r="L976" s="87"/>
      <c r="M976" s="89"/>
      <c r="N976" s="89"/>
      <c r="O976" s="89"/>
      <c r="S976" s="89"/>
      <c r="T976" s="89"/>
      <c r="U976" s="6"/>
      <c r="Y976" s="230"/>
      <c r="AA976" s="59"/>
      <c r="AB976" s="16"/>
      <c r="AC976" s="82"/>
      <c r="AD976" s="61"/>
      <c r="AE976" s="82"/>
    </row>
    <row r="977" spans="4:31" ht="13">
      <c r="D977" s="87"/>
      <c r="E977" s="87"/>
      <c r="F977" s="87"/>
      <c r="G977" s="87"/>
      <c r="H977" s="87"/>
      <c r="I977" s="87"/>
      <c r="L977" s="87"/>
      <c r="M977" s="89"/>
      <c r="N977" s="89"/>
      <c r="O977" s="89"/>
      <c r="S977" s="89"/>
      <c r="T977" s="89"/>
      <c r="U977" s="6"/>
      <c r="Y977" s="230"/>
      <c r="AA977" s="59"/>
      <c r="AB977" s="16"/>
      <c r="AC977" s="82"/>
      <c r="AD977" s="61"/>
      <c r="AE977" s="82"/>
    </row>
    <row r="978" spans="4:31" ht="13">
      <c r="D978" s="87"/>
      <c r="E978" s="87"/>
      <c r="F978" s="87"/>
      <c r="G978" s="87"/>
      <c r="H978" s="87"/>
      <c r="I978" s="87"/>
      <c r="L978" s="87"/>
      <c r="M978" s="89"/>
      <c r="N978" s="89"/>
      <c r="O978" s="89"/>
      <c r="S978" s="89"/>
      <c r="T978" s="89"/>
      <c r="U978" s="6"/>
      <c r="Y978" s="230"/>
      <c r="AA978" s="59"/>
      <c r="AB978" s="16"/>
      <c r="AC978" s="82"/>
      <c r="AD978" s="61"/>
      <c r="AE978" s="82"/>
    </row>
    <row r="979" spans="4:31" ht="13">
      <c r="D979" s="87"/>
      <c r="E979" s="87"/>
      <c r="F979" s="87"/>
      <c r="G979" s="87"/>
      <c r="H979" s="87"/>
      <c r="I979" s="87"/>
      <c r="L979" s="87"/>
      <c r="M979" s="89"/>
      <c r="N979" s="89"/>
      <c r="O979" s="89"/>
      <c r="S979" s="89"/>
      <c r="T979" s="89"/>
      <c r="U979" s="6"/>
      <c r="Y979" s="230"/>
      <c r="AA979" s="59"/>
      <c r="AB979" s="16"/>
      <c r="AC979" s="82"/>
      <c r="AD979" s="61"/>
      <c r="AE979" s="82"/>
    </row>
    <row r="980" spans="4:31" ht="13">
      <c r="D980" s="87"/>
      <c r="E980" s="87"/>
      <c r="F980" s="87"/>
      <c r="G980" s="87"/>
      <c r="H980" s="87"/>
      <c r="I980" s="87"/>
      <c r="L980" s="87"/>
      <c r="M980" s="89"/>
      <c r="N980" s="89"/>
      <c r="O980" s="89"/>
      <c r="S980" s="89"/>
      <c r="T980" s="89"/>
      <c r="U980" s="6"/>
      <c r="Y980" s="230"/>
      <c r="AA980" s="59"/>
      <c r="AB980" s="16"/>
      <c r="AC980" s="82"/>
      <c r="AD980" s="61"/>
      <c r="AE980" s="82"/>
    </row>
    <row r="981" spans="4:31" ht="13">
      <c r="D981" s="87"/>
      <c r="E981" s="87"/>
      <c r="F981" s="87"/>
      <c r="G981" s="87"/>
      <c r="H981" s="87"/>
      <c r="I981" s="87"/>
      <c r="L981" s="87"/>
      <c r="M981" s="89"/>
      <c r="N981" s="89"/>
      <c r="O981" s="89"/>
      <c r="S981" s="89"/>
      <c r="T981" s="89"/>
      <c r="U981" s="6"/>
      <c r="Y981" s="230"/>
      <c r="AA981" s="59"/>
      <c r="AB981" s="16"/>
      <c r="AC981" s="82"/>
      <c r="AD981" s="61"/>
      <c r="AE981" s="82"/>
    </row>
    <row r="982" spans="4:31" ht="13">
      <c r="D982" s="87"/>
      <c r="E982" s="87"/>
      <c r="F982" s="87"/>
      <c r="G982" s="87"/>
      <c r="H982" s="87"/>
      <c r="I982" s="87"/>
      <c r="L982" s="87"/>
      <c r="M982" s="89"/>
      <c r="N982" s="89"/>
      <c r="O982" s="89"/>
      <c r="S982" s="89"/>
      <c r="T982" s="89"/>
      <c r="U982" s="6"/>
      <c r="Y982" s="230"/>
      <c r="AA982" s="59"/>
      <c r="AB982" s="16"/>
      <c r="AC982" s="82"/>
      <c r="AD982" s="61"/>
      <c r="AE982" s="82"/>
    </row>
    <row r="983" spans="4:31" ht="13">
      <c r="D983" s="87"/>
      <c r="E983" s="87"/>
      <c r="F983" s="87"/>
      <c r="G983" s="87"/>
      <c r="H983" s="87"/>
      <c r="I983" s="87"/>
      <c r="L983" s="87"/>
      <c r="M983" s="89"/>
      <c r="N983" s="89"/>
      <c r="O983" s="89"/>
      <c r="S983" s="89"/>
      <c r="T983" s="89"/>
      <c r="U983" s="6"/>
      <c r="Y983" s="230"/>
      <c r="AA983" s="59"/>
      <c r="AB983" s="16"/>
      <c r="AC983" s="82"/>
      <c r="AD983" s="61"/>
      <c r="AE983" s="82"/>
    </row>
    <row r="984" spans="4:31" ht="13">
      <c r="D984" s="87"/>
      <c r="E984" s="87"/>
      <c r="F984" s="87"/>
      <c r="G984" s="87"/>
      <c r="H984" s="87"/>
      <c r="I984" s="87"/>
      <c r="L984" s="87"/>
      <c r="M984" s="89"/>
      <c r="N984" s="89"/>
      <c r="O984" s="89"/>
      <c r="S984" s="89"/>
      <c r="T984" s="89"/>
      <c r="U984" s="6"/>
      <c r="Y984" s="230"/>
      <c r="AA984" s="59"/>
      <c r="AB984" s="16"/>
      <c r="AC984" s="82"/>
      <c r="AD984" s="61"/>
      <c r="AE984" s="82"/>
    </row>
    <row r="985" spans="4:31" ht="13">
      <c r="D985" s="87"/>
      <c r="E985" s="87"/>
      <c r="F985" s="87"/>
      <c r="G985" s="87"/>
      <c r="H985" s="87"/>
      <c r="I985" s="87"/>
      <c r="L985" s="87"/>
      <c r="M985" s="89"/>
      <c r="N985" s="89"/>
      <c r="O985" s="89"/>
      <c r="S985" s="89"/>
      <c r="T985" s="89"/>
      <c r="U985" s="6"/>
      <c r="Y985" s="230"/>
      <c r="AA985" s="59"/>
      <c r="AB985" s="16"/>
      <c r="AC985" s="82"/>
      <c r="AD985" s="61"/>
      <c r="AE985" s="82"/>
    </row>
    <row r="986" spans="4:31" ht="13">
      <c r="D986" s="87"/>
      <c r="E986" s="87"/>
      <c r="F986" s="87"/>
      <c r="G986" s="87"/>
      <c r="H986" s="87"/>
      <c r="I986" s="87"/>
      <c r="L986" s="87"/>
      <c r="M986" s="89"/>
      <c r="N986" s="89"/>
      <c r="O986" s="89"/>
      <c r="S986" s="89"/>
      <c r="T986" s="89"/>
      <c r="U986" s="6"/>
      <c r="Y986" s="230"/>
      <c r="AA986" s="59"/>
      <c r="AB986" s="16"/>
      <c r="AC986" s="82"/>
      <c r="AD986" s="61"/>
      <c r="AE986" s="82"/>
    </row>
    <row r="987" spans="4:31" ht="13">
      <c r="D987" s="87"/>
      <c r="E987" s="87"/>
      <c r="F987" s="87"/>
      <c r="G987" s="87"/>
      <c r="H987" s="87"/>
      <c r="I987" s="87"/>
      <c r="L987" s="87"/>
      <c r="M987" s="89"/>
      <c r="N987" s="89"/>
      <c r="O987" s="89"/>
      <c r="S987" s="89"/>
      <c r="T987" s="89"/>
      <c r="U987" s="6"/>
      <c r="Y987" s="230"/>
      <c r="AA987" s="59"/>
      <c r="AB987" s="16"/>
      <c r="AC987" s="82"/>
      <c r="AD987" s="61"/>
      <c r="AE987" s="82"/>
    </row>
    <row r="988" spans="4:31" ht="13">
      <c r="D988" s="87"/>
      <c r="E988" s="87"/>
      <c r="F988" s="87"/>
      <c r="G988" s="87"/>
      <c r="H988" s="87"/>
      <c r="I988" s="87"/>
      <c r="L988" s="87"/>
      <c r="M988" s="89"/>
      <c r="N988" s="89"/>
      <c r="O988" s="89"/>
      <c r="S988" s="89"/>
      <c r="T988" s="89"/>
      <c r="U988" s="6"/>
      <c r="Y988" s="230"/>
      <c r="AA988" s="59"/>
      <c r="AB988" s="16"/>
      <c r="AC988" s="82"/>
      <c r="AD988" s="61"/>
      <c r="AE988" s="82"/>
    </row>
    <row r="989" spans="4:31" ht="13">
      <c r="D989" s="87"/>
      <c r="E989" s="87"/>
      <c r="F989" s="87"/>
      <c r="G989" s="87"/>
      <c r="H989" s="87"/>
      <c r="I989" s="87"/>
      <c r="L989" s="87"/>
      <c r="M989" s="89"/>
      <c r="N989" s="89"/>
      <c r="O989" s="89"/>
      <c r="S989" s="89"/>
      <c r="T989" s="89"/>
      <c r="U989" s="6"/>
      <c r="Y989" s="230"/>
      <c r="AA989" s="59"/>
      <c r="AB989" s="16"/>
      <c r="AC989" s="82"/>
      <c r="AD989" s="61"/>
      <c r="AE989" s="82"/>
    </row>
    <row r="990" spans="4:31" ht="13">
      <c r="D990" s="87"/>
      <c r="E990" s="87"/>
      <c r="F990" s="87"/>
      <c r="G990" s="87"/>
      <c r="H990" s="87"/>
      <c r="I990" s="87"/>
      <c r="L990" s="87"/>
      <c r="M990" s="89"/>
      <c r="N990" s="89"/>
      <c r="O990" s="89"/>
      <c r="S990" s="89"/>
      <c r="T990" s="89"/>
      <c r="U990" s="6"/>
      <c r="Y990" s="230"/>
      <c r="AA990" s="59"/>
      <c r="AB990" s="16"/>
      <c r="AC990" s="82"/>
      <c r="AD990" s="61"/>
      <c r="AE990" s="82"/>
    </row>
    <row r="991" spans="4:31" ht="13">
      <c r="D991" s="87"/>
      <c r="E991" s="87"/>
      <c r="F991" s="87"/>
      <c r="G991" s="87"/>
      <c r="H991" s="87"/>
      <c r="I991" s="87"/>
      <c r="L991" s="87"/>
      <c r="M991" s="89"/>
      <c r="N991" s="89"/>
      <c r="O991" s="89"/>
      <c r="S991" s="89"/>
      <c r="T991" s="89"/>
      <c r="U991" s="6"/>
      <c r="Y991" s="230"/>
      <c r="AA991" s="59"/>
      <c r="AB991" s="16"/>
      <c r="AC991" s="82"/>
      <c r="AD991" s="61"/>
      <c r="AE991" s="82"/>
    </row>
    <row r="992" spans="4:31" ht="13">
      <c r="D992" s="87"/>
      <c r="E992" s="87"/>
      <c r="F992" s="87"/>
      <c r="G992" s="87"/>
      <c r="H992" s="87"/>
      <c r="I992" s="87"/>
      <c r="L992" s="87"/>
      <c r="M992" s="89"/>
      <c r="N992" s="89"/>
      <c r="O992" s="89"/>
      <c r="S992" s="89"/>
      <c r="T992" s="89"/>
      <c r="U992" s="6"/>
      <c r="Y992" s="230"/>
      <c r="AA992" s="59"/>
      <c r="AB992" s="16"/>
      <c r="AC992" s="82"/>
      <c r="AD992" s="61"/>
      <c r="AE992" s="82"/>
    </row>
    <row r="993" spans="4:31" ht="13">
      <c r="D993" s="87"/>
      <c r="E993" s="87"/>
      <c r="F993" s="87"/>
      <c r="G993" s="87"/>
      <c r="H993" s="87"/>
      <c r="I993" s="87"/>
      <c r="L993" s="87"/>
      <c r="M993" s="89"/>
      <c r="N993" s="89"/>
      <c r="O993" s="89"/>
      <c r="S993" s="89"/>
      <c r="T993" s="89"/>
      <c r="U993" s="6"/>
      <c r="Y993" s="230"/>
      <c r="AA993" s="59"/>
      <c r="AB993" s="16"/>
      <c r="AC993" s="82"/>
      <c r="AD993" s="61"/>
      <c r="AE993" s="82"/>
    </row>
    <row r="994" spans="4:31" ht="13">
      <c r="D994" s="87"/>
      <c r="E994" s="87"/>
      <c r="F994" s="87"/>
      <c r="G994" s="87"/>
      <c r="H994" s="87"/>
      <c r="I994" s="87"/>
      <c r="L994" s="87"/>
      <c r="M994" s="89"/>
      <c r="N994" s="89"/>
      <c r="O994" s="89"/>
      <c r="S994" s="89"/>
      <c r="T994" s="89"/>
      <c r="U994" s="6"/>
      <c r="Y994" s="230"/>
      <c r="AA994" s="59"/>
      <c r="AB994" s="16"/>
      <c r="AC994" s="82"/>
      <c r="AD994" s="61"/>
      <c r="AE994" s="82"/>
    </row>
    <row r="995" spans="4:31" ht="13">
      <c r="D995" s="87"/>
      <c r="E995" s="87"/>
      <c r="F995" s="87"/>
      <c r="G995" s="87"/>
      <c r="H995" s="87"/>
      <c r="I995" s="87"/>
      <c r="L995" s="87"/>
      <c r="M995" s="89"/>
      <c r="N995" s="89"/>
      <c r="O995" s="89"/>
      <c r="S995" s="89"/>
      <c r="T995" s="89"/>
      <c r="U995" s="6"/>
      <c r="Y995" s="230"/>
      <c r="AA995" s="59"/>
      <c r="AB995" s="16"/>
      <c r="AC995" s="82"/>
      <c r="AD995" s="61"/>
      <c r="AE995" s="82"/>
    </row>
    <row r="996" spans="4:31" ht="13">
      <c r="D996" s="87"/>
      <c r="E996" s="87"/>
      <c r="F996" s="87"/>
      <c r="G996" s="87"/>
      <c r="H996" s="87"/>
      <c r="I996" s="87"/>
      <c r="L996" s="87"/>
      <c r="M996" s="89"/>
      <c r="N996" s="89"/>
      <c r="O996" s="89"/>
      <c r="S996" s="89"/>
      <c r="T996" s="89"/>
      <c r="U996" s="6"/>
      <c r="Y996" s="230"/>
      <c r="AA996" s="59"/>
      <c r="AB996" s="16"/>
      <c r="AC996" s="82"/>
      <c r="AD996" s="61"/>
      <c r="AE996" s="82"/>
    </row>
    <row r="997" spans="4:31" ht="13">
      <c r="D997" s="87"/>
      <c r="E997" s="87"/>
      <c r="F997" s="87"/>
      <c r="G997" s="87"/>
      <c r="H997" s="87"/>
      <c r="I997" s="87"/>
      <c r="L997" s="87"/>
      <c r="M997" s="89"/>
      <c r="N997" s="89"/>
      <c r="O997" s="89"/>
      <c r="S997" s="89"/>
      <c r="T997" s="89"/>
      <c r="U997" s="6"/>
      <c r="Y997" s="230"/>
      <c r="AA997" s="59"/>
      <c r="AB997" s="16"/>
      <c r="AC997" s="82"/>
      <c r="AD997" s="61"/>
      <c r="AE997" s="82"/>
    </row>
    <row r="998" spans="4:31" ht="13">
      <c r="D998" s="87"/>
      <c r="E998" s="87"/>
      <c r="F998" s="87"/>
      <c r="G998" s="87"/>
      <c r="H998" s="87"/>
      <c r="I998" s="87"/>
      <c r="L998" s="87"/>
      <c r="M998" s="89"/>
      <c r="N998" s="89"/>
      <c r="O998" s="89"/>
      <c r="S998" s="89"/>
      <c r="T998" s="89"/>
      <c r="U998" s="6"/>
      <c r="Y998" s="230"/>
      <c r="AA998" s="59"/>
      <c r="AB998" s="16"/>
      <c r="AC998" s="82"/>
      <c r="AD998" s="61"/>
      <c r="AE998" s="82"/>
    </row>
    <row r="999" spans="4:31" ht="13">
      <c r="D999" s="87"/>
      <c r="E999" s="87"/>
      <c r="F999" s="87"/>
      <c r="G999" s="87"/>
      <c r="H999" s="87"/>
      <c r="I999" s="87"/>
      <c r="L999" s="87"/>
      <c r="M999" s="89"/>
      <c r="N999" s="89"/>
      <c r="O999" s="89"/>
      <c r="S999" s="89"/>
      <c r="T999" s="89"/>
      <c r="U999" s="6"/>
      <c r="Y999" s="230"/>
      <c r="AA999" s="59"/>
      <c r="AB999" s="16"/>
      <c r="AC999" s="82"/>
      <c r="AD999" s="61"/>
      <c r="AE999" s="82"/>
    </row>
    <row r="1000" spans="4:31" ht="13">
      <c r="D1000" s="87"/>
      <c r="E1000" s="87"/>
      <c r="F1000" s="87"/>
      <c r="G1000" s="87"/>
      <c r="H1000" s="87"/>
      <c r="I1000" s="87"/>
      <c r="L1000" s="87"/>
      <c r="M1000" s="89"/>
      <c r="N1000" s="89"/>
      <c r="O1000" s="89"/>
      <c r="S1000" s="89"/>
      <c r="T1000" s="89"/>
      <c r="U1000" s="6"/>
      <c r="Y1000" s="230"/>
      <c r="AA1000" s="59"/>
      <c r="AB1000" s="16"/>
      <c r="AC1000" s="82"/>
      <c r="AD1000" s="61"/>
      <c r="AE1000" s="82"/>
    </row>
    <row r="1001" spans="4:31" ht="13">
      <c r="D1001" s="87"/>
      <c r="E1001" s="87"/>
      <c r="F1001" s="87"/>
      <c r="G1001" s="87"/>
      <c r="H1001" s="87"/>
      <c r="I1001" s="87"/>
      <c r="L1001" s="87"/>
      <c r="M1001" s="89"/>
      <c r="N1001" s="89"/>
      <c r="O1001" s="89"/>
      <c r="S1001" s="89"/>
      <c r="T1001" s="89"/>
      <c r="U1001" s="6"/>
      <c r="Y1001" s="230"/>
      <c r="AA1001" s="59"/>
      <c r="AB1001" s="16"/>
      <c r="AC1001" s="82"/>
      <c r="AD1001" s="61"/>
      <c r="AE1001" s="82"/>
    </row>
    <row r="1002" spans="4:31" ht="13">
      <c r="D1002" s="87"/>
      <c r="E1002" s="87"/>
      <c r="F1002" s="87"/>
      <c r="G1002" s="87"/>
      <c r="H1002" s="87"/>
      <c r="I1002" s="87"/>
      <c r="L1002" s="87"/>
      <c r="M1002" s="89"/>
      <c r="N1002" s="89"/>
      <c r="O1002" s="89"/>
      <c r="S1002" s="89"/>
      <c r="T1002" s="89"/>
      <c r="U1002" s="6"/>
      <c r="Y1002" s="230"/>
      <c r="AA1002" s="59"/>
      <c r="AB1002" s="16"/>
      <c r="AC1002" s="82"/>
      <c r="AD1002" s="61"/>
      <c r="AE1002" s="82"/>
    </row>
    <row r="1003" spans="4:31" ht="13">
      <c r="D1003" s="87"/>
      <c r="E1003" s="87"/>
      <c r="F1003" s="87"/>
      <c r="G1003" s="87"/>
      <c r="H1003" s="87"/>
      <c r="I1003" s="87"/>
      <c r="L1003" s="87"/>
      <c r="M1003" s="89"/>
      <c r="N1003" s="89"/>
      <c r="O1003" s="89"/>
      <c r="S1003" s="89"/>
      <c r="T1003" s="89"/>
      <c r="U1003" s="6"/>
      <c r="Y1003" s="230"/>
      <c r="AA1003" s="59"/>
      <c r="AB1003" s="16"/>
      <c r="AC1003" s="82"/>
      <c r="AD1003" s="61"/>
      <c r="AE1003" s="82"/>
    </row>
    <row r="1004" spans="4:31" ht="13">
      <c r="D1004" s="87"/>
      <c r="E1004" s="87"/>
      <c r="F1004" s="87"/>
      <c r="G1004" s="87"/>
      <c r="H1004" s="87"/>
      <c r="I1004" s="87"/>
      <c r="L1004" s="87"/>
      <c r="M1004" s="89"/>
      <c r="N1004" s="89"/>
      <c r="O1004" s="89"/>
      <c r="S1004" s="89"/>
      <c r="T1004" s="89"/>
      <c r="U1004" s="6"/>
      <c r="Y1004" s="230"/>
      <c r="AA1004" s="59"/>
      <c r="AB1004" s="16"/>
      <c r="AC1004" s="82"/>
      <c r="AD1004" s="61"/>
      <c r="AE1004" s="82"/>
    </row>
    <row r="1005" spans="4:31" ht="13">
      <c r="D1005" s="87"/>
      <c r="E1005" s="87"/>
      <c r="F1005" s="87"/>
      <c r="G1005" s="87"/>
      <c r="H1005" s="87"/>
      <c r="I1005" s="87"/>
      <c r="L1005" s="87"/>
      <c r="M1005" s="89"/>
      <c r="N1005" s="89"/>
      <c r="O1005" s="89"/>
      <c r="S1005" s="89"/>
      <c r="T1005" s="89"/>
      <c r="U1005" s="6"/>
      <c r="Y1005" s="230"/>
      <c r="AA1005" s="59"/>
      <c r="AB1005" s="16"/>
      <c r="AC1005" s="82"/>
      <c r="AD1005" s="61"/>
      <c r="AE1005" s="82"/>
    </row>
    <row r="1006" spans="4:31" ht="13">
      <c r="D1006" s="87"/>
      <c r="E1006" s="87"/>
      <c r="F1006" s="87"/>
      <c r="G1006" s="87"/>
      <c r="H1006" s="87"/>
      <c r="I1006" s="87"/>
      <c r="L1006" s="87"/>
      <c r="M1006" s="89"/>
      <c r="N1006" s="89"/>
      <c r="O1006" s="89"/>
      <c r="S1006" s="89"/>
      <c r="T1006" s="89"/>
      <c r="U1006" s="6"/>
      <c r="Y1006" s="230"/>
      <c r="AA1006" s="59"/>
      <c r="AB1006" s="16"/>
      <c r="AC1006" s="82"/>
      <c r="AD1006" s="61"/>
      <c r="AE1006" s="82"/>
    </row>
    <row r="1007" spans="4:31" ht="13">
      <c r="D1007" s="87"/>
      <c r="E1007" s="87"/>
      <c r="F1007" s="87"/>
      <c r="G1007" s="87"/>
      <c r="H1007" s="87"/>
      <c r="I1007" s="87"/>
      <c r="L1007" s="87"/>
      <c r="M1007" s="89"/>
      <c r="N1007" s="89"/>
      <c r="O1007" s="89"/>
      <c r="S1007" s="89"/>
      <c r="T1007" s="89"/>
      <c r="U1007" s="6"/>
      <c r="Y1007" s="230"/>
      <c r="AA1007" s="59"/>
      <c r="AB1007" s="16"/>
      <c r="AC1007" s="82"/>
      <c r="AD1007" s="61"/>
      <c r="AE1007" s="82"/>
    </row>
    <row r="1008" spans="4:31" ht="13">
      <c r="D1008" s="87"/>
      <c r="E1008" s="87"/>
      <c r="F1008" s="87"/>
      <c r="G1008" s="87"/>
      <c r="H1008" s="87"/>
      <c r="I1008" s="87"/>
      <c r="L1008" s="87"/>
      <c r="M1008" s="89"/>
      <c r="N1008" s="89"/>
      <c r="O1008" s="89"/>
      <c r="S1008" s="89"/>
      <c r="T1008" s="89"/>
      <c r="U1008" s="6"/>
      <c r="Y1008" s="230"/>
      <c r="AA1008" s="59"/>
      <c r="AB1008" s="16"/>
      <c r="AC1008" s="82"/>
      <c r="AD1008" s="61"/>
      <c r="AE1008" s="82"/>
    </row>
    <row r="1009" spans="4:31" ht="13">
      <c r="D1009" s="87"/>
      <c r="E1009" s="87"/>
      <c r="F1009" s="87"/>
      <c r="G1009" s="87"/>
      <c r="H1009" s="87"/>
      <c r="I1009" s="87"/>
      <c r="L1009" s="87"/>
      <c r="M1009" s="89"/>
      <c r="N1009" s="89"/>
      <c r="O1009" s="89"/>
      <c r="S1009" s="89"/>
      <c r="T1009" s="89"/>
      <c r="U1009" s="6"/>
      <c r="Y1009" s="230"/>
      <c r="AA1009" s="59"/>
      <c r="AB1009" s="16"/>
      <c r="AC1009" s="82"/>
      <c r="AD1009" s="61"/>
      <c r="AE1009" s="82"/>
    </row>
    <row r="1010" spans="4:31" ht="13">
      <c r="D1010" s="87"/>
      <c r="E1010" s="87"/>
      <c r="F1010" s="87"/>
      <c r="G1010" s="87"/>
      <c r="H1010" s="87"/>
      <c r="I1010" s="87"/>
      <c r="L1010" s="87"/>
      <c r="M1010" s="89"/>
      <c r="N1010" s="89"/>
      <c r="O1010" s="89"/>
      <c r="S1010" s="89"/>
      <c r="T1010" s="89"/>
      <c r="U1010" s="6"/>
      <c r="Y1010" s="230"/>
      <c r="AA1010" s="59"/>
      <c r="AB1010" s="16"/>
      <c r="AC1010" s="82"/>
      <c r="AD1010" s="61"/>
      <c r="AE1010" s="82"/>
    </row>
    <row r="1011" spans="4:31" ht="13">
      <c r="D1011" s="87"/>
      <c r="E1011" s="87"/>
      <c r="F1011" s="87"/>
      <c r="G1011" s="87"/>
      <c r="H1011" s="87"/>
      <c r="I1011" s="87"/>
      <c r="L1011" s="87"/>
      <c r="M1011" s="89"/>
      <c r="N1011" s="89"/>
      <c r="O1011" s="89"/>
      <c r="S1011" s="89"/>
      <c r="T1011" s="89"/>
      <c r="U1011" s="6"/>
      <c r="Y1011" s="230"/>
      <c r="AA1011" s="59"/>
      <c r="AB1011" s="16"/>
      <c r="AC1011" s="82"/>
      <c r="AD1011" s="61"/>
      <c r="AE1011" s="82"/>
    </row>
    <row r="1012" spans="4:31" ht="13">
      <c r="D1012" s="87"/>
      <c r="E1012" s="87"/>
      <c r="F1012" s="87"/>
      <c r="G1012" s="87"/>
      <c r="H1012" s="87"/>
      <c r="I1012" s="87"/>
      <c r="L1012" s="87"/>
      <c r="M1012" s="89"/>
      <c r="N1012" s="89"/>
      <c r="O1012" s="89"/>
      <c r="S1012" s="89"/>
      <c r="T1012" s="89"/>
      <c r="U1012" s="6"/>
      <c r="Y1012" s="230"/>
      <c r="AA1012" s="59"/>
      <c r="AB1012" s="16"/>
      <c r="AC1012" s="82"/>
      <c r="AD1012" s="61"/>
      <c r="AE1012" s="82"/>
    </row>
    <row r="1013" spans="4:31" ht="13">
      <c r="D1013" s="87"/>
      <c r="E1013" s="87"/>
      <c r="F1013" s="87"/>
      <c r="G1013" s="87"/>
      <c r="H1013" s="87"/>
      <c r="I1013" s="87"/>
      <c r="L1013" s="87"/>
      <c r="M1013" s="89"/>
      <c r="N1013" s="89"/>
      <c r="O1013" s="89"/>
      <c r="S1013" s="89"/>
      <c r="T1013" s="89"/>
      <c r="U1013" s="6"/>
      <c r="Y1013" s="230"/>
      <c r="AA1013" s="59"/>
      <c r="AB1013" s="16"/>
      <c r="AC1013" s="82"/>
      <c r="AD1013" s="61"/>
      <c r="AE1013" s="82"/>
    </row>
    <row r="1014" spans="4:31" ht="13">
      <c r="D1014" s="87"/>
      <c r="E1014" s="87"/>
      <c r="F1014" s="87"/>
      <c r="G1014" s="87"/>
      <c r="H1014" s="87"/>
      <c r="I1014" s="87"/>
      <c r="L1014" s="87"/>
      <c r="M1014" s="89"/>
      <c r="N1014" s="89"/>
      <c r="O1014" s="89"/>
      <c r="S1014" s="89"/>
      <c r="T1014" s="89"/>
      <c r="U1014" s="6"/>
      <c r="Y1014" s="230"/>
      <c r="AA1014" s="59"/>
      <c r="AB1014" s="16"/>
      <c r="AC1014" s="82"/>
      <c r="AD1014" s="61"/>
      <c r="AE1014" s="82"/>
    </row>
    <row r="1015" spans="4:31" ht="13">
      <c r="D1015" s="87"/>
      <c r="E1015" s="87"/>
      <c r="F1015" s="87"/>
      <c r="G1015" s="87"/>
      <c r="H1015" s="87"/>
      <c r="I1015" s="87"/>
      <c r="L1015" s="87"/>
      <c r="M1015" s="89"/>
      <c r="N1015" s="89"/>
      <c r="O1015" s="89"/>
      <c r="S1015" s="89"/>
      <c r="T1015" s="89"/>
      <c r="U1015" s="6"/>
      <c r="Y1015" s="230"/>
      <c r="AA1015" s="59"/>
      <c r="AB1015" s="16"/>
      <c r="AC1015" s="82"/>
      <c r="AD1015" s="61"/>
      <c r="AE1015" s="82"/>
    </row>
    <row r="1016" spans="4:31" ht="13">
      <c r="D1016" s="87"/>
      <c r="E1016" s="87"/>
      <c r="F1016" s="87"/>
      <c r="G1016" s="87"/>
      <c r="H1016" s="87"/>
      <c r="I1016" s="87"/>
      <c r="L1016" s="87"/>
      <c r="M1016" s="89"/>
      <c r="N1016" s="89"/>
      <c r="O1016" s="89"/>
      <c r="S1016" s="89"/>
      <c r="T1016" s="89"/>
      <c r="U1016" s="6"/>
      <c r="Y1016" s="230"/>
      <c r="AA1016" s="59"/>
      <c r="AB1016" s="16"/>
      <c r="AC1016" s="82"/>
      <c r="AD1016" s="61"/>
      <c r="AE1016" s="82"/>
    </row>
    <row r="1017" spans="4:31" ht="13">
      <c r="D1017" s="87"/>
      <c r="E1017" s="87"/>
      <c r="F1017" s="87"/>
      <c r="G1017" s="87"/>
      <c r="H1017" s="87"/>
      <c r="I1017" s="87"/>
      <c r="L1017" s="87"/>
      <c r="M1017" s="89"/>
      <c r="N1017" s="89"/>
      <c r="O1017" s="89"/>
      <c r="S1017" s="89"/>
      <c r="T1017" s="89"/>
      <c r="U1017" s="6"/>
      <c r="Y1017" s="230"/>
      <c r="AA1017" s="59"/>
      <c r="AB1017" s="16"/>
      <c r="AC1017" s="82"/>
      <c r="AD1017" s="61"/>
      <c r="AE1017" s="82"/>
    </row>
    <row r="1018" spans="4:31" ht="13">
      <c r="D1018" s="87"/>
      <c r="E1018" s="87"/>
      <c r="F1018" s="87"/>
      <c r="G1018" s="87"/>
      <c r="H1018" s="87"/>
      <c r="I1018" s="87"/>
      <c r="L1018" s="87"/>
      <c r="M1018" s="89"/>
      <c r="N1018" s="89"/>
      <c r="O1018" s="89"/>
      <c r="S1018" s="89"/>
      <c r="T1018" s="89"/>
      <c r="U1018" s="6"/>
      <c r="Y1018" s="230"/>
      <c r="AA1018" s="59"/>
      <c r="AB1018" s="16"/>
      <c r="AC1018" s="82"/>
      <c r="AD1018" s="61"/>
      <c r="AE1018" s="82"/>
    </row>
    <row r="1019" spans="4:31" ht="13">
      <c r="D1019" s="87"/>
      <c r="E1019" s="87"/>
      <c r="F1019" s="87"/>
      <c r="G1019" s="87"/>
      <c r="H1019" s="87"/>
      <c r="I1019" s="87"/>
      <c r="L1019" s="87"/>
      <c r="M1019" s="89"/>
      <c r="N1019" s="89"/>
      <c r="O1019" s="89"/>
      <c r="S1019" s="89"/>
      <c r="T1019" s="89"/>
      <c r="U1019" s="6"/>
      <c r="Y1019" s="230"/>
      <c r="AA1019" s="59"/>
      <c r="AB1019" s="16"/>
      <c r="AC1019" s="82"/>
      <c r="AD1019" s="61"/>
      <c r="AE1019" s="82"/>
    </row>
    <row r="1020" spans="4:31" ht="13">
      <c r="D1020" s="87"/>
      <c r="E1020" s="87"/>
      <c r="F1020" s="87"/>
      <c r="G1020" s="87"/>
      <c r="H1020" s="87"/>
      <c r="I1020" s="87"/>
      <c r="L1020" s="87"/>
      <c r="M1020" s="89"/>
      <c r="N1020" s="89"/>
      <c r="O1020" s="89"/>
      <c r="S1020" s="89"/>
      <c r="T1020" s="89"/>
      <c r="U1020" s="6"/>
      <c r="Y1020" s="230"/>
      <c r="AA1020" s="59"/>
      <c r="AB1020" s="16"/>
      <c r="AC1020" s="82"/>
      <c r="AD1020" s="61"/>
      <c r="AE1020" s="82"/>
    </row>
    <row r="1021" spans="4:31" ht="13">
      <c r="D1021" s="87"/>
      <c r="E1021" s="87"/>
      <c r="F1021" s="87"/>
      <c r="G1021" s="87"/>
      <c r="H1021" s="87"/>
      <c r="I1021" s="87"/>
      <c r="L1021" s="87"/>
      <c r="M1021" s="89"/>
      <c r="N1021" s="89"/>
      <c r="O1021" s="89"/>
      <c r="S1021" s="89"/>
      <c r="T1021" s="89"/>
      <c r="U1021" s="6"/>
      <c r="Y1021" s="230"/>
      <c r="AA1021" s="59"/>
      <c r="AB1021" s="16"/>
      <c r="AC1021" s="82"/>
      <c r="AD1021" s="61"/>
      <c r="AE1021" s="82"/>
    </row>
    <row r="1022" spans="4:31" ht="13">
      <c r="D1022" s="87"/>
      <c r="E1022" s="87"/>
      <c r="F1022" s="87"/>
      <c r="G1022" s="87"/>
      <c r="H1022" s="87"/>
      <c r="I1022" s="87"/>
      <c r="L1022" s="87"/>
      <c r="M1022" s="89"/>
      <c r="N1022" s="89"/>
      <c r="O1022" s="89"/>
      <c r="S1022" s="89"/>
      <c r="T1022" s="89"/>
      <c r="U1022" s="6"/>
      <c r="Y1022" s="230"/>
      <c r="AA1022" s="59"/>
      <c r="AB1022" s="16"/>
      <c r="AC1022" s="82"/>
      <c r="AD1022" s="61"/>
      <c r="AE1022" s="82"/>
    </row>
    <row r="1023" spans="4:31" ht="13">
      <c r="D1023" s="87"/>
      <c r="E1023" s="87"/>
      <c r="F1023" s="87"/>
      <c r="G1023" s="87"/>
      <c r="H1023" s="87"/>
      <c r="I1023" s="87"/>
      <c r="L1023" s="87"/>
      <c r="M1023" s="89"/>
      <c r="N1023" s="89"/>
      <c r="O1023" s="89"/>
      <c r="S1023" s="89"/>
      <c r="T1023" s="89"/>
      <c r="U1023" s="6"/>
      <c r="Y1023" s="230"/>
      <c r="AA1023" s="59"/>
      <c r="AB1023" s="16"/>
      <c r="AC1023" s="82"/>
      <c r="AD1023" s="61"/>
      <c r="AE1023" s="82"/>
    </row>
    <row r="1024" spans="4:31" ht="13">
      <c r="D1024" s="87"/>
      <c r="E1024" s="87"/>
      <c r="F1024" s="87"/>
      <c r="G1024" s="87"/>
      <c r="H1024" s="87"/>
      <c r="I1024" s="87"/>
      <c r="L1024" s="87"/>
      <c r="M1024" s="89"/>
      <c r="N1024" s="89"/>
      <c r="O1024" s="89"/>
      <c r="S1024" s="89"/>
      <c r="T1024" s="89"/>
      <c r="U1024" s="6"/>
      <c r="Y1024" s="230"/>
      <c r="AA1024" s="59"/>
      <c r="AB1024" s="16"/>
      <c r="AC1024" s="82"/>
      <c r="AD1024" s="61"/>
      <c r="AE1024" s="82"/>
    </row>
    <row r="1025" spans="4:31" ht="13">
      <c r="D1025" s="87"/>
      <c r="E1025" s="87"/>
      <c r="F1025" s="87"/>
      <c r="G1025" s="87"/>
      <c r="H1025" s="87"/>
      <c r="I1025" s="87"/>
      <c r="L1025" s="87"/>
      <c r="M1025" s="89"/>
      <c r="N1025" s="89"/>
      <c r="O1025" s="89"/>
      <c r="S1025" s="89"/>
      <c r="T1025" s="89"/>
      <c r="U1025" s="6"/>
      <c r="Y1025" s="230"/>
      <c r="AA1025" s="59"/>
      <c r="AB1025" s="16"/>
      <c r="AC1025" s="82"/>
      <c r="AD1025" s="61"/>
      <c r="AE1025" s="82"/>
    </row>
    <row r="1026" spans="4:31" ht="13">
      <c r="D1026" s="87"/>
      <c r="E1026" s="87"/>
      <c r="F1026" s="87"/>
      <c r="G1026" s="87"/>
      <c r="H1026" s="87"/>
      <c r="I1026" s="87"/>
      <c r="L1026" s="87"/>
      <c r="M1026" s="89"/>
      <c r="N1026" s="89"/>
      <c r="O1026" s="89"/>
      <c r="S1026" s="89"/>
      <c r="T1026" s="89"/>
      <c r="U1026" s="6"/>
      <c r="Y1026" s="230"/>
      <c r="AA1026" s="59"/>
      <c r="AB1026" s="16"/>
      <c r="AC1026" s="82"/>
      <c r="AD1026" s="61"/>
      <c r="AE1026" s="82"/>
    </row>
    <row r="1027" spans="4:31" ht="13">
      <c r="D1027" s="87"/>
      <c r="E1027" s="87"/>
      <c r="F1027" s="87"/>
      <c r="G1027" s="87"/>
      <c r="H1027" s="87"/>
      <c r="I1027" s="87"/>
      <c r="L1027" s="87"/>
      <c r="M1027" s="89"/>
      <c r="N1027" s="89"/>
      <c r="O1027" s="89"/>
      <c r="S1027" s="89"/>
      <c r="T1027" s="89"/>
      <c r="U1027" s="6"/>
      <c r="Y1027" s="230"/>
      <c r="AA1027" s="59"/>
      <c r="AB1027" s="16"/>
      <c r="AC1027" s="82"/>
      <c r="AD1027" s="61"/>
      <c r="AE1027" s="82"/>
    </row>
    <row r="1028" spans="4:31" ht="13">
      <c r="D1028" s="87"/>
      <c r="E1028" s="87"/>
      <c r="F1028" s="87"/>
      <c r="G1028" s="87"/>
      <c r="H1028" s="87"/>
      <c r="I1028" s="87"/>
      <c r="L1028" s="87"/>
      <c r="M1028" s="89"/>
      <c r="N1028" s="89"/>
      <c r="O1028" s="89"/>
      <c r="S1028" s="89"/>
      <c r="T1028" s="89"/>
      <c r="U1028" s="6"/>
      <c r="Y1028" s="230"/>
      <c r="AA1028" s="59"/>
      <c r="AB1028" s="16"/>
      <c r="AC1028" s="82"/>
      <c r="AD1028" s="61"/>
      <c r="AE1028" s="82"/>
    </row>
    <row r="1029" spans="4:31" ht="13">
      <c r="D1029" s="87"/>
      <c r="E1029" s="87"/>
      <c r="F1029" s="87"/>
      <c r="G1029" s="87"/>
      <c r="H1029" s="87"/>
      <c r="I1029" s="87"/>
      <c r="L1029" s="87"/>
      <c r="M1029" s="89"/>
      <c r="N1029" s="89"/>
      <c r="O1029" s="89"/>
      <c r="S1029" s="89"/>
      <c r="T1029" s="89"/>
      <c r="U1029" s="6"/>
      <c r="Y1029" s="230"/>
      <c r="AA1029" s="59"/>
      <c r="AB1029" s="16"/>
      <c r="AC1029" s="82"/>
      <c r="AD1029" s="61"/>
      <c r="AE1029" s="82"/>
    </row>
    <row r="1030" spans="4:31" ht="13">
      <c r="D1030" s="87"/>
      <c r="E1030" s="87"/>
      <c r="F1030" s="87"/>
      <c r="G1030" s="87"/>
      <c r="H1030" s="87"/>
      <c r="I1030" s="87"/>
      <c r="L1030" s="87"/>
      <c r="M1030" s="89"/>
      <c r="N1030" s="89"/>
      <c r="O1030" s="89"/>
      <c r="S1030" s="89"/>
      <c r="T1030" s="89"/>
      <c r="U1030" s="6"/>
      <c r="Y1030" s="230"/>
      <c r="AA1030" s="59"/>
      <c r="AB1030" s="16"/>
      <c r="AC1030" s="82"/>
      <c r="AD1030" s="61"/>
      <c r="AE1030" s="82"/>
    </row>
    <row r="1031" spans="4:31" ht="13">
      <c r="D1031" s="87"/>
      <c r="E1031" s="87"/>
      <c r="F1031" s="87"/>
      <c r="G1031" s="87"/>
      <c r="H1031" s="87"/>
      <c r="I1031" s="87"/>
      <c r="L1031" s="87"/>
      <c r="M1031" s="89"/>
      <c r="N1031" s="89"/>
      <c r="O1031" s="89"/>
      <c r="S1031" s="89"/>
      <c r="T1031" s="89"/>
      <c r="U1031" s="6"/>
      <c r="Y1031" s="230"/>
      <c r="AA1031" s="59"/>
      <c r="AB1031" s="16"/>
      <c r="AC1031" s="82"/>
      <c r="AD1031" s="61"/>
      <c r="AE1031" s="82"/>
    </row>
    <row r="1032" spans="4:31" ht="13">
      <c r="D1032" s="87"/>
      <c r="E1032" s="87"/>
      <c r="F1032" s="87"/>
      <c r="G1032" s="87"/>
      <c r="H1032" s="87"/>
      <c r="I1032" s="87"/>
      <c r="L1032" s="87"/>
      <c r="M1032" s="89"/>
      <c r="N1032" s="89"/>
      <c r="O1032" s="89"/>
      <c r="S1032" s="89"/>
      <c r="T1032" s="89"/>
      <c r="U1032" s="6"/>
      <c r="Y1032" s="230"/>
      <c r="AA1032" s="59"/>
      <c r="AB1032" s="16"/>
      <c r="AC1032" s="82"/>
      <c r="AD1032" s="61"/>
      <c r="AE1032" s="82"/>
    </row>
    <row r="1033" spans="4:31" ht="13">
      <c r="D1033" s="87"/>
      <c r="E1033" s="87"/>
      <c r="F1033" s="87"/>
      <c r="G1033" s="87"/>
      <c r="H1033" s="87"/>
      <c r="I1033" s="87"/>
      <c r="L1033" s="87"/>
      <c r="M1033" s="89"/>
      <c r="N1033" s="89"/>
      <c r="O1033" s="89"/>
      <c r="S1033" s="89"/>
      <c r="T1033" s="89"/>
      <c r="U1033" s="6"/>
      <c r="Y1033" s="230"/>
      <c r="AA1033" s="59"/>
      <c r="AB1033" s="16"/>
      <c r="AC1033" s="82"/>
      <c r="AD1033" s="61"/>
      <c r="AE1033" s="82"/>
    </row>
    <row r="1034" spans="4:31" ht="13">
      <c r="D1034" s="87"/>
      <c r="E1034" s="87"/>
      <c r="F1034" s="87"/>
      <c r="G1034" s="87"/>
      <c r="H1034" s="87"/>
      <c r="I1034" s="87"/>
      <c r="L1034" s="87"/>
      <c r="M1034" s="89"/>
      <c r="N1034" s="89"/>
      <c r="O1034" s="89"/>
      <c r="S1034" s="89"/>
      <c r="T1034" s="89"/>
      <c r="U1034" s="6"/>
      <c r="Y1034" s="230"/>
      <c r="AA1034" s="59"/>
      <c r="AB1034" s="16"/>
      <c r="AC1034" s="82"/>
      <c r="AD1034" s="61"/>
      <c r="AE1034" s="82"/>
    </row>
    <row r="1035" spans="4:31" ht="13">
      <c r="D1035" s="87"/>
      <c r="E1035" s="87"/>
      <c r="F1035" s="87"/>
      <c r="G1035" s="87"/>
      <c r="H1035" s="87"/>
      <c r="I1035" s="87"/>
      <c r="L1035" s="87"/>
      <c r="M1035" s="89"/>
      <c r="N1035" s="89"/>
      <c r="O1035" s="89"/>
      <c r="S1035" s="89"/>
      <c r="T1035" s="89"/>
      <c r="U1035" s="6"/>
      <c r="Y1035" s="230"/>
      <c r="AA1035" s="59"/>
      <c r="AB1035" s="16"/>
      <c r="AC1035" s="82"/>
      <c r="AD1035" s="61"/>
      <c r="AE1035" s="82"/>
    </row>
    <row r="1036" spans="4:31" ht="13">
      <c r="D1036" s="87"/>
      <c r="E1036" s="87"/>
      <c r="F1036" s="87"/>
      <c r="G1036" s="87"/>
      <c r="H1036" s="87"/>
      <c r="I1036" s="87"/>
      <c r="L1036" s="87"/>
      <c r="M1036" s="89"/>
      <c r="N1036" s="89"/>
      <c r="O1036" s="89"/>
      <c r="S1036" s="89"/>
      <c r="T1036" s="89"/>
      <c r="U1036" s="6"/>
      <c r="Y1036" s="230"/>
      <c r="AA1036" s="59"/>
      <c r="AB1036" s="16"/>
      <c r="AC1036" s="82"/>
      <c r="AD1036" s="61"/>
      <c r="AE1036" s="82"/>
    </row>
    <row r="1037" spans="4:31" ht="13">
      <c r="D1037" s="87"/>
      <c r="E1037" s="87"/>
      <c r="F1037" s="87"/>
      <c r="G1037" s="87"/>
      <c r="H1037" s="87"/>
      <c r="I1037" s="87"/>
      <c r="L1037" s="87"/>
      <c r="M1037" s="89"/>
      <c r="N1037" s="89"/>
      <c r="O1037" s="89"/>
      <c r="S1037" s="89"/>
      <c r="T1037" s="89"/>
      <c r="U1037" s="6"/>
      <c r="Y1037" s="230"/>
      <c r="AA1037" s="59"/>
      <c r="AB1037" s="16"/>
      <c r="AC1037" s="82"/>
      <c r="AD1037" s="61"/>
      <c r="AE1037" s="82"/>
    </row>
    <row r="1038" spans="4:31" ht="13">
      <c r="D1038" s="87"/>
      <c r="E1038" s="87"/>
      <c r="F1038" s="87"/>
      <c r="G1038" s="87"/>
      <c r="H1038" s="87"/>
      <c r="I1038" s="87"/>
      <c r="L1038" s="87"/>
      <c r="M1038" s="89"/>
      <c r="N1038" s="89"/>
      <c r="O1038" s="89"/>
      <c r="S1038" s="89"/>
      <c r="T1038" s="89"/>
      <c r="U1038" s="6"/>
      <c r="Y1038" s="230"/>
      <c r="AA1038" s="59"/>
      <c r="AB1038" s="16"/>
      <c r="AC1038" s="82"/>
      <c r="AD1038" s="61"/>
      <c r="AE1038" s="82"/>
    </row>
    <row r="1039" spans="4:31" ht="13">
      <c r="D1039" s="87"/>
      <c r="E1039" s="87"/>
      <c r="F1039" s="87"/>
      <c r="G1039" s="87"/>
      <c r="H1039" s="87"/>
      <c r="I1039" s="87"/>
      <c r="L1039" s="87"/>
      <c r="M1039" s="89"/>
      <c r="N1039" s="89"/>
      <c r="O1039" s="89"/>
      <c r="S1039" s="89"/>
      <c r="T1039" s="89"/>
      <c r="U1039" s="6"/>
      <c r="Y1039" s="230"/>
      <c r="AA1039" s="59"/>
      <c r="AB1039" s="16"/>
      <c r="AC1039" s="82"/>
      <c r="AD1039" s="61"/>
      <c r="AE1039" s="82"/>
    </row>
    <row r="1040" spans="4:31" ht="13">
      <c r="D1040" s="87"/>
      <c r="E1040" s="87"/>
      <c r="F1040" s="87"/>
      <c r="G1040" s="87"/>
      <c r="H1040" s="87"/>
      <c r="I1040" s="87"/>
      <c r="L1040" s="87"/>
      <c r="M1040" s="89"/>
      <c r="N1040" s="89"/>
      <c r="O1040" s="89"/>
      <c r="S1040" s="89"/>
      <c r="T1040" s="89"/>
      <c r="U1040" s="6"/>
      <c r="Y1040" s="230"/>
      <c r="AA1040" s="59"/>
      <c r="AB1040" s="16"/>
      <c r="AC1040" s="82"/>
      <c r="AD1040" s="61"/>
      <c r="AE1040" s="82"/>
    </row>
    <row r="1041" spans="4:31" ht="13">
      <c r="D1041" s="87"/>
      <c r="E1041" s="87"/>
      <c r="F1041" s="87"/>
      <c r="G1041" s="87"/>
      <c r="H1041" s="87"/>
      <c r="I1041" s="87"/>
      <c r="L1041" s="87"/>
      <c r="M1041" s="89"/>
      <c r="N1041" s="89"/>
      <c r="O1041" s="89"/>
      <c r="S1041" s="89"/>
      <c r="T1041" s="89"/>
      <c r="U1041" s="6"/>
      <c r="Y1041" s="230"/>
      <c r="AA1041" s="59"/>
      <c r="AB1041" s="16"/>
      <c r="AC1041" s="82"/>
      <c r="AD1041" s="61"/>
      <c r="AE1041" s="82"/>
    </row>
    <row r="1042" spans="4:31" ht="13">
      <c r="D1042" s="87"/>
      <c r="E1042" s="87"/>
      <c r="F1042" s="87"/>
      <c r="G1042" s="87"/>
      <c r="H1042" s="87"/>
      <c r="I1042" s="87"/>
      <c r="L1042" s="87"/>
      <c r="M1042" s="89"/>
      <c r="N1042" s="89"/>
      <c r="O1042" s="89"/>
      <c r="S1042" s="89"/>
      <c r="T1042" s="89"/>
      <c r="U1042" s="6"/>
      <c r="Y1042" s="230"/>
      <c r="AA1042" s="59"/>
      <c r="AB1042" s="16"/>
      <c r="AC1042" s="82"/>
      <c r="AD1042" s="61"/>
      <c r="AE1042" s="82"/>
    </row>
    <row r="1043" spans="4:31" ht="13">
      <c r="D1043" s="87"/>
      <c r="E1043" s="87"/>
      <c r="F1043" s="87"/>
      <c r="G1043" s="87"/>
      <c r="H1043" s="87"/>
      <c r="I1043" s="87"/>
      <c r="L1043" s="87"/>
      <c r="M1043" s="89"/>
      <c r="N1043" s="89"/>
      <c r="O1043" s="89"/>
      <c r="S1043" s="89"/>
      <c r="T1043" s="89"/>
      <c r="U1043" s="6"/>
      <c r="Y1043" s="230"/>
      <c r="AA1043" s="59"/>
      <c r="AB1043" s="16"/>
      <c r="AC1043" s="82"/>
      <c r="AD1043" s="61"/>
      <c r="AE1043" s="82"/>
    </row>
    <row r="1044" spans="4:31" ht="13">
      <c r="D1044" s="87"/>
      <c r="E1044" s="87"/>
      <c r="F1044" s="87"/>
      <c r="G1044" s="87"/>
      <c r="H1044" s="87"/>
      <c r="I1044" s="87"/>
      <c r="L1044" s="87"/>
      <c r="M1044" s="89"/>
      <c r="N1044" s="89"/>
      <c r="O1044" s="89"/>
      <c r="S1044" s="89"/>
      <c r="T1044" s="89"/>
      <c r="U1044" s="6"/>
      <c r="Y1044" s="230"/>
      <c r="AA1044" s="59"/>
      <c r="AB1044" s="16"/>
      <c r="AC1044" s="82"/>
      <c r="AD1044" s="61"/>
      <c r="AE1044" s="82"/>
    </row>
    <row r="1045" spans="4:31" ht="13">
      <c r="D1045" s="87"/>
      <c r="E1045" s="87"/>
      <c r="F1045" s="87"/>
      <c r="G1045" s="87"/>
      <c r="H1045" s="87"/>
      <c r="I1045" s="87"/>
      <c r="L1045" s="87"/>
      <c r="M1045" s="89"/>
      <c r="N1045" s="89"/>
      <c r="O1045" s="89"/>
      <c r="S1045" s="89"/>
      <c r="T1045" s="89"/>
      <c r="U1045" s="6"/>
      <c r="Y1045" s="230"/>
      <c r="AA1045" s="59"/>
      <c r="AB1045" s="16"/>
      <c r="AC1045" s="82"/>
      <c r="AD1045" s="61"/>
      <c r="AE1045" s="82"/>
    </row>
    <row r="1046" spans="4:31" ht="13">
      <c r="D1046" s="87"/>
      <c r="E1046" s="87"/>
      <c r="F1046" s="87"/>
      <c r="G1046" s="87"/>
      <c r="H1046" s="87"/>
      <c r="I1046" s="87"/>
      <c r="L1046" s="87"/>
      <c r="M1046" s="89"/>
      <c r="N1046" s="89"/>
      <c r="O1046" s="89"/>
      <c r="S1046" s="89"/>
      <c r="T1046" s="89"/>
      <c r="U1046" s="6"/>
      <c r="Y1046" s="230"/>
      <c r="AA1046" s="59"/>
      <c r="AB1046" s="16"/>
      <c r="AC1046" s="82"/>
      <c r="AD1046" s="61"/>
      <c r="AE1046" s="82"/>
    </row>
    <row r="1047" spans="4:31" ht="13">
      <c r="D1047" s="87"/>
      <c r="E1047" s="87"/>
      <c r="F1047" s="87"/>
      <c r="G1047" s="87"/>
      <c r="H1047" s="87"/>
      <c r="I1047" s="87"/>
      <c r="L1047" s="87"/>
      <c r="M1047" s="89"/>
      <c r="N1047" s="89"/>
      <c r="O1047" s="89"/>
      <c r="S1047" s="89"/>
      <c r="T1047" s="89"/>
      <c r="U1047" s="6"/>
      <c r="Y1047" s="230"/>
      <c r="AA1047" s="59"/>
      <c r="AB1047" s="16"/>
      <c r="AC1047" s="82"/>
      <c r="AD1047" s="61"/>
      <c r="AE1047" s="82"/>
    </row>
  </sheetData>
  <mergeCells count="4">
    <mergeCell ref="E2:I2"/>
    <mergeCell ref="J2:K2"/>
    <mergeCell ref="L2:T2"/>
    <mergeCell ref="U2:X2"/>
  </mergeCells>
  <conditionalFormatting sqref="S1 S3:S51 S56 S58:S1047">
    <cfRule type="containsText" dxfId="5" priority="1" operator="containsText" text="prio 1">
      <formula>NOT(ISERROR(SEARCH(("prio 1"),(S1))))</formula>
    </cfRule>
    <cfRule type="containsText" dxfId="4" priority="2" operator="containsText" text="prio 2">
      <formula>NOT(ISERROR(SEARCH(("prio 2"),(S1))))</formula>
    </cfRule>
    <cfRule type="containsText" dxfId="3" priority="3" operator="containsText" text="prio 3">
      <formula>NOT(ISERROR(SEARCH(("prio 3"),(S1))))</formula>
    </cfRule>
    <cfRule type="containsText" dxfId="2" priority="4" operator="containsText" text="prio 4">
      <formula>NOT(ISERROR(SEARCH(("prio 4"),(S1))))</formula>
    </cfRule>
    <cfRule type="containsText" dxfId="1" priority="5" operator="containsText" text="prio 5">
      <formula>NOT(ISERROR(SEARCH(("prio 5"),(S1))))</formula>
    </cfRule>
    <cfRule type="containsText" dxfId="0" priority="6" operator="containsText" text="prio 6">
      <formula>NOT(ISERROR(SEARCH(("prio 6"),(S1))))</formula>
    </cfRule>
  </conditionalFormatting>
  <hyperlinks>
    <hyperlink ref="D4" r:id="rId1" xr:uid="{00000000-0004-0000-0000-000000000000}"/>
    <hyperlink ref="D5" r:id="rId2" xr:uid="{00000000-0004-0000-0000-000001000000}"/>
    <hyperlink ref="D6" r:id="rId3" xr:uid="{00000000-0004-0000-0000-000002000000}"/>
    <hyperlink ref="D11" r:id="rId4" xr:uid="{00000000-0004-0000-0000-000003000000}"/>
    <hyperlink ref="D12" r:id="rId5" xr:uid="{00000000-0004-0000-0000-000004000000}"/>
    <hyperlink ref="D14" r:id="rId6" xr:uid="{00000000-0004-0000-0000-000005000000}"/>
    <hyperlink ref="D15" r:id="rId7" xr:uid="{00000000-0004-0000-0000-000006000000}"/>
    <hyperlink ref="D24" r:id="rId8" xr:uid="{00000000-0004-0000-0000-000007000000}"/>
    <hyperlink ref="D25" r:id="rId9" xr:uid="{00000000-0004-0000-0000-000008000000}"/>
    <hyperlink ref="D35" r:id="rId10" xr:uid="{00000000-0004-0000-0000-000009000000}"/>
    <hyperlink ref="D36" r:id="rId11" xr:uid="{00000000-0004-0000-0000-00000A000000}"/>
    <hyperlink ref="D37" r:id="rId12" xr:uid="{00000000-0004-0000-0000-00000B000000}"/>
    <hyperlink ref="D38" r:id="rId13" xr:uid="{00000000-0004-0000-0000-00000C000000}"/>
    <hyperlink ref="D39" r:id="rId14" xr:uid="{00000000-0004-0000-0000-00000D000000}"/>
    <hyperlink ref="D40" r:id="rId15" xr:uid="{00000000-0004-0000-0000-00000E000000}"/>
    <hyperlink ref="D41" r:id="rId16" xr:uid="{00000000-0004-0000-0000-00000F000000}"/>
    <hyperlink ref="D42" r:id="rId17" xr:uid="{00000000-0004-0000-0000-000010000000}"/>
    <hyperlink ref="D43" r:id="rId18" xr:uid="{00000000-0004-0000-0000-000011000000}"/>
    <hyperlink ref="D44" r:id="rId19" xr:uid="{00000000-0004-0000-0000-000012000000}"/>
    <hyperlink ref="D45" r:id="rId20" xr:uid="{00000000-0004-0000-0000-000013000000}"/>
    <hyperlink ref="C49" r:id="rId21" location="gid=0" xr:uid="{00000000-0004-0000-0000-000014000000}"/>
    <hyperlink ref="D49" r:id="rId22" xr:uid="{00000000-0004-0000-0000-000015000000}"/>
    <hyperlink ref="D51" r:id="rId23" xr:uid="{00000000-0004-0000-0000-000016000000}"/>
  </hyperlinks>
  <pageMargins left="0.7" right="0.7" top="0.75" bottom="0.75" header="0.3" footer="0.3"/>
  <legacy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metagraph_costs_transfer_query</vt:lpstr>
      <vt:lpstr>metagraphalign_costs_transfer_q</vt:lpstr>
      <vt:lpstr>fulgor_costs_transfer_query</vt:lpstr>
      <vt:lpstr>kmindexsmall_costs_transfer_que</vt:lpstr>
      <vt:lpstr>kmindex_costs_transfer_query</vt:lpstr>
      <vt:lpstr>Final hosting_costs</vt:lpstr>
      <vt:lpstr>plotdata</vt:lpstr>
      <vt:lpstr>paper_table_1</vt:lpstr>
      <vt:lpstr>full_overview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2025-08-04T12:12:34Z</dcterms:modified>
</cp:coreProperties>
</file>