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1"/>
  <workbookPr/>
  <mc:AlternateContent xmlns:mc="http://schemas.openxmlformats.org/markup-compatibility/2006">
    <mc:Choice Requires="x15">
      <x15ac:absPath xmlns:x15ac="http://schemas.microsoft.com/office/spreadsheetml/2010/11/ac" url="C:\Users\5CD016KSNC\Desktop\tree\งานจิ๊บ\updateสถานีน้ำ\"/>
    </mc:Choice>
  </mc:AlternateContent>
  <xr:revisionPtr revIDLastSave="0" documentId="13_ncr:1_{0896DF25-8D11-4239-AF21-AEAE62A05E57}" xr6:coauthVersionLast="36" xr6:coauthVersionMax="47" xr10:uidLastSave="{00000000-0000-0000-0000-000000000000}"/>
  <bookViews>
    <workbookView xWindow="-120" yWindow="-120" windowWidth="29040" windowHeight="15840" xr2:uid="{00000000-000D-0000-FFFF-FFFF00000000}"/>
  </bookViews>
  <sheets>
    <sheet name="station_water6" sheetId="1" r:id="rId1"/>
    <sheet name="damp" sheetId="6" r:id="rId2"/>
    <sheet name="percendamp" sheetId="11" state="hidden" r:id="rId3"/>
    <sheet name="เขื่อน" sheetId="7" r:id="rId4"/>
    <sheet name="hydro3" sheetId="2" r:id="rId5"/>
    <sheet name="hydro4" sheetId="3" r:id="rId6"/>
    <sheet name="KHO" sheetId="4" r:id="rId7"/>
    <sheet name="zerogate" sheetId="5" r:id="rId8"/>
  </sheets>
  <externalReferences>
    <externalReference r:id="rId9"/>
  </externalReferences>
  <definedNames>
    <definedName name="_xlnm.Print_Area" localSheetId="0">station_water6!$A$1:$N$31</definedName>
  </definedNames>
  <calcPr calcId="191029"/>
</workbook>
</file>

<file path=xl/calcChain.xml><?xml version="1.0" encoding="utf-8"?>
<calcChain xmlns="http://schemas.openxmlformats.org/spreadsheetml/2006/main">
  <c r="B88" i="3" l="1"/>
  <c r="B86" i="3"/>
  <c r="B84" i="3"/>
  <c r="B82" i="3"/>
  <c r="B80" i="3"/>
  <c r="B78" i="3"/>
  <c r="B76" i="3"/>
  <c r="B74" i="3"/>
  <c r="B72" i="3"/>
  <c r="B70" i="3"/>
  <c r="B68" i="3"/>
  <c r="B66" i="3"/>
  <c r="B64" i="3"/>
  <c r="B62" i="3"/>
  <c r="B60" i="3"/>
  <c r="B58" i="3"/>
  <c r="B56" i="3"/>
  <c r="B54" i="3"/>
  <c r="B52" i="3"/>
  <c r="B50" i="3"/>
  <c r="B48" i="3"/>
  <c r="B46" i="3"/>
  <c r="B44" i="3"/>
  <c r="B42" i="3"/>
  <c r="B40" i="3"/>
  <c r="B38" i="3"/>
  <c r="B36" i="3"/>
  <c r="B34" i="3"/>
  <c r="B32" i="3"/>
  <c r="B30" i="3"/>
  <c r="B28" i="3"/>
  <c r="B26" i="3"/>
  <c r="B24" i="3"/>
  <c r="B22" i="3"/>
  <c r="B20" i="3"/>
  <c r="B18" i="3"/>
  <c r="B16" i="3"/>
  <c r="B14" i="3"/>
  <c r="B12" i="3"/>
  <c r="B10" i="3"/>
  <c r="B114" i="2"/>
  <c r="B112" i="2"/>
  <c r="B110" i="2"/>
  <c r="B108" i="2"/>
  <c r="B106" i="2"/>
  <c r="B104" i="2"/>
  <c r="B102" i="2"/>
  <c r="B100" i="2"/>
  <c r="B98" i="2"/>
  <c r="B96" i="2"/>
  <c r="B94" i="2"/>
  <c r="B92" i="2"/>
  <c r="B90" i="2"/>
  <c r="B88" i="2"/>
  <c r="B86" i="2"/>
  <c r="B84" i="2"/>
  <c r="B82" i="2"/>
  <c r="B80" i="2"/>
  <c r="B78" i="2"/>
  <c r="B76" i="2"/>
  <c r="B74" i="2"/>
  <c r="B72" i="2"/>
  <c r="B70" i="2"/>
  <c r="B68" i="2"/>
  <c r="B66" i="2"/>
  <c r="B64" i="2"/>
  <c r="B62" i="2"/>
  <c r="B60" i="2"/>
  <c r="B58" i="2"/>
  <c r="B56" i="2"/>
  <c r="B54" i="2"/>
  <c r="B52" i="2"/>
  <c r="B50" i="2"/>
  <c r="B48" i="2"/>
  <c r="B46" i="2"/>
  <c r="B44" i="2"/>
  <c r="B42" i="2"/>
  <c r="B40" i="2"/>
  <c r="B38" i="2"/>
  <c r="B36" i="2"/>
  <c r="B34" i="2"/>
  <c r="B32" i="2"/>
  <c r="B30" i="2"/>
  <c r="B28" i="2"/>
  <c r="B26" i="2"/>
  <c r="B24" i="2"/>
  <c r="B22" i="2"/>
  <c r="B20" i="2"/>
  <c r="B18" i="2"/>
  <c r="B16" i="2"/>
  <c r="B14" i="2"/>
  <c r="B12" i="2"/>
  <c r="B10" i="2"/>
  <c r="B3" i="4"/>
  <c r="F9" i="2" l="1"/>
  <c r="G9" i="2"/>
  <c r="H9" i="2"/>
  <c r="I9" i="2"/>
  <c r="J9" i="2"/>
  <c r="K9" i="2"/>
  <c r="L9" i="2"/>
  <c r="M9" i="2"/>
  <c r="N9" i="2"/>
  <c r="F10" i="2"/>
  <c r="G10" i="2"/>
  <c r="H10" i="2"/>
  <c r="I10" i="2"/>
  <c r="J10" i="2"/>
  <c r="K10" i="2"/>
  <c r="L10" i="2"/>
  <c r="M10" i="2"/>
  <c r="N10" i="2"/>
  <c r="F11" i="2"/>
  <c r="G11" i="2"/>
  <c r="H11" i="2"/>
  <c r="I11" i="2"/>
  <c r="J11" i="2"/>
  <c r="K11" i="2"/>
  <c r="L11" i="2"/>
  <c r="M11" i="2"/>
  <c r="D4" i="1" s="1"/>
  <c r="N11" i="2"/>
  <c r="F12" i="2"/>
  <c r="G12" i="2"/>
  <c r="H12" i="2"/>
  <c r="I12" i="2"/>
  <c r="J12" i="2"/>
  <c r="K12" i="2"/>
  <c r="L12" i="2"/>
  <c r="M12" i="2"/>
  <c r="N12" i="2"/>
  <c r="F13" i="2"/>
  <c r="G13" i="2"/>
  <c r="H13" i="2"/>
  <c r="I13" i="2"/>
  <c r="J13" i="2"/>
  <c r="K13" i="2"/>
  <c r="L13" i="2"/>
  <c r="M13" i="2"/>
  <c r="N13" i="2"/>
  <c r="F14" i="2"/>
  <c r="G14" i="2"/>
  <c r="H14" i="2"/>
  <c r="I14" i="2"/>
  <c r="J14" i="2"/>
  <c r="K14" i="2"/>
  <c r="L14" i="2"/>
  <c r="M14" i="2"/>
  <c r="N14" i="2"/>
  <c r="F15" i="2"/>
  <c r="G15" i="2"/>
  <c r="H15" i="2"/>
  <c r="I15" i="2"/>
  <c r="J15" i="2"/>
  <c r="K15" i="2"/>
  <c r="L15" i="2"/>
  <c r="M15" i="2"/>
  <c r="N15" i="2"/>
  <c r="F16" i="2"/>
  <c r="G16" i="2"/>
  <c r="H16" i="2"/>
  <c r="I16" i="2"/>
  <c r="J16" i="2"/>
  <c r="K16" i="2"/>
  <c r="L16" i="2"/>
  <c r="M16" i="2"/>
  <c r="N16" i="2"/>
  <c r="F17" i="2"/>
  <c r="G17" i="2"/>
  <c r="H17" i="2"/>
  <c r="I17" i="2"/>
  <c r="J17" i="2"/>
  <c r="K17" i="2"/>
  <c r="L17" i="2"/>
  <c r="M17" i="2"/>
  <c r="N17" i="2"/>
  <c r="F18" i="2"/>
  <c r="G18" i="2"/>
  <c r="H18" i="2"/>
  <c r="I18" i="2"/>
  <c r="J18" i="2"/>
  <c r="K18" i="2"/>
  <c r="L18" i="2"/>
  <c r="M18" i="2"/>
  <c r="N18" i="2"/>
  <c r="F19" i="2"/>
  <c r="G19" i="2"/>
  <c r="H19" i="2"/>
  <c r="I19" i="2"/>
  <c r="J19" i="2"/>
  <c r="K19" i="2"/>
  <c r="L19" i="2"/>
  <c r="M19" i="2"/>
  <c r="D7" i="1" s="1"/>
  <c r="N19" i="2"/>
  <c r="F20" i="2"/>
  <c r="G20" i="2"/>
  <c r="H20" i="2"/>
  <c r="I20" i="2"/>
  <c r="J20" i="2"/>
  <c r="K20" i="2"/>
  <c r="L20" i="2"/>
  <c r="M20" i="2"/>
  <c r="N20" i="2"/>
  <c r="F21" i="2"/>
  <c r="G21" i="2"/>
  <c r="H21" i="2"/>
  <c r="I21" i="2"/>
  <c r="J21" i="2"/>
  <c r="K21" i="2"/>
  <c r="L21" i="2"/>
  <c r="M21" i="2"/>
  <c r="D8" i="1" s="1"/>
  <c r="N21" i="2"/>
  <c r="F22" i="2"/>
  <c r="G22" i="2"/>
  <c r="H22" i="2"/>
  <c r="I22" i="2"/>
  <c r="J22" i="2"/>
  <c r="K22" i="2"/>
  <c r="L22" i="2"/>
  <c r="M22" i="2"/>
  <c r="N22" i="2"/>
  <c r="F23" i="2"/>
  <c r="G23" i="2"/>
  <c r="H23" i="2"/>
  <c r="I23" i="2"/>
  <c r="J23" i="2"/>
  <c r="K23" i="2"/>
  <c r="L23" i="2"/>
  <c r="M23" i="2"/>
  <c r="N23" i="2"/>
  <c r="F24" i="2"/>
  <c r="G24" i="2"/>
  <c r="H24" i="2"/>
  <c r="I24" i="2"/>
  <c r="J24" i="2"/>
  <c r="K24" i="2"/>
  <c r="L24" i="2"/>
  <c r="M24" i="2"/>
  <c r="N24" i="2"/>
  <c r="F25" i="2"/>
  <c r="G25" i="2"/>
  <c r="H25" i="2"/>
  <c r="I25" i="2"/>
  <c r="J25" i="2"/>
  <c r="K25" i="2"/>
  <c r="L25" i="2"/>
  <c r="M25" i="2"/>
  <c r="N25" i="2"/>
  <c r="F26" i="2"/>
  <c r="G26" i="2"/>
  <c r="H26" i="2"/>
  <c r="I26" i="2"/>
  <c r="J26" i="2"/>
  <c r="K26" i="2"/>
  <c r="L26" i="2"/>
  <c r="M26" i="2"/>
  <c r="N26" i="2"/>
  <c r="F27" i="2"/>
  <c r="G27" i="2"/>
  <c r="H27" i="2"/>
  <c r="I27" i="2"/>
  <c r="J27" i="2"/>
  <c r="K27" i="2"/>
  <c r="L27" i="2"/>
  <c r="M27" i="2"/>
  <c r="N27" i="2"/>
  <c r="F28" i="2"/>
  <c r="G28" i="2"/>
  <c r="H28" i="2"/>
  <c r="I28" i="2"/>
  <c r="J28" i="2"/>
  <c r="K28" i="2"/>
  <c r="L28" i="2"/>
  <c r="M28" i="2"/>
  <c r="N28" i="2"/>
  <c r="F29" i="2"/>
  <c r="G29" i="2"/>
  <c r="H29" i="2"/>
  <c r="I29" i="2"/>
  <c r="J29" i="2"/>
  <c r="K29" i="2"/>
  <c r="L29" i="2"/>
  <c r="M29" i="2"/>
  <c r="N29" i="2"/>
  <c r="F30" i="2"/>
  <c r="G30" i="2"/>
  <c r="H30" i="2"/>
  <c r="I30" i="2"/>
  <c r="J30" i="2"/>
  <c r="K30" i="2"/>
  <c r="L30" i="2"/>
  <c r="M30" i="2"/>
  <c r="N30" i="2"/>
  <c r="F31" i="2"/>
  <c r="G31" i="2"/>
  <c r="H31" i="2"/>
  <c r="I31" i="2"/>
  <c r="J31" i="2"/>
  <c r="K31" i="2"/>
  <c r="L31" i="2"/>
  <c r="M31" i="2"/>
  <c r="N31" i="2"/>
  <c r="F32" i="2"/>
  <c r="G32" i="2"/>
  <c r="H32" i="2"/>
  <c r="I32" i="2"/>
  <c r="J32" i="2"/>
  <c r="K32" i="2"/>
  <c r="L32" i="2"/>
  <c r="M32" i="2"/>
  <c r="N32" i="2"/>
  <c r="F33" i="2"/>
  <c r="G33" i="2"/>
  <c r="H33" i="2"/>
  <c r="I33" i="2"/>
  <c r="J33" i="2"/>
  <c r="K33" i="2"/>
  <c r="L33" i="2"/>
  <c r="M33" i="2"/>
  <c r="D11" i="1" s="1"/>
  <c r="N33" i="2"/>
  <c r="F34" i="2"/>
  <c r="G34" i="2"/>
  <c r="H34" i="2"/>
  <c r="I34" i="2"/>
  <c r="J34" i="2"/>
  <c r="K34" i="2"/>
  <c r="L34" i="2"/>
  <c r="M34" i="2"/>
  <c r="N34" i="2"/>
  <c r="F35" i="2"/>
  <c r="G35" i="2"/>
  <c r="H35" i="2"/>
  <c r="I35" i="2"/>
  <c r="J35" i="2"/>
  <c r="K35" i="2"/>
  <c r="L35" i="2"/>
  <c r="M35" i="2"/>
  <c r="N35" i="2"/>
  <c r="F36" i="2"/>
  <c r="G36" i="2"/>
  <c r="H36" i="2"/>
  <c r="I36" i="2"/>
  <c r="J36" i="2"/>
  <c r="K36" i="2"/>
  <c r="L36" i="2"/>
  <c r="M36" i="2"/>
  <c r="N36" i="2"/>
  <c r="F37" i="2"/>
  <c r="G37" i="2"/>
  <c r="H37" i="2"/>
  <c r="I37" i="2"/>
  <c r="J37" i="2"/>
  <c r="K37" i="2"/>
  <c r="L37" i="2"/>
  <c r="M37" i="2"/>
  <c r="N37" i="2"/>
  <c r="F38" i="2"/>
  <c r="G38" i="2"/>
  <c r="H38" i="2"/>
  <c r="I38" i="2"/>
  <c r="J38" i="2"/>
  <c r="K38" i="2"/>
  <c r="L38" i="2"/>
  <c r="M38" i="2"/>
  <c r="N38" i="2"/>
  <c r="F39" i="2"/>
  <c r="G39" i="2"/>
  <c r="H39" i="2"/>
  <c r="I39" i="2"/>
  <c r="J39" i="2"/>
  <c r="K39" i="2"/>
  <c r="L39" i="2"/>
  <c r="M39" i="2"/>
  <c r="D32" i="1" s="1"/>
  <c r="N39" i="2"/>
  <c r="F40" i="2"/>
  <c r="G40" i="2"/>
  <c r="H40" i="2"/>
  <c r="I40" i="2"/>
  <c r="J40" i="2"/>
  <c r="K40" i="2"/>
  <c r="L40" i="2"/>
  <c r="M40" i="2"/>
  <c r="N40" i="2"/>
  <c r="F41" i="2"/>
  <c r="G41" i="2"/>
  <c r="H41" i="2"/>
  <c r="I41" i="2"/>
  <c r="J41" i="2"/>
  <c r="K41" i="2"/>
  <c r="L41" i="2"/>
  <c r="M41" i="2"/>
  <c r="S41" i="2" s="1"/>
  <c r="N41" i="2"/>
  <c r="F42" i="2"/>
  <c r="G42" i="2"/>
  <c r="H42" i="2"/>
  <c r="I42" i="2"/>
  <c r="J42" i="2"/>
  <c r="K42" i="2"/>
  <c r="L42" i="2"/>
  <c r="M42" i="2"/>
  <c r="N42" i="2"/>
  <c r="F43" i="2"/>
  <c r="G43" i="2"/>
  <c r="H43" i="2"/>
  <c r="I43" i="2"/>
  <c r="J43" i="2"/>
  <c r="K43" i="2"/>
  <c r="L43" i="2"/>
  <c r="M43" i="2"/>
  <c r="D33" i="1" s="1"/>
  <c r="N43" i="2"/>
  <c r="F44" i="2"/>
  <c r="G44" i="2"/>
  <c r="H44" i="2"/>
  <c r="I44" i="2"/>
  <c r="J44" i="2"/>
  <c r="K44" i="2"/>
  <c r="L44" i="2"/>
  <c r="M44" i="2"/>
  <c r="N44" i="2"/>
  <c r="F45" i="2"/>
  <c r="G45" i="2"/>
  <c r="H45" i="2"/>
  <c r="I45" i="2"/>
  <c r="J45" i="2"/>
  <c r="K45" i="2"/>
  <c r="L45" i="2"/>
  <c r="M45" i="2"/>
  <c r="N45" i="2"/>
  <c r="F46" i="2"/>
  <c r="G46" i="2"/>
  <c r="H46" i="2"/>
  <c r="I46" i="2"/>
  <c r="J46" i="2"/>
  <c r="K46" i="2"/>
  <c r="L46" i="2"/>
  <c r="M46" i="2"/>
  <c r="N46" i="2"/>
  <c r="F47" i="2"/>
  <c r="G47" i="2"/>
  <c r="H47" i="2"/>
  <c r="I47" i="2"/>
  <c r="J47" i="2"/>
  <c r="K47" i="2"/>
  <c r="L47" i="2"/>
  <c r="M47" i="2"/>
  <c r="N47" i="2"/>
  <c r="F48" i="2"/>
  <c r="G48" i="2"/>
  <c r="H48" i="2"/>
  <c r="I48" i="2"/>
  <c r="J48" i="2"/>
  <c r="K48" i="2"/>
  <c r="L48" i="2"/>
  <c r="M48" i="2"/>
  <c r="N48" i="2"/>
  <c r="F49" i="2"/>
  <c r="G49" i="2"/>
  <c r="H49" i="2"/>
  <c r="I49" i="2"/>
  <c r="J49" i="2"/>
  <c r="K49" i="2"/>
  <c r="L49" i="2"/>
  <c r="M49" i="2"/>
  <c r="D35" i="1" s="1"/>
  <c r="N49" i="2"/>
  <c r="F50" i="2"/>
  <c r="G50" i="2"/>
  <c r="H50" i="2"/>
  <c r="I50" i="2"/>
  <c r="J50" i="2"/>
  <c r="K50" i="2"/>
  <c r="L50" i="2"/>
  <c r="M50" i="2"/>
  <c r="N50" i="2"/>
  <c r="F51" i="2"/>
  <c r="G51" i="2"/>
  <c r="H51" i="2"/>
  <c r="I51" i="2"/>
  <c r="J51" i="2"/>
  <c r="K51" i="2"/>
  <c r="L51" i="2"/>
  <c r="M51" i="2"/>
  <c r="N51" i="2"/>
  <c r="F52" i="2"/>
  <c r="G52" i="2"/>
  <c r="H52" i="2"/>
  <c r="I52" i="2"/>
  <c r="J52" i="2"/>
  <c r="K52" i="2"/>
  <c r="L52" i="2"/>
  <c r="M52" i="2"/>
  <c r="N52" i="2"/>
  <c r="F53" i="2"/>
  <c r="G53" i="2"/>
  <c r="H53" i="2"/>
  <c r="I53" i="2"/>
  <c r="J53" i="2"/>
  <c r="K53" i="2"/>
  <c r="L53" i="2"/>
  <c r="M53" i="2"/>
  <c r="N53" i="2"/>
  <c r="F54" i="2"/>
  <c r="G54" i="2"/>
  <c r="H54" i="2"/>
  <c r="I54" i="2"/>
  <c r="J54" i="2"/>
  <c r="K54" i="2"/>
  <c r="L54" i="2"/>
  <c r="M54" i="2"/>
  <c r="N54" i="2"/>
  <c r="F55" i="2"/>
  <c r="G55" i="2"/>
  <c r="H55" i="2"/>
  <c r="I55" i="2"/>
  <c r="J55" i="2"/>
  <c r="K55" i="2"/>
  <c r="L55" i="2"/>
  <c r="M55" i="2"/>
  <c r="N55" i="2"/>
  <c r="F56" i="2"/>
  <c r="G56" i="2"/>
  <c r="H56" i="2"/>
  <c r="I56" i="2"/>
  <c r="J56" i="2"/>
  <c r="K56" i="2"/>
  <c r="L56" i="2"/>
  <c r="M56" i="2"/>
  <c r="N56" i="2"/>
  <c r="F57" i="2"/>
  <c r="G57" i="2"/>
  <c r="H57" i="2"/>
  <c r="I57" i="2"/>
  <c r="J57" i="2"/>
  <c r="K57" i="2"/>
  <c r="L57" i="2"/>
  <c r="M57" i="2"/>
  <c r="N57" i="2"/>
  <c r="F58" i="2"/>
  <c r="G58" i="2"/>
  <c r="H58" i="2"/>
  <c r="I58" i="2"/>
  <c r="J58" i="2"/>
  <c r="K58" i="2"/>
  <c r="L58" i="2"/>
  <c r="M58" i="2"/>
  <c r="N58" i="2"/>
  <c r="F59" i="2"/>
  <c r="G59" i="2"/>
  <c r="H59" i="2"/>
  <c r="I59" i="2"/>
  <c r="J59" i="2"/>
  <c r="K59" i="2"/>
  <c r="L59" i="2"/>
  <c r="M59" i="2"/>
  <c r="D24" i="1" s="1"/>
  <c r="N59" i="2"/>
  <c r="F60" i="2"/>
  <c r="G60" i="2"/>
  <c r="H60" i="2"/>
  <c r="I60" i="2"/>
  <c r="J60" i="2"/>
  <c r="K60" i="2"/>
  <c r="L60" i="2"/>
  <c r="M60" i="2"/>
  <c r="N60" i="2"/>
  <c r="F61" i="2"/>
  <c r="G61" i="2"/>
  <c r="H61" i="2"/>
  <c r="I61" i="2"/>
  <c r="J61" i="2"/>
  <c r="K61" i="2"/>
  <c r="L61" i="2"/>
  <c r="M61" i="2"/>
  <c r="D25" i="1" s="1"/>
  <c r="N61" i="2"/>
  <c r="F62" i="2"/>
  <c r="G62" i="2"/>
  <c r="H62" i="2"/>
  <c r="I62" i="2"/>
  <c r="J62" i="2"/>
  <c r="K62" i="2"/>
  <c r="L62" i="2"/>
  <c r="M62" i="2"/>
  <c r="N62" i="2"/>
  <c r="F63" i="2"/>
  <c r="G63" i="2"/>
  <c r="H63" i="2"/>
  <c r="I63" i="2"/>
  <c r="J63" i="2"/>
  <c r="K63" i="2"/>
  <c r="L63" i="2"/>
  <c r="M63" i="2"/>
  <c r="N63" i="2"/>
  <c r="F64" i="2"/>
  <c r="G64" i="2"/>
  <c r="H64" i="2"/>
  <c r="I64" i="2"/>
  <c r="J64" i="2"/>
  <c r="K64" i="2"/>
  <c r="L64" i="2"/>
  <c r="M64" i="2"/>
  <c r="N64" i="2"/>
  <c r="F65" i="2"/>
  <c r="G65" i="2"/>
  <c r="H65" i="2"/>
  <c r="I65" i="2"/>
  <c r="J65" i="2"/>
  <c r="K65" i="2"/>
  <c r="L65" i="2"/>
  <c r="M65" i="2"/>
  <c r="D16" i="1" s="1"/>
  <c r="N65" i="2"/>
  <c r="F66" i="2"/>
  <c r="G66" i="2"/>
  <c r="H66" i="2"/>
  <c r="I66" i="2"/>
  <c r="J66" i="2"/>
  <c r="K66" i="2"/>
  <c r="L66" i="2"/>
  <c r="M66" i="2"/>
  <c r="N66" i="2"/>
  <c r="F67" i="2"/>
  <c r="G67" i="2"/>
  <c r="H67" i="2"/>
  <c r="I67" i="2"/>
  <c r="J67" i="2"/>
  <c r="K67" i="2"/>
  <c r="L67" i="2"/>
  <c r="Q37" i="1" s="1"/>
  <c r="M67" i="2"/>
  <c r="N67" i="2"/>
  <c r="F68" i="2"/>
  <c r="G68" i="2"/>
  <c r="H68" i="2"/>
  <c r="I68" i="2"/>
  <c r="J68" i="2"/>
  <c r="K68" i="2"/>
  <c r="L68" i="2"/>
  <c r="M68" i="2"/>
  <c r="N68" i="2"/>
  <c r="F69" i="2"/>
  <c r="G69" i="2"/>
  <c r="H69" i="2"/>
  <c r="I69" i="2"/>
  <c r="J69" i="2"/>
  <c r="K69" i="2"/>
  <c r="L69" i="2"/>
  <c r="M69" i="2"/>
  <c r="N69" i="2"/>
  <c r="F70" i="2"/>
  <c r="G70" i="2"/>
  <c r="H70" i="2"/>
  <c r="I70" i="2"/>
  <c r="J70" i="2"/>
  <c r="K70" i="2"/>
  <c r="L70" i="2"/>
  <c r="M70" i="2"/>
  <c r="N70" i="2"/>
  <c r="F71" i="2"/>
  <c r="G71" i="2"/>
  <c r="H71" i="2"/>
  <c r="I71" i="2"/>
  <c r="J71" i="2"/>
  <c r="K71" i="2"/>
  <c r="L71" i="2"/>
  <c r="M71" i="2"/>
  <c r="D18" i="1" s="1"/>
  <c r="N71" i="2"/>
  <c r="F72" i="2"/>
  <c r="G72" i="2"/>
  <c r="H72" i="2"/>
  <c r="I72" i="2"/>
  <c r="J72" i="2"/>
  <c r="K72" i="2"/>
  <c r="L72" i="2"/>
  <c r="M72" i="2"/>
  <c r="N72" i="2"/>
  <c r="F73" i="2"/>
  <c r="G73" i="2"/>
  <c r="H73" i="2"/>
  <c r="I73" i="2"/>
  <c r="J73" i="2"/>
  <c r="K73" i="2"/>
  <c r="L73" i="2"/>
  <c r="M73" i="2"/>
  <c r="N73" i="2"/>
  <c r="F74" i="2"/>
  <c r="G74" i="2"/>
  <c r="H74" i="2"/>
  <c r="I74" i="2"/>
  <c r="J74" i="2"/>
  <c r="K74" i="2"/>
  <c r="L74" i="2"/>
  <c r="M74" i="2"/>
  <c r="N74" i="2"/>
  <c r="F75" i="2"/>
  <c r="G75" i="2"/>
  <c r="H75" i="2"/>
  <c r="I75" i="2"/>
  <c r="J75" i="2"/>
  <c r="K75" i="2"/>
  <c r="L75" i="2"/>
  <c r="M75" i="2"/>
  <c r="N75" i="2"/>
  <c r="F76" i="2"/>
  <c r="G76" i="2"/>
  <c r="H76" i="2"/>
  <c r="I76" i="2"/>
  <c r="J76" i="2"/>
  <c r="K76" i="2"/>
  <c r="L76" i="2"/>
  <c r="M76" i="2"/>
  <c r="N76" i="2"/>
  <c r="F77" i="2"/>
  <c r="G77" i="2"/>
  <c r="H77" i="2"/>
  <c r="I77" i="2"/>
  <c r="J77" i="2"/>
  <c r="K77" i="2"/>
  <c r="L77" i="2"/>
  <c r="M77" i="2"/>
  <c r="N77" i="2"/>
  <c r="F78" i="2"/>
  <c r="G78" i="2"/>
  <c r="H78" i="2"/>
  <c r="I78" i="2"/>
  <c r="J78" i="2"/>
  <c r="K78" i="2"/>
  <c r="L78" i="2"/>
  <c r="M78" i="2"/>
  <c r="N78" i="2"/>
  <c r="F79" i="2"/>
  <c r="G79" i="2"/>
  <c r="H79" i="2"/>
  <c r="I79" i="2"/>
  <c r="J79" i="2"/>
  <c r="K79" i="2"/>
  <c r="L79" i="2"/>
  <c r="M79" i="2"/>
  <c r="S79" i="2" s="1"/>
  <c r="N79" i="2"/>
  <c r="F80" i="2"/>
  <c r="G80" i="2"/>
  <c r="H80" i="2"/>
  <c r="I80" i="2"/>
  <c r="J80" i="2"/>
  <c r="K80" i="2"/>
  <c r="L80" i="2"/>
  <c r="M80" i="2"/>
  <c r="N80" i="2"/>
  <c r="F81" i="2"/>
  <c r="G81" i="2"/>
  <c r="H81" i="2"/>
  <c r="I81" i="2"/>
  <c r="J81" i="2"/>
  <c r="K81" i="2"/>
  <c r="L81" i="2"/>
  <c r="M81" i="2"/>
  <c r="N81" i="2"/>
  <c r="F82" i="2"/>
  <c r="G82" i="2"/>
  <c r="H82" i="2"/>
  <c r="I82" i="2"/>
  <c r="J82" i="2"/>
  <c r="K82" i="2"/>
  <c r="L82" i="2"/>
  <c r="M82" i="2"/>
  <c r="N82" i="2"/>
  <c r="F83" i="2"/>
  <c r="G83" i="2"/>
  <c r="H83" i="2"/>
  <c r="I83" i="2"/>
  <c r="J83" i="2"/>
  <c r="K83" i="2"/>
  <c r="L83" i="2"/>
  <c r="M83" i="2"/>
  <c r="N83" i="2"/>
  <c r="F84" i="2"/>
  <c r="G84" i="2"/>
  <c r="H84" i="2"/>
  <c r="I84" i="2"/>
  <c r="J84" i="2"/>
  <c r="K84" i="2"/>
  <c r="L84" i="2"/>
  <c r="M84" i="2"/>
  <c r="N84" i="2"/>
  <c r="F85" i="2"/>
  <c r="G85" i="2"/>
  <c r="H85" i="2"/>
  <c r="I85" i="2"/>
  <c r="J85" i="2"/>
  <c r="K85" i="2"/>
  <c r="L85" i="2"/>
  <c r="M85" i="2"/>
  <c r="N85" i="2"/>
  <c r="F86" i="2"/>
  <c r="G86" i="2"/>
  <c r="H86" i="2"/>
  <c r="I86" i="2"/>
  <c r="J86" i="2"/>
  <c r="K86" i="2"/>
  <c r="L86" i="2"/>
  <c r="M86" i="2"/>
  <c r="N86" i="2"/>
  <c r="F87" i="2"/>
  <c r="G87" i="2"/>
  <c r="H87" i="2"/>
  <c r="I87" i="2"/>
  <c r="J87" i="2"/>
  <c r="K87" i="2"/>
  <c r="L87" i="2"/>
  <c r="M87" i="2"/>
  <c r="N87" i="2"/>
  <c r="F88" i="2"/>
  <c r="G88" i="2"/>
  <c r="H88" i="2"/>
  <c r="I88" i="2"/>
  <c r="J88" i="2"/>
  <c r="K88" i="2"/>
  <c r="L88" i="2"/>
  <c r="M88" i="2"/>
  <c r="N88" i="2"/>
  <c r="F89" i="2"/>
  <c r="G89" i="2"/>
  <c r="H89" i="2"/>
  <c r="I89" i="2"/>
  <c r="J89" i="2"/>
  <c r="K89" i="2"/>
  <c r="L89" i="2"/>
  <c r="M89" i="2"/>
  <c r="N89" i="2"/>
  <c r="F90" i="2"/>
  <c r="G90" i="2"/>
  <c r="H90" i="2"/>
  <c r="I90" i="2"/>
  <c r="J90" i="2"/>
  <c r="K90" i="2"/>
  <c r="L90" i="2"/>
  <c r="M90" i="2"/>
  <c r="N90" i="2"/>
  <c r="F91" i="2"/>
  <c r="G91" i="2"/>
  <c r="H91" i="2"/>
  <c r="I91" i="2"/>
  <c r="J91" i="2"/>
  <c r="K91" i="2"/>
  <c r="L91" i="2"/>
  <c r="M91" i="2"/>
  <c r="N91" i="2"/>
  <c r="F92" i="2"/>
  <c r="G92" i="2"/>
  <c r="H92" i="2"/>
  <c r="I92" i="2"/>
  <c r="J92" i="2"/>
  <c r="K92" i="2"/>
  <c r="L92" i="2"/>
  <c r="M92" i="2"/>
  <c r="N92" i="2"/>
  <c r="F93" i="2"/>
  <c r="G93" i="2"/>
  <c r="H93" i="2"/>
  <c r="I93" i="2"/>
  <c r="J93" i="2"/>
  <c r="K93" i="2"/>
  <c r="L93" i="2"/>
  <c r="M93" i="2"/>
  <c r="N93" i="2"/>
  <c r="F94" i="2"/>
  <c r="G94" i="2"/>
  <c r="H94" i="2"/>
  <c r="I94" i="2"/>
  <c r="J94" i="2"/>
  <c r="K94" i="2"/>
  <c r="L94" i="2"/>
  <c r="M94" i="2"/>
  <c r="N94" i="2"/>
  <c r="F95" i="2"/>
  <c r="G95" i="2"/>
  <c r="H95" i="2"/>
  <c r="I95" i="2"/>
  <c r="J95" i="2"/>
  <c r="K95" i="2"/>
  <c r="L95" i="2"/>
  <c r="M95" i="2"/>
  <c r="N95" i="2"/>
  <c r="F96" i="2"/>
  <c r="G96" i="2"/>
  <c r="H96" i="2"/>
  <c r="I96" i="2"/>
  <c r="J96" i="2"/>
  <c r="K96" i="2"/>
  <c r="L96" i="2"/>
  <c r="M96" i="2"/>
  <c r="N96" i="2"/>
  <c r="F97" i="2"/>
  <c r="G97" i="2"/>
  <c r="H97" i="2"/>
  <c r="I97" i="2"/>
  <c r="J97" i="2"/>
  <c r="K97" i="2"/>
  <c r="L97" i="2"/>
  <c r="M97" i="2"/>
  <c r="N97" i="2"/>
  <c r="F98" i="2"/>
  <c r="S98" i="2" s="1"/>
  <c r="G98" i="2"/>
  <c r="H98" i="2"/>
  <c r="I98" i="2"/>
  <c r="J98" i="2"/>
  <c r="K98" i="2"/>
  <c r="L98" i="2"/>
  <c r="M98" i="2"/>
  <c r="N98" i="2"/>
  <c r="F99" i="2"/>
  <c r="G99" i="2"/>
  <c r="H99" i="2"/>
  <c r="I99" i="2"/>
  <c r="J99" i="2"/>
  <c r="K99" i="2"/>
  <c r="L99" i="2"/>
  <c r="M99" i="2"/>
  <c r="N99" i="2"/>
  <c r="F100" i="2"/>
  <c r="G100" i="2"/>
  <c r="H100" i="2"/>
  <c r="I100" i="2"/>
  <c r="J100" i="2"/>
  <c r="K100" i="2"/>
  <c r="L100" i="2"/>
  <c r="M100" i="2"/>
  <c r="N100" i="2"/>
  <c r="F101" i="2"/>
  <c r="G101" i="2"/>
  <c r="H101" i="2"/>
  <c r="I101" i="2"/>
  <c r="J101" i="2"/>
  <c r="K101" i="2"/>
  <c r="L101" i="2"/>
  <c r="M101" i="2"/>
  <c r="N101" i="2"/>
  <c r="F102" i="2"/>
  <c r="G102" i="2"/>
  <c r="H102" i="2"/>
  <c r="I102" i="2"/>
  <c r="J102" i="2"/>
  <c r="K102" i="2"/>
  <c r="L102" i="2"/>
  <c r="M102" i="2"/>
  <c r="N102" i="2"/>
  <c r="F103" i="2"/>
  <c r="G103" i="2"/>
  <c r="H103" i="2"/>
  <c r="I103" i="2"/>
  <c r="J103" i="2"/>
  <c r="K103" i="2"/>
  <c r="L103" i="2"/>
  <c r="M103" i="2"/>
  <c r="N103" i="2"/>
  <c r="F104" i="2"/>
  <c r="G104" i="2"/>
  <c r="H104" i="2"/>
  <c r="I104" i="2"/>
  <c r="J104" i="2"/>
  <c r="K104" i="2"/>
  <c r="L104" i="2"/>
  <c r="M104" i="2"/>
  <c r="N104" i="2"/>
  <c r="F105" i="2"/>
  <c r="G105" i="2"/>
  <c r="H105" i="2"/>
  <c r="I105" i="2"/>
  <c r="J105" i="2"/>
  <c r="K105" i="2"/>
  <c r="L105" i="2"/>
  <c r="M105" i="2"/>
  <c r="N105" i="2"/>
  <c r="F106" i="2"/>
  <c r="G106" i="2"/>
  <c r="H106" i="2"/>
  <c r="I106" i="2"/>
  <c r="J106" i="2"/>
  <c r="K106" i="2"/>
  <c r="L106" i="2"/>
  <c r="M106" i="2"/>
  <c r="N106" i="2"/>
  <c r="F107" i="2"/>
  <c r="G107" i="2"/>
  <c r="H107" i="2"/>
  <c r="I107" i="2"/>
  <c r="J107" i="2"/>
  <c r="K107" i="2"/>
  <c r="L107" i="2"/>
  <c r="M107" i="2"/>
  <c r="N107" i="2"/>
  <c r="F108" i="2"/>
  <c r="G108" i="2"/>
  <c r="H108" i="2"/>
  <c r="I108" i="2"/>
  <c r="J108" i="2"/>
  <c r="K108" i="2"/>
  <c r="L108" i="2"/>
  <c r="M108" i="2"/>
  <c r="N108" i="2"/>
  <c r="F109" i="2"/>
  <c r="G109" i="2"/>
  <c r="H109" i="2"/>
  <c r="I109" i="2"/>
  <c r="J109" i="2"/>
  <c r="K109" i="2"/>
  <c r="L109" i="2"/>
  <c r="M109" i="2"/>
  <c r="N109" i="2"/>
  <c r="F110" i="2"/>
  <c r="G110" i="2"/>
  <c r="H110" i="2"/>
  <c r="I110" i="2"/>
  <c r="J110" i="2"/>
  <c r="K110" i="2"/>
  <c r="L110" i="2"/>
  <c r="M110" i="2"/>
  <c r="N110" i="2"/>
  <c r="F111" i="2"/>
  <c r="G111" i="2"/>
  <c r="H111" i="2"/>
  <c r="I111" i="2"/>
  <c r="J111" i="2"/>
  <c r="K111" i="2"/>
  <c r="L111" i="2"/>
  <c r="M111" i="2"/>
  <c r="N111" i="2"/>
  <c r="F112" i="2"/>
  <c r="G112" i="2"/>
  <c r="H112" i="2"/>
  <c r="I112" i="2"/>
  <c r="J112" i="2"/>
  <c r="K112" i="2"/>
  <c r="L112" i="2"/>
  <c r="M112" i="2"/>
  <c r="N112" i="2"/>
  <c r="F113" i="2"/>
  <c r="G113" i="2"/>
  <c r="H113" i="2"/>
  <c r="I113" i="2"/>
  <c r="J113" i="2"/>
  <c r="K113" i="2"/>
  <c r="L113" i="2"/>
  <c r="M113" i="2"/>
  <c r="N113" i="2"/>
  <c r="F114" i="2"/>
  <c r="S114" i="2" s="1"/>
  <c r="G114" i="2"/>
  <c r="H114" i="2"/>
  <c r="I114" i="2"/>
  <c r="J114" i="2"/>
  <c r="K114" i="2"/>
  <c r="L114" i="2"/>
  <c r="M114" i="2"/>
  <c r="N114" i="2"/>
  <c r="R3" i="1"/>
  <c r="R4" i="1"/>
  <c r="R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2" i="1"/>
  <c r="G19" i="1" l="1"/>
  <c r="G16" i="1"/>
  <c r="G15" i="1"/>
  <c r="G35" i="1"/>
  <c r="G11" i="1"/>
  <c r="G10" i="1"/>
  <c r="G6" i="1"/>
  <c r="B23" i="1"/>
  <c r="B9" i="1"/>
  <c r="B2" i="1"/>
  <c r="G18" i="1"/>
  <c r="G23" i="1"/>
  <c r="G14" i="1"/>
  <c r="G34" i="1"/>
  <c r="G32" i="1"/>
  <c r="G9" i="1"/>
  <c r="G26" i="1"/>
  <c r="G2" i="1"/>
  <c r="B36" i="1"/>
  <c r="B8" i="1"/>
  <c r="B5" i="1"/>
  <c r="G17" i="1"/>
  <c r="G25" i="1"/>
  <c r="G13" i="1"/>
  <c r="G12" i="1"/>
  <c r="G36" i="1"/>
  <c r="G8" i="1"/>
  <c r="G5" i="1"/>
  <c r="B37" i="1"/>
  <c r="B22" i="1"/>
  <c r="B21" i="1"/>
  <c r="G37" i="1"/>
  <c r="G24" i="1"/>
  <c r="G22" i="1"/>
  <c r="G33" i="1"/>
  <c r="G21" i="1"/>
  <c r="G7" i="1"/>
  <c r="G4" i="1"/>
  <c r="B19" i="1"/>
  <c r="B15" i="1"/>
  <c r="S84" i="2"/>
  <c r="S11" i="2"/>
  <c r="S90" i="2"/>
  <c r="S108" i="2"/>
  <c r="S100" i="2"/>
  <c r="S19" i="2"/>
  <c r="S89" i="2"/>
  <c r="S82" i="2"/>
  <c r="S32" i="2"/>
  <c r="S92" i="2"/>
  <c r="S113" i="2"/>
  <c r="S52" i="2"/>
  <c r="S106" i="2"/>
  <c r="S102" i="2"/>
  <c r="S88" i="2"/>
  <c r="S81" i="2"/>
  <c r="S64" i="2"/>
  <c r="S27" i="2"/>
  <c r="S94" i="2"/>
  <c r="S73" i="2"/>
  <c r="D19" i="1"/>
  <c r="S51" i="2"/>
  <c r="D22" i="1"/>
  <c r="S29" i="2"/>
  <c r="D36" i="1"/>
  <c r="G3" i="1"/>
  <c r="G20" i="1"/>
  <c r="S9" i="2"/>
  <c r="D3" i="1"/>
  <c r="D20" i="1"/>
  <c r="S107" i="2"/>
  <c r="S93" i="2"/>
  <c r="S80" i="2"/>
  <c r="S72" i="2"/>
  <c r="B18" i="1"/>
  <c r="S57" i="2"/>
  <c r="D15" i="1"/>
  <c r="S50" i="2"/>
  <c r="B35" i="1"/>
  <c r="S35" i="2"/>
  <c r="D21" i="1"/>
  <c r="S28" i="2"/>
  <c r="S15" i="2"/>
  <c r="D2" i="1"/>
  <c r="S56" i="2"/>
  <c r="B14" i="1"/>
  <c r="S48" i="2"/>
  <c r="B34" i="1"/>
  <c r="S40" i="2"/>
  <c r="B32" i="1"/>
  <c r="S63" i="2"/>
  <c r="D23" i="1"/>
  <c r="S55" i="2"/>
  <c r="D14" i="1"/>
  <c r="S91" i="2"/>
  <c r="S69" i="2"/>
  <c r="D17" i="1"/>
  <c r="S68" i="2"/>
  <c r="S62" i="2"/>
  <c r="B25" i="1"/>
  <c r="S54" i="2"/>
  <c r="B13" i="1"/>
  <c r="S47" i="2"/>
  <c r="D34" i="1"/>
  <c r="S26" i="2"/>
  <c r="B10" i="1"/>
  <c r="S12" i="2"/>
  <c r="B4" i="1"/>
  <c r="S34" i="2"/>
  <c r="B11" i="1"/>
  <c r="S20" i="2"/>
  <c r="B7" i="1"/>
  <c r="S99" i="2"/>
  <c r="S85" i="2"/>
  <c r="S53" i="2"/>
  <c r="D13" i="1"/>
  <c r="S38" i="2"/>
  <c r="B12" i="1"/>
  <c r="S25" i="2"/>
  <c r="D10" i="1"/>
  <c r="S18" i="2"/>
  <c r="B6" i="1"/>
  <c r="S112" i="2"/>
  <c r="S70" i="2"/>
  <c r="B17" i="1"/>
  <c r="S13" i="2"/>
  <c r="D5" i="1"/>
  <c r="S105" i="2"/>
  <c r="S110" i="2"/>
  <c r="S104" i="2"/>
  <c r="S97" i="2"/>
  <c r="S76" i="2"/>
  <c r="S109" i="2"/>
  <c r="S96" i="2"/>
  <c r="S83" i="2"/>
  <c r="S75" i="2"/>
  <c r="S67" i="2"/>
  <c r="D37" i="1"/>
  <c r="S60" i="2"/>
  <c r="B24" i="1"/>
  <c r="S37" i="2"/>
  <c r="D12" i="1"/>
  <c r="S36" i="2"/>
  <c r="S31" i="2"/>
  <c r="D9" i="1"/>
  <c r="S24" i="2"/>
  <c r="B26" i="1"/>
  <c r="S17" i="2"/>
  <c r="D6" i="1"/>
  <c r="S16" i="2"/>
  <c r="S66" i="2"/>
  <c r="B16" i="1"/>
  <c r="S44" i="2"/>
  <c r="B33" i="1"/>
  <c r="S23" i="2"/>
  <c r="D26" i="1"/>
  <c r="S10" i="2"/>
  <c r="B3" i="1"/>
  <c r="B20" i="1"/>
  <c r="S101" i="2"/>
  <c r="S65" i="2"/>
  <c r="S46" i="2"/>
  <c r="S33" i="2"/>
  <c r="S111" i="2"/>
  <c r="S95" i="2"/>
  <c r="S77" i="2"/>
  <c r="S71" i="2"/>
  <c r="S58" i="2"/>
  <c r="S45" i="2"/>
  <c r="S39" i="2"/>
  <c r="S21" i="2"/>
  <c r="S49" i="2"/>
  <c r="S43" i="2"/>
  <c r="S14" i="2"/>
  <c r="S59" i="2"/>
  <c r="S22" i="2"/>
  <c r="S103" i="2"/>
  <c r="S87" i="2"/>
  <c r="S86" i="2"/>
  <c r="S74" i="2"/>
  <c r="S61" i="2"/>
  <c r="S42" i="2"/>
  <c r="S30" i="2"/>
  <c r="S78" i="2"/>
  <c r="J27" i="1"/>
  <c r="O37" i="1" l="1"/>
  <c r="E37" i="1" s="1"/>
  <c r="M37" i="1"/>
  <c r="C37" i="1" l="1"/>
  <c r="K37" i="1"/>
  <c r="R3" i="6" l="1"/>
  <c r="G3" i="6"/>
  <c r="B3" i="6"/>
  <c r="A1" i="7"/>
  <c r="B1" i="7"/>
  <c r="B2" i="7"/>
  <c r="C2" i="7"/>
  <c r="D2" i="7"/>
  <c r="E2" i="7"/>
  <c r="F2" i="7"/>
  <c r="G2" i="7"/>
  <c r="H2" i="7"/>
  <c r="I2" i="7"/>
  <c r="J2" i="7"/>
  <c r="K2" i="7"/>
  <c r="A3" i="7"/>
  <c r="A4" i="7"/>
  <c r="B4" i="7"/>
  <c r="C4" i="7"/>
  <c r="D4" i="7"/>
  <c r="E4" i="7"/>
  <c r="F4" i="7"/>
  <c r="G4" i="7"/>
  <c r="H4" i="7"/>
  <c r="I4" i="7"/>
  <c r="J4" i="7"/>
  <c r="K4" i="7"/>
  <c r="A5" i="7"/>
  <c r="B5" i="7"/>
  <c r="C5" i="7"/>
  <c r="D5" i="7"/>
  <c r="E5" i="7"/>
  <c r="F5" i="7"/>
  <c r="G5" i="7"/>
  <c r="H5" i="7"/>
  <c r="I5" i="7"/>
  <c r="J5" i="7"/>
  <c r="K5" i="7"/>
  <c r="A6" i="7"/>
  <c r="B6" i="7"/>
  <c r="C6" i="7"/>
  <c r="D6" i="7"/>
  <c r="E6" i="7"/>
  <c r="F6" i="7"/>
  <c r="G6" i="7"/>
  <c r="H6" i="7"/>
  <c r="I6" i="7"/>
  <c r="J6" i="7"/>
  <c r="K6" i="7"/>
  <c r="A7" i="7"/>
  <c r="B7" i="7"/>
  <c r="C7" i="7"/>
  <c r="D7" i="7"/>
  <c r="E7" i="7"/>
  <c r="F7" i="7"/>
  <c r="G7" i="7"/>
  <c r="H7" i="7"/>
  <c r="I7" i="7"/>
  <c r="J7" i="7"/>
  <c r="K7" i="7"/>
  <c r="A8" i="7"/>
  <c r="B8" i="7"/>
  <c r="C8" i="7"/>
  <c r="D8" i="7"/>
  <c r="E8" i="7"/>
  <c r="F8" i="7"/>
  <c r="G8" i="7"/>
  <c r="H8" i="7"/>
  <c r="I8" i="7"/>
  <c r="J8" i="7"/>
  <c r="K8" i="7"/>
  <c r="A9" i="7"/>
  <c r="B9" i="7"/>
  <c r="C9" i="7"/>
  <c r="D9" i="7"/>
  <c r="E9" i="7"/>
  <c r="F9" i="7"/>
  <c r="G9" i="7"/>
  <c r="H9" i="7"/>
  <c r="I9" i="7"/>
  <c r="J9" i="7"/>
  <c r="K9" i="7"/>
  <c r="A10" i="7"/>
  <c r="B10" i="7"/>
  <c r="C10" i="7"/>
  <c r="D10" i="7"/>
  <c r="E10" i="7"/>
  <c r="F10" i="7"/>
  <c r="G10" i="7"/>
  <c r="H10" i="7"/>
  <c r="I10" i="7"/>
  <c r="J10" i="7"/>
  <c r="K10" i="7"/>
  <c r="A11" i="7"/>
  <c r="B11" i="7"/>
  <c r="C11" i="7"/>
  <c r="D11" i="7"/>
  <c r="E11" i="7"/>
  <c r="F11" i="7"/>
  <c r="G11" i="7"/>
  <c r="H11" i="7"/>
  <c r="I11" i="7"/>
  <c r="J11" i="7"/>
  <c r="K11" i="7"/>
  <c r="A12" i="7"/>
  <c r="B12" i="7"/>
  <c r="C12" i="7"/>
  <c r="D12" i="7"/>
  <c r="E12" i="7"/>
  <c r="F12" i="7"/>
  <c r="G12" i="7"/>
  <c r="H12" i="7"/>
  <c r="I12" i="7"/>
  <c r="J12" i="7"/>
  <c r="K12" i="7"/>
  <c r="A13" i="7"/>
  <c r="B13" i="7"/>
  <c r="C13" i="7"/>
  <c r="D13" i="7"/>
  <c r="E13" i="7"/>
  <c r="F13" i="7"/>
  <c r="G13" i="7"/>
  <c r="H13" i="7"/>
  <c r="I13" i="7"/>
  <c r="J13" i="7"/>
  <c r="K13" i="7"/>
  <c r="A14" i="7"/>
  <c r="B14" i="7"/>
  <c r="C14" i="7"/>
  <c r="D14" i="7"/>
  <c r="E14" i="7"/>
  <c r="F14" i="7"/>
  <c r="G14" i="7"/>
  <c r="H14" i="7"/>
  <c r="I14" i="7"/>
  <c r="J14" i="7"/>
  <c r="K14" i="7"/>
  <c r="A15" i="7"/>
  <c r="B15" i="7"/>
  <c r="C15" i="7"/>
  <c r="D15" i="7"/>
  <c r="E15" i="7"/>
  <c r="F15" i="7"/>
  <c r="G15" i="7"/>
  <c r="H15" i="7"/>
  <c r="I15" i="7"/>
  <c r="J15" i="7"/>
  <c r="K15" i="7"/>
  <c r="A16" i="7"/>
  <c r="B16" i="7"/>
  <c r="C16" i="7"/>
  <c r="D16" i="7"/>
  <c r="E16" i="7"/>
  <c r="F16" i="7"/>
  <c r="G16" i="7"/>
  <c r="H16" i="7"/>
  <c r="I16" i="7"/>
  <c r="J16" i="7"/>
  <c r="K16" i="7"/>
  <c r="A17" i="7"/>
  <c r="B17" i="7"/>
  <c r="C17" i="7"/>
  <c r="D17" i="7"/>
  <c r="E17" i="7"/>
  <c r="F17" i="7"/>
  <c r="G17" i="7"/>
  <c r="H17" i="7"/>
  <c r="I17" i="7"/>
  <c r="J17" i="7"/>
  <c r="K17" i="7"/>
  <c r="A18" i="7"/>
  <c r="B18" i="7"/>
  <c r="C18" i="7"/>
  <c r="D18" i="7"/>
  <c r="E18" i="7"/>
  <c r="F18" i="7"/>
  <c r="G18" i="7"/>
  <c r="H18" i="7"/>
  <c r="I18" i="7"/>
  <c r="J18" i="7"/>
  <c r="K18" i="7"/>
  <c r="A19" i="7"/>
  <c r="B19" i="7"/>
  <c r="C19" i="7"/>
  <c r="D19" i="7"/>
  <c r="E19" i="7"/>
  <c r="F19" i="7"/>
  <c r="G19" i="7"/>
  <c r="H19" i="7"/>
  <c r="I19" i="7"/>
  <c r="J19" i="7"/>
  <c r="K19" i="7"/>
  <c r="A20" i="7"/>
  <c r="B20" i="7"/>
  <c r="C20" i="7"/>
  <c r="D20" i="7"/>
  <c r="E20" i="7"/>
  <c r="F20" i="7"/>
  <c r="G20" i="7"/>
  <c r="H20" i="7"/>
  <c r="I20" i="7"/>
  <c r="J20" i="7"/>
  <c r="K20" i="7"/>
  <c r="A21" i="7"/>
  <c r="B21" i="7"/>
  <c r="C21" i="7"/>
  <c r="D21" i="7"/>
  <c r="E21" i="7"/>
  <c r="F21" i="7"/>
  <c r="G21" i="7"/>
  <c r="H21" i="7"/>
  <c r="I21" i="7"/>
  <c r="J21" i="7"/>
  <c r="K21" i="7"/>
  <c r="A22" i="7"/>
  <c r="B22" i="7"/>
  <c r="C22" i="7"/>
  <c r="D22" i="7"/>
  <c r="E22" i="7"/>
  <c r="F22" i="7"/>
  <c r="G22" i="7"/>
  <c r="H22" i="7"/>
  <c r="I22" i="7"/>
  <c r="J22" i="7"/>
  <c r="K22" i="7"/>
  <c r="A23" i="7"/>
  <c r="B23" i="7"/>
  <c r="C23" i="7"/>
  <c r="D23" i="7"/>
  <c r="E23" i="7"/>
  <c r="F23" i="7"/>
  <c r="G23" i="7"/>
  <c r="H23" i="7"/>
  <c r="I23" i="7"/>
  <c r="J23" i="7"/>
  <c r="K23" i="7"/>
  <c r="A24" i="7"/>
  <c r="B24" i="7"/>
  <c r="C24" i="7"/>
  <c r="D24" i="7"/>
  <c r="E24" i="7"/>
  <c r="F24" i="7"/>
  <c r="G24" i="7"/>
  <c r="H24" i="7"/>
  <c r="I24" i="7"/>
  <c r="J24" i="7"/>
  <c r="K24" i="7"/>
  <c r="A25" i="7"/>
  <c r="B25" i="7"/>
  <c r="C25" i="7"/>
  <c r="D25" i="7"/>
  <c r="E25" i="7"/>
  <c r="F25" i="7"/>
  <c r="G25" i="7"/>
  <c r="H25" i="7"/>
  <c r="I25" i="7"/>
  <c r="J25" i="7"/>
  <c r="K25" i="7"/>
  <c r="A26" i="7"/>
  <c r="B26" i="7"/>
  <c r="C26" i="7"/>
  <c r="D26" i="7"/>
  <c r="E26" i="7"/>
  <c r="F26" i="7"/>
  <c r="G26" i="7"/>
  <c r="H26" i="7"/>
  <c r="I26" i="7"/>
  <c r="J26" i="7"/>
  <c r="K26" i="7"/>
  <c r="A27" i="7"/>
  <c r="A28" i="7"/>
  <c r="B28" i="7"/>
  <c r="C28" i="7"/>
  <c r="D28" i="7"/>
  <c r="E28" i="7"/>
  <c r="F28" i="7"/>
  <c r="G28" i="7"/>
  <c r="H28" i="7"/>
  <c r="I28" i="7"/>
  <c r="J28" i="7"/>
  <c r="K28" i="7"/>
  <c r="A29" i="7"/>
  <c r="A30" i="7"/>
  <c r="B30" i="7"/>
  <c r="C30" i="7"/>
  <c r="D30" i="7"/>
  <c r="E30" i="7"/>
  <c r="F30" i="7"/>
  <c r="G30" i="7"/>
  <c r="H30" i="7"/>
  <c r="I30" i="7"/>
  <c r="J30" i="7"/>
  <c r="K30" i="7"/>
  <c r="H2" i="4"/>
  <c r="D27" i="1" s="1"/>
  <c r="G2" i="4"/>
  <c r="Q27" i="1" s="1"/>
  <c r="G3" i="4"/>
  <c r="G27" i="1" s="1"/>
  <c r="F9" i="3"/>
  <c r="G9" i="3"/>
  <c r="H9" i="3"/>
  <c r="I9" i="3"/>
  <c r="J9" i="3"/>
  <c r="K9" i="3"/>
  <c r="L9" i="3"/>
  <c r="M9" i="3"/>
  <c r="N9" i="3"/>
  <c r="F10" i="3"/>
  <c r="G10" i="3"/>
  <c r="H10" i="3"/>
  <c r="I10" i="3"/>
  <c r="J10" i="3"/>
  <c r="K10" i="3"/>
  <c r="L10" i="3"/>
  <c r="M10" i="3"/>
  <c r="N10" i="3"/>
  <c r="F11" i="3"/>
  <c r="G11" i="3"/>
  <c r="H11" i="3"/>
  <c r="I11" i="3"/>
  <c r="J11" i="3"/>
  <c r="K11" i="3"/>
  <c r="L11" i="3"/>
  <c r="M11" i="3"/>
  <c r="N11" i="3"/>
  <c r="F12" i="3"/>
  <c r="G12" i="3"/>
  <c r="H12" i="3"/>
  <c r="I12" i="3"/>
  <c r="J12" i="3"/>
  <c r="K12" i="3"/>
  <c r="L12" i="3"/>
  <c r="M12" i="3"/>
  <c r="N12" i="3"/>
  <c r="F13" i="3"/>
  <c r="G13" i="3"/>
  <c r="H13" i="3"/>
  <c r="I13" i="3"/>
  <c r="J13" i="3"/>
  <c r="K13" i="3"/>
  <c r="L13" i="3"/>
  <c r="M13" i="3"/>
  <c r="N13" i="3"/>
  <c r="F14" i="3"/>
  <c r="G14" i="3"/>
  <c r="H14" i="3"/>
  <c r="I14" i="3"/>
  <c r="J14" i="3"/>
  <c r="K14" i="3"/>
  <c r="L14" i="3"/>
  <c r="M14" i="3"/>
  <c r="N14" i="3"/>
  <c r="F15" i="3"/>
  <c r="G15" i="3"/>
  <c r="H15" i="3"/>
  <c r="I15" i="3"/>
  <c r="J15" i="3"/>
  <c r="K15" i="3"/>
  <c r="L15" i="3"/>
  <c r="M15" i="3"/>
  <c r="N15" i="3"/>
  <c r="F16" i="3"/>
  <c r="G16" i="3"/>
  <c r="H16" i="3"/>
  <c r="I16" i="3"/>
  <c r="J16" i="3"/>
  <c r="K16" i="3"/>
  <c r="L16" i="3"/>
  <c r="M16" i="3"/>
  <c r="N16" i="3"/>
  <c r="F17" i="3"/>
  <c r="G17" i="3"/>
  <c r="H17" i="3"/>
  <c r="I17" i="3"/>
  <c r="J17" i="3"/>
  <c r="K17" i="3"/>
  <c r="L17" i="3"/>
  <c r="M17" i="3"/>
  <c r="N17" i="3"/>
  <c r="F18" i="3"/>
  <c r="G18" i="3"/>
  <c r="H18" i="3"/>
  <c r="I18" i="3"/>
  <c r="J18" i="3"/>
  <c r="K18" i="3"/>
  <c r="L18" i="3"/>
  <c r="M18" i="3"/>
  <c r="N18" i="3"/>
  <c r="F19" i="3"/>
  <c r="G19" i="3"/>
  <c r="H19" i="3"/>
  <c r="I19" i="3"/>
  <c r="J19" i="3"/>
  <c r="K19" i="3"/>
  <c r="L19" i="3"/>
  <c r="M19" i="3"/>
  <c r="N19" i="3"/>
  <c r="F20" i="3"/>
  <c r="G20" i="3"/>
  <c r="H20" i="3"/>
  <c r="I20" i="3"/>
  <c r="J20" i="3"/>
  <c r="K20" i="3"/>
  <c r="L20" i="3"/>
  <c r="M20" i="3"/>
  <c r="N20" i="3"/>
  <c r="F21" i="3"/>
  <c r="G21" i="3"/>
  <c r="H21" i="3"/>
  <c r="I21" i="3"/>
  <c r="J21" i="3"/>
  <c r="K21" i="3"/>
  <c r="L21" i="3"/>
  <c r="M21" i="3"/>
  <c r="N21" i="3"/>
  <c r="F22" i="3"/>
  <c r="G22" i="3"/>
  <c r="H22" i="3"/>
  <c r="I22" i="3"/>
  <c r="J22" i="3"/>
  <c r="K22" i="3"/>
  <c r="L22" i="3"/>
  <c r="M22" i="3"/>
  <c r="N22" i="3"/>
  <c r="F23" i="3"/>
  <c r="G23" i="3"/>
  <c r="H23" i="3"/>
  <c r="I23" i="3"/>
  <c r="J23" i="3"/>
  <c r="K23" i="3"/>
  <c r="L23" i="3"/>
  <c r="M23" i="3"/>
  <c r="N23" i="3"/>
  <c r="F24" i="3"/>
  <c r="G24" i="3"/>
  <c r="H24" i="3"/>
  <c r="I24" i="3"/>
  <c r="J24" i="3"/>
  <c r="K24" i="3"/>
  <c r="L24" i="3"/>
  <c r="M24" i="3"/>
  <c r="N24" i="3"/>
  <c r="F25" i="3"/>
  <c r="G25" i="3"/>
  <c r="H25" i="3"/>
  <c r="I25" i="3"/>
  <c r="J25" i="3"/>
  <c r="K25" i="3"/>
  <c r="L25" i="3"/>
  <c r="M25" i="3"/>
  <c r="N25" i="3"/>
  <c r="F26" i="3"/>
  <c r="G26" i="3"/>
  <c r="H26" i="3"/>
  <c r="I26" i="3"/>
  <c r="J26" i="3"/>
  <c r="K26" i="3"/>
  <c r="L26" i="3"/>
  <c r="M26" i="3"/>
  <c r="N26" i="3"/>
  <c r="F27" i="3"/>
  <c r="G27" i="3"/>
  <c r="H27" i="3"/>
  <c r="I27" i="3"/>
  <c r="J27" i="3"/>
  <c r="K27" i="3"/>
  <c r="L27" i="3"/>
  <c r="M27" i="3"/>
  <c r="N27" i="3"/>
  <c r="F28" i="3"/>
  <c r="G28" i="3"/>
  <c r="H28" i="3"/>
  <c r="I28" i="3"/>
  <c r="J28" i="3"/>
  <c r="K28" i="3"/>
  <c r="L28" i="3"/>
  <c r="M28" i="3"/>
  <c r="N28" i="3"/>
  <c r="F29" i="3"/>
  <c r="G29" i="3"/>
  <c r="H29" i="3"/>
  <c r="I29" i="3"/>
  <c r="J29" i="3"/>
  <c r="K29" i="3"/>
  <c r="L29" i="3"/>
  <c r="M29" i="3"/>
  <c r="N29" i="3"/>
  <c r="F30" i="3"/>
  <c r="G30" i="3"/>
  <c r="H30" i="3"/>
  <c r="I30" i="3"/>
  <c r="J30" i="3"/>
  <c r="K30" i="3"/>
  <c r="L30" i="3"/>
  <c r="M30" i="3"/>
  <c r="N30" i="3"/>
  <c r="F31" i="3"/>
  <c r="G31" i="3"/>
  <c r="H31" i="3"/>
  <c r="I31" i="3"/>
  <c r="J31" i="3"/>
  <c r="K31" i="3"/>
  <c r="L31" i="3"/>
  <c r="M31" i="3"/>
  <c r="N31" i="3"/>
  <c r="F32" i="3"/>
  <c r="G32" i="3"/>
  <c r="H32" i="3"/>
  <c r="I32" i="3"/>
  <c r="J32" i="3"/>
  <c r="K32" i="3"/>
  <c r="L32" i="3"/>
  <c r="M32" i="3"/>
  <c r="N32" i="3"/>
  <c r="F33" i="3"/>
  <c r="G33" i="3"/>
  <c r="H33" i="3"/>
  <c r="I33" i="3"/>
  <c r="J33" i="3"/>
  <c r="K33" i="3"/>
  <c r="L33" i="3"/>
  <c r="M33" i="3"/>
  <c r="N33" i="3"/>
  <c r="F34" i="3"/>
  <c r="G34" i="3"/>
  <c r="H34" i="3"/>
  <c r="I34" i="3"/>
  <c r="J34" i="3"/>
  <c r="K34" i="3"/>
  <c r="L34" i="3"/>
  <c r="M34" i="3"/>
  <c r="N34" i="3"/>
  <c r="F35" i="3"/>
  <c r="G35" i="3"/>
  <c r="H35" i="3"/>
  <c r="I35" i="3"/>
  <c r="J35" i="3"/>
  <c r="K35" i="3"/>
  <c r="L35" i="3"/>
  <c r="M35" i="3"/>
  <c r="N35" i="3"/>
  <c r="F36" i="3"/>
  <c r="G36" i="3"/>
  <c r="H36" i="3"/>
  <c r="I36" i="3"/>
  <c r="J36" i="3"/>
  <c r="K36" i="3"/>
  <c r="L36" i="3"/>
  <c r="M36" i="3"/>
  <c r="N36" i="3"/>
  <c r="F37" i="3"/>
  <c r="G37" i="3"/>
  <c r="H37" i="3"/>
  <c r="I37" i="3"/>
  <c r="J37" i="3"/>
  <c r="K37" i="3"/>
  <c r="L37" i="3"/>
  <c r="M37" i="3"/>
  <c r="N37" i="3"/>
  <c r="F38" i="3"/>
  <c r="G38" i="3"/>
  <c r="H38" i="3"/>
  <c r="I38" i="3"/>
  <c r="J38" i="3"/>
  <c r="K38" i="3"/>
  <c r="L38" i="3"/>
  <c r="M38" i="3"/>
  <c r="N38" i="3"/>
  <c r="F39" i="3"/>
  <c r="G39" i="3"/>
  <c r="H39" i="3"/>
  <c r="I39" i="3"/>
  <c r="J39" i="3"/>
  <c r="K39" i="3"/>
  <c r="L39" i="3"/>
  <c r="M39" i="3"/>
  <c r="N39" i="3"/>
  <c r="F40" i="3"/>
  <c r="G40" i="3"/>
  <c r="H40" i="3"/>
  <c r="I40" i="3"/>
  <c r="J40" i="3"/>
  <c r="K40" i="3"/>
  <c r="L40" i="3"/>
  <c r="M40" i="3"/>
  <c r="N40" i="3"/>
  <c r="F41" i="3"/>
  <c r="G41" i="3"/>
  <c r="H41" i="3"/>
  <c r="I41" i="3"/>
  <c r="J41" i="3"/>
  <c r="K41" i="3"/>
  <c r="L41" i="3"/>
  <c r="M41" i="3"/>
  <c r="N41" i="3"/>
  <c r="F42" i="3"/>
  <c r="G42" i="3"/>
  <c r="H42" i="3"/>
  <c r="I42" i="3"/>
  <c r="J42" i="3"/>
  <c r="K42" i="3"/>
  <c r="L42" i="3"/>
  <c r="M42" i="3"/>
  <c r="N42" i="3"/>
  <c r="F43" i="3"/>
  <c r="G43" i="3"/>
  <c r="H43" i="3"/>
  <c r="I43" i="3"/>
  <c r="J43" i="3"/>
  <c r="K43" i="3"/>
  <c r="L43" i="3"/>
  <c r="M43" i="3"/>
  <c r="N43" i="3"/>
  <c r="F44" i="3"/>
  <c r="G44" i="3"/>
  <c r="H44" i="3"/>
  <c r="I44" i="3"/>
  <c r="J44" i="3"/>
  <c r="K44" i="3"/>
  <c r="L44" i="3"/>
  <c r="M44" i="3"/>
  <c r="N44" i="3"/>
  <c r="F45" i="3"/>
  <c r="G45" i="3"/>
  <c r="H45" i="3"/>
  <c r="I45" i="3"/>
  <c r="J45" i="3"/>
  <c r="K45" i="3"/>
  <c r="L45" i="3"/>
  <c r="M45" i="3"/>
  <c r="N45" i="3"/>
  <c r="F46" i="3"/>
  <c r="G46" i="3"/>
  <c r="H46" i="3"/>
  <c r="I46" i="3"/>
  <c r="J46" i="3"/>
  <c r="K46" i="3"/>
  <c r="L46" i="3"/>
  <c r="M46" i="3"/>
  <c r="N46" i="3"/>
  <c r="F47" i="3"/>
  <c r="G47" i="3"/>
  <c r="H47" i="3"/>
  <c r="I47" i="3"/>
  <c r="J47" i="3"/>
  <c r="K47" i="3"/>
  <c r="L47" i="3"/>
  <c r="M47" i="3"/>
  <c r="N47" i="3"/>
  <c r="F48" i="3"/>
  <c r="G48" i="3"/>
  <c r="H48" i="3"/>
  <c r="I48" i="3"/>
  <c r="J48" i="3"/>
  <c r="K48" i="3"/>
  <c r="L48" i="3"/>
  <c r="M48" i="3"/>
  <c r="N48" i="3"/>
  <c r="F49" i="3"/>
  <c r="G49" i="3"/>
  <c r="H49" i="3"/>
  <c r="I49" i="3"/>
  <c r="J49" i="3"/>
  <c r="K49" i="3"/>
  <c r="L49" i="3"/>
  <c r="M49" i="3"/>
  <c r="N49" i="3"/>
  <c r="F50" i="3"/>
  <c r="G50" i="3"/>
  <c r="H50" i="3"/>
  <c r="I50" i="3"/>
  <c r="J50" i="3"/>
  <c r="K50" i="3"/>
  <c r="L50" i="3"/>
  <c r="M50" i="3"/>
  <c r="N50" i="3"/>
  <c r="F51" i="3"/>
  <c r="G51" i="3"/>
  <c r="H51" i="3"/>
  <c r="I51" i="3"/>
  <c r="J51" i="3"/>
  <c r="K51" i="3"/>
  <c r="L51" i="3"/>
  <c r="M51" i="3"/>
  <c r="N51" i="3"/>
  <c r="F52" i="3"/>
  <c r="G52" i="3"/>
  <c r="H52" i="3"/>
  <c r="I52" i="3"/>
  <c r="J52" i="3"/>
  <c r="K52" i="3"/>
  <c r="L52" i="3"/>
  <c r="M52" i="3"/>
  <c r="N52" i="3"/>
  <c r="F53" i="3"/>
  <c r="G53" i="3"/>
  <c r="H53" i="3"/>
  <c r="I53" i="3"/>
  <c r="J53" i="3"/>
  <c r="K53" i="3"/>
  <c r="L53" i="3"/>
  <c r="M53" i="3"/>
  <c r="N53" i="3"/>
  <c r="F54" i="3"/>
  <c r="G54" i="3"/>
  <c r="H54" i="3"/>
  <c r="I54" i="3"/>
  <c r="J54" i="3"/>
  <c r="K54" i="3"/>
  <c r="L54" i="3"/>
  <c r="M54" i="3"/>
  <c r="N54" i="3"/>
  <c r="F55" i="3"/>
  <c r="G55" i="3"/>
  <c r="H55" i="3"/>
  <c r="I55" i="3"/>
  <c r="J55" i="3"/>
  <c r="K55" i="3"/>
  <c r="L55" i="3"/>
  <c r="M55" i="3"/>
  <c r="N55" i="3"/>
  <c r="F56" i="3"/>
  <c r="G56" i="3"/>
  <c r="H56" i="3"/>
  <c r="I56" i="3"/>
  <c r="J56" i="3"/>
  <c r="K56" i="3"/>
  <c r="L56" i="3"/>
  <c r="M56" i="3"/>
  <c r="N56" i="3"/>
  <c r="F57" i="3"/>
  <c r="G57" i="3"/>
  <c r="H57" i="3"/>
  <c r="I57" i="3"/>
  <c r="J57" i="3"/>
  <c r="K57" i="3"/>
  <c r="L57" i="3"/>
  <c r="M57" i="3"/>
  <c r="N57" i="3"/>
  <c r="F58" i="3"/>
  <c r="G58" i="3"/>
  <c r="H58" i="3"/>
  <c r="I58" i="3"/>
  <c r="J58" i="3"/>
  <c r="K58" i="3"/>
  <c r="L58" i="3"/>
  <c r="M58" i="3"/>
  <c r="N58" i="3"/>
  <c r="F59" i="3"/>
  <c r="G59" i="3"/>
  <c r="H59" i="3"/>
  <c r="I59" i="3"/>
  <c r="J59" i="3"/>
  <c r="K59" i="3"/>
  <c r="L59" i="3"/>
  <c r="M59" i="3"/>
  <c r="N59" i="3"/>
  <c r="F60" i="3"/>
  <c r="G60" i="3"/>
  <c r="H60" i="3"/>
  <c r="I60" i="3"/>
  <c r="J60" i="3"/>
  <c r="K60" i="3"/>
  <c r="L60" i="3"/>
  <c r="M60" i="3"/>
  <c r="N60" i="3"/>
  <c r="F61" i="3"/>
  <c r="J31" i="1" s="1"/>
  <c r="G61" i="3"/>
  <c r="H61" i="3"/>
  <c r="I61" i="3"/>
  <c r="J61" i="3"/>
  <c r="K61" i="3"/>
  <c r="L61" i="3"/>
  <c r="Q31" i="1" s="1"/>
  <c r="M61" i="3"/>
  <c r="D31" i="1" s="1"/>
  <c r="N61" i="3"/>
  <c r="F62" i="3"/>
  <c r="G62" i="3"/>
  <c r="H62" i="3"/>
  <c r="I62" i="3"/>
  <c r="J62" i="3"/>
  <c r="K62" i="3"/>
  <c r="L62" i="3"/>
  <c r="G31" i="1" s="1"/>
  <c r="M62" i="3"/>
  <c r="B31" i="1" s="1"/>
  <c r="N62" i="3"/>
  <c r="F63" i="3"/>
  <c r="G63" i="3"/>
  <c r="H63" i="3"/>
  <c r="I63" i="3"/>
  <c r="J63" i="3"/>
  <c r="K63" i="3"/>
  <c r="L63" i="3"/>
  <c r="M63" i="3"/>
  <c r="N63" i="3"/>
  <c r="F64" i="3"/>
  <c r="G64" i="3"/>
  <c r="H64" i="3"/>
  <c r="I64" i="3"/>
  <c r="J64" i="3"/>
  <c r="K64" i="3"/>
  <c r="L64" i="3"/>
  <c r="M64" i="3"/>
  <c r="N64" i="3"/>
  <c r="F65" i="3"/>
  <c r="G65" i="3"/>
  <c r="H65" i="3"/>
  <c r="I65" i="3"/>
  <c r="J65" i="3"/>
  <c r="K65" i="3"/>
  <c r="L65" i="3"/>
  <c r="M65" i="3"/>
  <c r="N65" i="3"/>
  <c r="F66" i="3"/>
  <c r="G66" i="3"/>
  <c r="H66" i="3"/>
  <c r="I66" i="3"/>
  <c r="J66" i="3"/>
  <c r="K66" i="3"/>
  <c r="L66" i="3"/>
  <c r="M66" i="3"/>
  <c r="N66" i="3"/>
  <c r="F67" i="3"/>
  <c r="G67" i="3"/>
  <c r="H67" i="3"/>
  <c r="I67" i="3"/>
  <c r="J67" i="3"/>
  <c r="K67" i="3"/>
  <c r="L67" i="3"/>
  <c r="M67" i="3"/>
  <c r="N67" i="3"/>
  <c r="F68" i="3"/>
  <c r="G68" i="3"/>
  <c r="H68" i="3"/>
  <c r="I68" i="3"/>
  <c r="J68" i="3"/>
  <c r="K68" i="3"/>
  <c r="L68" i="3"/>
  <c r="M68" i="3"/>
  <c r="N68" i="3"/>
  <c r="F69" i="3"/>
  <c r="G69" i="3"/>
  <c r="H69" i="3"/>
  <c r="I69" i="3"/>
  <c r="J69" i="3"/>
  <c r="K69" i="3"/>
  <c r="L69" i="3"/>
  <c r="M69" i="3"/>
  <c r="N69" i="3"/>
  <c r="F70" i="3"/>
  <c r="G70" i="3"/>
  <c r="H70" i="3"/>
  <c r="I70" i="3"/>
  <c r="J70" i="3"/>
  <c r="K70" i="3"/>
  <c r="L70" i="3"/>
  <c r="M70" i="3"/>
  <c r="N70" i="3"/>
  <c r="F71" i="3"/>
  <c r="J30" i="1" s="1"/>
  <c r="G71" i="3"/>
  <c r="H71" i="3"/>
  <c r="I71" i="3"/>
  <c r="J71" i="3"/>
  <c r="K71" i="3"/>
  <c r="L71" i="3"/>
  <c r="Q30" i="1" s="1"/>
  <c r="M71" i="3"/>
  <c r="D30" i="1" s="1"/>
  <c r="N71" i="3"/>
  <c r="F72" i="3"/>
  <c r="G72" i="3"/>
  <c r="H72" i="3"/>
  <c r="I72" i="3"/>
  <c r="J72" i="3"/>
  <c r="K72" i="3"/>
  <c r="L72" i="3"/>
  <c r="G30" i="1" s="1"/>
  <c r="M72" i="3"/>
  <c r="B30" i="1" s="1"/>
  <c r="N72" i="3"/>
  <c r="F73" i="3"/>
  <c r="J28" i="1" s="1"/>
  <c r="G73" i="3"/>
  <c r="H73" i="3"/>
  <c r="I73" i="3"/>
  <c r="J73" i="3"/>
  <c r="K73" i="3"/>
  <c r="L73" i="3"/>
  <c r="Q28" i="1" s="1"/>
  <c r="M73" i="3"/>
  <c r="D28" i="1" s="1"/>
  <c r="N73" i="3"/>
  <c r="F74" i="3"/>
  <c r="G74" i="3"/>
  <c r="H74" i="3"/>
  <c r="I74" i="3"/>
  <c r="J74" i="3"/>
  <c r="K74" i="3"/>
  <c r="L74" i="3"/>
  <c r="G28" i="1" s="1"/>
  <c r="M74" i="3"/>
  <c r="B28" i="1" s="1"/>
  <c r="N74" i="3"/>
  <c r="F75" i="3"/>
  <c r="G75" i="3"/>
  <c r="H75" i="3"/>
  <c r="I75" i="3"/>
  <c r="J75" i="3"/>
  <c r="K75" i="3"/>
  <c r="L75" i="3"/>
  <c r="M75" i="3"/>
  <c r="N75" i="3"/>
  <c r="F76" i="3"/>
  <c r="G76" i="3"/>
  <c r="H76" i="3"/>
  <c r="I76" i="3"/>
  <c r="J76" i="3"/>
  <c r="K76" i="3"/>
  <c r="L76" i="3"/>
  <c r="M76" i="3"/>
  <c r="N76" i="3"/>
  <c r="F77" i="3"/>
  <c r="G77" i="3"/>
  <c r="H77" i="3"/>
  <c r="I77" i="3"/>
  <c r="J77" i="3"/>
  <c r="K77" i="3"/>
  <c r="L77" i="3"/>
  <c r="M77" i="3"/>
  <c r="N77" i="3"/>
  <c r="F78" i="3"/>
  <c r="G78" i="3"/>
  <c r="H78" i="3"/>
  <c r="I78" i="3"/>
  <c r="J78" i="3"/>
  <c r="K78" i="3"/>
  <c r="L78" i="3"/>
  <c r="M78" i="3"/>
  <c r="N78" i="3"/>
  <c r="F79" i="3"/>
  <c r="G79" i="3"/>
  <c r="H79" i="3"/>
  <c r="I79" i="3"/>
  <c r="J79" i="3"/>
  <c r="K79" i="3"/>
  <c r="L79" i="3"/>
  <c r="M79" i="3"/>
  <c r="N79" i="3"/>
  <c r="F80" i="3"/>
  <c r="G80" i="3"/>
  <c r="H80" i="3"/>
  <c r="I80" i="3"/>
  <c r="J80" i="3"/>
  <c r="K80" i="3"/>
  <c r="L80" i="3"/>
  <c r="M80" i="3"/>
  <c r="N80" i="3"/>
  <c r="F81" i="3"/>
  <c r="J29" i="1" s="1"/>
  <c r="G81" i="3"/>
  <c r="H81" i="3"/>
  <c r="I81" i="3"/>
  <c r="J81" i="3"/>
  <c r="K81" i="3"/>
  <c r="L81" i="3"/>
  <c r="Q29" i="1" s="1"/>
  <c r="M81" i="3"/>
  <c r="D29" i="1" s="1"/>
  <c r="N81" i="3"/>
  <c r="F82" i="3"/>
  <c r="G82" i="3"/>
  <c r="H82" i="3"/>
  <c r="I82" i="3"/>
  <c r="J82" i="3"/>
  <c r="K82" i="3"/>
  <c r="L82" i="3"/>
  <c r="G29" i="1" s="1"/>
  <c r="M82" i="3"/>
  <c r="B29" i="1" s="1"/>
  <c r="N82" i="3"/>
  <c r="F83" i="3"/>
  <c r="G83" i="3"/>
  <c r="H83" i="3"/>
  <c r="I83" i="3"/>
  <c r="J83" i="3"/>
  <c r="K83" i="3"/>
  <c r="L83" i="3"/>
  <c r="M83" i="3"/>
  <c r="N83" i="3"/>
  <c r="F84" i="3"/>
  <c r="G84" i="3"/>
  <c r="H84" i="3"/>
  <c r="I84" i="3"/>
  <c r="J84" i="3"/>
  <c r="K84" i="3"/>
  <c r="L84" i="3"/>
  <c r="M84" i="3"/>
  <c r="N84" i="3"/>
  <c r="F85" i="3"/>
  <c r="G85" i="3"/>
  <c r="H85" i="3"/>
  <c r="I85" i="3"/>
  <c r="J85" i="3"/>
  <c r="K85" i="3"/>
  <c r="L85" i="3"/>
  <c r="M85" i="3"/>
  <c r="N85" i="3"/>
  <c r="F86" i="3"/>
  <c r="G86" i="3"/>
  <c r="H86" i="3"/>
  <c r="I86" i="3"/>
  <c r="J86" i="3"/>
  <c r="K86" i="3"/>
  <c r="L86" i="3"/>
  <c r="M86" i="3"/>
  <c r="N86" i="3"/>
  <c r="F87" i="3"/>
  <c r="G87" i="3"/>
  <c r="H87" i="3"/>
  <c r="I87" i="3"/>
  <c r="J87" i="3"/>
  <c r="K87" i="3"/>
  <c r="L87" i="3"/>
  <c r="M87" i="3"/>
  <c r="N87" i="3"/>
  <c r="F88" i="3"/>
  <c r="G88" i="3"/>
  <c r="H88" i="3"/>
  <c r="I88" i="3"/>
  <c r="J88" i="3"/>
  <c r="K88" i="3"/>
  <c r="L88" i="3"/>
  <c r="M88" i="3"/>
  <c r="N88" i="3"/>
  <c r="J4" i="1"/>
  <c r="Q4" i="1"/>
  <c r="J5" i="1"/>
  <c r="Q5" i="1"/>
  <c r="J2" i="1"/>
  <c r="Q2" i="1"/>
  <c r="J6" i="1"/>
  <c r="Q6" i="1"/>
  <c r="J7" i="1"/>
  <c r="Q7" i="1"/>
  <c r="J8" i="1"/>
  <c r="Q8" i="1"/>
  <c r="J26" i="1"/>
  <c r="Q26" i="1"/>
  <c r="J10" i="1"/>
  <c r="Q10" i="1"/>
  <c r="J36" i="1"/>
  <c r="Q36" i="1"/>
  <c r="J9" i="1"/>
  <c r="Q9" i="1"/>
  <c r="J11" i="1"/>
  <c r="Q11" i="1"/>
  <c r="J21" i="1"/>
  <c r="Q21" i="1"/>
  <c r="J12" i="1"/>
  <c r="Q12" i="1"/>
  <c r="J32" i="1"/>
  <c r="Q32" i="1"/>
  <c r="J33" i="1"/>
  <c r="Q33" i="1"/>
  <c r="J34" i="1"/>
  <c r="Q34" i="1"/>
  <c r="J35" i="1"/>
  <c r="Q35" i="1"/>
  <c r="J22" i="1"/>
  <c r="Q22" i="1"/>
  <c r="J13" i="1"/>
  <c r="Q13" i="1"/>
  <c r="J14" i="1"/>
  <c r="Q14" i="1"/>
  <c r="J15" i="1"/>
  <c r="Q15" i="1"/>
  <c r="J24" i="1"/>
  <c r="Q24" i="1"/>
  <c r="J25" i="1"/>
  <c r="Q25" i="1"/>
  <c r="J23" i="1"/>
  <c r="Q23" i="1"/>
  <c r="J16" i="1"/>
  <c r="Q16" i="1"/>
  <c r="J37" i="1"/>
  <c r="F37" i="1" s="1"/>
  <c r="L37" i="1" s="1"/>
  <c r="J17" i="1"/>
  <c r="Q17" i="1"/>
  <c r="J18" i="1"/>
  <c r="Q18" i="1"/>
  <c r="J19" i="1"/>
  <c r="Q19" i="1"/>
  <c r="J3" i="1" l="1"/>
  <c r="J20" i="1"/>
  <c r="Q3" i="1"/>
  <c r="Q20" i="1"/>
  <c r="D2" i="6"/>
  <c r="S10" i="3"/>
  <c r="S11" i="3"/>
  <c r="S12" i="3"/>
  <c r="S13" i="3"/>
  <c r="S14" i="3"/>
  <c r="S15" i="3"/>
  <c r="S16" i="3"/>
  <c r="S17" i="3"/>
  <c r="S18" i="3"/>
  <c r="S19" i="3"/>
  <c r="S20" i="3"/>
  <c r="S21" i="3"/>
  <c r="S22" i="3"/>
  <c r="S23" i="3"/>
  <c r="S24" i="3"/>
  <c r="S25" i="3"/>
  <c r="S26" i="3"/>
  <c r="S27" i="3"/>
  <c r="S28" i="3"/>
  <c r="S29" i="3"/>
  <c r="S30" i="3"/>
  <c r="S31" i="3"/>
  <c r="S32" i="3"/>
  <c r="S33" i="3"/>
  <c r="S34" i="3"/>
  <c r="S35" i="3"/>
  <c r="S36" i="3"/>
  <c r="S37" i="3"/>
  <c r="S38" i="3"/>
  <c r="S39" i="3"/>
  <c r="S40" i="3"/>
  <c r="S41" i="3"/>
  <c r="S42" i="3"/>
  <c r="S43" i="3"/>
  <c r="S44" i="3"/>
  <c r="S45" i="3"/>
  <c r="S46" i="3"/>
  <c r="S47" i="3"/>
  <c r="S48" i="3"/>
  <c r="S49" i="3"/>
  <c r="S50" i="3"/>
  <c r="S51" i="3"/>
  <c r="S52" i="3"/>
  <c r="S53" i="3"/>
  <c r="S54" i="3"/>
  <c r="S55" i="3"/>
  <c r="S56" i="3"/>
  <c r="S57" i="3"/>
  <c r="S58" i="3"/>
  <c r="S59" i="3"/>
  <c r="S60" i="3"/>
  <c r="S61" i="3"/>
  <c r="S62" i="3"/>
  <c r="S63" i="3"/>
  <c r="S64" i="3"/>
  <c r="S65" i="3"/>
  <c r="S66" i="3"/>
  <c r="S67" i="3"/>
  <c r="S68" i="3"/>
  <c r="S69" i="3"/>
  <c r="S70" i="3"/>
  <c r="S71" i="3"/>
  <c r="S72" i="3"/>
  <c r="S73" i="3"/>
  <c r="S74" i="3"/>
  <c r="S75" i="3"/>
  <c r="S76" i="3"/>
  <c r="S77" i="3"/>
  <c r="S78" i="3"/>
  <c r="S79" i="3"/>
  <c r="S80" i="3"/>
  <c r="S81" i="3"/>
  <c r="S82" i="3"/>
  <c r="S83" i="3"/>
  <c r="S84" i="3"/>
  <c r="S85" i="3"/>
  <c r="S86" i="3"/>
  <c r="S87" i="3"/>
  <c r="S88" i="3"/>
  <c r="S9" i="3"/>
  <c r="K2" i="1" l="1"/>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2" i="1"/>
  <c r="E2" i="1" l="1"/>
  <c r="K34" i="1"/>
  <c r="K33" i="1"/>
  <c r="M32" i="1"/>
  <c r="M33" i="1"/>
  <c r="M34" i="1"/>
  <c r="M35" i="1"/>
  <c r="M36" i="1"/>
  <c r="E32" i="1" l="1"/>
  <c r="K32" i="1"/>
  <c r="E36" i="1"/>
  <c r="K36" i="1"/>
  <c r="E35" i="1"/>
  <c r="K35" i="1"/>
  <c r="C36" i="1"/>
  <c r="C35" i="1"/>
  <c r="F34" i="1"/>
  <c r="L34" i="1" s="1"/>
  <c r="E34" i="1"/>
  <c r="C32" i="1"/>
  <c r="F33" i="1"/>
  <c r="L33" i="1" s="1"/>
  <c r="E33" i="1"/>
  <c r="F35" i="1"/>
  <c r="L35" i="1" s="1"/>
  <c r="C34" i="1"/>
  <c r="F36" i="1"/>
  <c r="L36" i="1" s="1"/>
  <c r="C33" i="1"/>
  <c r="F32" i="1"/>
  <c r="L32" i="1" s="1"/>
  <c r="H3" i="6"/>
  <c r="S3" i="6" l="1"/>
  <c r="J2" i="4" l="1"/>
  <c r="H3" i="4" s="1"/>
  <c r="B27" i="1" s="1"/>
  <c r="R4" i="6" l="1"/>
  <c r="R2" i="6"/>
  <c r="S4" i="6" l="1"/>
  <c r="S2" i="6"/>
  <c r="M2" i="1" l="1"/>
  <c r="C2" i="1"/>
  <c r="E3" i="1" l="1"/>
  <c r="K3" i="1"/>
  <c r="F2" i="1"/>
  <c r="L2" i="1" s="1"/>
  <c r="I3" i="6"/>
  <c r="J3" i="6" s="1"/>
  <c r="M3" i="6" l="1"/>
  <c r="M4" i="6"/>
  <c r="M2" i="6"/>
  <c r="C3" i="6"/>
  <c r="G4" i="6"/>
  <c r="H4" i="6" s="1"/>
  <c r="G2" i="6"/>
  <c r="H2" i="6" s="1"/>
  <c r="E4" i="6"/>
  <c r="F4" i="6" s="1"/>
  <c r="E3" i="6"/>
  <c r="F3" i="6" s="1"/>
  <c r="E2" i="6"/>
  <c r="F2" i="6" s="1"/>
  <c r="D3" i="6"/>
  <c r="B4" i="6"/>
  <c r="D4" i="6" s="1"/>
  <c r="B2" i="6"/>
  <c r="K25" i="1"/>
  <c r="K24" i="1"/>
  <c r="K23" i="1"/>
  <c r="K22" i="1"/>
  <c r="K21" i="1"/>
  <c r="K20" i="1"/>
  <c r="K18" i="1"/>
  <c r="K17" i="1"/>
  <c r="K16" i="1"/>
  <c r="K15" i="1"/>
  <c r="K6" i="1"/>
  <c r="K5"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 i="1"/>
  <c r="E12" i="1" l="1"/>
  <c r="K12" i="1"/>
  <c r="E31" i="1"/>
  <c r="K31" i="1"/>
  <c r="E7" i="1"/>
  <c r="K7" i="1"/>
  <c r="E26" i="1"/>
  <c r="K26" i="1"/>
  <c r="E29" i="1"/>
  <c r="K29" i="1"/>
  <c r="E13" i="1"/>
  <c r="K13" i="1"/>
  <c r="E9" i="1"/>
  <c r="K9" i="1"/>
  <c r="E28" i="1"/>
  <c r="K28" i="1"/>
  <c r="E4" i="1"/>
  <c r="K4" i="1"/>
  <c r="E10" i="1"/>
  <c r="K10" i="1"/>
  <c r="E14" i="1"/>
  <c r="K14" i="1"/>
  <c r="E27" i="1"/>
  <c r="K27" i="1"/>
  <c r="E8" i="1"/>
  <c r="K8" i="1"/>
  <c r="E11" i="1"/>
  <c r="K11" i="1"/>
  <c r="E19" i="1"/>
  <c r="K19" i="1"/>
  <c r="E30" i="1"/>
  <c r="K30" i="1"/>
  <c r="C29" i="1"/>
  <c r="C30" i="1"/>
  <c r="C28" i="1"/>
  <c r="C31" i="1"/>
  <c r="F15" i="1"/>
  <c r="L15" i="1" s="1"/>
  <c r="E15" i="1"/>
  <c r="F23" i="1"/>
  <c r="L23" i="1" s="1"/>
  <c r="E23" i="1"/>
  <c r="C8" i="1"/>
  <c r="C16" i="1"/>
  <c r="F21" i="1"/>
  <c r="L21" i="1" s="1"/>
  <c r="E21" i="1"/>
  <c r="C24" i="1"/>
  <c r="C11" i="1"/>
  <c r="F16" i="1"/>
  <c r="L16" i="1" s="1"/>
  <c r="E16" i="1"/>
  <c r="C19" i="1"/>
  <c r="F24" i="1"/>
  <c r="L24" i="1" s="1"/>
  <c r="E24" i="1"/>
  <c r="C18" i="1"/>
  <c r="C14" i="1"/>
  <c r="F18" i="1"/>
  <c r="L18" i="1" s="1"/>
  <c r="E18" i="1"/>
  <c r="F6" i="1"/>
  <c r="L6" i="1" s="1"/>
  <c r="E6" i="1"/>
  <c r="C9" i="1"/>
  <c r="C17" i="1"/>
  <c r="F22" i="1"/>
  <c r="L22" i="1" s="1"/>
  <c r="E22" i="1"/>
  <c r="C25" i="1"/>
  <c r="C26" i="1"/>
  <c r="C6" i="1"/>
  <c r="C13" i="1"/>
  <c r="C22" i="1"/>
  <c r="C4" i="1"/>
  <c r="C12" i="1"/>
  <c r="F17" i="1"/>
  <c r="L17" i="1" s="1"/>
  <c r="E17" i="1"/>
  <c r="F25" i="1"/>
  <c r="L25" i="1" s="1"/>
  <c r="E25" i="1"/>
  <c r="C7" i="1"/>
  <c r="C15" i="1"/>
  <c r="C23" i="1"/>
  <c r="F5" i="1"/>
  <c r="L5" i="1" s="1"/>
  <c r="E5" i="1"/>
  <c r="F20" i="1"/>
  <c r="L20" i="1" s="1"/>
  <c r="E20" i="1"/>
  <c r="C2" i="6"/>
  <c r="I2" i="6"/>
  <c r="J2" i="6" s="1"/>
  <c r="I4" i="6"/>
  <c r="J4" i="6" s="1"/>
  <c r="F26" i="1"/>
  <c r="L26" i="1" s="1"/>
  <c r="C4" i="6"/>
  <c r="F4" i="1"/>
  <c r="L4" i="1" s="1"/>
  <c r="C21" i="1"/>
  <c r="F3" i="1"/>
  <c r="L3" i="1" s="1"/>
  <c r="C20" i="1"/>
  <c r="F10" i="1"/>
  <c r="L10" i="1" s="1"/>
  <c r="C10" i="1"/>
  <c r="C3" i="1"/>
  <c r="F8" i="1"/>
  <c r="L8" i="1" s="1"/>
  <c r="F11" i="1"/>
  <c r="L11" i="1" s="1"/>
  <c r="F12" i="1"/>
  <c r="L12" i="1" s="1"/>
  <c r="F28" i="1"/>
  <c r="L28" i="1" s="1"/>
  <c r="F14" i="1"/>
  <c r="L14" i="1" s="1"/>
  <c r="F9" i="1"/>
  <c r="L9" i="1" s="1"/>
  <c r="F7" i="1"/>
  <c r="L7" i="1" s="1"/>
  <c r="C5" i="1"/>
  <c r="F31" i="1"/>
  <c r="L31" i="1" s="1"/>
  <c r="F30" i="1"/>
  <c r="L30" i="1" s="1"/>
  <c r="F29" i="1"/>
  <c r="L29" i="1" s="1"/>
  <c r="F27" i="1"/>
  <c r="L27" i="1" s="1"/>
  <c r="F19" i="1"/>
  <c r="L19" i="1" s="1"/>
  <c r="F13" i="1"/>
  <c r="L13" i="1" s="1"/>
  <c r="U37" i="1" l="1"/>
  <c r="T37" i="1"/>
  <c r="H33" i="5"/>
  <c r="H32" i="5"/>
  <c r="H31" i="5"/>
  <c r="H30" i="5"/>
  <c r="H29" i="5"/>
  <c r="H27" i="5"/>
  <c r="H26" i="5"/>
  <c r="H25" i="5"/>
  <c r="H24" i="5"/>
  <c r="H22" i="5"/>
  <c r="H14" i="5"/>
  <c r="H12" i="5"/>
  <c r="H11" i="5"/>
  <c r="H7" i="5"/>
  <c r="H4" i="5"/>
  <c r="H2" i="5"/>
  <c r="C27" i="1" l="1"/>
</calcChain>
</file>

<file path=xl/sharedStrings.xml><?xml version="1.0" encoding="utf-8"?>
<sst xmlns="http://schemas.openxmlformats.org/spreadsheetml/2006/main" count="889" uniqueCount="366">
  <si>
    <t>สถานี</t>
  </si>
  <si>
    <t>Q</t>
  </si>
  <si>
    <t>Latitude</t>
  </si>
  <si>
    <t>Longitude</t>
  </si>
  <si>
    <t>E.32A</t>
  </si>
  <si>
    <t>E.5</t>
  </si>
  <si>
    <t>E.23</t>
  </si>
  <si>
    <t>E.21</t>
  </si>
  <si>
    <t>E.9</t>
  </si>
  <si>
    <t>E.16A</t>
  </si>
  <si>
    <t>E.22B</t>
  </si>
  <si>
    <t>E.85</t>
  </si>
  <si>
    <t>E.91</t>
  </si>
  <si>
    <t>E.66A</t>
  </si>
  <si>
    <t>E.87</t>
  </si>
  <si>
    <t>E.95</t>
  </si>
  <si>
    <t>E.18</t>
  </si>
  <si>
    <t>E.92</t>
  </si>
  <si>
    <t>E.2A</t>
  </si>
  <si>
    <t>E.97</t>
  </si>
  <si>
    <t>E.20A</t>
  </si>
  <si>
    <t>E.8A</t>
  </si>
  <si>
    <t>E.75</t>
  </si>
  <si>
    <t>E.70</t>
  </si>
  <si>
    <t>E.54</t>
  </si>
  <si>
    <t>E.93</t>
  </si>
  <si>
    <t>KHO</t>
  </si>
  <si>
    <t>E.98</t>
  </si>
  <si>
    <t>M.7</t>
  </si>
  <si>
    <t>M.182</t>
  </si>
  <si>
    <t>M.5</t>
  </si>
  <si>
    <t>E.6C</t>
  </si>
  <si>
    <t>E.29A</t>
  </si>
  <si>
    <t>E.68A</t>
  </si>
  <si>
    <t>E.65</t>
  </si>
  <si>
    <t>E.67</t>
  </si>
  <si>
    <t>E.76A</t>
  </si>
  <si>
    <t>E.88</t>
  </si>
  <si>
    <t>E.89</t>
  </si>
  <si>
    <t>E.90</t>
  </si>
  <si>
    <t>E.102</t>
  </si>
  <si>
    <t>บ้านเขว้า</t>
  </si>
  <si>
    <t>เมืองชัยภูมิ</t>
  </si>
  <si>
    <t>มัญจาคีรี</t>
  </si>
  <si>
    <t>เมืองขอนแก่น</t>
  </si>
  <si>
    <t>เกษตรสมบูรณ์</t>
  </si>
  <si>
    <t>ชุมแพ</t>
  </si>
  <si>
    <t>ภูกระดึง</t>
  </si>
  <si>
    <t>เมืองหนองบัวลำภู</t>
  </si>
  <si>
    <t>น้ำพอง</t>
  </si>
  <si>
    <t>โกสุมพิสัย</t>
  </si>
  <si>
    <t>เมืองมหาสารคาม</t>
  </si>
  <si>
    <t>จังหาร</t>
  </si>
  <si>
    <t>ศรีธาตุ</t>
  </si>
  <si>
    <t>สามชัย</t>
  </si>
  <si>
    <t>คำม่วง</t>
  </si>
  <si>
    <t>ท่าคันโท</t>
  </si>
  <si>
    <t>หนองกุงศรี</t>
  </si>
  <si>
    <t>เมืองกาฬสินธุ์</t>
  </si>
  <si>
    <t>กมลาไสย</t>
  </si>
  <si>
    <t>เชียงขวัญ</t>
  </si>
  <si>
    <t>ทุ่งเขาหลวง</t>
  </si>
  <si>
    <t>เขาวง</t>
  </si>
  <si>
    <t>กุฉินารายณ์</t>
  </si>
  <si>
    <t>โพนทอง</t>
  </si>
  <si>
    <t>เสลภูมิ</t>
  </si>
  <si>
    <t>เมืองยโสธร</t>
  </si>
  <si>
    <t>คำเขื่อนแก้ว</t>
  </si>
  <si>
    <t>มหาชนะชัย</t>
  </si>
  <si>
    <t>ชัยภูมิ</t>
  </si>
  <si>
    <t>ขอนแก่น</t>
  </si>
  <si>
    <t>เลย</t>
  </si>
  <si>
    <t>หนองบัวลำภู</t>
  </si>
  <si>
    <t>มหาสารคาม</t>
  </si>
  <si>
    <t>ร้อยเอ็ด</t>
  </si>
  <si>
    <t>อุดรธานี</t>
  </si>
  <si>
    <t>กาฬสินธุ์</t>
  </si>
  <si>
    <t>ยโสธร</t>
  </si>
  <si>
    <t>M.43A</t>
  </si>
  <si>
    <t>M.199</t>
  </si>
  <si>
    <t>M.89</t>
  </si>
  <si>
    <t>M.177</t>
  </si>
  <si>
    <t>M.192</t>
  </si>
  <si>
    <t>M.191</t>
  </si>
  <si>
    <t>M.164</t>
  </si>
  <si>
    <t>M.171</t>
  </si>
  <si>
    <t>M.180</t>
  </si>
  <si>
    <t>M.173</t>
  </si>
  <si>
    <t>M.2A</t>
  </si>
  <si>
    <t>M.184</t>
  </si>
  <si>
    <t>M.186</t>
  </si>
  <si>
    <t>M.185A</t>
  </si>
  <si>
    <t>M.104</t>
  </si>
  <si>
    <t>M.6A</t>
  </si>
  <si>
    <t>M.159</t>
  </si>
  <si>
    <t>M.4</t>
  </si>
  <si>
    <t>M.95A</t>
  </si>
  <si>
    <t>M.42</t>
  </si>
  <si>
    <t>M.190</t>
  </si>
  <si>
    <t>M.9</t>
  </si>
  <si>
    <t>M.66</t>
  </si>
  <si>
    <t>M.176</t>
  </si>
  <si>
    <t>M.157</t>
  </si>
  <si>
    <t>M.32</t>
  </si>
  <si>
    <t>M.179A</t>
  </si>
  <si>
    <t>M.11B</t>
  </si>
  <si>
    <t>ปากช่อง</t>
  </si>
  <si>
    <t>สีคิ้ว</t>
  </si>
  <si>
    <t>สูงเนิน</t>
  </si>
  <si>
    <t>เมืองนครราชสีมา</t>
  </si>
  <si>
    <t>วังน้ำเขียว</t>
  </si>
  <si>
    <t>ปักธงชัย</t>
  </si>
  <si>
    <t>โชคชัย</t>
  </si>
  <si>
    <t>เฉลิมพระเกียรติ</t>
  </si>
  <si>
    <t>พิมาย</t>
  </si>
  <si>
    <t>จักราช</t>
  </si>
  <si>
    <t>ลำปลายมาศ</t>
  </si>
  <si>
    <t>คูเมือง</t>
  </si>
  <si>
    <t>สตึก</t>
  </si>
  <si>
    <t>จอมพระ</t>
  </si>
  <si>
    <t>ท่าตูม</t>
  </si>
  <si>
    <t>สุวรรณภูมิ</t>
  </si>
  <si>
    <t>ราษีไศล</t>
  </si>
  <si>
    <t>อุทุมพรพิสัย</t>
  </si>
  <si>
    <t>เมืองศรีสะเกษ</t>
  </si>
  <si>
    <t>กันทรารมย์</t>
  </si>
  <si>
    <t>เขื่องใน</t>
  </si>
  <si>
    <t>ป่าติ้ว</t>
  </si>
  <si>
    <t>เมืองอุบลราชธานี</t>
  </si>
  <si>
    <t>พิบูลมังสาหาร</t>
  </si>
  <si>
    <t>นครราชสีมา</t>
  </si>
  <si>
    <t>บุรีรัมย์</t>
  </si>
  <si>
    <t>สุรินทร์</t>
  </si>
  <si>
    <t>ศรีสะเกษ</t>
  </si>
  <si>
    <t>อุบลราชธานี</t>
  </si>
  <si>
    <t>ลำดับ</t>
  </si>
  <si>
    <t>ลุ่มน้ำ</t>
  </si>
  <si>
    <t>อำเภอ</t>
  </si>
  <si>
    <t>จังหวัด</t>
  </si>
  <si>
    <t>ระดับตลิ่ง(ม.) | ความจุลำน้ำ(ลบ.ม./วินาที)</t>
  </si>
  <si>
    <t>เมื่อวาน</t>
  </si>
  <si>
    <t>วันนี้</t>
  </si>
  <si>
    <t>เฉลี่ย</t>
  </si>
  <si>
    <t>โขง</t>
  </si>
  <si>
    <t>โขงเจียม</t>
  </si>
  <si>
    <t>Zero Gate(ม.รทก.)</t>
  </si>
  <si>
    <t>ระดับท้องน้ำ</t>
  </si>
  <si>
    <t>ระดับตลิ่ง ต่ำ</t>
  </si>
  <si>
    <t>ระดับ ตลิ่งซ้าย</t>
  </si>
  <si>
    <t>ระดับ ตลิ่งขวา</t>
  </si>
  <si>
    <t>ความจุลำน้ำ</t>
  </si>
  <si>
    <t>ความสูงตลิ่งต่ำ (ม.)</t>
  </si>
  <si>
    <t>ชี</t>
  </si>
  <si>
    <t>M.95</t>
  </si>
  <si>
    <t>เสียวใหญ่</t>
  </si>
  <si>
    <t>มูล</t>
  </si>
  <si>
    <t>วารินชำราบ</t>
  </si>
  <si>
    <t>E102</t>
  </si>
  <si>
    <t>E85</t>
  </si>
  <si>
    <t>รายงานสภาพน้ำท่า ตะวันออกเฉียงเหนือตอนบน(ขอนแก่น)</t>
  </si>
  <si>
    <t>ศูนย์อุทกวิทยาชลประทานตะวันออกเฉียงเหนือตอนบน(ขอนแก่น) สำนักบริหารจัดการน้ำและอุทกวิทยา กรมชลประทาน</t>
  </si>
  <si>
    <t>วันที่ 7 - 13 ธันวาคม 2565</t>
  </si>
  <si>
    <t>สภาพน้ำท่า(วันที่) เวลา 6.00 น.</t>
  </si>
  <si>
    <t>พ. 7 ธ.ค.</t>
  </si>
  <si>
    <t>พฤ. 8 ธ.ค.</t>
  </si>
  <si>
    <t>ศ. 9 ธ.ค.</t>
  </si>
  <si>
    <t>ส. 10 ธ.ค.</t>
  </si>
  <si>
    <t>อา. 11 ธ.ค.</t>
  </si>
  <si>
    <t>อ. 13 ธ.ค.</t>
  </si>
  <si>
    <t>กราฟ</t>
  </si>
  <si>
    <t>ร้อยละของความจุ</t>
  </si>
  <si>
    <t>แนวโน้ม</t>
  </si>
  <si>
    <t>&lt;a id="btn_202" class="btn btn-primary btn-sm showGraph"&gt;กราฟ&lt;/a&gt;</t>
  </si>
  <si>
    <t>&lt;a id="btn_191" class="btn btn-primary btn-sm showGraph"&gt;กราฟ&lt;/a&gt;</t>
  </si>
  <si>
    <t>&lt;a id="btn_200" class="btn btn-primary btn-sm showGraph"&gt;กราฟ&lt;/a&gt;</t>
  </si>
  <si>
    <t>&lt;a id="btn_192" class="btn btn-primary btn-sm showGraph"&gt;กราฟ&lt;/a&gt;</t>
  </si>
  <si>
    <t>&lt;a id="btn_198" class="btn btn-primary btn-sm showGraph"&gt;กราฟ&lt;/a&gt;</t>
  </si>
  <si>
    <t>&lt;a id="btn_194" class="btn btn-primary btn-sm showGraph"&gt;กราฟ&lt;/a&gt;</t>
  </si>
  <si>
    <t>&lt;a id="btn_195" class="btn btn-primary btn-sm showGraph"&gt;กราฟ&lt;/a&gt;</t>
  </si>
  <si>
    <t>&lt;a id="btn_169" class="btn btn-primary btn-sm showGraph"&gt;กราฟ&lt;/a&gt;</t>
  </si>
  <si>
    <t>&lt;a id="btn_209" class="btn btn-primary btn-sm showGraph"&gt;กราฟ&lt;/a&gt;</t>
  </si>
  <si>
    <t>&lt;a id="btn_201" class="btn btn-primary btn-sm showGraph"&gt;กราฟ&lt;/a&gt;</t>
  </si>
  <si>
    <t>&lt;a id="btn_568" class="btn btn-primary btn-sm showGraph"&gt;กราฟ&lt;/a&gt;</t>
  </si>
  <si>
    <t>&lt;a id="btn_199" class="btn btn-primary btn-sm showGraph"&gt;กราฟ&lt;/a&gt;</t>
  </si>
  <si>
    <t>&lt;a id="btn_211" class="btn btn-primary btn-sm showGraph"&gt;กราฟ&lt;/a&gt;</t>
  </si>
  <si>
    <t>&lt;a id="btn_193" class="btn btn-primary btn-sm showGraph"&gt;กราฟ&lt;/a&gt;</t>
  </si>
  <si>
    <t>&lt;a id="btn_205" class="btn btn-primary btn-sm showGraph"&gt;กราฟ&lt;/a&gt;</t>
  </si>
  <si>
    <t>&lt;a id="btn_204" class="btn btn-primary btn-sm showGraph"&gt;กราฟ&lt;/a&gt;</t>
  </si>
  <si>
    <t>&lt;a id="btn_562" class="btn btn-primary btn-sm showGraph"&gt;กราฟ&lt;/a&gt;</t>
  </si>
  <si>
    <t>&lt;a id="btn_162" class="btn btn-primary btn-sm showGraph"&gt;กราฟ&lt;/a&gt;</t>
  </si>
  <si>
    <t>&lt;a id="btn_563" class="btn btn-primary btn-sm showGraph"&gt;กราฟ&lt;/a&gt;</t>
  </si>
  <si>
    <t>&lt;a id="btn_564" class="btn btn-primary btn-sm showGraph"&gt;กราฟ&lt;/a&gt;</t>
  </si>
  <si>
    <t>&lt;a id="btn_567" class="btn btn-primary btn-sm showGraph"&gt;กราฟ&lt;/a&gt;</t>
  </si>
  <si>
    <t>&lt;a id="btn_208" class="btn btn-primary btn-sm showGraph"&gt;กราฟ&lt;/a&gt;</t>
  </si>
  <si>
    <t>&lt;a id="btn_210" class="btn btn-primary btn-sm showGraph"&gt;กราฟ&lt;/a&gt;</t>
  </si>
  <si>
    <t>&lt;a id="btn_213" class="btn btn-primary btn-sm showGraph"&gt;กราฟ&lt;/a&gt;</t>
  </si>
  <si>
    <t>&lt;a id="btn_196" class="btn btn-primary btn-sm showGraph"&gt;กราฟ&lt;/a&gt;</t>
  </si>
  <si>
    <t>&lt;a id="btn_158" class="btn btn-primary btn-sm showGraph"&gt;กราฟ&lt;/a&gt;</t>
  </si>
  <si>
    <t>&lt;a id="btn_203" class="btn btn-primary btn-sm showGraph"&gt;กราฟ&lt;/a&gt;</t>
  </si>
  <si>
    <t>&lt;a id="btn_207" class="btn btn-primary btn-sm showGraph"&gt;กราฟ&lt;/a&gt;</t>
  </si>
  <si>
    <t>&lt;a id="btn_212" class="btn btn-primary btn-sm showGraph"&gt;กราฟ&lt;/a&gt;</t>
  </si>
  <si>
    <t>&lt;a id="btn_604" class="btn btn-primary btn-sm showGraph"&gt;กราฟ&lt;/a&gt;</t>
  </si>
  <si>
    <t>&lt;a id="btn_190" class="btn btn-primary btn-sm showGraph"&gt;กราฟ&lt;/a&gt;</t>
  </si>
  <si>
    <t>&lt;a id="btn_214" class="btn btn-primary btn-sm showGraph"&gt;กราฟ&lt;/a&gt;</t>
  </si>
  <si>
    <t>&lt;a id="btn_197" class="btn btn-primary btn-sm showGraph"&gt;กราฟ&lt;/a&gt;</t>
  </si>
  <si>
    <t>Kh.61</t>
  </si>
  <si>
    <t>ภูหลวง</t>
  </si>
  <si>
    <t>&lt;a id="btn_221" class="btn btn-primary btn-sm showGraph"&gt;กราฟ&lt;/a&gt;</t>
  </si>
  <si>
    <t>Kh.28A</t>
  </si>
  <si>
    <t>วังสะพุง</t>
  </si>
  <si>
    <t>&lt;a id="btn_218" class="btn btn-primary btn-sm showGraph"&gt;กราฟ&lt;/a&gt;</t>
  </si>
  <si>
    <t>Kh.58A</t>
  </si>
  <si>
    <t>เมืองเลย</t>
  </si>
  <si>
    <t>&lt;a id="btn_220" class="btn btn-primary btn-sm showGraph"&gt;กราฟ&lt;/a&gt;</t>
  </si>
  <si>
    <t>Kh.53</t>
  </si>
  <si>
    <t>หนองวัวซอ</t>
  </si>
  <si>
    <t>&lt;a id="btn_219" class="btn btn-primary btn-sm showGraph"&gt;กราฟ&lt;/a&gt;</t>
  </si>
  <si>
    <t>Kh.103</t>
  </si>
  <si>
    <t>เมืองอุดรธานี</t>
  </si>
  <si>
    <t>&lt;a id="btn_232" class="btn btn-primary btn-sm showGraph"&gt;กราฟ&lt;/a&gt;</t>
  </si>
  <si>
    <t>Kh.93</t>
  </si>
  <si>
    <t>บ้านดุง</t>
  </si>
  <si>
    <t>&lt;a id="btn_227" class="btn btn-primary btn-sm showGraph"&gt;กราฟ&lt;/a&gt;</t>
  </si>
  <si>
    <t>Kh.74</t>
  </si>
  <si>
    <t>บ้านม่วง</t>
  </si>
  <si>
    <t>สกลนคร</t>
  </si>
  <si>
    <t>&lt;a id="btn_222" class="btn btn-primary btn-sm showGraph"&gt;กราฟ&lt;/a&gt;</t>
  </si>
  <si>
    <t>Kh.90</t>
  </si>
  <si>
    <t>โคกศรีสุพรรณ</t>
  </si>
  <si>
    <t>&lt;a id="btn_179" class="btn btn-primary btn-sm showGraph"&gt;กราฟ&lt;/a&gt;</t>
  </si>
  <si>
    <t>Kh.98</t>
  </si>
  <si>
    <t>เซกา</t>
  </si>
  <si>
    <t>บึงกาฬ</t>
  </si>
  <si>
    <t>&lt;a id="btn_229" class="btn btn-primary btn-sm showGraph"&gt;กราฟ&lt;/a&gt;</t>
  </si>
  <si>
    <t>Kh.97</t>
  </si>
  <si>
    <t>เชียงคาน</t>
  </si>
  <si>
    <t>&lt;a id="btn_228" class="btn btn-primary btn-sm showGraph"&gt;กราฟ&lt;/a&gt;</t>
  </si>
  <si>
    <t>Kh.1</t>
  </si>
  <si>
    <t>เมืองหนองคาย</t>
  </si>
  <si>
    <t>หนองคาย</t>
  </si>
  <si>
    <t>&lt;a id="btn_215" class="btn btn-primary btn-sm showGraph"&gt;กราฟ&lt;/a&gt;</t>
  </si>
  <si>
    <t>Kh.100</t>
  </si>
  <si>
    <t>&lt;a id="btn_230" class="btn btn-primary btn-sm showGraph"&gt;กราฟ&lt;/a&gt;</t>
  </si>
  <si>
    <t>Kh.16B</t>
  </si>
  <si>
    <t>เมืองนครพนม</t>
  </si>
  <si>
    <t>นครพนม</t>
  </si>
  <si>
    <t>&lt;a id="btn_216" class="btn btn-primary btn-sm showGraph"&gt;กราฟ&lt;/a&gt;</t>
  </si>
  <si>
    <t>Kh.104</t>
  </si>
  <si>
    <t>เมืองมุกดาหาร</t>
  </si>
  <si>
    <t>มุกดาหาร</t>
  </si>
  <si>
    <t>&lt;a id="btn_233" class="btn btn-primary btn-sm showGraph"&gt;กราฟ&lt;/a&gt;</t>
  </si>
  <si>
    <t>รายงานสภาพน้ำท่า ภาคตะวันออกเฉียงเหนือตอนล่าง(นครราชสีมา)</t>
  </si>
  <si>
    <t>ศูนย์อุทกวิทยาชลประทานภาคตะวันออกเฉียงเหนือตอนล่าง(นครราชสีมา) สำนักบริหารจัดการน้ำและอุทกวิทยา กรมชลประทาน</t>
  </si>
  <si>
    <t>วันที่ 16 - 22 ธันวาคม 2565</t>
  </si>
  <si>
    <t>ศ. 16 ธ.ค.</t>
  </si>
  <si>
    <t>ส. 17 ธ.ค.</t>
  </si>
  <si>
    <t>อา. 18 ธ.ค.</t>
  </si>
  <si>
    <t>จ. 19 ธ.ค.</t>
  </si>
  <si>
    <t>อ. 20 ธ.ค.</t>
  </si>
  <si>
    <t>พฤ. 22 ธ.ค.</t>
  </si>
  <si>
    <t>&lt;a id="btn_283" class="btn btn-primary btn-sm showGraph"&gt;กราฟ&lt;/a&gt;</t>
  </si>
  <si>
    <t>&lt;a id="btn_637" class="btn btn-primary btn-sm showGraph"&gt;กราฟ&lt;/a&gt;</t>
  </si>
  <si>
    <t>&lt;a id="btn_286" class="btn btn-primary btn-sm showGraph"&gt;กราฟ&lt;/a&gt;</t>
  </si>
  <si>
    <t>M.183B</t>
  </si>
  <si>
    <t>&lt;a id="btn_271" class="btn btn-primary btn-sm showGraph"&gt;กราฟ&lt;/a&gt;</t>
  </si>
  <si>
    <t>&lt;a id="btn_291" class="btn btn-primary btn-sm showGraph"&gt;กราฟ&lt;/a&gt;</t>
  </si>
  <si>
    <t>&lt;a id="btn_298" class="btn btn-primary btn-sm showGraph"&gt;กราฟ&lt;/a&gt;</t>
  </si>
  <si>
    <t>&lt;a id="btn_297" class="btn btn-primary btn-sm showGraph"&gt;กราฟ&lt;/a&gt;</t>
  </si>
  <si>
    <t>&lt;a id="btn_288" class="btn btn-primary btn-sm showGraph"&gt;กราฟ&lt;/a&gt;</t>
  </si>
  <si>
    <t>M.145</t>
  </si>
  <si>
    <t>&lt;a id="btn_274" class="btn btn-primary btn-sm showGraph"&gt;กราฟ&lt;/a&gt;</t>
  </si>
  <si>
    <t>&lt;a id="btn_289" class="btn btn-primary btn-sm showGraph"&gt;กราฟ&lt;/a&gt;</t>
  </si>
  <si>
    <t>&lt;a id="btn_269" class="btn btn-primary btn-sm showGraph"&gt;กราฟ&lt;/a&gt;</t>
  </si>
  <si>
    <t>&lt;a id="btn_290" class="btn btn-primary btn-sm showGraph"&gt;กราฟ&lt;/a&gt;</t>
  </si>
  <si>
    <t>&lt;a id="btn_276" class="btn btn-primary btn-sm showGraph"&gt;กราฟ&lt;/a&gt;</t>
  </si>
  <si>
    <t>M.188A</t>
  </si>
  <si>
    <t>โนนสูง</t>
  </si>
  <si>
    <t>&lt;a id="btn_295" class="btn btn-primary btn-sm showGraph"&gt;กราฟ&lt;/a&gt;</t>
  </si>
  <si>
    <t>M.195</t>
  </si>
  <si>
    <t>&lt;a id="btn_626" class="btn btn-primary btn-sm showGraph"&gt;กราฟ&lt;/a&gt;</t>
  </si>
  <si>
    <t>&lt;a id="btn_293" class="btn btn-primary btn-sm showGraph"&gt;กราฟ&lt;/a&gt;</t>
  </si>
  <si>
    <t>&lt;a id="btn_294" class="btn btn-primary btn-sm showGraph"&gt;กราฟ&lt;/a&gt;</t>
  </si>
  <si>
    <t>&lt;a id="btn_272" class="btn btn-primary btn-sm showGraph"&gt;กราฟ&lt;/a&gt;</t>
  </si>
  <si>
    <t>M.174</t>
  </si>
  <si>
    <t>เมืองยาง</t>
  </si>
  <si>
    <t>&lt;a id="btn_588" class="btn btn-primary btn-sm showGraph"&gt;กราฟ&lt;/a&gt;</t>
  </si>
  <si>
    <t>&lt;a id="btn_244" class="btn btn-primary btn-sm showGraph"&gt;กราฟ&lt;/a&gt;</t>
  </si>
  <si>
    <t>&lt;a id="btn_278" class="btn btn-primary btn-sm showGraph"&gt;กราฟ&lt;/a&gt;</t>
  </si>
  <si>
    <t>M.187</t>
  </si>
  <si>
    <t>เมืองสุรินทร์</t>
  </si>
  <si>
    <t>&lt;a id="btn_273" class="btn btn-primary btn-sm showGraph"&gt;กราฟ&lt;/a&gt;</t>
  </si>
  <si>
    <t>&lt;a id="btn_261" class="btn btn-primary btn-sm showGraph"&gt;กราฟ&lt;/a&gt;</t>
  </si>
  <si>
    <t>&lt;a id="btn_277" class="btn btn-primary btn-sm showGraph"&gt;กราฟ&lt;/a&gt;</t>
  </si>
  <si>
    <t>&lt;a id="btn_242" class="btn btn-primary btn-sm showGraph"&gt;กราฟ&lt;/a&gt;</t>
  </si>
  <si>
    <t>&lt;a id="btn_282" class="btn btn-primary btn-sm showGraph"&gt;กราฟ&lt;/a&gt;</t>
  </si>
  <si>
    <t>&lt;a id="btn_235" class="btn btn-primary btn-sm showGraph"&gt;กราฟ&lt;/a&gt;</t>
  </si>
  <si>
    <t>&lt;a id="btn_296" class="btn btn-primary btn-sm showGraph"&gt;กราฟ&lt;/a&gt;</t>
  </si>
  <si>
    <t>&lt;a id="btn_280" class="btn btn-primary btn-sm showGraph"&gt;กราฟ&lt;/a&gt;</t>
  </si>
  <si>
    <t>&lt;a id="btn_239" class="btn btn-primary btn-sm showGraph"&gt;กราฟ&lt;/a&gt;</t>
  </si>
  <si>
    <t>&lt;a id="btn_266" class="btn btn-primary btn-sm showGraph"&gt;กราฟ&lt;/a&gt;</t>
  </si>
  <si>
    <t>&lt;a id="btn_292" class="btn btn-primary btn-sm showGraph"&gt;กราฟ&lt;/a&gt;</t>
  </si>
  <si>
    <t>&lt;a id="btn_566" class="btn btn-primary btn-sm showGraph"&gt;กราฟ&lt;/a&gt;</t>
  </si>
  <si>
    <t>&lt;a id="btn_614" class="btn btn-primary btn-sm showGraph"&gt;กราฟ&lt;/a&gt;</t>
  </si>
  <si>
    <t>&lt;a id="btn_237" class="btn btn-primary btn-sm showGraph"&gt;กราฟ&lt;/a&gt;</t>
  </si>
  <si>
    <t>&lt;a id="btn_268" class="btn btn-primary btn-sm showGraph"&gt;กราฟ&lt;/a&gt;</t>
  </si>
  <si>
    <t>&lt;a id="btn_279" class="btn btn-primary btn-sm showGraph"&gt;กราฟ&lt;/a&gt;</t>
  </si>
  <si>
    <t>M.69</t>
  </si>
  <si>
    <t>ตระการพืชผล</t>
  </si>
  <si>
    <t>&lt;a id="btn_240" class="btn btn-primary btn-sm showGraph"&gt;กราฟ&lt;/a&gt;</t>
  </si>
  <si>
    <t>M.170</t>
  </si>
  <si>
    <t>เดชอุดม</t>
  </si>
  <si>
    <t>&lt;a id="btn_263" class="btn btn-primary btn-sm showGraph"&gt;กราฟ&lt;/a&gt;</t>
  </si>
  <si>
    <t>&lt;a id="btn_281" class="btn btn-primary btn-sm showGraph"&gt;กราฟ&lt;/a&gt;</t>
  </si>
  <si>
    <t>station</t>
  </si>
  <si>
    <t>Q/day</t>
  </si>
  <si>
    <t>depth</t>
  </si>
  <si>
    <t>LV</t>
  </si>
  <si>
    <t>LV+/-</t>
  </si>
  <si>
    <t>Qexp</t>
  </si>
  <si>
    <t>L</t>
  </si>
  <si>
    <t>A</t>
  </si>
  <si>
    <t>G</t>
  </si>
  <si>
    <t>date</t>
  </si>
  <si>
    <t>time</t>
  </si>
  <si>
    <t>dam_name</t>
  </si>
  <si>
    <t>lavel</t>
  </si>
  <si>
    <t>percen_lv</t>
  </si>
  <si>
    <t>cnanel</t>
  </si>
  <si>
    <t>outflow</t>
  </si>
  <si>
    <t>อุบลรัตน์</t>
  </si>
  <si>
    <t>ลำปาว</t>
  </si>
  <si>
    <t>จุฬาภรณ์</t>
  </si>
  <si>
    <t>outflow/day</t>
  </si>
  <si>
    <t>percen_cha</t>
  </si>
  <si>
    <t>r_percen</t>
  </si>
  <si>
    <t>chi</t>
  </si>
  <si>
    <t>perchi</t>
  </si>
  <si>
    <t>จุฬสภรณ์</t>
  </si>
  <si>
    <t>ปริมาณ</t>
  </si>
  <si>
    <t>รับน้ำ</t>
  </si>
  <si>
    <t>น้ำใช้การ</t>
  </si>
  <si>
    <t>urlpercen</t>
  </si>
  <si>
    <t>urlpercencha</t>
  </si>
  <si>
    <t>urlpercenchi</t>
  </si>
  <si>
    <t>&lt;img src=".../beeX/damp/percendamp/สไลด์1.jpg" width=100% &gt;</t>
  </si>
  <si>
    <t>&lt;img src=".../beeX/damp/percendamp/สไลด์2.jpg" width=100% &gt;</t>
  </si>
  <si>
    <t>&lt;img src=".../beeX/damp/percendamp/สไลด์3.jpg" width=100% &gt;</t>
  </si>
  <si>
    <t>&lt;img src=".../beeX/damp/percendamp/สไลด์4.jpg" width=100% &gt;</t>
  </si>
  <si>
    <t>&lt;img src=".../beeX/damp/percendamp/สไลด์5.jpg" width=100% &gt;</t>
  </si>
  <si>
    <t>&lt;img src=".../beeX/damp/percendamp/สไลด์6.jpg" width=100% &gt;</t>
  </si>
  <si>
    <t>&lt;img src=".../beeX/damp/percendamp/สไลด์7.jpg" width=100% &gt;</t>
  </si>
  <si>
    <t>&lt;img src=".../beeX/damp/percendamp/สไลด์8.jpg" width=100% &gt;</t>
  </si>
  <si>
    <t>&lt;img src=".../beeX/damp/percendamp/สไลด์9.jpg" width=100% &gt;</t>
  </si>
  <si>
    <t>inflow</t>
  </si>
  <si>
    <t>inflow/day</t>
  </si>
  <si>
    <t>6.00น.</t>
  </si>
  <si>
    <t>E.57A</t>
  </si>
  <si>
    <t>E.95A</t>
  </si>
  <si>
    <t>zeroGate</t>
  </si>
  <si>
    <t>gm</t>
  </si>
  <si>
    <t>depth_exp</t>
  </si>
  <si>
    <t>station_1</t>
  </si>
  <si>
    <t>img</t>
  </si>
  <si>
    <t>e102-e2a</t>
  </si>
  <si>
    <t>LalelE102PrepaEE2A</t>
  </si>
  <si>
    <t>&lt;a href="http://hydro-3.rid.go.th/admintranfer/daily_maximumwater/image/e6c.png"&gt;&lt;img src="http://hydro-3.rid.go.th/admintranfer/daily_maximumwater/image/e6c.png" width=100% &gt;&lt;/a&gt;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</si>
</sst>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87" formatCode="0.000"/>
    <numFmt numFmtId="188" formatCode="0.0000"/>
    <numFmt numFmtId="189" formatCode="[$-1000000]h:mm\ &quot;น.&quot;;@"/>
    <numFmt numFmtId="190" formatCode="#,##0.000000"/>
    <numFmt numFmtId="191" formatCode="0.0"/>
  </numFmts>
  <fonts count="43">
    <font>
      <sz val="10"/>
      <color rgb="FF000000"/>
      <name val="Arial"/>
      <scheme val="minor"/>
    </font>
    <font>
      <sz val="11"/>
      <color theme="1"/>
      <name val="Arial"/>
      <family val="2"/>
      <charset val="222"/>
      <scheme val="minor"/>
    </font>
    <font>
      <sz val="10"/>
      <color theme="1"/>
      <name val="Arial"/>
      <family val="2"/>
      <scheme val="minor"/>
    </font>
    <font>
      <sz val="11"/>
      <color theme="1"/>
      <name val="Calibri"/>
      <family val="2"/>
    </font>
    <font>
      <sz val="11"/>
      <color theme="1"/>
      <name val="Tahoma"/>
      <family val="2"/>
    </font>
    <font>
      <sz val="12"/>
      <color theme="1"/>
      <name val="Sarabun"/>
    </font>
    <font>
      <sz val="11"/>
      <color rgb="FFFF0000"/>
      <name val="Arial"/>
      <family val="2"/>
      <charset val="222"/>
      <scheme val="minor"/>
    </font>
    <font>
      <sz val="18"/>
      <color theme="3"/>
      <name val="Arial"/>
      <family val="2"/>
      <charset val="222"/>
      <scheme val="major"/>
    </font>
    <font>
      <b/>
      <sz val="15"/>
      <color theme="3"/>
      <name val="Arial"/>
      <family val="2"/>
      <charset val="222"/>
      <scheme val="minor"/>
    </font>
    <font>
      <b/>
      <sz val="13"/>
      <color theme="3"/>
      <name val="Arial"/>
      <family val="2"/>
      <charset val="222"/>
      <scheme val="minor"/>
    </font>
    <font>
      <b/>
      <sz val="11"/>
      <color theme="3"/>
      <name val="Arial"/>
      <family val="2"/>
      <charset val="222"/>
      <scheme val="minor"/>
    </font>
    <font>
      <sz val="11"/>
      <color rgb="FF006100"/>
      <name val="Arial"/>
      <family val="2"/>
      <charset val="222"/>
      <scheme val="minor"/>
    </font>
    <font>
      <sz val="11"/>
      <color rgb="FF9C0006"/>
      <name val="Arial"/>
      <family val="2"/>
      <charset val="222"/>
      <scheme val="minor"/>
    </font>
    <font>
      <sz val="11"/>
      <color rgb="FF9C5700"/>
      <name val="Arial"/>
      <family val="2"/>
      <charset val="222"/>
      <scheme val="minor"/>
    </font>
    <font>
      <sz val="11"/>
      <color rgb="FF3F3F76"/>
      <name val="Arial"/>
      <family val="2"/>
      <charset val="222"/>
      <scheme val="minor"/>
    </font>
    <font>
      <b/>
      <sz val="11"/>
      <color rgb="FF3F3F3F"/>
      <name val="Arial"/>
      <family val="2"/>
      <charset val="222"/>
      <scheme val="minor"/>
    </font>
    <font>
      <b/>
      <sz val="11"/>
      <color rgb="FFFA7D00"/>
      <name val="Arial"/>
      <family val="2"/>
      <charset val="222"/>
      <scheme val="minor"/>
    </font>
    <font>
      <sz val="11"/>
      <color rgb="FFFA7D00"/>
      <name val="Arial"/>
      <family val="2"/>
      <charset val="222"/>
      <scheme val="minor"/>
    </font>
    <font>
      <b/>
      <sz val="11"/>
      <color theme="0"/>
      <name val="Arial"/>
      <family val="2"/>
      <charset val="222"/>
      <scheme val="minor"/>
    </font>
    <font>
      <i/>
      <sz val="11"/>
      <color rgb="FF7F7F7F"/>
      <name val="Arial"/>
      <family val="2"/>
      <charset val="222"/>
      <scheme val="minor"/>
    </font>
    <font>
      <b/>
      <sz val="11"/>
      <color theme="1"/>
      <name val="Arial"/>
      <family val="2"/>
      <charset val="222"/>
      <scheme val="minor"/>
    </font>
    <font>
      <sz val="11"/>
      <color theme="0"/>
      <name val="Arial"/>
      <family val="2"/>
      <charset val="222"/>
      <scheme val="minor"/>
    </font>
    <font>
      <sz val="7.5"/>
      <color rgb="FFFF0000"/>
      <name val="MS Sans Serif"/>
    </font>
    <font>
      <sz val="12"/>
      <color rgb="FF000000"/>
      <name val="TH SarabunPSK"/>
      <family val="2"/>
    </font>
    <font>
      <sz val="12"/>
      <color theme="1"/>
      <name val="TH SarabunPSK"/>
      <family val="2"/>
    </font>
    <font>
      <b/>
      <sz val="12"/>
      <color theme="1"/>
      <name val="TH SarabunPSK"/>
      <family val="2"/>
    </font>
    <font>
      <sz val="10"/>
      <color rgb="FF000000"/>
      <name val="Arial"/>
      <family val="2"/>
      <scheme val="minor"/>
    </font>
    <font>
      <b/>
      <sz val="12"/>
      <color rgb="FF000000"/>
      <name val="MS Sans Serif"/>
    </font>
    <font>
      <sz val="7.5"/>
      <color rgb="FF000000"/>
      <name val="MS Sans Serif"/>
    </font>
    <font>
      <b/>
      <sz val="7.5"/>
      <color rgb="FF000000"/>
      <name val="MS Sans Serif"/>
    </font>
    <font>
      <sz val="10"/>
      <color rgb="FF000000"/>
      <name val="TH SarabunPSK"/>
      <family val="2"/>
    </font>
    <font>
      <b/>
      <sz val="16"/>
      <color theme="1"/>
      <name val="TH SarabunPSK"/>
      <family val="2"/>
    </font>
    <font>
      <b/>
      <sz val="16"/>
      <color rgb="FFFF0000"/>
      <name val="TH SarabunPSK"/>
      <family val="2"/>
    </font>
    <font>
      <sz val="16"/>
      <color theme="1"/>
      <name val="TH SarabunPSK"/>
      <family val="2"/>
    </font>
    <font>
      <sz val="11"/>
      <color theme="1"/>
      <name val="TH SarabunPSK"/>
      <family val="2"/>
    </font>
    <font>
      <sz val="8"/>
      <color rgb="FF000000"/>
      <name val="Arial"/>
      <family val="2"/>
      <scheme val="minor"/>
    </font>
    <font>
      <b/>
      <sz val="9"/>
      <color theme="1"/>
      <name val="TH SarabunPSK"/>
      <family val="2"/>
    </font>
    <font>
      <b/>
      <sz val="9"/>
      <color rgb="FF000000"/>
      <name val="TH SarabunPSK"/>
      <family val="2"/>
    </font>
    <font>
      <b/>
      <sz val="9"/>
      <color rgb="FFFF0000"/>
      <name val="TH SarabunPSK"/>
      <family val="2"/>
    </font>
    <font>
      <b/>
      <sz val="9"/>
      <color rgb="FF002060"/>
      <name val="TH SarabunPSK"/>
      <family val="2"/>
    </font>
    <font>
      <b/>
      <sz val="9"/>
      <color rgb="FF0000FF"/>
      <name val="TH SarabunPSK"/>
      <family val="2"/>
    </font>
    <font>
      <b/>
      <sz val="9"/>
      <color rgb="FF00B050"/>
      <name val="TH SarabunPSK"/>
      <family val="2"/>
    </font>
    <font>
      <b/>
      <sz val="9"/>
      <color rgb="FF5F6368"/>
      <name val="TH SarabunPSK"/>
      <family val="2"/>
    </font>
  </fonts>
  <fills count="40">
    <fill>
      <patternFill patternType="none"/>
    </fill>
    <fill>
      <patternFill patternType="gray125"/>
    </fill>
    <fill>
      <patternFill patternType="solid">
        <fgColor rgb="FFFFFF00"/>
        <bgColor rgb="FFFFFF00"/>
      </patternFill>
    </fill>
    <fill>
      <patternFill patternType="solid">
        <fgColor rgb="FFFFC000"/>
        <bgColor rgb="FFFFC000"/>
      </patternFill>
    </fill>
    <fill>
      <patternFill patternType="solid">
        <fgColor rgb="FFFF0000"/>
        <bgColor rgb="FFFF0000"/>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CFC85"/>
        <bgColor indexed="64"/>
      </patternFill>
    </fill>
    <fill>
      <patternFill patternType="solid">
        <fgColor rgb="FFFFFF00"/>
        <bgColor indexed="64"/>
      </patternFill>
    </fill>
    <fill>
      <patternFill patternType="solid">
        <fgColor rgb="FF13F2B5"/>
        <bgColor indexed="64"/>
      </patternFill>
    </fill>
    <fill>
      <patternFill patternType="solid">
        <fgColor rgb="FFFF00FF"/>
        <bgColor indexed="64"/>
      </patternFill>
    </fill>
  </fills>
  <borders count="18">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top/>
      <bottom style="thin">
        <color rgb="FF000000"/>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s>
  <cellStyleXfs count="43">
    <xf numFmtId="0" fontId="0" fillId="0" borderId="0"/>
    <xf numFmtId="0" fontId="7" fillId="0" borderId="0" applyNumberFormat="0" applyFill="0" applyBorder="0" applyAlignment="0" applyProtection="0"/>
    <xf numFmtId="0" fontId="8" fillId="0" borderId="7" applyNumberFormat="0" applyFill="0" applyAlignment="0" applyProtection="0"/>
    <xf numFmtId="0" fontId="9" fillId="0" borderId="8" applyNumberFormat="0" applyFill="0" applyAlignment="0" applyProtection="0"/>
    <xf numFmtId="0" fontId="10" fillId="0" borderId="9" applyNumberFormat="0" applyFill="0" applyAlignment="0" applyProtection="0"/>
    <xf numFmtId="0" fontId="10" fillId="0" borderId="0" applyNumberFormat="0" applyFill="0" applyBorder="0" applyAlignment="0" applyProtection="0"/>
    <xf numFmtId="0" fontId="11" fillId="5" borderId="0" applyNumberFormat="0" applyBorder="0" applyAlignment="0" applyProtection="0"/>
    <xf numFmtId="0" fontId="12" fillId="6" borderId="0" applyNumberFormat="0" applyBorder="0" applyAlignment="0" applyProtection="0"/>
    <xf numFmtId="0" fontId="13" fillId="7" borderId="0" applyNumberFormat="0" applyBorder="0" applyAlignment="0" applyProtection="0"/>
    <xf numFmtId="0" fontId="14" fillId="8" borderId="10" applyNumberFormat="0" applyAlignment="0" applyProtection="0"/>
    <xf numFmtId="0" fontId="15" fillId="9" borderId="11" applyNumberFormat="0" applyAlignment="0" applyProtection="0"/>
    <xf numFmtId="0" fontId="16" fillId="9" borderId="10" applyNumberFormat="0" applyAlignment="0" applyProtection="0"/>
    <xf numFmtId="0" fontId="17" fillId="0" borderId="12" applyNumberFormat="0" applyFill="0" applyAlignment="0" applyProtection="0"/>
    <xf numFmtId="0" fontId="18" fillId="10" borderId="13" applyNumberFormat="0" applyAlignment="0" applyProtection="0"/>
    <xf numFmtId="0" fontId="6" fillId="0" borderId="0" applyNumberFormat="0" applyFill="0" applyBorder="0" applyAlignment="0" applyProtection="0"/>
    <xf numFmtId="0" fontId="19" fillId="0" borderId="0" applyNumberFormat="0" applyFill="0" applyBorder="0" applyAlignment="0" applyProtection="0"/>
    <xf numFmtId="0" fontId="20" fillId="0" borderId="15" applyNumberFormat="0" applyFill="0" applyAlignment="0" applyProtection="0"/>
    <xf numFmtId="0" fontId="2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2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2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2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21" fillId="28" borderId="0" applyNumberFormat="0" applyBorder="0" applyAlignment="0" applyProtection="0"/>
    <xf numFmtId="0" fontId="1"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21" fillId="32"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0" borderId="0"/>
    <xf numFmtId="0" fontId="1" fillId="11" borderId="14" applyNumberFormat="0" applyFont="0" applyAlignment="0" applyProtection="0"/>
  </cellStyleXfs>
  <cellXfs count="96">
    <xf numFmtId="0" fontId="0" fillId="0" borderId="0" xfId="0"/>
    <xf numFmtId="0" fontId="3" fillId="0" borderId="0" xfId="0" applyFont="1"/>
    <xf numFmtId="0" fontId="4" fillId="2" borderId="0" xfId="0" applyFont="1" applyFill="1"/>
    <xf numFmtId="0" fontId="3" fillId="0" borderId="0" xfId="0" applyFont="1" applyAlignment="1">
      <alignment horizontal="right"/>
    </xf>
    <xf numFmtId="0" fontId="5" fillId="0" borderId="0" xfId="0" applyFont="1" applyAlignment="1">
      <alignment horizontal="center"/>
    </xf>
    <xf numFmtId="3" fontId="2" fillId="0" borderId="0" xfId="0" applyNumberFormat="1" applyFont="1"/>
    <xf numFmtId="3" fontId="4" fillId="0" borderId="0" xfId="0" applyNumberFormat="1" applyFont="1" applyAlignment="1">
      <alignment horizontal="right"/>
    </xf>
    <xf numFmtId="0" fontId="22" fillId="0" borderId="1" xfId="0" applyFont="1" applyBorder="1" applyAlignment="1">
      <alignment horizontal="right" vertical="center" wrapText="1"/>
    </xf>
    <xf numFmtId="190" fontId="24" fillId="0" borderId="0" xfId="0" applyNumberFormat="1" applyFont="1" applyAlignment="1">
      <alignment vertical="center" wrapText="1"/>
    </xf>
    <xf numFmtId="190" fontId="24" fillId="0" borderId="0" xfId="0" applyNumberFormat="1" applyFont="1"/>
    <xf numFmtId="0" fontId="23" fillId="0" borderId="0" xfId="0" applyFont="1"/>
    <xf numFmtId="0" fontId="25" fillId="0" borderId="0" xfId="0" applyFont="1" applyAlignment="1">
      <alignment horizontal="center" vertical="center"/>
    </xf>
    <xf numFmtId="10" fontId="23" fillId="0" borderId="0" xfId="0" applyNumberFormat="1" applyFont="1"/>
    <xf numFmtId="4" fontId="23" fillId="0" borderId="0" xfId="0" applyNumberFormat="1" applyFont="1"/>
    <xf numFmtId="2" fontId="23" fillId="0" borderId="0" xfId="0" applyNumberFormat="1" applyFont="1"/>
    <xf numFmtId="14" fontId="0" fillId="0" borderId="0" xfId="0" applyNumberFormat="1"/>
    <xf numFmtId="0" fontId="23" fillId="37" borderId="0" xfId="0" applyFont="1" applyFill="1"/>
    <xf numFmtId="0" fontId="0" fillId="37" borderId="0" xfId="0" applyFill="1"/>
    <xf numFmtId="0" fontId="26" fillId="0" borderId="0" xfId="0" applyFont="1"/>
    <xf numFmtId="4" fontId="0" fillId="0" borderId="0" xfId="0" applyNumberFormat="1"/>
    <xf numFmtId="4" fontId="26" fillId="0" borderId="0" xfId="0" applyNumberFormat="1" applyFont="1"/>
    <xf numFmtId="3" fontId="0" fillId="0" borderId="0" xfId="0" applyNumberFormat="1"/>
    <xf numFmtId="0" fontId="6" fillId="0" borderId="0" xfId="0" applyFont="1"/>
    <xf numFmtId="0" fontId="6" fillId="37" borderId="0" xfId="0" applyFont="1" applyFill="1"/>
    <xf numFmtId="0" fontId="28" fillId="37" borderId="1" xfId="0" applyFont="1" applyFill="1" applyBorder="1" applyAlignment="1">
      <alignment horizontal="center" vertical="center" wrapText="1"/>
    </xf>
    <xf numFmtId="0" fontId="28" fillId="0" borderId="1" xfId="0" applyFont="1" applyBorder="1" applyAlignment="1">
      <alignment horizontal="left" vertical="center" wrapText="1"/>
    </xf>
    <xf numFmtId="0" fontId="28" fillId="0" borderId="1" xfId="0" applyFont="1" applyBorder="1" applyAlignment="1">
      <alignment horizontal="right" vertical="center" wrapText="1"/>
    </xf>
    <xf numFmtId="4" fontId="28" fillId="0" borderId="1" xfId="0" applyNumberFormat="1" applyFont="1" applyBorder="1" applyAlignment="1">
      <alignment horizontal="right" vertical="center" wrapText="1"/>
    </xf>
    <xf numFmtId="0" fontId="24" fillId="0" borderId="0" xfId="0" applyFont="1" applyAlignment="1">
      <alignment horizontal="center"/>
    </xf>
    <xf numFmtId="0" fontId="31" fillId="0" borderId="1" xfId="0" applyFont="1" applyBorder="1" applyAlignment="1">
      <alignment horizontal="center" vertical="center"/>
    </xf>
    <xf numFmtId="0" fontId="31" fillId="0" borderId="2" xfId="0" applyFont="1" applyBorder="1" applyAlignment="1">
      <alignment horizontal="center" vertical="center"/>
    </xf>
    <xf numFmtId="0" fontId="32" fillId="0" borderId="2" xfId="0" applyFont="1" applyBorder="1" applyAlignment="1">
      <alignment horizontal="center" vertical="center"/>
    </xf>
    <xf numFmtId="0" fontId="31" fillId="0" borderId="3" xfId="0" applyFont="1" applyBorder="1" applyAlignment="1">
      <alignment horizontal="center" vertical="center"/>
    </xf>
    <xf numFmtId="0" fontId="31" fillId="0" borderId="4" xfId="0" applyFont="1" applyBorder="1" applyAlignment="1">
      <alignment horizontal="center" vertical="center"/>
    </xf>
    <xf numFmtId="0" fontId="31" fillId="0" borderId="5" xfId="0" applyFont="1" applyBorder="1" applyAlignment="1">
      <alignment horizontal="center" vertical="center"/>
    </xf>
    <xf numFmtId="0" fontId="33" fillId="0" borderId="5" xfId="0" applyFont="1" applyBorder="1" applyAlignment="1">
      <alignment horizontal="center" vertical="center"/>
    </xf>
    <xf numFmtId="187" fontId="31" fillId="0" borderId="5" xfId="0" applyNumberFormat="1" applyFont="1" applyBorder="1" applyAlignment="1">
      <alignment horizontal="center" vertical="center"/>
    </xf>
    <xf numFmtId="2" fontId="31" fillId="0" borderId="5" xfId="0" applyNumberFormat="1" applyFont="1" applyBorder="1" applyAlignment="1">
      <alignment horizontal="center" vertical="center"/>
    </xf>
    <xf numFmtId="0" fontId="31" fillId="3" borderId="4" xfId="0" applyFont="1" applyFill="1" applyBorder="1" applyAlignment="1">
      <alignment horizontal="center" vertical="center"/>
    </xf>
    <xf numFmtId="0" fontId="31" fillId="3" borderId="5" xfId="0" applyFont="1" applyFill="1" applyBorder="1" applyAlignment="1">
      <alignment horizontal="center" vertical="center"/>
    </xf>
    <xf numFmtId="0" fontId="33" fillId="3" borderId="5" xfId="0" applyFont="1" applyFill="1" applyBorder="1" applyAlignment="1">
      <alignment horizontal="center" vertical="center"/>
    </xf>
    <xf numFmtId="187" fontId="31" fillId="3" borderId="5" xfId="0" applyNumberFormat="1" applyFont="1" applyFill="1" applyBorder="1" applyAlignment="1">
      <alignment horizontal="center" vertical="center"/>
    </xf>
    <xf numFmtId="0" fontId="33" fillId="3" borderId="6" xfId="0" applyFont="1" applyFill="1" applyBorder="1" applyAlignment="1">
      <alignment horizontal="center" vertical="center"/>
    </xf>
    <xf numFmtId="0" fontId="31" fillId="2" borderId="4" xfId="0" applyFont="1" applyFill="1" applyBorder="1" applyAlignment="1">
      <alignment horizontal="center" vertical="center"/>
    </xf>
    <xf numFmtId="0" fontId="31" fillId="2" borderId="5" xfId="0" applyFont="1" applyFill="1" applyBorder="1" applyAlignment="1">
      <alignment horizontal="center" vertical="center"/>
    </xf>
    <xf numFmtId="0" fontId="33" fillId="2" borderId="5" xfId="0" applyFont="1" applyFill="1" applyBorder="1" applyAlignment="1">
      <alignment horizontal="center" vertical="center"/>
    </xf>
    <xf numFmtId="187" fontId="31" fillId="2" borderId="5" xfId="0" applyNumberFormat="1" applyFont="1" applyFill="1" applyBorder="1" applyAlignment="1">
      <alignment horizontal="center" vertical="center"/>
    </xf>
    <xf numFmtId="2" fontId="31" fillId="4" borderId="5" xfId="0" applyNumberFormat="1" applyFont="1" applyFill="1" applyBorder="1" applyAlignment="1">
      <alignment horizontal="center" vertical="center"/>
    </xf>
    <xf numFmtId="0" fontId="31" fillId="0" borderId="0" xfId="0" applyFont="1" applyAlignment="1">
      <alignment horizontal="center" vertical="center"/>
    </xf>
    <xf numFmtId="187" fontId="31" fillId="0" borderId="0" xfId="0" applyNumberFormat="1" applyFont="1" applyAlignment="1">
      <alignment horizontal="center" vertical="center"/>
    </xf>
    <xf numFmtId="188" fontId="33" fillId="0" borderId="0" xfId="0" applyNumberFormat="1" applyFont="1" applyAlignment="1">
      <alignment horizontal="center" vertical="center"/>
    </xf>
    <xf numFmtId="187" fontId="33" fillId="0" borderId="0" xfId="0" applyNumberFormat="1" applyFont="1" applyAlignment="1">
      <alignment horizontal="center" vertical="center"/>
    </xf>
    <xf numFmtId="0" fontId="30" fillId="0" borderId="0" xfId="0" applyFont="1" applyAlignment="1">
      <alignment horizontal="center" vertical="center"/>
    </xf>
    <xf numFmtId="0" fontId="34" fillId="0" borderId="0" xfId="0" applyFont="1" applyAlignment="1">
      <alignment horizontal="center" vertical="center"/>
    </xf>
    <xf numFmtId="0" fontId="0" fillId="0" borderId="0" xfId="0" applyAlignment="1">
      <alignment horizontal="left" vertical="center"/>
    </xf>
    <xf numFmtId="0" fontId="0" fillId="0" borderId="0" xfId="0" applyAlignment="1">
      <alignment horizontal="left"/>
    </xf>
    <xf numFmtId="187" fontId="0" fillId="0" borderId="0" xfId="0" applyNumberFormat="1" applyAlignment="1">
      <alignment horizontal="center" vertical="center"/>
    </xf>
    <xf numFmtId="10" fontId="0" fillId="0" borderId="0" xfId="0" applyNumberFormat="1"/>
    <xf numFmtId="0" fontId="0" fillId="0" borderId="0" xfId="0" applyAlignment="1">
      <alignment horizontal="center" vertical="center"/>
    </xf>
    <xf numFmtId="0" fontId="35" fillId="0" borderId="0" xfId="0" applyFont="1"/>
    <xf numFmtId="4" fontId="23" fillId="37" borderId="0" xfId="0" applyNumberFormat="1" applyFont="1" applyFill="1"/>
    <xf numFmtId="2" fontId="23" fillId="37" borderId="0" xfId="0" applyNumberFormat="1" applyFont="1" applyFill="1" applyAlignment="1">
      <alignment horizontal="right" vertical="center"/>
    </xf>
    <xf numFmtId="0" fontId="36" fillId="0" borderId="0" xfId="0" applyFont="1" applyAlignment="1">
      <alignment horizontal="center" vertical="center"/>
    </xf>
    <xf numFmtId="189" fontId="37" fillId="0" borderId="0" xfId="0" applyNumberFormat="1" applyFont="1"/>
    <xf numFmtId="189" fontId="37" fillId="0" borderId="0" xfId="0" applyNumberFormat="1" applyFont="1" applyFill="1"/>
    <xf numFmtId="0" fontId="37" fillId="0" borderId="0" xfId="0" applyFont="1"/>
    <xf numFmtId="2" fontId="38" fillId="0" borderId="0" xfId="0" applyNumberFormat="1" applyFont="1" applyAlignment="1">
      <alignment horizontal="right" vertical="center"/>
    </xf>
    <xf numFmtId="2" fontId="39" fillId="0" borderId="0" xfId="0" applyNumberFormat="1" applyFont="1" applyAlignment="1">
      <alignment horizontal="right" vertical="center"/>
    </xf>
    <xf numFmtId="0" fontId="40" fillId="0" borderId="0" xfId="0" applyFont="1" applyAlignment="1">
      <alignment horizontal="right" vertical="center"/>
    </xf>
    <xf numFmtId="4" fontId="37" fillId="0" borderId="0" xfId="0" applyNumberFormat="1" applyFont="1"/>
    <xf numFmtId="0" fontId="41" fillId="0" borderId="0" xfId="0" applyFont="1" applyAlignment="1">
      <alignment horizontal="center" vertical="center"/>
    </xf>
    <xf numFmtId="0" fontId="37" fillId="0" borderId="0" xfId="0" applyFont="1" applyAlignment="1">
      <alignment horizontal="center" vertical="center"/>
    </xf>
    <xf numFmtId="14" fontId="37" fillId="0" borderId="0" xfId="0" applyNumberFormat="1" applyFont="1"/>
    <xf numFmtId="0" fontId="37" fillId="0" borderId="0" xfId="0" applyFont="1" applyBorder="1"/>
    <xf numFmtId="0" fontId="41" fillId="0" borderId="0" xfId="0" applyFont="1" applyFill="1" applyAlignment="1">
      <alignment horizontal="center" vertical="center"/>
    </xf>
    <xf numFmtId="0" fontId="36" fillId="0" borderId="0" xfId="0" applyFont="1" applyAlignment="1">
      <alignment horizontal="right" vertical="center"/>
    </xf>
    <xf numFmtId="187" fontId="37" fillId="0" borderId="0" xfId="0" applyNumberFormat="1" applyFont="1" applyBorder="1"/>
    <xf numFmtId="3" fontId="38" fillId="0" borderId="0" xfId="0" applyNumberFormat="1" applyFont="1" applyAlignment="1">
      <alignment horizontal="right" vertical="center"/>
    </xf>
    <xf numFmtId="0" fontId="42" fillId="0" borderId="0" xfId="0" applyFont="1" applyAlignment="1">
      <alignment horizontal="right" vertical="center"/>
    </xf>
    <xf numFmtId="0" fontId="36" fillId="0" borderId="0" xfId="0" applyFont="1" applyAlignment="1">
      <alignment horizontal="center"/>
    </xf>
    <xf numFmtId="0" fontId="37" fillId="0" borderId="0" xfId="0" applyFont="1" applyFill="1"/>
    <xf numFmtId="0" fontId="37" fillId="0" borderId="0" xfId="0" applyFont="1" applyFill="1" applyAlignment="1">
      <alignment horizontal="center" vertical="center"/>
    </xf>
    <xf numFmtId="14" fontId="37" fillId="0" borderId="0" xfId="0" applyNumberFormat="1" applyFont="1" applyFill="1"/>
    <xf numFmtId="0" fontId="37" fillId="0" borderId="0" xfId="0" applyFont="1" applyFill="1" applyAlignment="1">
      <alignment horizontal="center"/>
    </xf>
    <xf numFmtId="191" fontId="37" fillId="0" borderId="0" xfId="0" applyNumberFormat="1" applyFont="1" applyFill="1" applyAlignment="1">
      <alignment horizontal="center" vertical="center"/>
    </xf>
    <xf numFmtId="0" fontId="27" fillId="36" borderId="16" xfId="0" applyFont="1" applyFill="1" applyBorder="1" applyAlignment="1">
      <alignment horizontal="center" vertical="center" wrapText="1"/>
    </xf>
    <xf numFmtId="0" fontId="27" fillId="36" borderId="4" xfId="0" applyFont="1" applyFill="1" applyBorder="1" applyAlignment="1">
      <alignment horizontal="center" vertical="center" wrapText="1"/>
    </xf>
    <xf numFmtId="0" fontId="27" fillId="36" borderId="17" xfId="0" applyFont="1" applyFill="1" applyBorder="1" applyAlignment="1">
      <alignment horizontal="center" vertical="center" wrapText="1"/>
    </xf>
    <xf numFmtId="0" fontId="27" fillId="36" borderId="3" xfId="0" applyFont="1" applyFill="1" applyBorder="1" applyAlignment="1">
      <alignment horizontal="center" vertical="center" wrapText="1"/>
    </xf>
    <xf numFmtId="0" fontId="27" fillId="36" borderId="2" xfId="0" applyFont="1" applyFill="1" applyBorder="1" applyAlignment="1">
      <alignment horizontal="center" vertical="center" wrapText="1"/>
    </xf>
    <xf numFmtId="0" fontId="28" fillId="38" borderId="17" xfId="0" applyFont="1" applyFill="1" applyBorder="1" applyAlignment="1">
      <alignment vertical="center" wrapText="1"/>
    </xf>
    <xf numFmtId="0" fontId="28" fillId="38" borderId="3" xfId="0" applyFont="1" applyFill="1" applyBorder="1" applyAlignment="1">
      <alignment vertical="center" wrapText="1"/>
    </xf>
    <xf numFmtId="0" fontId="28" fillId="38" borderId="2" xfId="0" applyFont="1" applyFill="1" applyBorder="1" applyAlignment="1">
      <alignment vertical="center" wrapText="1"/>
    </xf>
    <xf numFmtId="0" fontId="29" fillId="39" borderId="17" xfId="0" applyFont="1" applyFill="1" applyBorder="1" applyAlignment="1">
      <alignment vertical="center" wrapText="1"/>
    </xf>
    <xf numFmtId="0" fontId="29" fillId="39" borderId="3" xfId="0" applyFont="1" applyFill="1" applyBorder="1" applyAlignment="1">
      <alignment vertical="center" wrapText="1"/>
    </xf>
    <xf numFmtId="0" fontId="29" fillId="39" borderId="2" xfId="0" applyFont="1" applyFill="1" applyBorder="1" applyAlignment="1">
      <alignment vertical="center" wrapText="1"/>
    </xf>
  </cellXfs>
  <cellStyles count="43">
    <cellStyle name="20% - ส่วนที่ถูกเน้น1" xfId="18" builtinId="30" customBuiltin="1"/>
    <cellStyle name="20% - ส่วนที่ถูกเน้น2" xfId="22" builtinId="34" customBuiltin="1"/>
    <cellStyle name="20% - ส่วนที่ถูกเน้น3" xfId="26" builtinId="38" customBuiltin="1"/>
    <cellStyle name="20% - ส่วนที่ถูกเน้น4" xfId="30" builtinId="42" customBuiltin="1"/>
    <cellStyle name="20% - ส่วนที่ถูกเน้น5" xfId="34" builtinId="46" customBuiltin="1"/>
    <cellStyle name="20% - ส่วนที่ถูกเน้น6" xfId="38" builtinId="50" customBuiltin="1"/>
    <cellStyle name="40% - ส่วนที่ถูกเน้น1" xfId="19" builtinId="31" customBuiltin="1"/>
    <cellStyle name="40% - ส่วนที่ถูกเน้น2" xfId="23" builtinId="35" customBuiltin="1"/>
    <cellStyle name="40% - ส่วนที่ถูกเน้น3" xfId="27" builtinId="39" customBuiltin="1"/>
    <cellStyle name="40% - ส่วนที่ถูกเน้น4" xfId="31" builtinId="43" customBuiltin="1"/>
    <cellStyle name="40% - ส่วนที่ถูกเน้น5" xfId="35" builtinId="47" customBuiltin="1"/>
    <cellStyle name="40% - ส่วนที่ถูกเน้น6" xfId="39" builtinId="51" customBuiltin="1"/>
    <cellStyle name="60% - ส่วนที่ถูกเน้น1" xfId="20" builtinId="32" customBuiltin="1"/>
    <cellStyle name="60% - ส่วนที่ถูกเน้น2" xfId="24" builtinId="36" customBuiltin="1"/>
    <cellStyle name="60% - ส่วนที่ถูกเน้น3" xfId="28" builtinId="40" customBuiltin="1"/>
    <cellStyle name="60% - ส่วนที่ถูกเน้น4" xfId="32" builtinId="44" customBuiltin="1"/>
    <cellStyle name="60% - ส่วนที่ถูกเน้น5" xfId="36" builtinId="48" customBuiltin="1"/>
    <cellStyle name="60% - ส่วนที่ถูกเน้น6" xfId="40" builtinId="52" customBuiltin="1"/>
    <cellStyle name="Normal 2" xfId="41" xr:uid="{F9BD1FE4-D3CD-4D30-BBDF-044B32268E80}"/>
    <cellStyle name="Note 2" xfId="42" xr:uid="{A2C16FB4-D9AD-47AF-9CC7-9EEB3B66018E}"/>
    <cellStyle name="การคำนวณ" xfId="11" builtinId="22" customBuiltin="1"/>
    <cellStyle name="ข้อความเตือน" xfId="14" builtinId="11" customBuiltin="1"/>
    <cellStyle name="ข้อความอธิบาย" xfId="15" builtinId="53" customBuiltin="1"/>
    <cellStyle name="ชื่อเรื่อง" xfId="1" builtinId="15" customBuiltin="1"/>
    <cellStyle name="เซลล์ตรวจสอบ" xfId="13" builtinId="23" customBuiltin="1"/>
    <cellStyle name="เซลล์ที่มีลิงก์" xfId="12" builtinId="24" customBuiltin="1"/>
    <cellStyle name="ดี" xfId="6" builtinId="26" customBuiltin="1"/>
    <cellStyle name="ปกติ" xfId="0" builtinId="0"/>
    <cellStyle name="ป้อนค่า" xfId="9" builtinId="20" customBuiltin="1"/>
    <cellStyle name="ปานกลาง" xfId="8" builtinId="28" customBuiltin="1"/>
    <cellStyle name="ผลรวม" xfId="16" builtinId="25" customBuiltin="1"/>
    <cellStyle name="แย่" xfId="7" builtinId="27" customBuiltin="1"/>
    <cellStyle name="ส่วนที่ถูกเน้น1" xfId="17" builtinId="29" customBuiltin="1"/>
    <cellStyle name="ส่วนที่ถูกเน้น2" xfId="21" builtinId="33" customBuiltin="1"/>
    <cellStyle name="ส่วนที่ถูกเน้น3" xfId="25" builtinId="37" customBuiltin="1"/>
    <cellStyle name="ส่วนที่ถูกเน้น4" xfId="29" builtinId="41" customBuiltin="1"/>
    <cellStyle name="ส่วนที่ถูกเน้น5" xfId="33" builtinId="45" customBuiltin="1"/>
    <cellStyle name="ส่วนที่ถูกเน้น6" xfId="37" builtinId="49" customBuiltin="1"/>
    <cellStyle name="แสดงผล" xfId="10" builtinId="21" customBuiltin="1"/>
    <cellStyle name="หัวเรื่อง 1" xfId="2" builtinId="16" customBuiltin="1"/>
    <cellStyle name="หัวเรื่อง 2" xfId="3" builtinId="17" customBuiltin="1"/>
    <cellStyle name="หัวเรื่อง 3" xfId="4" builtinId="18" customBuiltin="1"/>
    <cellStyle name="หัวเรื่อง 4" xfId="5" builtinId="19" customBuiltin="1"/>
  </cellStyles>
  <dxfs count="13">
    <dxf>
      <fill>
        <patternFill>
          <bgColor rgb="FFFF0000"/>
        </patternFill>
      </fill>
    </dxf>
    <dxf>
      <font>
        <color rgb="FFFF0000"/>
      </font>
    </dxf>
    <dxf>
      <font>
        <color rgb="FFFFC000"/>
      </font>
    </dxf>
    <dxf>
      <fill>
        <patternFill>
          <bgColor rgb="FFFF0000"/>
        </patternFill>
      </fill>
    </dxf>
    <dxf>
      <font>
        <color auto="1"/>
      </font>
      <fill>
        <patternFill>
          <bgColor rgb="FFFF0000"/>
        </patternFill>
      </fill>
    </dxf>
    <dxf>
      <font>
        <color rgb="FFFF0000"/>
      </font>
      <fill>
        <patternFill patternType="solid">
          <fgColor theme="0"/>
          <bgColor theme="0"/>
        </patternFill>
      </fill>
    </dxf>
    <dxf>
      <font>
        <color rgb="FF6AA84F"/>
      </font>
      <fill>
        <patternFill patternType="solid">
          <fgColor rgb="FFFFFFFF"/>
          <bgColor rgb="FFFFFFFF"/>
        </patternFill>
      </fill>
    </dxf>
    <dxf>
      <font>
        <color rgb="FFFFC000"/>
      </font>
      <fill>
        <patternFill patternType="none">
          <bgColor auto="1"/>
        </patternFill>
      </fill>
    </dxf>
    <dxf>
      <font>
        <color rgb="FFFFC000"/>
      </font>
    </dxf>
    <dxf>
      <font>
        <color rgb="FFFF0000"/>
      </font>
    </dxf>
    <dxf>
      <font>
        <color rgb="FFFFC000"/>
      </font>
      <fill>
        <patternFill patternType="none">
          <bgColor auto="1"/>
        </patternFill>
      </fill>
    </dxf>
    <dxf>
      <font>
        <color rgb="FFFF0000"/>
      </font>
      <fill>
        <patternFill patternType="none">
          <bgColor auto="1"/>
        </patternFill>
      </fill>
    </dxf>
    <dxf>
      <font>
        <color rgb="FFFF0000"/>
      </font>
      <fill>
        <patternFill patternType="solid">
          <fgColor rgb="FFFFFFFF"/>
          <bgColor rgb="FFFFFFF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h-TH"/>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TH SarabunPSK" panose="020B0500040200020003" pitchFamily="34" charset="-34"/>
                    <a:ea typeface="+mn-ea"/>
                    <a:cs typeface="TH SarabunPSK" panose="020B0500040200020003" pitchFamily="34" charset="-34"/>
                  </a:defRPr>
                </a:pPr>
                <a:endParaRPr lang="th-TH"/>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damp!$D$2</c:f>
              <c:numCache>
                <c:formatCode>0.00%</c:formatCode>
                <c:ptCount val="1"/>
                <c:pt idx="0">
                  <c:v>0.41407477481182903</c:v>
                </c:pt>
              </c:numCache>
            </c:numRef>
          </c:val>
          <c:extLst>
            <c:ext xmlns:c16="http://schemas.microsoft.com/office/drawing/2014/chart" uri="{C3380CC4-5D6E-409C-BE32-E72D297353CC}">
              <c16:uniqueId val="{00000000-6468-424E-9449-3D2B3D0C687A}"/>
            </c:ext>
          </c:extLst>
        </c:ser>
        <c:dLbls>
          <c:showLegendKey val="0"/>
          <c:showVal val="0"/>
          <c:showCatName val="0"/>
          <c:showSerName val="0"/>
          <c:showPercent val="0"/>
          <c:showBubbleSize val="0"/>
        </c:dLbls>
        <c:gapWidth val="182"/>
        <c:axId val="1087769167"/>
        <c:axId val="1043381407"/>
      </c:barChart>
      <c:catAx>
        <c:axId val="1087769167"/>
        <c:scaling>
          <c:orientation val="minMax"/>
        </c:scaling>
        <c:delete val="1"/>
        <c:axPos val="l"/>
        <c:numFmt formatCode="General" sourceLinked="1"/>
        <c:majorTickMark val="out"/>
        <c:minorTickMark val="none"/>
        <c:tickLblPos val="nextTo"/>
        <c:crossAx val="1043381407"/>
        <c:crosses val="autoZero"/>
        <c:auto val="1"/>
        <c:lblAlgn val="ctr"/>
        <c:lblOffset val="100"/>
        <c:noMultiLvlLbl val="0"/>
      </c:catAx>
      <c:valAx>
        <c:axId val="1043381407"/>
        <c:scaling>
          <c:orientation val="minMax"/>
          <c:max val="1"/>
        </c:scaling>
        <c:delete val="1"/>
        <c:axPos val="b"/>
        <c:numFmt formatCode="0.00%" sourceLinked="1"/>
        <c:majorTickMark val="out"/>
        <c:minorTickMark val="none"/>
        <c:tickLblPos val="nextTo"/>
        <c:crossAx val="1087769167"/>
        <c:crosses val="autoZero"/>
        <c:crossBetween val="between"/>
      </c:valAx>
      <c:spPr>
        <a:noFill/>
        <a:ln>
          <a:solidFill>
            <a:schemeClr val="accent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solidFill>
      <a:round/>
    </a:ln>
    <a:effectLst/>
  </c:spPr>
  <c:txPr>
    <a:bodyPr/>
    <a:lstStyle/>
    <a:p>
      <a:pPr>
        <a:defRPr/>
      </a:pPr>
      <a:endParaRPr lang="th-TH"/>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h-TH"/>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TH SarabunPSK" panose="020B0500040200020003" pitchFamily="34" charset="-34"/>
                    <a:ea typeface="+mn-ea"/>
                    <a:cs typeface="TH SarabunPSK" panose="020B0500040200020003" pitchFamily="34" charset="-34"/>
                  </a:defRPr>
                </a:pPr>
                <a:endParaRPr lang="th-TH"/>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damp!$D$3</c:f>
              <c:numCache>
                <c:formatCode>0.00%</c:formatCode>
                <c:ptCount val="1"/>
                <c:pt idx="0">
                  <c:v>0.90891414141414151</c:v>
                </c:pt>
              </c:numCache>
            </c:numRef>
          </c:val>
          <c:extLst>
            <c:ext xmlns:c16="http://schemas.microsoft.com/office/drawing/2014/chart" uri="{C3380CC4-5D6E-409C-BE32-E72D297353CC}">
              <c16:uniqueId val="{00000000-55AA-4D66-81C9-1F7051BE8857}"/>
            </c:ext>
          </c:extLst>
        </c:ser>
        <c:dLbls>
          <c:showLegendKey val="0"/>
          <c:showVal val="0"/>
          <c:showCatName val="0"/>
          <c:showSerName val="0"/>
          <c:showPercent val="0"/>
          <c:showBubbleSize val="0"/>
        </c:dLbls>
        <c:gapWidth val="182"/>
        <c:axId val="1087769167"/>
        <c:axId val="1043381407"/>
      </c:barChart>
      <c:catAx>
        <c:axId val="1087769167"/>
        <c:scaling>
          <c:orientation val="minMax"/>
        </c:scaling>
        <c:delete val="1"/>
        <c:axPos val="l"/>
        <c:numFmt formatCode="General" sourceLinked="1"/>
        <c:majorTickMark val="out"/>
        <c:minorTickMark val="none"/>
        <c:tickLblPos val="nextTo"/>
        <c:crossAx val="1043381407"/>
        <c:crosses val="autoZero"/>
        <c:auto val="1"/>
        <c:lblAlgn val="ctr"/>
        <c:lblOffset val="100"/>
        <c:noMultiLvlLbl val="0"/>
      </c:catAx>
      <c:valAx>
        <c:axId val="1043381407"/>
        <c:scaling>
          <c:orientation val="minMax"/>
          <c:max val="1"/>
        </c:scaling>
        <c:delete val="1"/>
        <c:axPos val="b"/>
        <c:numFmt formatCode="0.00%" sourceLinked="1"/>
        <c:majorTickMark val="out"/>
        <c:minorTickMark val="none"/>
        <c:tickLblPos val="nextTo"/>
        <c:crossAx val="1087769167"/>
        <c:crosses val="autoZero"/>
        <c:crossBetween val="between"/>
      </c:valAx>
      <c:spPr>
        <a:noFill/>
        <a:ln>
          <a:solidFill>
            <a:schemeClr val="accent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solidFill>
      <a:round/>
    </a:ln>
    <a:effectLst/>
  </c:spPr>
  <c:txPr>
    <a:bodyPr/>
    <a:lstStyle/>
    <a:p>
      <a:pPr>
        <a:defRPr/>
      </a:pPr>
      <a:endParaRPr lang="th-TH"/>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h-TH"/>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TH SarabunPSK" panose="020B0500040200020003" pitchFamily="34" charset="-34"/>
                    <a:ea typeface="+mn-ea"/>
                    <a:cs typeface="TH SarabunPSK" panose="020B0500040200020003" pitchFamily="34" charset="-34"/>
                  </a:defRPr>
                </a:pPr>
                <a:endParaRPr lang="th-TH"/>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damp!$D$4</c:f>
              <c:numCache>
                <c:formatCode>0.00%</c:formatCode>
                <c:ptCount val="1"/>
                <c:pt idx="0">
                  <c:v>0.42485496183206101</c:v>
                </c:pt>
              </c:numCache>
            </c:numRef>
          </c:val>
          <c:extLst>
            <c:ext xmlns:c16="http://schemas.microsoft.com/office/drawing/2014/chart" uri="{C3380CC4-5D6E-409C-BE32-E72D297353CC}">
              <c16:uniqueId val="{00000000-0DC6-4FDD-BD74-1928DBCC125A}"/>
            </c:ext>
          </c:extLst>
        </c:ser>
        <c:dLbls>
          <c:showLegendKey val="0"/>
          <c:showVal val="0"/>
          <c:showCatName val="0"/>
          <c:showSerName val="0"/>
          <c:showPercent val="0"/>
          <c:showBubbleSize val="0"/>
        </c:dLbls>
        <c:gapWidth val="182"/>
        <c:axId val="1087769167"/>
        <c:axId val="1043381407"/>
      </c:barChart>
      <c:catAx>
        <c:axId val="1087769167"/>
        <c:scaling>
          <c:orientation val="minMax"/>
        </c:scaling>
        <c:delete val="1"/>
        <c:axPos val="l"/>
        <c:numFmt formatCode="General" sourceLinked="1"/>
        <c:majorTickMark val="out"/>
        <c:minorTickMark val="none"/>
        <c:tickLblPos val="nextTo"/>
        <c:crossAx val="1043381407"/>
        <c:crosses val="autoZero"/>
        <c:auto val="1"/>
        <c:lblAlgn val="ctr"/>
        <c:lblOffset val="100"/>
        <c:noMultiLvlLbl val="0"/>
      </c:catAx>
      <c:valAx>
        <c:axId val="1043381407"/>
        <c:scaling>
          <c:orientation val="minMax"/>
          <c:max val="1"/>
        </c:scaling>
        <c:delete val="1"/>
        <c:axPos val="b"/>
        <c:numFmt formatCode="0.00%" sourceLinked="1"/>
        <c:majorTickMark val="out"/>
        <c:minorTickMark val="none"/>
        <c:tickLblPos val="nextTo"/>
        <c:crossAx val="1087769167"/>
        <c:crosses val="autoZero"/>
        <c:crossBetween val="between"/>
      </c:valAx>
      <c:spPr>
        <a:noFill/>
        <a:ln>
          <a:solidFill>
            <a:schemeClr val="accent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solidFill>
      <a:round/>
    </a:ln>
    <a:effectLst/>
  </c:spPr>
  <c:txPr>
    <a:bodyPr/>
    <a:lstStyle/>
    <a:p>
      <a:pPr>
        <a:defRPr/>
      </a:pPr>
      <a:endParaRPr lang="th-TH"/>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h-TH"/>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spPr>
            <a:solidFill>
              <a:schemeClr val="accent1"/>
            </a:solidFill>
            <a:ln>
              <a:noFill/>
            </a:ln>
            <a:effectLst/>
          </c:spPr>
          <c:invertIfNegative val="0"/>
          <c:dPt>
            <c:idx val="0"/>
            <c:invertIfNegative val="0"/>
            <c:bubble3D val="0"/>
            <c:spPr>
              <a:solidFill>
                <a:srgbClr val="00B050"/>
              </a:solidFill>
              <a:ln>
                <a:noFill/>
              </a:ln>
              <a:effectLst/>
            </c:spPr>
            <c:extLst>
              <c:ext xmlns:c16="http://schemas.microsoft.com/office/drawing/2014/chart" uri="{C3380CC4-5D6E-409C-BE32-E72D297353CC}">
                <c16:uniqueId val="{00000001-FD8D-47B4-82EE-4CD295B8E759}"/>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TH SarabunPSK" panose="020B0500040200020003" pitchFamily="34" charset="-34"/>
                    <a:ea typeface="+mn-ea"/>
                    <a:cs typeface="TH SarabunPSK" panose="020B0500040200020003" pitchFamily="34" charset="-34"/>
                  </a:defRPr>
                </a:pPr>
                <a:endParaRPr lang="th-TH"/>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damp!$F$2</c:f>
              <c:numCache>
                <c:formatCode>0.00%</c:formatCode>
                <c:ptCount val="1"/>
                <c:pt idx="0">
                  <c:v>0.58592522518817092</c:v>
                </c:pt>
              </c:numCache>
            </c:numRef>
          </c:val>
          <c:extLst>
            <c:ext xmlns:c16="http://schemas.microsoft.com/office/drawing/2014/chart" uri="{C3380CC4-5D6E-409C-BE32-E72D297353CC}">
              <c16:uniqueId val="{00000000-FD8D-47B4-82EE-4CD295B8E759}"/>
            </c:ext>
          </c:extLst>
        </c:ser>
        <c:dLbls>
          <c:showLegendKey val="0"/>
          <c:showVal val="0"/>
          <c:showCatName val="0"/>
          <c:showSerName val="0"/>
          <c:showPercent val="0"/>
          <c:showBubbleSize val="0"/>
        </c:dLbls>
        <c:gapWidth val="182"/>
        <c:axId val="1087769167"/>
        <c:axId val="1043381407"/>
      </c:barChart>
      <c:catAx>
        <c:axId val="1087769167"/>
        <c:scaling>
          <c:orientation val="minMax"/>
        </c:scaling>
        <c:delete val="1"/>
        <c:axPos val="l"/>
        <c:numFmt formatCode="General" sourceLinked="1"/>
        <c:majorTickMark val="out"/>
        <c:minorTickMark val="none"/>
        <c:tickLblPos val="nextTo"/>
        <c:crossAx val="1043381407"/>
        <c:crosses val="autoZero"/>
        <c:auto val="1"/>
        <c:lblAlgn val="ctr"/>
        <c:lblOffset val="100"/>
        <c:noMultiLvlLbl val="0"/>
      </c:catAx>
      <c:valAx>
        <c:axId val="1043381407"/>
        <c:scaling>
          <c:orientation val="minMax"/>
          <c:max val="1"/>
        </c:scaling>
        <c:delete val="1"/>
        <c:axPos val="b"/>
        <c:numFmt formatCode="0.00%" sourceLinked="1"/>
        <c:majorTickMark val="out"/>
        <c:minorTickMark val="none"/>
        <c:tickLblPos val="nextTo"/>
        <c:crossAx val="1087769167"/>
        <c:crosses val="autoZero"/>
        <c:crossBetween val="between"/>
      </c:valAx>
      <c:spPr>
        <a:noFill/>
        <a:ln>
          <a:solidFill>
            <a:srgbClr val="00B050"/>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solidFill>
      <a:round/>
    </a:ln>
    <a:effectLst/>
  </c:spPr>
  <c:txPr>
    <a:bodyPr/>
    <a:lstStyle/>
    <a:p>
      <a:pPr>
        <a:defRPr/>
      </a:pPr>
      <a:endParaRPr lang="th-TH"/>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h-TH"/>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spPr>
            <a:solidFill>
              <a:schemeClr val="accent1"/>
            </a:solidFill>
            <a:ln>
              <a:noFill/>
            </a:ln>
            <a:effectLst/>
          </c:spPr>
          <c:invertIfNegative val="0"/>
          <c:dPt>
            <c:idx val="0"/>
            <c:invertIfNegative val="0"/>
            <c:bubble3D val="0"/>
            <c:spPr>
              <a:solidFill>
                <a:srgbClr val="00B050"/>
              </a:solidFill>
              <a:ln>
                <a:noFill/>
              </a:ln>
              <a:effectLst/>
            </c:spPr>
            <c:extLst>
              <c:ext xmlns:c16="http://schemas.microsoft.com/office/drawing/2014/chart" uri="{C3380CC4-5D6E-409C-BE32-E72D297353CC}">
                <c16:uniqueId val="{00000001-9610-440D-B04B-0556C7951DA0}"/>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TH SarabunPSK" panose="020B0500040200020003" pitchFamily="34" charset="-34"/>
                    <a:ea typeface="+mn-ea"/>
                    <a:cs typeface="TH SarabunPSK" panose="020B0500040200020003" pitchFamily="34" charset="-34"/>
                  </a:defRPr>
                </a:pPr>
                <a:endParaRPr lang="th-TH"/>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damp!$F$3</c:f>
              <c:numCache>
                <c:formatCode>0.00%</c:formatCode>
                <c:ptCount val="1"/>
                <c:pt idx="0">
                  <c:v>9.1085858585858534E-2</c:v>
                </c:pt>
              </c:numCache>
            </c:numRef>
          </c:val>
          <c:extLst>
            <c:ext xmlns:c16="http://schemas.microsoft.com/office/drawing/2014/chart" uri="{C3380CC4-5D6E-409C-BE32-E72D297353CC}">
              <c16:uniqueId val="{00000002-9610-440D-B04B-0556C7951DA0}"/>
            </c:ext>
          </c:extLst>
        </c:ser>
        <c:dLbls>
          <c:showLegendKey val="0"/>
          <c:showVal val="0"/>
          <c:showCatName val="0"/>
          <c:showSerName val="0"/>
          <c:showPercent val="0"/>
          <c:showBubbleSize val="0"/>
        </c:dLbls>
        <c:gapWidth val="182"/>
        <c:axId val="1087769167"/>
        <c:axId val="1043381407"/>
      </c:barChart>
      <c:catAx>
        <c:axId val="1087769167"/>
        <c:scaling>
          <c:orientation val="minMax"/>
        </c:scaling>
        <c:delete val="1"/>
        <c:axPos val="l"/>
        <c:numFmt formatCode="General" sourceLinked="1"/>
        <c:majorTickMark val="out"/>
        <c:minorTickMark val="none"/>
        <c:tickLblPos val="nextTo"/>
        <c:crossAx val="1043381407"/>
        <c:crosses val="autoZero"/>
        <c:auto val="1"/>
        <c:lblAlgn val="ctr"/>
        <c:lblOffset val="100"/>
        <c:noMultiLvlLbl val="0"/>
      </c:catAx>
      <c:valAx>
        <c:axId val="1043381407"/>
        <c:scaling>
          <c:orientation val="minMax"/>
          <c:max val="1"/>
        </c:scaling>
        <c:delete val="1"/>
        <c:axPos val="b"/>
        <c:numFmt formatCode="0.00%" sourceLinked="1"/>
        <c:majorTickMark val="out"/>
        <c:minorTickMark val="none"/>
        <c:tickLblPos val="nextTo"/>
        <c:crossAx val="1087769167"/>
        <c:crosses val="autoZero"/>
        <c:crossBetween val="between"/>
      </c:valAx>
      <c:spPr>
        <a:noFill/>
        <a:ln>
          <a:solidFill>
            <a:srgbClr val="00B050"/>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solidFill>
      <a:round/>
    </a:ln>
    <a:effectLst/>
  </c:spPr>
  <c:txPr>
    <a:bodyPr/>
    <a:lstStyle/>
    <a:p>
      <a:pPr>
        <a:defRPr/>
      </a:pPr>
      <a:endParaRPr lang="th-TH"/>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h-TH"/>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spPr>
            <a:solidFill>
              <a:schemeClr val="accent1"/>
            </a:solidFill>
            <a:ln>
              <a:noFill/>
            </a:ln>
            <a:effectLst/>
          </c:spPr>
          <c:invertIfNegative val="0"/>
          <c:dPt>
            <c:idx val="0"/>
            <c:invertIfNegative val="0"/>
            <c:bubble3D val="0"/>
            <c:spPr>
              <a:solidFill>
                <a:srgbClr val="00B050"/>
              </a:solidFill>
              <a:ln>
                <a:noFill/>
              </a:ln>
              <a:effectLst/>
            </c:spPr>
            <c:extLst>
              <c:ext xmlns:c16="http://schemas.microsoft.com/office/drawing/2014/chart" uri="{C3380CC4-5D6E-409C-BE32-E72D297353CC}">
                <c16:uniqueId val="{00000001-9911-441A-98AA-3F88C9130B3F}"/>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TH SarabunPSK" panose="020B0500040200020003" pitchFamily="34" charset="-34"/>
                    <a:ea typeface="+mn-ea"/>
                    <a:cs typeface="TH SarabunPSK" panose="020B0500040200020003" pitchFamily="34" charset="-34"/>
                  </a:defRPr>
                </a:pPr>
                <a:endParaRPr lang="th-TH"/>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damp!$F$4</c:f>
              <c:numCache>
                <c:formatCode>0.00%</c:formatCode>
                <c:ptCount val="1"/>
                <c:pt idx="0">
                  <c:v>0.57514503816793894</c:v>
                </c:pt>
              </c:numCache>
            </c:numRef>
          </c:val>
          <c:extLst>
            <c:ext xmlns:c16="http://schemas.microsoft.com/office/drawing/2014/chart" uri="{C3380CC4-5D6E-409C-BE32-E72D297353CC}">
              <c16:uniqueId val="{00000002-9911-441A-98AA-3F88C9130B3F}"/>
            </c:ext>
          </c:extLst>
        </c:ser>
        <c:dLbls>
          <c:showLegendKey val="0"/>
          <c:showVal val="0"/>
          <c:showCatName val="0"/>
          <c:showSerName val="0"/>
          <c:showPercent val="0"/>
          <c:showBubbleSize val="0"/>
        </c:dLbls>
        <c:gapWidth val="182"/>
        <c:axId val="1087769167"/>
        <c:axId val="1043381407"/>
      </c:barChart>
      <c:catAx>
        <c:axId val="1087769167"/>
        <c:scaling>
          <c:orientation val="minMax"/>
        </c:scaling>
        <c:delete val="1"/>
        <c:axPos val="l"/>
        <c:numFmt formatCode="General" sourceLinked="1"/>
        <c:majorTickMark val="out"/>
        <c:minorTickMark val="none"/>
        <c:tickLblPos val="nextTo"/>
        <c:crossAx val="1043381407"/>
        <c:crosses val="autoZero"/>
        <c:auto val="1"/>
        <c:lblAlgn val="ctr"/>
        <c:lblOffset val="100"/>
        <c:noMultiLvlLbl val="0"/>
      </c:catAx>
      <c:valAx>
        <c:axId val="1043381407"/>
        <c:scaling>
          <c:orientation val="minMax"/>
          <c:max val="1"/>
        </c:scaling>
        <c:delete val="1"/>
        <c:axPos val="b"/>
        <c:numFmt formatCode="0.00%" sourceLinked="1"/>
        <c:majorTickMark val="out"/>
        <c:minorTickMark val="none"/>
        <c:tickLblPos val="nextTo"/>
        <c:crossAx val="1087769167"/>
        <c:crosses val="autoZero"/>
        <c:crossBetween val="between"/>
      </c:valAx>
      <c:spPr>
        <a:noFill/>
        <a:ln>
          <a:solidFill>
            <a:srgbClr val="00B050"/>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solidFill>
      <a:round/>
    </a:ln>
    <a:effectLst/>
  </c:spPr>
  <c:txPr>
    <a:bodyPr/>
    <a:lstStyle/>
    <a:p>
      <a:pPr>
        <a:defRPr/>
      </a:pPr>
      <a:endParaRPr lang="th-TH"/>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h-TH"/>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spPr>
            <a:solidFill>
              <a:srgbClr val="FFC000"/>
            </a:solidFill>
            <a:ln>
              <a:noFill/>
            </a:ln>
            <a:effectLst/>
          </c:spPr>
          <c:invertIfNegative val="0"/>
          <c:dPt>
            <c:idx val="0"/>
            <c:invertIfNegative val="0"/>
            <c:bubble3D val="0"/>
            <c:spPr>
              <a:solidFill>
                <a:srgbClr val="FFC000"/>
              </a:solidFill>
              <a:ln>
                <a:noFill/>
              </a:ln>
              <a:effectLst/>
            </c:spPr>
            <c:extLst>
              <c:ext xmlns:c16="http://schemas.microsoft.com/office/drawing/2014/chart" uri="{C3380CC4-5D6E-409C-BE32-E72D297353CC}">
                <c16:uniqueId val="{00000001-BC35-4241-93FE-CB595426BE3A}"/>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TH SarabunPSK" panose="020B0500040200020003" pitchFamily="34" charset="-34"/>
                    <a:ea typeface="+mn-ea"/>
                    <a:cs typeface="TH SarabunPSK" panose="020B0500040200020003" pitchFamily="34" charset="-34"/>
                  </a:defRPr>
                </a:pPr>
                <a:endParaRPr lang="th-TH"/>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damp!$J$2</c:f>
              <c:numCache>
                <c:formatCode>0.00%</c:formatCode>
                <c:ptCount val="1"/>
                <c:pt idx="0">
                  <c:v>0.2298131478684991</c:v>
                </c:pt>
              </c:numCache>
            </c:numRef>
          </c:val>
          <c:extLst>
            <c:ext xmlns:c16="http://schemas.microsoft.com/office/drawing/2014/chart" uri="{C3380CC4-5D6E-409C-BE32-E72D297353CC}">
              <c16:uniqueId val="{00000002-BC35-4241-93FE-CB595426BE3A}"/>
            </c:ext>
          </c:extLst>
        </c:ser>
        <c:dLbls>
          <c:showLegendKey val="0"/>
          <c:showVal val="0"/>
          <c:showCatName val="0"/>
          <c:showSerName val="0"/>
          <c:showPercent val="0"/>
          <c:showBubbleSize val="0"/>
        </c:dLbls>
        <c:gapWidth val="182"/>
        <c:axId val="1087769167"/>
        <c:axId val="1043381407"/>
      </c:barChart>
      <c:catAx>
        <c:axId val="1087769167"/>
        <c:scaling>
          <c:orientation val="minMax"/>
        </c:scaling>
        <c:delete val="1"/>
        <c:axPos val="l"/>
        <c:numFmt formatCode="General" sourceLinked="1"/>
        <c:majorTickMark val="out"/>
        <c:minorTickMark val="none"/>
        <c:tickLblPos val="nextTo"/>
        <c:crossAx val="1043381407"/>
        <c:crosses val="autoZero"/>
        <c:auto val="1"/>
        <c:lblAlgn val="ctr"/>
        <c:lblOffset val="100"/>
        <c:noMultiLvlLbl val="0"/>
      </c:catAx>
      <c:valAx>
        <c:axId val="1043381407"/>
        <c:scaling>
          <c:orientation val="minMax"/>
          <c:max val="1"/>
        </c:scaling>
        <c:delete val="1"/>
        <c:axPos val="b"/>
        <c:numFmt formatCode="0.00%" sourceLinked="1"/>
        <c:majorTickMark val="out"/>
        <c:minorTickMark val="none"/>
        <c:tickLblPos val="nextTo"/>
        <c:crossAx val="1087769167"/>
        <c:crosses val="autoZero"/>
        <c:crossBetween val="between"/>
      </c:valAx>
      <c:spPr>
        <a:noFill/>
        <a:ln>
          <a:solidFill>
            <a:srgbClr val="FFFF00"/>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solidFill>
      <a:round/>
    </a:ln>
    <a:effectLst/>
  </c:spPr>
  <c:txPr>
    <a:bodyPr/>
    <a:lstStyle/>
    <a:p>
      <a:pPr>
        <a:defRPr/>
      </a:pPr>
      <a:endParaRPr lang="th-TH"/>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h-TH"/>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spPr>
            <a:solidFill>
              <a:srgbClr val="FFC000"/>
            </a:solidFill>
            <a:ln>
              <a:noFill/>
            </a:ln>
            <a:effectLst/>
          </c:spPr>
          <c:invertIfNegative val="0"/>
          <c:dPt>
            <c:idx val="0"/>
            <c:invertIfNegative val="0"/>
            <c:bubble3D val="0"/>
            <c:spPr>
              <a:solidFill>
                <a:srgbClr val="FFC000"/>
              </a:solidFill>
              <a:ln>
                <a:noFill/>
              </a:ln>
              <a:effectLst/>
            </c:spPr>
            <c:extLst>
              <c:ext xmlns:c16="http://schemas.microsoft.com/office/drawing/2014/chart" uri="{C3380CC4-5D6E-409C-BE32-E72D297353CC}">
                <c16:uniqueId val="{00000001-5287-402F-A800-50F87AE7A2C2}"/>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TH SarabunPSK" panose="020B0500040200020003" pitchFamily="34" charset="-34"/>
                    <a:ea typeface="+mn-ea"/>
                    <a:cs typeface="TH SarabunPSK" panose="020B0500040200020003" pitchFamily="34" charset="-34"/>
                  </a:defRPr>
                </a:pPr>
                <a:endParaRPr lang="th-TH"/>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damp!$J$3</c:f>
              <c:numCache>
                <c:formatCode>0.00%</c:formatCode>
                <c:ptCount val="1"/>
                <c:pt idx="0">
                  <c:v>0.85840909090909101</c:v>
                </c:pt>
              </c:numCache>
            </c:numRef>
          </c:val>
          <c:extLst>
            <c:ext xmlns:c16="http://schemas.microsoft.com/office/drawing/2014/chart" uri="{C3380CC4-5D6E-409C-BE32-E72D297353CC}">
              <c16:uniqueId val="{00000002-5287-402F-A800-50F87AE7A2C2}"/>
            </c:ext>
          </c:extLst>
        </c:ser>
        <c:dLbls>
          <c:showLegendKey val="0"/>
          <c:showVal val="0"/>
          <c:showCatName val="0"/>
          <c:showSerName val="0"/>
          <c:showPercent val="0"/>
          <c:showBubbleSize val="0"/>
        </c:dLbls>
        <c:gapWidth val="182"/>
        <c:axId val="1087769167"/>
        <c:axId val="1043381407"/>
      </c:barChart>
      <c:catAx>
        <c:axId val="1087769167"/>
        <c:scaling>
          <c:orientation val="minMax"/>
        </c:scaling>
        <c:delete val="1"/>
        <c:axPos val="l"/>
        <c:numFmt formatCode="General" sourceLinked="1"/>
        <c:majorTickMark val="out"/>
        <c:minorTickMark val="none"/>
        <c:tickLblPos val="nextTo"/>
        <c:crossAx val="1043381407"/>
        <c:crosses val="autoZero"/>
        <c:auto val="1"/>
        <c:lblAlgn val="ctr"/>
        <c:lblOffset val="100"/>
        <c:noMultiLvlLbl val="0"/>
      </c:catAx>
      <c:valAx>
        <c:axId val="1043381407"/>
        <c:scaling>
          <c:orientation val="minMax"/>
          <c:max val="1"/>
        </c:scaling>
        <c:delete val="1"/>
        <c:axPos val="b"/>
        <c:numFmt formatCode="0.00%" sourceLinked="1"/>
        <c:majorTickMark val="out"/>
        <c:minorTickMark val="none"/>
        <c:tickLblPos val="nextTo"/>
        <c:crossAx val="1087769167"/>
        <c:crosses val="autoZero"/>
        <c:crossBetween val="between"/>
      </c:valAx>
      <c:spPr>
        <a:noFill/>
        <a:ln>
          <a:solidFill>
            <a:srgbClr val="FFFF00"/>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solidFill>
      <a:round/>
    </a:ln>
    <a:effectLst/>
  </c:spPr>
  <c:txPr>
    <a:bodyPr/>
    <a:lstStyle/>
    <a:p>
      <a:pPr>
        <a:defRPr/>
      </a:pPr>
      <a:endParaRPr lang="th-TH"/>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h-TH"/>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spPr>
            <a:solidFill>
              <a:srgbClr val="FFC000"/>
            </a:solidFill>
            <a:ln>
              <a:noFill/>
            </a:ln>
            <a:effectLst/>
          </c:spPr>
          <c:invertIfNegative val="0"/>
          <c:dPt>
            <c:idx val="0"/>
            <c:invertIfNegative val="0"/>
            <c:bubble3D val="0"/>
            <c:spPr>
              <a:solidFill>
                <a:srgbClr val="FFC000"/>
              </a:solidFill>
              <a:ln>
                <a:noFill/>
              </a:ln>
              <a:effectLst/>
            </c:spPr>
            <c:extLst>
              <c:ext xmlns:c16="http://schemas.microsoft.com/office/drawing/2014/chart" uri="{C3380CC4-5D6E-409C-BE32-E72D297353CC}">
                <c16:uniqueId val="{00000001-59AB-403E-A5DC-843220BFB843}"/>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TH SarabunPSK" panose="020B0500040200020003" pitchFamily="34" charset="-34"/>
                    <a:ea typeface="+mn-ea"/>
                    <a:cs typeface="TH SarabunPSK" panose="020B0500040200020003" pitchFamily="34" charset="-34"/>
                  </a:defRPr>
                </a:pPr>
                <a:endParaRPr lang="th-TH"/>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damp!$J$4</c:f>
              <c:numCache>
                <c:formatCode>0.00%</c:formatCode>
                <c:ptCount val="1"/>
                <c:pt idx="0">
                  <c:v>0.25572941362415041</c:v>
                </c:pt>
              </c:numCache>
            </c:numRef>
          </c:val>
          <c:extLst>
            <c:ext xmlns:c16="http://schemas.microsoft.com/office/drawing/2014/chart" uri="{C3380CC4-5D6E-409C-BE32-E72D297353CC}">
              <c16:uniqueId val="{00000002-59AB-403E-A5DC-843220BFB843}"/>
            </c:ext>
          </c:extLst>
        </c:ser>
        <c:dLbls>
          <c:showLegendKey val="0"/>
          <c:showVal val="0"/>
          <c:showCatName val="0"/>
          <c:showSerName val="0"/>
          <c:showPercent val="0"/>
          <c:showBubbleSize val="0"/>
        </c:dLbls>
        <c:gapWidth val="182"/>
        <c:axId val="1087769167"/>
        <c:axId val="1043381407"/>
      </c:barChart>
      <c:catAx>
        <c:axId val="1087769167"/>
        <c:scaling>
          <c:orientation val="minMax"/>
        </c:scaling>
        <c:delete val="1"/>
        <c:axPos val="l"/>
        <c:numFmt formatCode="General" sourceLinked="1"/>
        <c:majorTickMark val="out"/>
        <c:minorTickMark val="none"/>
        <c:tickLblPos val="nextTo"/>
        <c:crossAx val="1043381407"/>
        <c:crosses val="autoZero"/>
        <c:auto val="1"/>
        <c:lblAlgn val="ctr"/>
        <c:lblOffset val="100"/>
        <c:noMultiLvlLbl val="0"/>
      </c:catAx>
      <c:valAx>
        <c:axId val="1043381407"/>
        <c:scaling>
          <c:orientation val="minMax"/>
          <c:max val="1"/>
        </c:scaling>
        <c:delete val="1"/>
        <c:axPos val="b"/>
        <c:numFmt formatCode="0.00%" sourceLinked="1"/>
        <c:majorTickMark val="out"/>
        <c:minorTickMark val="none"/>
        <c:tickLblPos val="nextTo"/>
        <c:crossAx val="1087769167"/>
        <c:crosses val="autoZero"/>
        <c:crossBetween val="between"/>
      </c:valAx>
      <c:spPr>
        <a:noFill/>
        <a:ln>
          <a:solidFill>
            <a:srgbClr val="FFFF00"/>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solidFill>
      <a:round/>
    </a:ln>
    <a:effectLst/>
  </c:spPr>
  <c:txPr>
    <a:bodyPr/>
    <a:lstStyle/>
    <a:p>
      <a:pPr>
        <a:defRPr/>
      </a:pPr>
      <a:endParaRPr lang="th-TH"/>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2</xdr:col>
      <xdr:colOff>601980</xdr:colOff>
      <xdr:row>0</xdr:row>
      <xdr:rowOff>0</xdr:rowOff>
    </xdr:from>
    <xdr:to>
      <xdr:col>7</xdr:col>
      <xdr:colOff>7620</xdr:colOff>
      <xdr:row>2</xdr:row>
      <xdr:rowOff>22860</xdr:rowOff>
    </xdr:to>
    <xdr:graphicFrame macro="">
      <xdr:nvGraphicFramePr>
        <xdr:cNvPr id="4" name="แผนภูมิ 3">
          <a:extLst>
            <a:ext uri="{FF2B5EF4-FFF2-40B4-BE49-F238E27FC236}">
              <a16:creationId xmlns:a16="http://schemas.microsoft.com/office/drawing/2014/main" id="{A22DC88D-2ED3-481D-B691-15880A5D1B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601980</xdr:colOff>
      <xdr:row>2</xdr:row>
      <xdr:rowOff>30480</xdr:rowOff>
    </xdr:from>
    <xdr:to>
      <xdr:col>7</xdr:col>
      <xdr:colOff>7620</xdr:colOff>
      <xdr:row>4</xdr:row>
      <xdr:rowOff>53340</xdr:rowOff>
    </xdr:to>
    <xdr:graphicFrame macro="">
      <xdr:nvGraphicFramePr>
        <xdr:cNvPr id="7" name="แผนภูมิ 6">
          <a:extLst>
            <a:ext uri="{FF2B5EF4-FFF2-40B4-BE49-F238E27FC236}">
              <a16:creationId xmlns:a16="http://schemas.microsoft.com/office/drawing/2014/main" id="{9C33FAD6-6543-4088-AFBB-EE17B70F48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601980</xdr:colOff>
      <xdr:row>4</xdr:row>
      <xdr:rowOff>68580</xdr:rowOff>
    </xdr:from>
    <xdr:to>
      <xdr:col>7</xdr:col>
      <xdr:colOff>7620</xdr:colOff>
      <xdr:row>6</xdr:row>
      <xdr:rowOff>91440</xdr:rowOff>
    </xdr:to>
    <xdr:graphicFrame macro="">
      <xdr:nvGraphicFramePr>
        <xdr:cNvPr id="8" name="แผนภูมิ 7">
          <a:extLst>
            <a:ext uri="{FF2B5EF4-FFF2-40B4-BE49-F238E27FC236}">
              <a16:creationId xmlns:a16="http://schemas.microsoft.com/office/drawing/2014/main" id="{9D412D5F-0923-4ABA-8359-42B5FAAC46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0</xdr:colOff>
      <xdr:row>0</xdr:row>
      <xdr:rowOff>0</xdr:rowOff>
    </xdr:from>
    <xdr:to>
      <xdr:col>12</xdr:col>
      <xdr:colOff>15240</xdr:colOff>
      <xdr:row>2</xdr:row>
      <xdr:rowOff>22860</xdr:rowOff>
    </xdr:to>
    <xdr:graphicFrame macro="">
      <xdr:nvGraphicFramePr>
        <xdr:cNvPr id="9" name="แผนภูมิ 8">
          <a:extLst>
            <a:ext uri="{FF2B5EF4-FFF2-40B4-BE49-F238E27FC236}">
              <a16:creationId xmlns:a16="http://schemas.microsoft.com/office/drawing/2014/main" id="{85A90732-9D67-499D-95DD-C19E61E7AB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605883</xdr:colOff>
      <xdr:row>2</xdr:row>
      <xdr:rowOff>11150</xdr:rowOff>
    </xdr:from>
    <xdr:to>
      <xdr:col>12</xdr:col>
      <xdr:colOff>11523</xdr:colOff>
      <xdr:row>4</xdr:row>
      <xdr:rowOff>34011</xdr:rowOff>
    </xdr:to>
    <xdr:graphicFrame macro="">
      <xdr:nvGraphicFramePr>
        <xdr:cNvPr id="10" name="แผนภูมิ 9">
          <a:extLst>
            <a:ext uri="{FF2B5EF4-FFF2-40B4-BE49-F238E27FC236}">
              <a16:creationId xmlns:a16="http://schemas.microsoft.com/office/drawing/2014/main" id="{5E5DDE28-8B81-4739-8ECB-C30A4B4885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605883</xdr:colOff>
      <xdr:row>4</xdr:row>
      <xdr:rowOff>29737</xdr:rowOff>
    </xdr:from>
    <xdr:to>
      <xdr:col>12</xdr:col>
      <xdr:colOff>11523</xdr:colOff>
      <xdr:row>6</xdr:row>
      <xdr:rowOff>52597</xdr:rowOff>
    </xdr:to>
    <xdr:graphicFrame macro="">
      <xdr:nvGraphicFramePr>
        <xdr:cNvPr id="11" name="แผนภูมิ 10">
          <a:extLst>
            <a:ext uri="{FF2B5EF4-FFF2-40B4-BE49-F238E27FC236}">
              <a16:creationId xmlns:a16="http://schemas.microsoft.com/office/drawing/2014/main" id="{24CFCC2E-D2EA-4833-B080-ED8B0CC0E7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13</xdr:col>
      <xdr:colOff>0</xdr:colOff>
      <xdr:row>0</xdr:row>
      <xdr:rowOff>0</xdr:rowOff>
    </xdr:from>
    <xdr:to>
      <xdr:col>17</xdr:col>
      <xdr:colOff>15240</xdr:colOff>
      <xdr:row>2</xdr:row>
      <xdr:rowOff>22860</xdr:rowOff>
    </xdr:to>
    <xdr:graphicFrame macro="">
      <xdr:nvGraphicFramePr>
        <xdr:cNvPr id="12" name="แผนภูมิ 11">
          <a:extLst>
            <a:ext uri="{FF2B5EF4-FFF2-40B4-BE49-F238E27FC236}">
              <a16:creationId xmlns:a16="http://schemas.microsoft.com/office/drawing/2014/main" id="{869C64B7-996C-4BA3-A731-7CA4D9A22E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13</xdr:col>
      <xdr:colOff>0</xdr:colOff>
      <xdr:row>2</xdr:row>
      <xdr:rowOff>0</xdr:rowOff>
    </xdr:from>
    <xdr:to>
      <xdr:col>17</xdr:col>
      <xdr:colOff>15240</xdr:colOff>
      <xdr:row>4</xdr:row>
      <xdr:rowOff>22861</xdr:rowOff>
    </xdr:to>
    <xdr:graphicFrame macro="">
      <xdr:nvGraphicFramePr>
        <xdr:cNvPr id="13" name="แผนภูมิ 12">
          <a:extLst>
            <a:ext uri="{FF2B5EF4-FFF2-40B4-BE49-F238E27FC236}">
              <a16:creationId xmlns:a16="http://schemas.microsoft.com/office/drawing/2014/main" id="{D9E43F7E-85B2-4512-9050-3E2C2075F1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13</xdr:col>
      <xdr:colOff>0</xdr:colOff>
      <xdr:row>4</xdr:row>
      <xdr:rowOff>0</xdr:rowOff>
    </xdr:from>
    <xdr:to>
      <xdr:col>17</xdr:col>
      <xdr:colOff>15240</xdr:colOff>
      <xdr:row>6</xdr:row>
      <xdr:rowOff>22860</xdr:rowOff>
    </xdr:to>
    <xdr:graphicFrame macro="">
      <xdr:nvGraphicFramePr>
        <xdr:cNvPr id="14" name="แผนภูมิ 13">
          <a:extLst>
            <a:ext uri="{FF2B5EF4-FFF2-40B4-BE49-F238E27FC236}">
              <a16:creationId xmlns:a16="http://schemas.microsoft.com/office/drawing/2014/main" id="{D7281B49-AB38-4085-AAA2-BBB88BFA69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5CD016KSNC/Desktop/&#3649;&#3609;&#3623;&#3607;&#3634;&#3591;&#3585;&#3634;&#3619;&#3610;&#3619;&#3636;&#3627;&#3634;&#3619;&#3592;&#3633;&#3604;&#3585;&#3634;&#3619;&#3592;&#3619;&#3634;&#3592;&#3619;&#3609;&#3657;&#3635;%20&#3649;&#3617;&#3656;&#3609;&#3657;&#3635;&#3594;&#3637;-&#3617;&#3641;&#3621;/&#3588;&#3637;&#3618;&#3660;&#3586;&#3657;&#3629;&#3617;&#3641;&#3621;/&#3588;&#3637;&#3618;&#3660;&#3586;&#3657;&#3629;&#3617;&#3641;&#3621;&#3585;&#3634;&#3619;&#3610;&#3619;&#3636;&#3627;&#3634;&#3619;&#3592;&#3633;&#3604;&#3585;&#3634;&#3619;&#3592;&#3619;&#3634;&#3592;&#3619;&#3609;&#3657;&#3635;&#3649;&#3617;&#3656;&#3609;&#3657;&#3635;&#3594;&#3637;-&#3617;&#3641;&#362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xport"/>
      <sheetName val="Mdam"/>
      <sheetName val="Zero gate"/>
      <sheetName val="hydro3"/>
      <sheetName val="h3"/>
      <sheetName val="hydro4"/>
      <sheetName val="input 6 เขื่อน"/>
      <sheetName val="h4"/>
      <sheetName val="เขื่อนใหญ่"/>
      <sheetName val="KHO"/>
    </sheetNames>
    <sheetDataSet>
      <sheetData sheetId="0">
        <row r="7">
          <cell r="B7">
            <v>1799.65</v>
          </cell>
        </row>
        <row r="8">
          <cell r="D8">
            <v>36.119999999999997</v>
          </cell>
        </row>
        <row r="9">
          <cell r="B9">
            <v>4.67</v>
          </cell>
        </row>
      </sheetData>
      <sheetData sheetId="1"/>
      <sheetData sheetId="2"/>
      <sheetData sheetId="3">
        <row r="9">
          <cell r="F9">
            <v>12</v>
          </cell>
          <cell r="G9">
            <v>3.82</v>
          </cell>
          <cell r="H9">
            <v>3.91</v>
          </cell>
          <cell r="I9">
            <v>6.61</v>
          </cell>
          <cell r="J9">
            <v>5.25</v>
          </cell>
          <cell r="K9">
            <v>3.69</v>
          </cell>
          <cell r="L9">
            <v>3.17</v>
          </cell>
          <cell r="M9">
            <v>3.78</v>
          </cell>
          <cell r="N9">
            <v>4.32</v>
          </cell>
        </row>
        <row r="10">
          <cell r="F10">
            <v>500</v>
          </cell>
          <cell r="G10">
            <v>38.119999999999997</v>
          </cell>
          <cell r="H10">
            <v>39.56</v>
          </cell>
          <cell r="I10">
            <v>98.86</v>
          </cell>
          <cell r="J10">
            <v>65.75</v>
          </cell>
          <cell r="K10">
            <v>36.04</v>
          </cell>
          <cell r="L10">
            <v>28.71</v>
          </cell>
          <cell r="M10">
            <v>37.479999999999997</v>
          </cell>
          <cell r="N10">
            <v>49.22</v>
          </cell>
        </row>
        <row r="11">
          <cell r="F11">
            <v>11.5</v>
          </cell>
          <cell r="G11">
            <v>4.25</v>
          </cell>
          <cell r="H11">
            <v>4.16</v>
          </cell>
          <cell r="I11">
            <v>4.62</v>
          </cell>
          <cell r="J11">
            <v>5.51</v>
          </cell>
          <cell r="K11">
            <v>4.7699999999999996</v>
          </cell>
          <cell r="L11">
            <v>3.93</v>
          </cell>
          <cell r="M11">
            <v>3.8</v>
          </cell>
          <cell r="N11">
            <v>4.43</v>
          </cell>
        </row>
        <row r="12">
          <cell r="F12">
            <v>570</v>
          </cell>
          <cell r="G12">
            <v>25</v>
          </cell>
          <cell r="H12">
            <v>20</v>
          </cell>
          <cell r="I12">
            <v>58.56</v>
          </cell>
          <cell r="J12">
            <v>93.91</v>
          </cell>
          <cell r="K12">
            <v>64.260000000000005</v>
          </cell>
          <cell r="L12">
            <v>11.9</v>
          </cell>
          <cell r="M12">
            <v>9.1999999999999993</v>
          </cell>
          <cell r="N12">
            <v>40.4</v>
          </cell>
        </row>
        <row r="13">
          <cell r="F13">
            <v>9</v>
          </cell>
          <cell r="G13">
            <v>5.82</v>
          </cell>
          <cell r="H13">
            <v>5.53</v>
          </cell>
          <cell r="I13">
            <v>5.52</v>
          </cell>
          <cell r="J13">
            <v>6.05</v>
          </cell>
          <cell r="K13">
            <v>6.13</v>
          </cell>
          <cell r="L13">
            <v>5.64</v>
          </cell>
          <cell r="M13">
            <v>5.67</v>
          </cell>
          <cell r="N13">
            <v>5.77</v>
          </cell>
        </row>
        <row r="14">
          <cell r="F14">
            <v>250</v>
          </cell>
          <cell r="G14">
            <v>50.45</v>
          </cell>
          <cell r="H14">
            <v>42.5</v>
          </cell>
          <cell r="I14">
            <v>42.22</v>
          </cell>
          <cell r="J14">
            <v>55.65</v>
          </cell>
          <cell r="K14">
            <v>57.45</v>
          </cell>
          <cell r="L14">
            <v>45.56</v>
          </cell>
          <cell r="M14">
            <v>46.39</v>
          </cell>
          <cell r="N14">
            <v>48.6</v>
          </cell>
        </row>
        <row r="15">
          <cell r="F15">
            <v>5.5</v>
          </cell>
          <cell r="G15">
            <v>1.23</v>
          </cell>
          <cell r="H15">
            <v>1.23</v>
          </cell>
          <cell r="I15">
            <v>0.99</v>
          </cell>
          <cell r="J15">
            <v>0.91</v>
          </cell>
          <cell r="K15">
            <v>0.93</v>
          </cell>
          <cell r="L15">
            <v>0.96</v>
          </cell>
          <cell r="M15">
            <v>4.53</v>
          </cell>
          <cell r="N15">
            <v>1.54</v>
          </cell>
        </row>
        <row r="16">
          <cell r="F16">
            <v>50</v>
          </cell>
          <cell r="G16">
            <v>3.22</v>
          </cell>
          <cell r="H16">
            <v>3.22</v>
          </cell>
          <cell r="I16">
            <v>2.2599999999999998</v>
          </cell>
          <cell r="J16">
            <v>1.94</v>
          </cell>
          <cell r="K16">
            <v>2.02</v>
          </cell>
          <cell r="L16">
            <v>2.14</v>
          </cell>
          <cell r="M16">
            <v>26.95</v>
          </cell>
          <cell r="N16">
            <v>5.96</v>
          </cell>
        </row>
        <row r="17">
          <cell r="F17">
            <v>11.5</v>
          </cell>
          <cell r="G17">
            <v>5.66</v>
          </cell>
          <cell r="H17">
            <v>5.56</v>
          </cell>
          <cell r="I17">
            <v>5.46</v>
          </cell>
          <cell r="J17">
            <v>5.47</v>
          </cell>
          <cell r="K17">
            <v>5.57</v>
          </cell>
          <cell r="L17">
            <v>5.66</v>
          </cell>
          <cell r="M17">
            <v>5.7</v>
          </cell>
          <cell r="N17">
            <v>5.58</v>
          </cell>
        </row>
        <row r="18">
          <cell r="F18">
            <v>600</v>
          </cell>
          <cell r="G18" t="str">
            <v>***</v>
          </cell>
          <cell r="H18" t="str">
            <v>***</v>
          </cell>
          <cell r="I18" t="str">
            <v>***</v>
          </cell>
          <cell r="J18" t="str">
            <v>***</v>
          </cell>
          <cell r="K18" t="str">
            <v>***</v>
          </cell>
          <cell r="L18" t="str">
            <v>***</v>
          </cell>
          <cell r="M18" t="str">
            <v>***</v>
          </cell>
          <cell r="N18">
            <v>0</v>
          </cell>
        </row>
        <row r="19">
          <cell r="F19">
            <v>11</v>
          </cell>
          <cell r="G19">
            <v>4.58</v>
          </cell>
          <cell r="H19">
            <v>5.47</v>
          </cell>
          <cell r="I19">
            <v>5.63</v>
          </cell>
          <cell r="J19">
            <v>5.38</v>
          </cell>
          <cell r="K19">
            <v>5.04</v>
          </cell>
          <cell r="L19">
            <v>4.93</v>
          </cell>
          <cell r="M19">
            <v>5.36</v>
          </cell>
          <cell r="N19">
            <v>5.2</v>
          </cell>
        </row>
        <row r="20">
          <cell r="F20">
            <v>430</v>
          </cell>
          <cell r="G20">
            <v>34.880000000000003</v>
          </cell>
          <cell r="H20">
            <v>51.4</v>
          </cell>
          <cell r="I20">
            <v>54.6</v>
          </cell>
          <cell r="J20">
            <v>49.6</v>
          </cell>
          <cell r="K20">
            <v>42.8</v>
          </cell>
          <cell r="L20">
            <v>40.6</v>
          </cell>
          <cell r="M20">
            <v>49.2</v>
          </cell>
          <cell r="N20">
            <v>46.15</v>
          </cell>
        </row>
        <row r="21">
          <cell r="F21">
            <v>9.6</v>
          </cell>
          <cell r="G21">
            <v>4.45</v>
          </cell>
          <cell r="H21">
            <v>4.41</v>
          </cell>
          <cell r="I21">
            <v>4.3899999999999997</v>
          </cell>
          <cell r="J21">
            <v>4.45</v>
          </cell>
          <cell r="K21">
            <v>4.34</v>
          </cell>
          <cell r="L21">
            <v>4.5599999999999996</v>
          </cell>
          <cell r="M21">
            <v>4.7699999999999996</v>
          </cell>
          <cell r="N21">
            <v>4.4800000000000004</v>
          </cell>
        </row>
        <row r="22">
          <cell r="F22">
            <v>650</v>
          </cell>
          <cell r="G22" t="str">
            <v>***</v>
          </cell>
          <cell r="H22" t="str">
            <v>***</v>
          </cell>
          <cell r="I22" t="str">
            <v>***</v>
          </cell>
          <cell r="J22" t="str">
            <v>***</v>
          </cell>
          <cell r="K22" t="str">
            <v>***</v>
          </cell>
          <cell r="L22" t="str">
            <v>***</v>
          </cell>
          <cell r="M22" t="str">
            <v>***</v>
          </cell>
          <cell r="N22">
            <v>0</v>
          </cell>
        </row>
        <row r="23">
          <cell r="F23">
            <v>5.6</v>
          </cell>
          <cell r="G23">
            <v>3.14</v>
          </cell>
          <cell r="H23">
            <v>3.02</v>
          </cell>
          <cell r="I23">
            <v>3.1</v>
          </cell>
          <cell r="J23">
            <v>2.86</v>
          </cell>
          <cell r="K23">
            <v>2.8</v>
          </cell>
          <cell r="L23">
            <v>2.77</v>
          </cell>
          <cell r="M23">
            <v>2.82</v>
          </cell>
          <cell r="N23">
            <v>2.93</v>
          </cell>
        </row>
        <row r="24">
          <cell r="F24">
            <v>150</v>
          </cell>
          <cell r="G24">
            <v>11.33</v>
          </cell>
          <cell r="H24">
            <v>9.06</v>
          </cell>
          <cell r="I24">
            <v>10.61</v>
          </cell>
          <cell r="J24">
            <v>5.97</v>
          </cell>
          <cell r="K24">
            <v>4.9400000000000004</v>
          </cell>
          <cell r="L24">
            <v>4.54</v>
          </cell>
          <cell r="M24">
            <v>5.2</v>
          </cell>
          <cell r="N24">
            <v>7.38</v>
          </cell>
        </row>
        <row r="25">
          <cell r="F25">
            <v>5.2</v>
          </cell>
          <cell r="G25">
            <v>2.94</v>
          </cell>
          <cell r="H25">
            <v>3.9</v>
          </cell>
          <cell r="I25">
            <v>4.91</v>
          </cell>
          <cell r="J25">
            <v>4.34</v>
          </cell>
          <cell r="K25">
            <v>3.22</v>
          </cell>
          <cell r="L25">
            <v>2.78</v>
          </cell>
          <cell r="M25">
            <v>2.67</v>
          </cell>
          <cell r="N25">
            <v>3.54</v>
          </cell>
        </row>
        <row r="26">
          <cell r="F26">
            <v>70</v>
          </cell>
          <cell r="G26">
            <v>7.63</v>
          </cell>
          <cell r="H26">
            <v>14.44</v>
          </cell>
          <cell r="I26">
            <v>24.01</v>
          </cell>
          <cell r="J26">
            <v>17.73</v>
          </cell>
          <cell r="K26">
            <v>9.76</v>
          </cell>
          <cell r="L26">
            <v>6.41</v>
          </cell>
          <cell r="M26">
            <v>5.58</v>
          </cell>
          <cell r="N26">
            <v>12.22</v>
          </cell>
        </row>
        <row r="27">
          <cell r="F27">
            <v>10.5</v>
          </cell>
          <cell r="G27">
            <v>3.09</v>
          </cell>
          <cell r="H27">
            <v>3.83</v>
          </cell>
          <cell r="I27">
            <v>2.62</v>
          </cell>
          <cell r="J27">
            <v>2.27</v>
          </cell>
          <cell r="K27">
            <v>2.2999999999999998</v>
          </cell>
          <cell r="L27">
            <v>2.14</v>
          </cell>
          <cell r="M27">
            <v>2.85</v>
          </cell>
          <cell r="N27">
            <v>2.73</v>
          </cell>
        </row>
        <row r="28">
          <cell r="F28">
            <v>220</v>
          </cell>
          <cell r="G28">
            <v>16.350000000000001</v>
          </cell>
          <cell r="H28">
            <v>27.45</v>
          </cell>
          <cell r="I28">
            <v>10.44</v>
          </cell>
          <cell r="J28">
            <v>6.24</v>
          </cell>
          <cell r="K28">
            <v>6.6</v>
          </cell>
          <cell r="L28">
            <v>4.68</v>
          </cell>
          <cell r="M28">
            <v>13.2</v>
          </cell>
          <cell r="N28">
            <v>12.14</v>
          </cell>
        </row>
        <row r="29">
          <cell r="F29">
            <v>5.2</v>
          </cell>
          <cell r="G29">
            <v>3.88</v>
          </cell>
          <cell r="H29">
            <v>4.04</v>
          </cell>
          <cell r="I29">
            <v>4.05</v>
          </cell>
          <cell r="J29">
            <v>4</v>
          </cell>
          <cell r="K29">
            <v>3.78</v>
          </cell>
          <cell r="L29">
            <v>3.31</v>
          </cell>
          <cell r="M29">
            <v>3.47</v>
          </cell>
          <cell r="N29">
            <v>3.79</v>
          </cell>
        </row>
        <row r="30">
          <cell r="F30">
            <v>130</v>
          </cell>
          <cell r="G30">
            <v>38.659999999999997</v>
          </cell>
          <cell r="H30">
            <v>42.98</v>
          </cell>
          <cell r="I30">
            <v>43.25</v>
          </cell>
          <cell r="J30">
            <v>41.9</v>
          </cell>
          <cell r="K30">
            <v>36</v>
          </cell>
          <cell r="L30">
            <v>24.25</v>
          </cell>
          <cell r="M30">
            <v>28.25</v>
          </cell>
          <cell r="N30">
            <v>36.47</v>
          </cell>
        </row>
        <row r="31">
          <cell r="F31">
            <v>10</v>
          </cell>
          <cell r="G31">
            <v>3</v>
          </cell>
          <cell r="H31">
            <v>2.82</v>
          </cell>
          <cell r="I31">
            <v>3.04</v>
          </cell>
          <cell r="J31">
            <v>3.14</v>
          </cell>
          <cell r="K31">
            <v>2.61</v>
          </cell>
          <cell r="L31">
            <v>2.2200000000000002</v>
          </cell>
          <cell r="M31">
            <v>2.88</v>
          </cell>
          <cell r="N31">
            <v>2.82</v>
          </cell>
        </row>
        <row r="32">
          <cell r="F32">
            <v>400</v>
          </cell>
          <cell r="G32">
            <v>64.59</v>
          </cell>
          <cell r="H32">
            <v>59.12</v>
          </cell>
          <cell r="I32">
            <v>65.81</v>
          </cell>
          <cell r="J32">
            <v>68.84</v>
          </cell>
          <cell r="K32">
            <v>52.75</v>
          </cell>
          <cell r="L32">
            <v>41.47</v>
          </cell>
          <cell r="M32">
            <v>60.95</v>
          </cell>
          <cell r="N32">
            <v>59.08</v>
          </cell>
        </row>
        <row r="33">
          <cell r="F33">
            <v>11.7</v>
          </cell>
          <cell r="G33">
            <v>4.84</v>
          </cell>
          <cell r="H33">
            <v>5.43</v>
          </cell>
          <cell r="I33">
            <v>6.51</v>
          </cell>
          <cell r="J33">
            <v>6.27</v>
          </cell>
          <cell r="K33">
            <v>6.02</v>
          </cell>
          <cell r="L33">
            <v>5.27</v>
          </cell>
          <cell r="M33">
            <v>5.96</v>
          </cell>
          <cell r="N33">
            <v>5.76</v>
          </cell>
        </row>
        <row r="34">
          <cell r="F34">
            <v>820</v>
          </cell>
          <cell r="G34">
            <v>173.76</v>
          </cell>
          <cell r="H34">
            <v>214.96</v>
          </cell>
          <cell r="I34">
            <v>296.8</v>
          </cell>
          <cell r="J34">
            <v>278.52</v>
          </cell>
          <cell r="K34">
            <v>259.52</v>
          </cell>
          <cell r="L34">
            <v>203.44</v>
          </cell>
          <cell r="M34">
            <v>254.96</v>
          </cell>
          <cell r="N34">
            <v>240.28</v>
          </cell>
        </row>
        <row r="35">
          <cell r="F35">
            <v>9.5</v>
          </cell>
          <cell r="G35">
            <v>4.78</v>
          </cell>
          <cell r="H35">
            <v>5.35</v>
          </cell>
          <cell r="I35">
            <v>5.78</v>
          </cell>
          <cell r="J35">
            <v>5.75</v>
          </cell>
          <cell r="K35">
            <v>5.68</v>
          </cell>
          <cell r="L35">
            <v>5.36</v>
          </cell>
          <cell r="M35">
            <v>5.41</v>
          </cell>
          <cell r="N35">
            <v>5.44</v>
          </cell>
        </row>
        <row r="36">
          <cell r="F36">
            <v>700</v>
          </cell>
          <cell r="G36" t="str">
            <v>***</v>
          </cell>
          <cell r="H36" t="str">
            <v>***</v>
          </cell>
          <cell r="I36" t="str">
            <v>***</v>
          </cell>
          <cell r="J36" t="str">
            <v>***</v>
          </cell>
          <cell r="K36" t="str">
            <v>***</v>
          </cell>
          <cell r="L36" t="str">
            <v>***</v>
          </cell>
          <cell r="M36" t="str">
            <v>***</v>
          </cell>
          <cell r="N36">
            <v>0</v>
          </cell>
        </row>
        <row r="37">
          <cell r="F37">
            <v>11.6</v>
          </cell>
          <cell r="G37">
            <v>6.1</v>
          </cell>
          <cell r="H37">
            <v>7.12</v>
          </cell>
          <cell r="I37">
            <v>8.3000000000000007</v>
          </cell>
          <cell r="J37">
            <v>8.65</v>
          </cell>
          <cell r="K37">
            <v>8.5</v>
          </cell>
          <cell r="L37">
            <v>8.15</v>
          </cell>
          <cell r="M37">
            <v>8.0299999999999994</v>
          </cell>
          <cell r="N37">
            <v>7.84</v>
          </cell>
        </row>
        <row r="38">
          <cell r="F38">
            <v>730</v>
          </cell>
          <cell r="G38">
            <v>182</v>
          </cell>
          <cell r="H38">
            <v>261.86</v>
          </cell>
          <cell r="I38">
            <v>372.6</v>
          </cell>
          <cell r="J38">
            <v>407</v>
          </cell>
          <cell r="K38">
            <v>392.2</v>
          </cell>
          <cell r="L38">
            <v>357.9</v>
          </cell>
          <cell r="M38">
            <v>346.49</v>
          </cell>
          <cell r="N38">
            <v>331.44</v>
          </cell>
        </row>
        <row r="39">
          <cell r="F39">
            <v>7</v>
          </cell>
          <cell r="G39">
            <v>6.38</v>
          </cell>
          <cell r="H39">
            <v>6.45</v>
          </cell>
          <cell r="I39">
            <v>6.49</v>
          </cell>
          <cell r="J39">
            <v>6.51</v>
          </cell>
          <cell r="K39">
            <v>6.47</v>
          </cell>
          <cell r="L39">
            <v>6.48</v>
          </cell>
          <cell r="M39">
            <v>6.93</v>
          </cell>
          <cell r="N39">
            <v>6.53</v>
          </cell>
        </row>
        <row r="40">
          <cell r="F40">
            <v>150</v>
          </cell>
          <cell r="G40">
            <v>107.28</v>
          </cell>
          <cell r="H40">
            <v>111.2</v>
          </cell>
          <cell r="I40">
            <v>113.44</v>
          </cell>
          <cell r="J40">
            <v>114.72</v>
          </cell>
          <cell r="K40">
            <v>112.32</v>
          </cell>
          <cell r="L40">
            <v>112.88</v>
          </cell>
          <cell r="M40">
            <v>144.96</v>
          </cell>
          <cell r="N40">
            <v>116.69</v>
          </cell>
        </row>
        <row r="41">
          <cell r="F41">
            <v>12.5</v>
          </cell>
          <cell r="G41">
            <v>4.7</v>
          </cell>
          <cell r="H41">
            <v>4.96</v>
          </cell>
          <cell r="I41">
            <v>5.39</v>
          </cell>
          <cell r="J41">
            <v>5.27</v>
          </cell>
          <cell r="K41">
            <v>5.17</v>
          </cell>
          <cell r="L41">
            <v>5.54</v>
          </cell>
          <cell r="M41">
            <v>5.95</v>
          </cell>
          <cell r="N41">
            <v>5.28</v>
          </cell>
        </row>
        <row r="42">
          <cell r="F42">
            <v>420</v>
          </cell>
          <cell r="G42">
            <v>15.7</v>
          </cell>
          <cell r="H42">
            <v>18.3</v>
          </cell>
          <cell r="I42">
            <v>25.2</v>
          </cell>
          <cell r="J42">
            <v>22.8</v>
          </cell>
          <cell r="K42">
            <v>20.8</v>
          </cell>
          <cell r="L42">
            <v>28.2</v>
          </cell>
          <cell r="M42">
            <v>39.6</v>
          </cell>
          <cell r="N42">
            <v>24.37</v>
          </cell>
        </row>
        <row r="43">
          <cell r="F43">
            <v>8.6</v>
          </cell>
          <cell r="G43">
            <v>1.72</v>
          </cell>
          <cell r="H43">
            <v>2.21</v>
          </cell>
          <cell r="I43">
            <v>2.76</v>
          </cell>
          <cell r="J43">
            <v>2.97</v>
          </cell>
          <cell r="K43">
            <v>2.25</v>
          </cell>
          <cell r="L43">
            <v>2.54</v>
          </cell>
          <cell r="M43">
            <v>5.98</v>
          </cell>
          <cell r="N43">
            <v>2.92</v>
          </cell>
        </row>
        <row r="44">
          <cell r="F44">
            <v>110</v>
          </cell>
          <cell r="G44">
            <v>8.6199999999999992</v>
          </cell>
          <cell r="H44">
            <v>14.63</v>
          </cell>
          <cell r="I44">
            <v>21.78</v>
          </cell>
          <cell r="J44">
            <v>24.51</v>
          </cell>
          <cell r="K44">
            <v>15.15</v>
          </cell>
          <cell r="L44">
            <v>18.920000000000002</v>
          </cell>
          <cell r="M44">
            <v>68.2</v>
          </cell>
          <cell r="N44">
            <v>24.54</v>
          </cell>
        </row>
        <row r="45">
          <cell r="F45">
            <v>4.5</v>
          </cell>
          <cell r="G45">
            <v>1.65</v>
          </cell>
          <cell r="H45">
            <v>2.42</v>
          </cell>
          <cell r="I45">
            <v>1.59</v>
          </cell>
          <cell r="J45">
            <v>1.84</v>
          </cell>
          <cell r="K45">
            <v>1.73</v>
          </cell>
          <cell r="L45">
            <v>3.39</v>
          </cell>
          <cell r="M45">
            <v>3.41</v>
          </cell>
          <cell r="N45">
            <v>2.29</v>
          </cell>
        </row>
        <row r="46">
          <cell r="F46">
            <v>119</v>
          </cell>
          <cell r="G46">
            <v>5.78</v>
          </cell>
          <cell r="H46">
            <v>13.94</v>
          </cell>
          <cell r="I46">
            <v>5.35</v>
          </cell>
          <cell r="J46">
            <v>7.4</v>
          </cell>
          <cell r="K46">
            <v>6.42</v>
          </cell>
          <cell r="L46">
            <v>29.1</v>
          </cell>
          <cell r="M46">
            <v>29.46</v>
          </cell>
          <cell r="N46">
            <v>13.92</v>
          </cell>
        </row>
        <row r="47">
          <cell r="F47">
            <v>5.5</v>
          </cell>
          <cell r="G47">
            <v>2.46</v>
          </cell>
          <cell r="H47">
            <v>2.2400000000000002</v>
          </cell>
          <cell r="I47">
            <v>2.09</v>
          </cell>
          <cell r="J47">
            <v>2.04</v>
          </cell>
          <cell r="K47">
            <v>1.98</v>
          </cell>
          <cell r="L47">
            <v>1.98</v>
          </cell>
          <cell r="M47">
            <v>2.21</v>
          </cell>
          <cell r="N47">
            <v>2.14</v>
          </cell>
        </row>
        <row r="48">
          <cell r="F48">
            <v>60</v>
          </cell>
          <cell r="G48">
            <v>9.61</v>
          </cell>
          <cell r="H48">
            <v>6.26</v>
          </cell>
          <cell r="I48">
            <v>4.17</v>
          </cell>
          <cell r="J48">
            <v>3.52</v>
          </cell>
          <cell r="K48">
            <v>2.74</v>
          </cell>
          <cell r="L48">
            <v>2.74</v>
          </cell>
          <cell r="M48">
            <v>5.84</v>
          </cell>
          <cell r="N48">
            <v>4.9800000000000004</v>
          </cell>
        </row>
        <row r="49">
          <cell r="F49">
            <v>6.5</v>
          </cell>
          <cell r="G49">
            <v>2.8</v>
          </cell>
          <cell r="H49">
            <v>3.03</v>
          </cell>
          <cell r="I49">
            <v>3</v>
          </cell>
          <cell r="J49">
            <v>3.03</v>
          </cell>
          <cell r="K49">
            <v>3.08</v>
          </cell>
          <cell r="L49">
            <v>3.16</v>
          </cell>
          <cell r="M49">
            <v>5.0199999999999996</v>
          </cell>
          <cell r="N49">
            <v>3.3</v>
          </cell>
        </row>
        <row r="50">
          <cell r="F50">
            <v>110</v>
          </cell>
          <cell r="G50">
            <v>30</v>
          </cell>
          <cell r="H50">
            <v>33.74</v>
          </cell>
          <cell r="I50">
            <v>33.25</v>
          </cell>
          <cell r="J50">
            <v>33.74</v>
          </cell>
          <cell r="K50">
            <v>34.549999999999997</v>
          </cell>
          <cell r="L50">
            <v>35.85</v>
          </cell>
          <cell r="M50">
            <v>68.88</v>
          </cell>
          <cell r="N50">
            <v>38.57</v>
          </cell>
        </row>
        <row r="51">
          <cell r="F51">
            <v>7.5</v>
          </cell>
          <cell r="G51">
            <v>1.02</v>
          </cell>
          <cell r="H51">
            <v>1.03</v>
          </cell>
          <cell r="I51">
            <v>1.04</v>
          </cell>
          <cell r="J51">
            <v>0.89</v>
          </cell>
          <cell r="K51">
            <v>0.85</v>
          </cell>
          <cell r="L51">
            <v>0.85</v>
          </cell>
          <cell r="M51">
            <v>2.44</v>
          </cell>
          <cell r="N51">
            <v>1.1599999999999999</v>
          </cell>
        </row>
        <row r="52">
          <cell r="F52">
            <v>370</v>
          </cell>
          <cell r="G52">
            <v>3.28</v>
          </cell>
          <cell r="H52">
            <v>3.42</v>
          </cell>
          <cell r="I52">
            <v>3.56</v>
          </cell>
          <cell r="J52">
            <v>2.7</v>
          </cell>
          <cell r="K52">
            <v>2.62</v>
          </cell>
          <cell r="L52">
            <v>2.62</v>
          </cell>
          <cell r="M52">
            <v>28.56</v>
          </cell>
          <cell r="N52">
            <v>6.68</v>
          </cell>
        </row>
        <row r="53">
          <cell r="F53">
            <v>8.5</v>
          </cell>
          <cell r="G53">
            <v>5.25</v>
          </cell>
          <cell r="H53">
            <v>5.46</v>
          </cell>
          <cell r="I53">
            <v>5.54</v>
          </cell>
          <cell r="J53">
            <v>5.58</v>
          </cell>
          <cell r="K53">
            <v>5.49</v>
          </cell>
          <cell r="L53">
            <v>5.36</v>
          </cell>
          <cell r="M53">
            <v>5.57</v>
          </cell>
          <cell r="N53">
            <v>5.46</v>
          </cell>
        </row>
        <row r="54">
          <cell r="F54">
            <v>290</v>
          </cell>
          <cell r="G54">
            <v>94.9</v>
          </cell>
          <cell r="H54">
            <v>96.16</v>
          </cell>
          <cell r="I54">
            <v>96.64</v>
          </cell>
          <cell r="J54">
            <v>96.88</v>
          </cell>
          <cell r="K54">
            <v>96.34</v>
          </cell>
          <cell r="L54">
            <v>95.56</v>
          </cell>
          <cell r="M54">
            <v>96.82</v>
          </cell>
          <cell r="N54">
            <v>96.19</v>
          </cell>
        </row>
        <row r="55">
          <cell r="F55">
            <v>7.5</v>
          </cell>
          <cell r="G55">
            <v>2.69</v>
          </cell>
          <cell r="H55">
            <v>3.73</v>
          </cell>
          <cell r="I55">
            <v>4.3899999999999997</v>
          </cell>
          <cell r="J55">
            <v>4.9000000000000004</v>
          </cell>
          <cell r="K55">
            <v>5.17</v>
          </cell>
          <cell r="L55">
            <v>5.28</v>
          </cell>
          <cell r="M55">
            <v>5.6</v>
          </cell>
          <cell r="N55">
            <v>4.54</v>
          </cell>
        </row>
        <row r="56">
          <cell r="F56">
            <v>700</v>
          </cell>
          <cell r="G56" t="str">
            <v>***</v>
          </cell>
          <cell r="H56" t="str">
            <v>***</v>
          </cell>
          <cell r="I56" t="str">
            <v>***</v>
          </cell>
          <cell r="J56" t="str">
            <v>***</v>
          </cell>
          <cell r="K56" t="str">
            <v>***</v>
          </cell>
          <cell r="L56" t="str">
            <v>***</v>
          </cell>
          <cell r="M56" t="str">
            <v>***</v>
          </cell>
          <cell r="N56"/>
        </row>
        <row r="57">
          <cell r="F57">
            <v>9.8000000000000007</v>
          </cell>
          <cell r="G57">
            <v>4.87</v>
          </cell>
          <cell r="H57">
            <v>5.81</v>
          </cell>
          <cell r="I57">
            <v>6.47</v>
          </cell>
          <cell r="J57">
            <v>6.98</v>
          </cell>
          <cell r="K57">
            <v>7.24</v>
          </cell>
          <cell r="L57">
            <v>7.38</v>
          </cell>
          <cell r="M57">
            <v>7.65</v>
          </cell>
          <cell r="N57">
            <v>6.63</v>
          </cell>
        </row>
        <row r="58">
          <cell r="F58">
            <v>1050</v>
          </cell>
          <cell r="G58">
            <v>317.98</v>
          </cell>
          <cell r="H58">
            <v>433.5</v>
          </cell>
          <cell r="I58">
            <v>519.15</v>
          </cell>
          <cell r="J58">
            <v>597.30999999999995</v>
          </cell>
          <cell r="K58">
            <v>632.69000000000005</v>
          </cell>
          <cell r="L58">
            <v>651.74</v>
          </cell>
          <cell r="M58">
            <v>688.48</v>
          </cell>
          <cell r="N58">
            <v>548.69000000000005</v>
          </cell>
        </row>
        <row r="59">
          <cell r="F59">
            <v>6.3</v>
          </cell>
          <cell r="G59">
            <v>1.17</v>
          </cell>
          <cell r="H59">
            <v>1.1399999999999999</v>
          </cell>
          <cell r="I59">
            <v>1.23</v>
          </cell>
          <cell r="J59">
            <v>1.21</v>
          </cell>
          <cell r="K59">
            <v>1.18</v>
          </cell>
          <cell r="L59">
            <v>1.44</v>
          </cell>
          <cell r="M59">
            <v>1.66</v>
          </cell>
          <cell r="N59">
            <v>1.29</v>
          </cell>
        </row>
        <row r="60">
          <cell r="F60">
            <v>0</v>
          </cell>
          <cell r="G60" t="str">
            <v>***</v>
          </cell>
          <cell r="H60" t="str">
            <v>***</v>
          </cell>
          <cell r="I60" t="str">
            <v>***</v>
          </cell>
          <cell r="J60" t="str">
            <v>***</v>
          </cell>
          <cell r="K60" t="str">
            <v>***</v>
          </cell>
          <cell r="L60" t="str">
            <v>***</v>
          </cell>
          <cell r="M60" t="str">
            <v>***</v>
          </cell>
          <cell r="N60"/>
        </row>
        <row r="61">
          <cell r="F61">
            <v>9</v>
          </cell>
          <cell r="G61">
            <v>8.7799999999999994</v>
          </cell>
          <cell r="H61">
            <v>7.94</v>
          </cell>
          <cell r="I61">
            <v>6.68</v>
          </cell>
          <cell r="J61">
            <v>5.39</v>
          </cell>
          <cell r="K61">
            <v>4.7300000000000004</v>
          </cell>
          <cell r="L61">
            <v>4.8</v>
          </cell>
          <cell r="M61">
            <v>7.96</v>
          </cell>
          <cell r="N61">
            <v>6.61</v>
          </cell>
        </row>
        <row r="62">
          <cell r="F62">
            <v>370</v>
          </cell>
          <cell r="G62">
            <v>359</v>
          </cell>
          <cell r="H62">
            <v>317</v>
          </cell>
          <cell r="I62">
            <v>254</v>
          </cell>
          <cell r="J62">
            <v>190.12</v>
          </cell>
          <cell r="K62">
            <v>158.44</v>
          </cell>
          <cell r="L62">
            <v>161.80000000000001</v>
          </cell>
          <cell r="M62">
            <v>318</v>
          </cell>
          <cell r="N62">
            <v>251.19</v>
          </cell>
        </row>
        <row r="63">
          <cell r="F63">
            <v>9</v>
          </cell>
          <cell r="G63">
            <v>9.52</v>
          </cell>
          <cell r="H63">
            <v>9.49</v>
          </cell>
          <cell r="I63">
            <v>9.16</v>
          </cell>
          <cell r="J63">
            <v>8.4600000000000009</v>
          </cell>
          <cell r="K63">
            <v>7.7</v>
          </cell>
          <cell r="L63">
            <v>7.17</v>
          </cell>
          <cell r="M63">
            <v>9.77</v>
          </cell>
          <cell r="N63">
            <v>8.75</v>
          </cell>
        </row>
        <row r="64">
          <cell r="F64">
            <v>520</v>
          </cell>
          <cell r="G64">
            <v>598</v>
          </cell>
          <cell r="H64">
            <v>593.5</v>
          </cell>
          <cell r="I64">
            <v>544</v>
          </cell>
          <cell r="J64">
            <v>450</v>
          </cell>
          <cell r="K64">
            <v>371.4</v>
          </cell>
          <cell r="L64">
            <v>322.11</v>
          </cell>
          <cell r="M64">
            <v>635.5</v>
          </cell>
          <cell r="N64">
            <v>502.07</v>
          </cell>
        </row>
        <row r="65">
          <cell r="F65">
            <v>8.8000000000000007</v>
          </cell>
          <cell r="G65">
            <v>10.88</v>
          </cell>
          <cell r="H65">
            <v>11.01</v>
          </cell>
          <cell r="I65">
            <v>10.94</v>
          </cell>
          <cell r="J65">
            <v>10.76</v>
          </cell>
          <cell r="K65">
            <v>10.46</v>
          </cell>
          <cell r="L65">
            <v>10.26</v>
          </cell>
          <cell r="M65">
            <v>10.7</v>
          </cell>
          <cell r="N65">
            <v>10.72</v>
          </cell>
        </row>
        <row r="66">
          <cell r="F66">
            <v>180</v>
          </cell>
          <cell r="G66">
            <v>466.3</v>
          </cell>
          <cell r="H66">
            <v>483.85</v>
          </cell>
          <cell r="I66">
            <v>474.4</v>
          </cell>
          <cell r="J66">
            <v>450.1</v>
          </cell>
          <cell r="K66">
            <v>409.8</v>
          </cell>
          <cell r="L66">
            <v>383.8</v>
          </cell>
          <cell r="M66">
            <v>442</v>
          </cell>
          <cell r="N66">
            <v>444.32</v>
          </cell>
        </row>
        <row r="67">
          <cell r="F67">
            <v>9.5</v>
          </cell>
          <cell r="G67">
            <v>8.5</v>
          </cell>
          <cell r="H67">
            <v>9.19</v>
          </cell>
          <cell r="I67">
            <v>9.6300000000000008</v>
          </cell>
          <cell r="J67">
            <v>9.81</v>
          </cell>
          <cell r="K67">
            <v>9.93</v>
          </cell>
          <cell r="L67">
            <v>9.94</v>
          </cell>
          <cell r="M67">
            <v>10.029999999999999</v>
          </cell>
          <cell r="N67">
            <v>9.58</v>
          </cell>
        </row>
        <row r="68">
          <cell r="F68">
            <v>0</v>
          </cell>
          <cell r="G68" t="str">
            <v>***</v>
          </cell>
          <cell r="H68" t="str">
            <v>***</v>
          </cell>
          <cell r="I68" t="str">
            <v>***</v>
          </cell>
          <cell r="J68" t="str">
            <v>***</v>
          </cell>
          <cell r="K68" t="str">
            <v>***</v>
          </cell>
          <cell r="L68" t="str">
            <v>***</v>
          </cell>
          <cell r="M68" t="str">
            <v>***</v>
          </cell>
          <cell r="N68">
            <v>0</v>
          </cell>
        </row>
        <row r="69">
          <cell r="F69">
            <v>12</v>
          </cell>
          <cell r="G69">
            <v>10.62</v>
          </cell>
          <cell r="H69">
            <v>10.96</v>
          </cell>
          <cell r="I69">
            <v>11.54</v>
          </cell>
          <cell r="J69">
            <v>11.8</v>
          </cell>
          <cell r="K69">
            <v>12.13</v>
          </cell>
          <cell r="L69">
            <v>12.39</v>
          </cell>
          <cell r="M69">
            <v>11.97</v>
          </cell>
          <cell r="N69">
            <v>11.63</v>
          </cell>
        </row>
        <row r="70">
          <cell r="F70">
            <v>1020</v>
          </cell>
          <cell r="G70" t="str">
            <v>***</v>
          </cell>
          <cell r="H70">
            <v>565.79</v>
          </cell>
          <cell r="I70">
            <v>768.67</v>
          </cell>
          <cell r="J70">
            <v>890</v>
          </cell>
          <cell r="K70">
            <v>0</v>
          </cell>
          <cell r="L70">
            <v>1207.2</v>
          </cell>
          <cell r="M70">
            <v>1000.5</v>
          </cell>
          <cell r="N70">
            <v>886.43</v>
          </cell>
        </row>
        <row r="71">
          <cell r="F71">
            <v>12.5</v>
          </cell>
          <cell r="G71">
            <v>8.98</v>
          </cell>
          <cell r="H71">
            <v>9.5299999999999994</v>
          </cell>
          <cell r="I71">
            <v>9.9600000000000009</v>
          </cell>
          <cell r="J71">
            <v>10.56</v>
          </cell>
          <cell r="K71">
            <v>10.89</v>
          </cell>
          <cell r="L71">
            <v>11.21</v>
          </cell>
          <cell r="M71">
            <v>11.64</v>
          </cell>
          <cell r="N71">
            <v>10.4</v>
          </cell>
        </row>
        <row r="72">
          <cell r="F72">
            <v>1200</v>
          </cell>
          <cell r="G72">
            <v>497.2</v>
          </cell>
          <cell r="H72">
            <v>589.04</v>
          </cell>
          <cell r="I72">
            <v>661.28</v>
          </cell>
          <cell r="J72">
            <v>766.56</v>
          </cell>
          <cell r="K72">
            <v>824.64</v>
          </cell>
          <cell r="L72">
            <v>888.52</v>
          </cell>
          <cell r="M72">
            <v>980.8</v>
          </cell>
          <cell r="N72">
            <v>744.01</v>
          </cell>
        </row>
        <row r="73">
          <cell r="F73">
            <v>10</v>
          </cell>
          <cell r="G73">
            <v>6.99</v>
          </cell>
          <cell r="H73">
            <v>7.48</v>
          </cell>
          <cell r="I73">
            <v>7.88</v>
          </cell>
          <cell r="J73">
            <v>8.31</v>
          </cell>
          <cell r="K73">
            <v>8.6199999999999992</v>
          </cell>
          <cell r="L73">
            <v>8.89</v>
          </cell>
          <cell r="M73">
            <v>9.14</v>
          </cell>
          <cell r="N73">
            <v>8.19</v>
          </cell>
        </row>
        <row r="74">
          <cell r="F74">
            <v>1100</v>
          </cell>
          <cell r="G74">
            <v>498.55</v>
          </cell>
          <cell r="H74">
            <v>575.17999999999995</v>
          </cell>
          <cell r="I74">
            <v>640.71</v>
          </cell>
          <cell r="J74">
            <v>723.41</v>
          </cell>
          <cell r="K74">
            <v>776.19</v>
          </cell>
          <cell r="L74">
            <v>837.41</v>
          </cell>
          <cell r="M74">
            <v>896.55</v>
          </cell>
          <cell r="N74">
            <v>706.86</v>
          </cell>
        </row>
        <row r="75">
          <cell r="F75">
            <v>8.5</v>
          </cell>
          <cell r="G75">
            <v>1.76</v>
          </cell>
          <cell r="H75">
            <v>1.39</v>
          </cell>
          <cell r="I75">
            <v>1.18</v>
          </cell>
          <cell r="J75">
            <v>1.45</v>
          </cell>
          <cell r="K75">
            <v>2.09</v>
          </cell>
          <cell r="L75">
            <v>1.53</v>
          </cell>
          <cell r="M75">
            <v>3.65</v>
          </cell>
          <cell r="N75">
            <v>1.86</v>
          </cell>
        </row>
        <row r="76">
          <cell r="F76">
            <v>370</v>
          </cell>
          <cell r="G76">
            <v>24.76</v>
          </cell>
          <cell r="H76">
            <v>16.690000000000001</v>
          </cell>
          <cell r="I76">
            <v>12.11</v>
          </cell>
          <cell r="J76">
            <v>18</v>
          </cell>
          <cell r="K76">
            <v>32.700000000000003</v>
          </cell>
          <cell r="L76">
            <v>19.75</v>
          </cell>
          <cell r="M76">
            <v>83</v>
          </cell>
          <cell r="N76">
            <v>29.57</v>
          </cell>
        </row>
        <row r="77">
          <cell r="F77">
            <v>10</v>
          </cell>
          <cell r="G77">
            <v>3.1</v>
          </cell>
          <cell r="H77">
            <v>2.61</v>
          </cell>
          <cell r="I77">
            <v>2.4300000000000002</v>
          </cell>
          <cell r="J77">
            <v>2.39</v>
          </cell>
          <cell r="K77">
            <v>2.4700000000000002</v>
          </cell>
          <cell r="L77">
            <v>2.5299999999999998</v>
          </cell>
          <cell r="M77">
            <v>3.79</v>
          </cell>
          <cell r="N77">
            <v>2.76</v>
          </cell>
        </row>
        <row r="78">
          <cell r="F78">
            <v>650</v>
          </cell>
          <cell r="G78">
            <v>29</v>
          </cell>
          <cell r="H78">
            <v>6.46</v>
          </cell>
          <cell r="I78">
            <v>3.39</v>
          </cell>
          <cell r="J78">
            <v>3.18</v>
          </cell>
          <cell r="K78">
            <v>4.07</v>
          </cell>
          <cell r="L78">
            <v>5.0999999999999996</v>
          </cell>
          <cell r="M78">
            <v>76</v>
          </cell>
          <cell r="N78">
            <v>18.170000000000002</v>
          </cell>
        </row>
        <row r="79">
          <cell r="F79">
            <v>9</v>
          </cell>
          <cell r="G79">
            <v>3.82</v>
          </cell>
          <cell r="H79">
            <v>3.06</v>
          </cell>
          <cell r="I79">
            <v>2.8</v>
          </cell>
          <cell r="J79">
            <v>2.4300000000000002</v>
          </cell>
          <cell r="K79">
            <v>2.4700000000000002</v>
          </cell>
          <cell r="L79">
            <v>2.58</v>
          </cell>
          <cell r="M79">
            <v>4</v>
          </cell>
          <cell r="N79">
            <v>3.02</v>
          </cell>
        </row>
        <row r="80">
          <cell r="F80">
            <v>490</v>
          </cell>
          <cell r="G80">
            <v>100.4</v>
          </cell>
          <cell r="H80">
            <v>60.3</v>
          </cell>
          <cell r="I80">
            <v>49.25</v>
          </cell>
          <cell r="J80">
            <v>33.520000000000003</v>
          </cell>
          <cell r="K80">
            <v>35.22</v>
          </cell>
          <cell r="L80">
            <v>39.9</v>
          </cell>
          <cell r="M80">
            <v>110</v>
          </cell>
          <cell r="N80">
            <v>61.23</v>
          </cell>
        </row>
        <row r="81">
          <cell r="F81">
            <v>5</v>
          </cell>
          <cell r="G81">
            <v>3.57</v>
          </cell>
          <cell r="H81">
            <v>3.46</v>
          </cell>
          <cell r="I81">
            <v>3.37</v>
          </cell>
          <cell r="J81">
            <v>3.35</v>
          </cell>
          <cell r="K81">
            <v>3.49</v>
          </cell>
          <cell r="L81">
            <v>3.53</v>
          </cell>
          <cell r="M81">
            <v>5.09</v>
          </cell>
          <cell r="N81">
            <v>3.69</v>
          </cell>
        </row>
        <row r="82">
          <cell r="F82">
            <v>70</v>
          </cell>
          <cell r="G82">
            <v>10.220000000000001</v>
          </cell>
          <cell r="H82">
            <v>8.4</v>
          </cell>
          <cell r="I82">
            <v>7.05</v>
          </cell>
          <cell r="J82">
            <v>6.75</v>
          </cell>
          <cell r="K82">
            <v>8.85</v>
          </cell>
          <cell r="L82">
            <v>9.52</v>
          </cell>
          <cell r="M82">
            <v>75.790000000000006</v>
          </cell>
          <cell r="N82"/>
        </row>
        <row r="83">
          <cell r="F83">
            <v>5</v>
          </cell>
          <cell r="G83">
            <v>4.6399999999999997</v>
          </cell>
          <cell r="H83">
            <v>4.68</v>
          </cell>
          <cell r="I83">
            <v>4.7</v>
          </cell>
          <cell r="J83">
            <v>4.7300000000000004</v>
          </cell>
          <cell r="K83">
            <v>4.7300000000000004</v>
          </cell>
          <cell r="L83">
            <v>4.75</v>
          </cell>
          <cell r="M83">
            <v>4.78</v>
          </cell>
          <cell r="N83">
            <v>4.72</v>
          </cell>
        </row>
        <row r="84">
          <cell r="F84">
            <v>80</v>
          </cell>
          <cell r="G84">
            <v>53.65</v>
          </cell>
          <cell r="H84">
            <v>56.58</v>
          </cell>
          <cell r="I84">
            <v>58.04</v>
          </cell>
          <cell r="J84">
            <v>60.24</v>
          </cell>
          <cell r="K84">
            <v>60.24</v>
          </cell>
          <cell r="L84">
            <v>61.7</v>
          </cell>
          <cell r="M84">
            <v>63.9</v>
          </cell>
          <cell r="N84">
            <v>59.19</v>
          </cell>
        </row>
        <row r="85">
          <cell r="F85">
            <v>6</v>
          </cell>
          <cell r="G85">
            <v>4.5199999999999996</v>
          </cell>
          <cell r="H85">
            <v>4.55</v>
          </cell>
          <cell r="I85">
            <v>4.97</v>
          </cell>
          <cell r="J85">
            <v>5.16</v>
          </cell>
          <cell r="K85">
            <v>5.19</v>
          </cell>
          <cell r="L85">
            <v>5.28</v>
          </cell>
          <cell r="M85">
            <v>5.3</v>
          </cell>
          <cell r="N85">
            <v>5</v>
          </cell>
        </row>
        <row r="86">
          <cell r="F86">
            <v>90</v>
          </cell>
          <cell r="G86">
            <v>33.799999999999997</v>
          </cell>
          <cell r="H86">
            <v>34.75</v>
          </cell>
          <cell r="I86">
            <v>48.05</v>
          </cell>
          <cell r="J86">
            <v>54.87</v>
          </cell>
          <cell r="K86">
            <v>55.97</v>
          </cell>
          <cell r="L86">
            <v>59.27</v>
          </cell>
          <cell r="M86">
            <v>60</v>
          </cell>
          <cell r="N86">
            <v>49.53</v>
          </cell>
        </row>
        <row r="87">
          <cell r="F87">
            <v>9.5</v>
          </cell>
          <cell r="G87">
            <v>8.1199999999999992</v>
          </cell>
          <cell r="H87">
            <v>8.18</v>
          </cell>
          <cell r="I87">
            <v>8.5500000000000007</v>
          </cell>
          <cell r="J87">
            <v>9</v>
          </cell>
          <cell r="K87">
            <v>9.23</v>
          </cell>
          <cell r="L87">
            <v>9.31</v>
          </cell>
          <cell r="M87">
            <v>9.3800000000000008</v>
          </cell>
          <cell r="N87">
            <v>8.82</v>
          </cell>
        </row>
        <row r="88">
          <cell r="F88">
            <v>200</v>
          </cell>
          <cell r="G88">
            <v>129</v>
          </cell>
          <cell r="H88">
            <v>132</v>
          </cell>
          <cell r="I88">
            <v>150.5</v>
          </cell>
          <cell r="J88">
            <v>173.75</v>
          </cell>
          <cell r="K88">
            <v>185.82</v>
          </cell>
          <cell r="L88">
            <v>190.02</v>
          </cell>
          <cell r="M88">
            <v>193.7</v>
          </cell>
          <cell r="N88">
            <v>164.97</v>
          </cell>
        </row>
        <row r="89">
          <cell r="F89">
            <v>8.6999999999999993</v>
          </cell>
          <cell r="G89">
            <v>5.4</v>
          </cell>
          <cell r="H89">
            <v>5.78</v>
          </cell>
          <cell r="I89">
            <v>6.73</v>
          </cell>
          <cell r="J89">
            <v>5.49</v>
          </cell>
          <cell r="K89">
            <v>5.81</v>
          </cell>
          <cell r="L89">
            <v>6.32</v>
          </cell>
          <cell r="M89">
            <v>9.16</v>
          </cell>
          <cell r="N89">
            <v>6.38</v>
          </cell>
        </row>
        <row r="90">
          <cell r="F90">
            <v>135</v>
          </cell>
          <cell r="G90">
            <v>63.06</v>
          </cell>
          <cell r="H90">
            <v>71.540000000000006</v>
          </cell>
          <cell r="I90">
            <v>92.77</v>
          </cell>
          <cell r="J90">
            <v>65.069999999999993</v>
          </cell>
          <cell r="K90">
            <v>72.2</v>
          </cell>
          <cell r="L90">
            <v>83.59</v>
          </cell>
          <cell r="M90">
            <v>146.5</v>
          </cell>
          <cell r="N90">
            <v>84.96</v>
          </cell>
        </row>
        <row r="91">
          <cell r="F91">
            <v>13.5</v>
          </cell>
          <cell r="G91">
            <v>12.56</v>
          </cell>
          <cell r="H91">
            <v>12.59</v>
          </cell>
          <cell r="I91">
            <v>12.73</v>
          </cell>
          <cell r="J91">
            <v>12.83</v>
          </cell>
          <cell r="K91">
            <v>12.89</v>
          </cell>
          <cell r="L91">
            <v>13.01</v>
          </cell>
          <cell r="M91">
            <v>13.12</v>
          </cell>
          <cell r="N91">
            <v>12.82</v>
          </cell>
        </row>
        <row r="92">
          <cell r="F92">
            <v>610</v>
          </cell>
          <cell r="G92">
            <v>532.79999999999995</v>
          </cell>
          <cell r="H92">
            <v>535.20000000000005</v>
          </cell>
          <cell r="I92">
            <v>546.4</v>
          </cell>
          <cell r="J92">
            <v>554.4</v>
          </cell>
          <cell r="K92">
            <v>559.20000000000005</v>
          </cell>
          <cell r="L92">
            <v>568.79999999999995</v>
          </cell>
          <cell r="M92">
            <v>577.6</v>
          </cell>
          <cell r="N92">
            <v>553.49</v>
          </cell>
        </row>
        <row r="93">
          <cell r="F93">
            <v>19</v>
          </cell>
          <cell r="G93">
            <v>7.33</v>
          </cell>
          <cell r="H93">
            <v>7</v>
          </cell>
          <cell r="I93">
            <v>7.16</v>
          </cell>
          <cell r="J93">
            <v>7.73</v>
          </cell>
          <cell r="K93">
            <v>7.85</v>
          </cell>
          <cell r="L93">
            <v>7.84</v>
          </cell>
          <cell r="M93">
            <v>7.99</v>
          </cell>
          <cell r="N93">
            <v>7.56</v>
          </cell>
        </row>
        <row r="94">
          <cell r="F94">
            <v>0</v>
          </cell>
          <cell r="G94">
            <v>0</v>
          </cell>
          <cell r="H94">
            <v>0</v>
          </cell>
          <cell r="I94">
            <v>0</v>
          </cell>
          <cell r="J94">
            <v>0</v>
          </cell>
          <cell r="K94">
            <v>0</v>
          </cell>
          <cell r="L94">
            <v>0</v>
          </cell>
          <cell r="M94">
            <v>0</v>
          </cell>
          <cell r="N94">
            <v>0</v>
          </cell>
        </row>
        <row r="95">
          <cell r="F95">
            <v>11.6</v>
          </cell>
          <cell r="G95">
            <v>4.58</v>
          </cell>
          <cell r="H95">
            <v>4.42</v>
          </cell>
          <cell r="I95">
            <v>4.42</v>
          </cell>
          <cell r="J95">
            <v>4.96</v>
          </cell>
          <cell r="K95">
            <v>5.2</v>
          </cell>
          <cell r="L95">
            <v>5.2</v>
          </cell>
          <cell r="M95">
            <v>5.54</v>
          </cell>
          <cell r="N95">
            <v>4.9000000000000004</v>
          </cell>
        </row>
        <row r="96">
          <cell r="F96">
            <v>0</v>
          </cell>
          <cell r="G96">
            <v>0</v>
          </cell>
          <cell r="H96">
            <v>0</v>
          </cell>
          <cell r="I96">
            <v>0</v>
          </cell>
          <cell r="J96">
            <v>0</v>
          </cell>
          <cell r="K96">
            <v>0</v>
          </cell>
          <cell r="L96">
            <v>0</v>
          </cell>
          <cell r="M96">
            <v>0</v>
          </cell>
          <cell r="N96">
            <v>0</v>
          </cell>
        </row>
        <row r="97">
          <cell r="F97">
            <v>14</v>
          </cell>
          <cell r="G97">
            <v>6.57</v>
          </cell>
          <cell r="H97">
            <v>7.12</v>
          </cell>
          <cell r="I97">
            <v>6.82</v>
          </cell>
          <cell r="J97">
            <v>6.97</v>
          </cell>
          <cell r="K97">
            <v>7.39</v>
          </cell>
          <cell r="L97">
            <v>7.49</v>
          </cell>
          <cell r="M97">
            <v>7.46</v>
          </cell>
          <cell r="N97">
            <v>7.12</v>
          </cell>
        </row>
        <row r="98">
          <cell r="F98">
            <v>0</v>
          </cell>
          <cell r="G98">
            <v>0</v>
          </cell>
          <cell r="H98">
            <v>0</v>
          </cell>
          <cell r="I98">
            <v>0</v>
          </cell>
          <cell r="J98">
            <v>0</v>
          </cell>
          <cell r="K98">
            <v>0</v>
          </cell>
          <cell r="L98">
            <v>0</v>
          </cell>
          <cell r="M98">
            <v>0</v>
          </cell>
          <cell r="N98">
            <v>0</v>
          </cell>
        </row>
        <row r="99">
          <cell r="F99">
            <v>13</v>
          </cell>
          <cell r="G99">
            <v>6.2</v>
          </cell>
          <cell r="H99">
            <v>6.32</v>
          </cell>
          <cell r="I99">
            <v>7.15</v>
          </cell>
          <cell r="J99">
            <v>7.5</v>
          </cell>
          <cell r="K99">
            <v>7.55</v>
          </cell>
          <cell r="L99">
            <v>8</v>
          </cell>
          <cell r="M99">
            <v>8.25</v>
          </cell>
          <cell r="N99">
            <v>7.28</v>
          </cell>
        </row>
        <row r="100">
          <cell r="F100">
            <v>0</v>
          </cell>
          <cell r="G100">
            <v>0</v>
          </cell>
          <cell r="H100">
            <v>0</v>
          </cell>
          <cell r="I100">
            <v>0</v>
          </cell>
          <cell r="J100">
            <v>0</v>
          </cell>
          <cell r="K100">
            <v>0</v>
          </cell>
          <cell r="L100">
            <v>0</v>
          </cell>
          <cell r="M100">
            <v>0</v>
          </cell>
          <cell r="N100">
            <v>0</v>
          </cell>
        </row>
        <row r="101">
          <cell r="F101">
            <v>13</v>
          </cell>
          <cell r="G101">
            <v>7.3</v>
          </cell>
          <cell r="H101">
            <v>7.3</v>
          </cell>
          <cell r="I101">
            <v>7.34</v>
          </cell>
          <cell r="J101">
            <v>7.4</v>
          </cell>
          <cell r="K101">
            <v>7.4</v>
          </cell>
          <cell r="L101">
            <v>8</v>
          </cell>
          <cell r="M101">
            <v>9</v>
          </cell>
          <cell r="N101">
            <v>7.68</v>
          </cell>
        </row>
        <row r="102">
          <cell r="F102">
            <v>0</v>
          </cell>
          <cell r="G102">
            <v>0</v>
          </cell>
          <cell r="H102">
            <v>0</v>
          </cell>
          <cell r="I102">
            <v>0</v>
          </cell>
          <cell r="J102">
            <v>0</v>
          </cell>
          <cell r="K102">
            <v>0</v>
          </cell>
          <cell r="L102">
            <v>0</v>
          </cell>
          <cell r="M102">
            <v>0</v>
          </cell>
          <cell r="N102">
            <v>0</v>
          </cell>
        </row>
        <row r="103">
          <cell r="F103">
            <v>7</v>
          </cell>
          <cell r="G103">
            <v>6.38</v>
          </cell>
          <cell r="H103">
            <v>6.45</v>
          </cell>
          <cell r="I103">
            <v>6.49</v>
          </cell>
          <cell r="J103">
            <v>6.51</v>
          </cell>
          <cell r="K103">
            <v>6.47</v>
          </cell>
          <cell r="L103">
            <v>6.48</v>
          </cell>
          <cell r="M103">
            <v>6.93</v>
          </cell>
          <cell r="N103">
            <v>6.53</v>
          </cell>
        </row>
        <row r="104">
          <cell r="F104">
            <v>150</v>
          </cell>
          <cell r="G104">
            <v>107.28</v>
          </cell>
          <cell r="H104">
            <v>111.2</v>
          </cell>
          <cell r="I104">
            <v>113.44</v>
          </cell>
          <cell r="J104">
            <v>114.72</v>
          </cell>
          <cell r="K104">
            <v>112.32</v>
          </cell>
          <cell r="L104">
            <v>112.88</v>
          </cell>
          <cell r="M104">
            <v>144.96</v>
          </cell>
          <cell r="N104">
            <v>116.69</v>
          </cell>
        </row>
        <row r="105">
          <cell r="F105">
            <v>12.5</v>
          </cell>
          <cell r="G105">
            <v>4.7</v>
          </cell>
          <cell r="H105">
            <v>4.96</v>
          </cell>
          <cell r="I105">
            <v>5.39</v>
          </cell>
          <cell r="J105">
            <v>5.27</v>
          </cell>
          <cell r="K105">
            <v>5.17</v>
          </cell>
          <cell r="L105">
            <v>5.54</v>
          </cell>
          <cell r="M105">
            <v>5.95</v>
          </cell>
          <cell r="N105">
            <v>5.28</v>
          </cell>
        </row>
        <row r="106">
          <cell r="F106">
            <v>420</v>
          </cell>
          <cell r="G106">
            <v>15.7</v>
          </cell>
          <cell r="H106">
            <v>18.3</v>
          </cell>
          <cell r="I106">
            <v>25.2</v>
          </cell>
          <cell r="J106">
            <v>22.8</v>
          </cell>
          <cell r="K106">
            <v>20.8</v>
          </cell>
          <cell r="L106">
            <v>28.2</v>
          </cell>
          <cell r="M106">
            <v>39.6</v>
          </cell>
          <cell r="N106">
            <v>24.37</v>
          </cell>
        </row>
        <row r="107">
          <cell r="F107">
            <v>8.6</v>
          </cell>
          <cell r="G107">
            <v>1.72</v>
          </cell>
          <cell r="H107">
            <v>2.21</v>
          </cell>
          <cell r="I107">
            <v>2.76</v>
          </cell>
          <cell r="J107">
            <v>2.97</v>
          </cell>
          <cell r="K107">
            <v>2.25</v>
          </cell>
          <cell r="L107">
            <v>2.54</v>
          </cell>
          <cell r="M107">
            <v>5.98</v>
          </cell>
          <cell r="N107">
            <v>2.92</v>
          </cell>
        </row>
        <row r="108">
          <cell r="F108">
            <v>110</v>
          </cell>
          <cell r="G108">
            <v>8.6199999999999992</v>
          </cell>
          <cell r="H108">
            <v>14.63</v>
          </cell>
          <cell r="I108">
            <v>21.78</v>
          </cell>
          <cell r="J108">
            <v>24.51</v>
          </cell>
          <cell r="K108">
            <v>15.15</v>
          </cell>
          <cell r="L108">
            <v>18.920000000000002</v>
          </cell>
          <cell r="M108">
            <v>68.2</v>
          </cell>
          <cell r="N108">
            <v>24.54</v>
          </cell>
        </row>
        <row r="109">
          <cell r="F109">
            <v>5.5</v>
          </cell>
          <cell r="G109">
            <v>2.46</v>
          </cell>
          <cell r="H109">
            <v>2.2400000000000002</v>
          </cell>
          <cell r="I109">
            <v>2.09</v>
          </cell>
          <cell r="J109">
            <v>2.04</v>
          </cell>
          <cell r="K109">
            <v>1.98</v>
          </cell>
          <cell r="L109">
            <v>1.98</v>
          </cell>
          <cell r="M109">
            <v>2.21</v>
          </cell>
          <cell r="N109">
            <v>2.14</v>
          </cell>
        </row>
        <row r="110">
          <cell r="F110">
            <v>60</v>
          </cell>
          <cell r="G110">
            <v>9.61</v>
          </cell>
          <cell r="H110">
            <v>6.26</v>
          </cell>
          <cell r="I110">
            <v>4.17</v>
          </cell>
          <cell r="J110">
            <v>3.52</v>
          </cell>
          <cell r="K110">
            <v>2.74</v>
          </cell>
          <cell r="L110">
            <v>2.74</v>
          </cell>
          <cell r="M110">
            <v>5.84</v>
          </cell>
          <cell r="N110">
            <v>4.9800000000000004</v>
          </cell>
        </row>
        <row r="111">
          <cell r="F111">
            <v>6.5</v>
          </cell>
          <cell r="G111">
            <v>2.8</v>
          </cell>
          <cell r="H111">
            <v>3.03</v>
          </cell>
          <cell r="I111">
            <v>3</v>
          </cell>
          <cell r="J111">
            <v>3.03</v>
          </cell>
          <cell r="K111">
            <v>3.08</v>
          </cell>
          <cell r="L111">
            <v>3.16</v>
          </cell>
          <cell r="M111">
            <v>5.0199999999999996</v>
          </cell>
          <cell r="N111">
            <v>3.3</v>
          </cell>
        </row>
        <row r="112">
          <cell r="F112">
            <v>110</v>
          </cell>
          <cell r="G112">
            <v>30</v>
          </cell>
          <cell r="H112">
            <v>33.74</v>
          </cell>
          <cell r="I112">
            <v>33.25</v>
          </cell>
          <cell r="J112">
            <v>33.74</v>
          </cell>
          <cell r="K112">
            <v>34.549999999999997</v>
          </cell>
          <cell r="L112">
            <v>35.85</v>
          </cell>
          <cell r="M112">
            <v>68.88</v>
          </cell>
          <cell r="N112">
            <v>38.57</v>
          </cell>
        </row>
        <row r="113">
          <cell r="F113">
            <v>5.2</v>
          </cell>
          <cell r="G113">
            <v>3.88</v>
          </cell>
          <cell r="H113">
            <v>4.04</v>
          </cell>
          <cell r="I113">
            <v>4.05</v>
          </cell>
          <cell r="J113">
            <v>4</v>
          </cell>
          <cell r="K113">
            <v>3.78</v>
          </cell>
          <cell r="L113">
            <v>3.31</v>
          </cell>
          <cell r="M113">
            <v>3.47</v>
          </cell>
          <cell r="N113">
            <v>3.79</v>
          </cell>
        </row>
        <row r="114">
          <cell r="F114">
            <v>130</v>
          </cell>
          <cell r="G114">
            <v>38.659999999999997</v>
          </cell>
          <cell r="H114">
            <v>42.98</v>
          </cell>
          <cell r="I114">
            <v>43.25</v>
          </cell>
          <cell r="J114">
            <v>41.9</v>
          </cell>
          <cell r="K114">
            <v>36</v>
          </cell>
          <cell r="L114">
            <v>24.25</v>
          </cell>
          <cell r="M114">
            <v>28.25</v>
          </cell>
          <cell r="N114">
            <v>36.47</v>
          </cell>
        </row>
      </sheetData>
      <sheetData sheetId="4"/>
      <sheetData sheetId="5">
        <row r="9">
          <cell r="F9">
            <v>3.5</v>
          </cell>
          <cell r="G9">
            <v>1.23</v>
          </cell>
          <cell r="H9">
            <v>1.99</v>
          </cell>
          <cell r="I9">
            <v>1.22</v>
          </cell>
          <cell r="J9">
            <v>1.52</v>
          </cell>
          <cell r="K9">
            <v>1.17</v>
          </cell>
          <cell r="L9">
            <v>1.24</v>
          </cell>
          <cell r="M9">
            <v>2.04</v>
          </cell>
          <cell r="N9">
            <v>1.49</v>
          </cell>
        </row>
        <row r="10">
          <cell r="F10">
            <v>100</v>
          </cell>
          <cell r="G10">
            <v>7.46</v>
          </cell>
          <cell r="H10">
            <v>29.65</v>
          </cell>
          <cell r="I10">
            <v>7.24</v>
          </cell>
          <cell r="J10">
            <v>14.6</v>
          </cell>
          <cell r="K10">
            <v>6.14</v>
          </cell>
          <cell r="L10">
            <v>7.68</v>
          </cell>
          <cell r="M10">
            <v>31.4</v>
          </cell>
          <cell r="N10">
            <v>14.88</v>
          </cell>
        </row>
        <row r="11">
          <cell r="F11">
            <v>5</v>
          </cell>
          <cell r="G11">
            <v>1.79</v>
          </cell>
          <cell r="H11">
            <v>1.86</v>
          </cell>
          <cell r="I11">
            <v>2.0099999999999998</v>
          </cell>
          <cell r="J11">
            <v>2.17</v>
          </cell>
          <cell r="K11">
            <v>1.97</v>
          </cell>
          <cell r="L11">
            <v>1.89</v>
          </cell>
          <cell r="M11">
            <v>1.9</v>
          </cell>
          <cell r="N11">
            <v>1.94</v>
          </cell>
        </row>
        <row r="12">
          <cell r="F12">
            <v>150</v>
          </cell>
          <cell r="G12">
            <v>3.8</v>
          </cell>
          <cell r="H12">
            <v>5.2</v>
          </cell>
          <cell r="I12">
            <v>9.3000000000000007</v>
          </cell>
          <cell r="J12">
            <v>14.1</v>
          </cell>
          <cell r="K12">
            <v>8.1</v>
          </cell>
          <cell r="L12">
            <v>5.8</v>
          </cell>
          <cell r="M12">
            <v>6</v>
          </cell>
          <cell r="N12">
            <v>7.47</v>
          </cell>
        </row>
        <row r="13">
          <cell r="F13">
            <v>6.5</v>
          </cell>
          <cell r="G13">
            <v>1.97</v>
          </cell>
          <cell r="H13">
            <v>2.13</v>
          </cell>
          <cell r="I13">
            <v>2.5099999999999998</v>
          </cell>
          <cell r="J13">
            <v>2.2599999999999998</v>
          </cell>
          <cell r="K13">
            <v>2.4</v>
          </cell>
          <cell r="L13">
            <v>2.21</v>
          </cell>
          <cell r="M13">
            <v>2.2400000000000002</v>
          </cell>
          <cell r="N13">
            <v>2.25</v>
          </cell>
        </row>
        <row r="14">
          <cell r="F14">
            <v>125</v>
          </cell>
          <cell r="G14">
            <v>1.85</v>
          </cell>
          <cell r="H14">
            <v>3.95</v>
          </cell>
          <cell r="I14">
            <v>11.25</v>
          </cell>
          <cell r="J14">
            <v>6.2</v>
          </cell>
          <cell r="K14">
            <v>9</v>
          </cell>
          <cell r="L14">
            <v>5.2</v>
          </cell>
          <cell r="M14">
            <v>5.8</v>
          </cell>
          <cell r="N14">
            <v>6.18</v>
          </cell>
        </row>
        <row r="15">
          <cell r="F15">
            <v>6</v>
          </cell>
          <cell r="G15">
            <v>0.28999999999999998</v>
          </cell>
          <cell r="H15">
            <v>0.27</v>
          </cell>
          <cell r="I15">
            <v>0.31</v>
          </cell>
          <cell r="J15">
            <v>0.3</v>
          </cell>
          <cell r="K15">
            <v>0.28999999999999998</v>
          </cell>
          <cell r="L15">
            <v>0.28000000000000003</v>
          </cell>
          <cell r="M15">
            <v>0.27</v>
          </cell>
          <cell r="N15">
            <v>0.28999999999999998</v>
          </cell>
        </row>
        <row r="16">
          <cell r="F16">
            <v>50</v>
          </cell>
          <cell r="G16">
            <v>0.38</v>
          </cell>
          <cell r="H16">
            <v>0.34</v>
          </cell>
          <cell r="I16">
            <v>0.42</v>
          </cell>
          <cell r="J16">
            <v>0.4</v>
          </cell>
          <cell r="K16">
            <v>0.38</v>
          </cell>
          <cell r="L16">
            <v>0.36</v>
          </cell>
          <cell r="M16">
            <v>0.34</v>
          </cell>
          <cell r="N16">
            <v>0.37</v>
          </cell>
        </row>
        <row r="17">
          <cell r="F17">
            <v>6.6</v>
          </cell>
          <cell r="G17">
            <v>2.34</v>
          </cell>
          <cell r="H17">
            <v>2.33</v>
          </cell>
          <cell r="I17">
            <v>2.31</v>
          </cell>
          <cell r="J17">
            <v>2.2999999999999998</v>
          </cell>
          <cell r="K17">
            <v>2.2999999999999998</v>
          </cell>
          <cell r="L17">
            <v>2.37</v>
          </cell>
          <cell r="M17">
            <v>2.2999999999999998</v>
          </cell>
          <cell r="N17">
            <v>2.3199999999999998</v>
          </cell>
        </row>
        <row r="18">
          <cell r="F18">
            <v>110</v>
          </cell>
          <cell r="G18">
            <v>3.28</v>
          </cell>
          <cell r="H18">
            <v>3.21</v>
          </cell>
          <cell r="I18">
            <v>3.07</v>
          </cell>
          <cell r="J18">
            <v>3</v>
          </cell>
          <cell r="K18">
            <v>3</v>
          </cell>
          <cell r="L18">
            <v>3.49</v>
          </cell>
          <cell r="M18">
            <v>3</v>
          </cell>
          <cell r="N18">
            <v>3.15</v>
          </cell>
        </row>
        <row r="19">
          <cell r="F19">
            <v>4.3</v>
          </cell>
          <cell r="G19">
            <v>2.88</v>
          </cell>
          <cell r="H19">
            <v>2.86</v>
          </cell>
          <cell r="I19">
            <v>2.87</v>
          </cell>
          <cell r="J19">
            <v>2.82</v>
          </cell>
          <cell r="K19">
            <v>2.79</v>
          </cell>
          <cell r="L19">
            <v>2.8</v>
          </cell>
          <cell r="M19">
            <v>2.8</v>
          </cell>
          <cell r="N19">
            <v>2.83</v>
          </cell>
        </row>
        <row r="20">
          <cell r="F20">
            <v>35</v>
          </cell>
          <cell r="G20">
            <v>0.64</v>
          </cell>
          <cell r="H20">
            <v>0.57999999999999996</v>
          </cell>
          <cell r="I20">
            <v>0.61</v>
          </cell>
          <cell r="J20">
            <v>0.46</v>
          </cell>
          <cell r="K20">
            <v>0.4</v>
          </cell>
          <cell r="L20">
            <v>0.4</v>
          </cell>
          <cell r="M20">
            <v>0.4</v>
          </cell>
          <cell r="N20">
            <v>0.5</v>
          </cell>
        </row>
        <row r="21">
          <cell r="F21">
            <v>3.5</v>
          </cell>
          <cell r="G21">
            <v>1.38</v>
          </cell>
          <cell r="H21">
            <v>1.38</v>
          </cell>
          <cell r="I21">
            <v>1.52</v>
          </cell>
          <cell r="J21">
            <v>1.36</v>
          </cell>
          <cell r="K21">
            <v>1.36</v>
          </cell>
          <cell r="L21">
            <v>1.33</v>
          </cell>
          <cell r="M21">
            <v>1.44</v>
          </cell>
          <cell r="N21">
            <v>1.4</v>
          </cell>
        </row>
        <row r="22">
          <cell r="F22">
            <v>35</v>
          </cell>
          <cell r="G22">
            <v>2.8</v>
          </cell>
          <cell r="H22">
            <v>2.8</v>
          </cell>
          <cell r="I22">
            <v>3.78</v>
          </cell>
          <cell r="J22">
            <v>2.7</v>
          </cell>
          <cell r="K22">
            <v>2.7</v>
          </cell>
          <cell r="L22">
            <v>2.5499999999999998</v>
          </cell>
          <cell r="M22">
            <v>3.18</v>
          </cell>
          <cell r="N22">
            <v>2.93</v>
          </cell>
        </row>
        <row r="23">
          <cell r="F23">
            <v>3.5</v>
          </cell>
          <cell r="G23">
            <v>2.67</v>
          </cell>
          <cell r="H23">
            <v>2.63</v>
          </cell>
          <cell r="I23">
            <v>2.5499999999999998</v>
          </cell>
          <cell r="J23">
            <v>2.46</v>
          </cell>
          <cell r="K23">
            <v>2.57</v>
          </cell>
          <cell r="L23">
            <v>2.58</v>
          </cell>
          <cell r="M23">
            <v>2.5</v>
          </cell>
          <cell r="N23">
            <v>2.57</v>
          </cell>
        </row>
        <row r="24">
          <cell r="F24">
            <v>36</v>
          </cell>
          <cell r="G24">
            <v>5.2</v>
          </cell>
          <cell r="H24">
            <v>4.4000000000000004</v>
          </cell>
          <cell r="I24">
            <v>2.9</v>
          </cell>
          <cell r="J24">
            <v>1.8</v>
          </cell>
          <cell r="K24">
            <v>3.26</v>
          </cell>
          <cell r="L24">
            <v>3.44</v>
          </cell>
          <cell r="M24">
            <v>2</v>
          </cell>
          <cell r="N24">
            <v>3.29</v>
          </cell>
        </row>
        <row r="25">
          <cell r="F25">
            <v>7.4</v>
          </cell>
          <cell r="G25">
            <v>3.29</v>
          </cell>
          <cell r="H25">
            <v>4.0999999999999996</v>
          </cell>
          <cell r="I25">
            <v>3.75</v>
          </cell>
          <cell r="J25">
            <v>3.71</v>
          </cell>
          <cell r="K25">
            <v>3.61</v>
          </cell>
          <cell r="L25">
            <v>3.49</v>
          </cell>
          <cell r="M25">
            <v>3.59</v>
          </cell>
          <cell r="N25">
            <v>3.65</v>
          </cell>
        </row>
        <row r="26">
          <cell r="F26">
            <v>150</v>
          </cell>
          <cell r="G26">
            <v>0.26</v>
          </cell>
          <cell r="H26">
            <v>7.85</v>
          </cell>
          <cell r="I26">
            <v>3.4</v>
          </cell>
          <cell r="J26">
            <v>3</v>
          </cell>
          <cell r="K26">
            <v>2</v>
          </cell>
          <cell r="L26">
            <v>1.2</v>
          </cell>
          <cell r="M26">
            <v>1.86</v>
          </cell>
          <cell r="N26">
            <v>2.8</v>
          </cell>
        </row>
        <row r="27">
          <cell r="F27">
            <v>4.8</v>
          </cell>
          <cell r="G27">
            <v>0.62</v>
          </cell>
          <cell r="H27">
            <v>1.1299999999999999</v>
          </cell>
          <cell r="I27">
            <v>0.91</v>
          </cell>
          <cell r="J27">
            <v>0.91</v>
          </cell>
          <cell r="K27">
            <v>0.85</v>
          </cell>
          <cell r="L27">
            <v>0.74</v>
          </cell>
          <cell r="M27">
            <v>0.76</v>
          </cell>
          <cell r="N27">
            <v>0.85</v>
          </cell>
        </row>
        <row r="28">
          <cell r="F28">
            <v>765</v>
          </cell>
          <cell r="G28">
            <v>1.1000000000000001</v>
          </cell>
          <cell r="H28">
            <v>9.9</v>
          </cell>
          <cell r="I28">
            <v>4.2</v>
          </cell>
          <cell r="J28">
            <v>4.2</v>
          </cell>
          <cell r="K28">
            <v>3</v>
          </cell>
          <cell r="L28">
            <v>1.7</v>
          </cell>
          <cell r="M28">
            <v>1.8</v>
          </cell>
          <cell r="N28">
            <v>3.7</v>
          </cell>
        </row>
        <row r="29">
          <cell r="F29">
            <v>5.5</v>
          </cell>
          <cell r="G29">
            <v>3.35</v>
          </cell>
          <cell r="H29">
            <v>3.39</v>
          </cell>
          <cell r="I29">
            <v>3.36</v>
          </cell>
          <cell r="J29">
            <v>3.31</v>
          </cell>
          <cell r="K29">
            <v>3.33</v>
          </cell>
          <cell r="L29">
            <v>3.33</v>
          </cell>
          <cell r="M29">
            <v>3.33</v>
          </cell>
          <cell r="N29">
            <v>3.34</v>
          </cell>
        </row>
        <row r="30">
          <cell r="F30">
            <v>67</v>
          </cell>
          <cell r="G30" t="str">
            <v>***</v>
          </cell>
          <cell r="H30" t="str">
            <v>***</v>
          </cell>
          <cell r="I30" t="str">
            <v>***</v>
          </cell>
          <cell r="J30" t="str">
            <v>***</v>
          </cell>
          <cell r="K30" t="str">
            <v>***</v>
          </cell>
          <cell r="L30" t="str">
            <v>***</v>
          </cell>
          <cell r="M30" t="str">
            <v>***</v>
          </cell>
          <cell r="N30">
            <v>0</v>
          </cell>
        </row>
        <row r="31">
          <cell r="F31">
            <v>7.6</v>
          </cell>
          <cell r="G31">
            <v>2.3199999999999998</v>
          </cell>
          <cell r="H31">
            <v>2.39</v>
          </cell>
          <cell r="I31">
            <v>2.39</v>
          </cell>
          <cell r="J31">
            <v>2.15</v>
          </cell>
          <cell r="K31">
            <v>2.04</v>
          </cell>
          <cell r="L31">
            <v>1.98</v>
          </cell>
          <cell r="M31">
            <v>1.96</v>
          </cell>
          <cell r="N31">
            <v>2.1800000000000002</v>
          </cell>
        </row>
        <row r="32">
          <cell r="F32">
            <v>290</v>
          </cell>
          <cell r="G32">
            <v>10.7</v>
          </cell>
          <cell r="H32">
            <v>11.4</v>
          </cell>
          <cell r="I32">
            <v>11.4</v>
          </cell>
          <cell r="J32">
            <v>9</v>
          </cell>
          <cell r="K32">
            <v>7.9</v>
          </cell>
          <cell r="L32">
            <v>7.3</v>
          </cell>
          <cell r="M32">
            <v>7.1</v>
          </cell>
          <cell r="N32">
            <v>9.26</v>
          </cell>
        </row>
        <row r="33">
          <cell r="F33">
            <v>6.7</v>
          </cell>
          <cell r="G33">
            <v>2.0299999999999998</v>
          </cell>
          <cell r="H33">
            <v>1.85</v>
          </cell>
          <cell r="I33">
            <v>1.88</v>
          </cell>
          <cell r="J33">
            <v>1.82</v>
          </cell>
          <cell r="K33">
            <v>1.74</v>
          </cell>
          <cell r="L33">
            <v>1.68</v>
          </cell>
          <cell r="M33">
            <v>1.64</v>
          </cell>
          <cell r="N33">
            <v>1.81</v>
          </cell>
        </row>
        <row r="34">
          <cell r="F34">
            <v>200</v>
          </cell>
          <cell r="G34">
            <v>12.75</v>
          </cell>
          <cell r="H34">
            <v>8.25</v>
          </cell>
          <cell r="I34">
            <v>9</v>
          </cell>
          <cell r="J34">
            <v>7.5</v>
          </cell>
          <cell r="K34">
            <v>5.5</v>
          </cell>
          <cell r="L34">
            <v>4.18</v>
          </cell>
          <cell r="M34">
            <v>3.54</v>
          </cell>
          <cell r="N34">
            <v>7.25</v>
          </cell>
        </row>
        <row r="35">
          <cell r="F35">
            <v>4.9000000000000004</v>
          </cell>
          <cell r="G35">
            <v>2.78</v>
          </cell>
          <cell r="H35">
            <v>2.77</v>
          </cell>
          <cell r="I35">
            <v>2.75</v>
          </cell>
          <cell r="J35">
            <v>2.74</v>
          </cell>
          <cell r="K35">
            <v>2.73</v>
          </cell>
          <cell r="L35">
            <v>2.7</v>
          </cell>
          <cell r="M35">
            <v>2.66</v>
          </cell>
          <cell r="N35">
            <v>2.73</v>
          </cell>
        </row>
        <row r="36">
          <cell r="F36">
            <v>70</v>
          </cell>
          <cell r="G36" t="str">
            <v>***</v>
          </cell>
          <cell r="H36" t="str">
            <v>***</v>
          </cell>
          <cell r="I36" t="str">
            <v>***</v>
          </cell>
          <cell r="J36">
            <v>2.78</v>
          </cell>
          <cell r="K36">
            <v>2.66</v>
          </cell>
          <cell r="L36">
            <v>2.2999999999999998</v>
          </cell>
          <cell r="M36">
            <v>1.98</v>
          </cell>
          <cell r="N36">
            <v>2.4300000000000002</v>
          </cell>
        </row>
        <row r="37">
          <cell r="F37">
            <v>6.8</v>
          </cell>
          <cell r="G37">
            <v>3.73</v>
          </cell>
          <cell r="H37">
            <v>3.7</v>
          </cell>
          <cell r="I37">
            <v>3.7</v>
          </cell>
          <cell r="J37">
            <v>3.66</v>
          </cell>
          <cell r="K37">
            <v>3.61</v>
          </cell>
          <cell r="L37">
            <v>3.53</v>
          </cell>
          <cell r="M37">
            <v>3.47</v>
          </cell>
          <cell r="N37">
            <v>3.63</v>
          </cell>
        </row>
        <row r="38">
          <cell r="F38">
            <v>320</v>
          </cell>
          <cell r="G38">
            <v>38.4</v>
          </cell>
          <cell r="H38">
            <v>36</v>
          </cell>
          <cell r="I38">
            <v>59.5</v>
          </cell>
          <cell r="J38">
            <v>57.3</v>
          </cell>
          <cell r="K38">
            <v>54.55</v>
          </cell>
          <cell r="L38">
            <v>50.15</v>
          </cell>
          <cell r="M38">
            <v>46.85</v>
          </cell>
          <cell r="N38">
            <v>48.96</v>
          </cell>
        </row>
        <row r="39">
          <cell r="F39">
            <v>5.3</v>
          </cell>
          <cell r="G39">
            <v>3.85</v>
          </cell>
          <cell r="H39">
            <v>3.81</v>
          </cell>
          <cell r="I39">
            <v>3.81</v>
          </cell>
          <cell r="J39">
            <v>3.76</v>
          </cell>
          <cell r="K39">
            <v>3.7</v>
          </cell>
          <cell r="L39">
            <v>3.6</v>
          </cell>
          <cell r="M39">
            <v>3.52</v>
          </cell>
          <cell r="N39">
            <v>3.72</v>
          </cell>
        </row>
        <row r="40">
          <cell r="F40">
            <v>132</v>
          </cell>
          <cell r="G40">
            <v>46.5</v>
          </cell>
          <cell r="H40">
            <v>41.3</v>
          </cell>
          <cell r="I40">
            <v>41.3</v>
          </cell>
          <cell r="J40">
            <v>36.799999999999997</v>
          </cell>
          <cell r="K40">
            <v>32</v>
          </cell>
          <cell r="L40">
            <v>25</v>
          </cell>
          <cell r="M40">
            <v>20.2</v>
          </cell>
          <cell r="N40">
            <v>34.729999999999997</v>
          </cell>
        </row>
        <row r="41">
          <cell r="F41">
            <v>4.5999999999999996</v>
          </cell>
          <cell r="G41">
            <v>1.5</v>
          </cell>
          <cell r="H41">
            <v>1.6</v>
          </cell>
          <cell r="I41">
            <v>1.71</v>
          </cell>
          <cell r="J41">
            <v>2.44</v>
          </cell>
          <cell r="K41">
            <v>2.62</v>
          </cell>
          <cell r="L41">
            <v>2.62</v>
          </cell>
          <cell r="M41">
            <v>2.59</v>
          </cell>
          <cell r="N41">
            <v>2.15</v>
          </cell>
        </row>
        <row r="42">
          <cell r="F42">
            <v>110</v>
          </cell>
          <cell r="G42" t="str">
            <v>***</v>
          </cell>
          <cell r="H42" t="str">
            <v>***</v>
          </cell>
          <cell r="I42">
            <v>1.53</v>
          </cell>
          <cell r="J42">
            <v>4.4000000000000004</v>
          </cell>
          <cell r="K42">
            <v>6.4</v>
          </cell>
          <cell r="L42">
            <v>6.4</v>
          </cell>
          <cell r="M42">
            <v>5.9</v>
          </cell>
          <cell r="N42">
            <v>4.93</v>
          </cell>
        </row>
        <row r="43">
          <cell r="F43">
            <v>8.4499999999999993</v>
          </cell>
          <cell r="G43">
            <v>2.88</v>
          </cell>
          <cell r="H43">
            <v>2.99</v>
          </cell>
          <cell r="I43">
            <v>3.29</v>
          </cell>
          <cell r="J43">
            <v>3.3</v>
          </cell>
          <cell r="K43">
            <v>3.33</v>
          </cell>
          <cell r="L43">
            <v>3.29</v>
          </cell>
          <cell r="M43">
            <v>3.24</v>
          </cell>
          <cell r="N43">
            <v>3.19</v>
          </cell>
        </row>
        <row r="44">
          <cell r="F44">
            <v>380</v>
          </cell>
          <cell r="G44">
            <v>13.6</v>
          </cell>
          <cell r="H44">
            <v>15.8</v>
          </cell>
          <cell r="I44">
            <v>21.8</v>
          </cell>
          <cell r="J44">
            <v>22</v>
          </cell>
          <cell r="K44">
            <v>22.6</v>
          </cell>
          <cell r="L44">
            <v>21.8</v>
          </cell>
          <cell r="M44">
            <v>20.8</v>
          </cell>
          <cell r="N44">
            <v>19.77</v>
          </cell>
        </row>
        <row r="45">
          <cell r="F45">
            <v>6.5</v>
          </cell>
          <cell r="G45">
            <v>2.1800000000000002</v>
          </cell>
          <cell r="H45">
            <v>2.2200000000000002</v>
          </cell>
          <cell r="I45">
            <v>2.41</v>
          </cell>
          <cell r="J45">
            <v>2.4900000000000002</v>
          </cell>
          <cell r="K45">
            <v>2.59</v>
          </cell>
          <cell r="L45">
            <v>2.66</v>
          </cell>
          <cell r="M45">
            <v>2.78</v>
          </cell>
          <cell r="N45">
            <v>2.48</v>
          </cell>
        </row>
        <row r="46">
          <cell r="F46">
            <v>339</v>
          </cell>
          <cell r="G46" t="str">
            <v>***</v>
          </cell>
          <cell r="H46" t="str">
            <v>***</v>
          </cell>
          <cell r="I46" t="str">
            <v>***</v>
          </cell>
          <cell r="J46" t="str">
            <v>***</v>
          </cell>
          <cell r="K46" t="str">
            <v>***</v>
          </cell>
          <cell r="L46" t="str">
            <v>***</v>
          </cell>
          <cell r="M46" t="str">
            <v>***</v>
          </cell>
          <cell r="N46">
            <v>0</v>
          </cell>
        </row>
        <row r="47">
          <cell r="F47">
            <v>8</v>
          </cell>
          <cell r="G47">
            <v>3.28</v>
          </cell>
          <cell r="H47">
            <v>3.4</v>
          </cell>
          <cell r="I47">
            <v>3.61</v>
          </cell>
          <cell r="J47">
            <v>3.86</v>
          </cell>
          <cell r="K47">
            <v>3.9</v>
          </cell>
          <cell r="L47">
            <v>3.87</v>
          </cell>
          <cell r="M47">
            <v>3.93</v>
          </cell>
          <cell r="N47">
            <v>3.69</v>
          </cell>
        </row>
        <row r="48">
          <cell r="F48">
            <v>850</v>
          </cell>
          <cell r="G48" t="str">
            <v>***</v>
          </cell>
          <cell r="H48" t="str">
            <v>***</v>
          </cell>
          <cell r="I48" t="str">
            <v>***</v>
          </cell>
          <cell r="J48" t="str">
            <v>***</v>
          </cell>
          <cell r="K48" t="str">
            <v>***</v>
          </cell>
          <cell r="L48" t="str">
            <v>***</v>
          </cell>
          <cell r="M48" t="str">
            <v>***</v>
          </cell>
          <cell r="N48">
            <v>0</v>
          </cell>
        </row>
        <row r="49">
          <cell r="F49">
            <v>7.95</v>
          </cell>
          <cell r="G49">
            <v>2.2400000000000002</v>
          </cell>
          <cell r="H49">
            <v>2.29</v>
          </cell>
          <cell r="I49">
            <v>2.39</v>
          </cell>
          <cell r="J49">
            <v>2.69</v>
          </cell>
          <cell r="K49">
            <v>2.9</v>
          </cell>
          <cell r="L49">
            <v>3.04</v>
          </cell>
          <cell r="M49">
            <v>3.38</v>
          </cell>
          <cell r="N49">
            <v>2.7</v>
          </cell>
        </row>
        <row r="50">
          <cell r="F50">
            <v>1170</v>
          </cell>
          <cell r="G50">
            <v>64</v>
          </cell>
          <cell r="H50">
            <v>66.5</v>
          </cell>
          <cell r="I50">
            <v>71.5</v>
          </cell>
          <cell r="J50">
            <v>88.4</v>
          </cell>
          <cell r="K50">
            <v>101</v>
          </cell>
          <cell r="L50">
            <v>109.4</v>
          </cell>
          <cell r="M50">
            <v>132.6</v>
          </cell>
          <cell r="N50">
            <v>90.49</v>
          </cell>
        </row>
        <row r="51">
          <cell r="F51">
            <v>3.6</v>
          </cell>
          <cell r="G51">
            <v>2.99</v>
          </cell>
          <cell r="H51">
            <v>3.03</v>
          </cell>
          <cell r="I51">
            <v>2.61</v>
          </cell>
          <cell r="J51">
            <v>2.09</v>
          </cell>
          <cell r="K51">
            <v>2.09</v>
          </cell>
          <cell r="L51">
            <v>2.08</v>
          </cell>
          <cell r="M51">
            <v>2.1</v>
          </cell>
          <cell r="N51">
            <v>2.4300000000000002</v>
          </cell>
        </row>
        <row r="52">
          <cell r="F52">
            <v>60</v>
          </cell>
          <cell r="G52">
            <v>33.200000000000003</v>
          </cell>
          <cell r="H52">
            <v>34.549999999999997</v>
          </cell>
          <cell r="I52">
            <v>22.75</v>
          </cell>
          <cell r="J52">
            <v>11.8</v>
          </cell>
          <cell r="K52">
            <v>11.8</v>
          </cell>
          <cell r="L52">
            <v>11.6</v>
          </cell>
          <cell r="M52">
            <v>12</v>
          </cell>
          <cell r="N52">
            <v>19.670000000000002</v>
          </cell>
        </row>
        <row r="53">
          <cell r="F53">
            <v>8.1999999999999993</v>
          </cell>
          <cell r="G53">
            <v>4.3899999999999997</v>
          </cell>
          <cell r="H53">
            <v>4.6500000000000004</v>
          </cell>
          <cell r="I53">
            <v>4.4800000000000004</v>
          </cell>
          <cell r="J53">
            <v>5</v>
          </cell>
          <cell r="K53">
            <v>5.01</v>
          </cell>
          <cell r="L53">
            <v>5.03</v>
          </cell>
          <cell r="M53">
            <v>5.0599999999999996</v>
          </cell>
          <cell r="N53">
            <v>4.8</v>
          </cell>
        </row>
        <row r="54">
          <cell r="F54">
            <v>320</v>
          </cell>
          <cell r="G54" t="str">
            <v>***</v>
          </cell>
          <cell r="H54" t="str">
            <v>***</v>
          </cell>
          <cell r="I54" t="str">
            <v>***</v>
          </cell>
          <cell r="J54" t="str">
            <v>***</v>
          </cell>
          <cell r="K54" t="str">
            <v>***</v>
          </cell>
          <cell r="L54" t="str">
            <v>***</v>
          </cell>
          <cell r="M54" t="str">
            <v>***</v>
          </cell>
          <cell r="N54">
            <v>0</v>
          </cell>
        </row>
        <row r="55">
          <cell r="F55">
            <v>8.1999999999999993</v>
          </cell>
          <cell r="G55">
            <v>3.13</v>
          </cell>
          <cell r="H55">
            <v>3.3</v>
          </cell>
          <cell r="I55">
            <v>3.49</v>
          </cell>
          <cell r="J55">
            <v>3.68</v>
          </cell>
          <cell r="K55">
            <v>3.85</v>
          </cell>
          <cell r="L55">
            <v>3.91</v>
          </cell>
          <cell r="M55">
            <v>3.95</v>
          </cell>
          <cell r="N55">
            <v>3.62</v>
          </cell>
        </row>
        <row r="56">
          <cell r="F56">
            <v>1040</v>
          </cell>
          <cell r="G56">
            <v>180</v>
          </cell>
          <cell r="H56">
            <v>197</v>
          </cell>
          <cell r="I56">
            <v>216</v>
          </cell>
          <cell r="J56">
            <v>235</v>
          </cell>
          <cell r="K56">
            <v>252</v>
          </cell>
          <cell r="L56">
            <v>258.10000000000002</v>
          </cell>
          <cell r="M56">
            <v>262.5</v>
          </cell>
          <cell r="N56">
            <v>228.66</v>
          </cell>
        </row>
        <row r="57">
          <cell r="F57">
            <v>7.3</v>
          </cell>
          <cell r="G57">
            <v>5.17</v>
          </cell>
          <cell r="H57">
            <v>5.24</v>
          </cell>
          <cell r="I57">
            <v>5.28</v>
          </cell>
          <cell r="J57">
            <v>5.32</v>
          </cell>
          <cell r="K57">
            <v>5.31</v>
          </cell>
          <cell r="L57">
            <v>5.28</v>
          </cell>
          <cell r="M57">
            <v>5.28</v>
          </cell>
          <cell r="N57">
            <v>5.27</v>
          </cell>
        </row>
        <row r="58">
          <cell r="F58">
            <v>100</v>
          </cell>
          <cell r="G58" t="str">
            <v>***</v>
          </cell>
          <cell r="H58" t="str">
            <v>***</v>
          </cell>
          <cell r="I58" t="str">
            <v>***</v>
          </cell>
          <cell r="J58" t="str">
            <v>***</v>
          </cell>
          <cell r="K58" t="str">
            <v>***</v>
          </cell>
          <cell r="L58" t="str">
            <v>***</v>
          </cell>
          <cell r="M58" t="str">
            <v>***</v>
          </cell>
          <cell r="N58">
            <v>0</v>
          </cell>
        </row>
        <row r="59">
          <cell r="F59">
            <v>8.3000000000000007</v>
          </cell>
          <cell r="G59">
            <v>7.03</v>
          </cell>
          <cell r="H59">
            <v>7.36</v>
          </cell>
          <cell r="I59">
            <v>7.61</v>
          </cell>
          <cell r="J59">
            <v>7.86</v>
          </cell>
          <cell r="K59">
            <v>8.06</v>
          </cell>
          <cell r="L59">
            <v>8.15</v>
          </cell>
          <cell r="M59">
            <v>8.1999999999999993</v>
          </cell>
          <cell r="N59">
            <v>7.75</v>
          </cell>
        </row>
        <row r="60">
          <cell r="F60">
            <v>124</v>
          </cell>
          <cell r="G60">
            <v>80.25</v>
          </cell>
          <cell r="H60">
            <v>88.5</v>
          </cell>
          <cell r="I60">
            <v>100.8</v>
          </cell>
          <cell r="J60">
            <v>108.6</v>
          </cell>
          <cell r="K60">
            <v>115.6</v>
          </cell>
          <cell r="L60">
            <v>118.75</v>
          </cell>
          <cell r="M60">
            <v>120.5</v>
          </cell>
          <cell r="N60">
            <v>104.71</v>
          </cell>
        </row>
        <row r="61">
          <cell r="F61">
            <v>10.75</v>
          </cell>
          <cell r="G61">
            <v>2.27</v>
          </cell>
          <cell r="H61">
            <v>3.65</v>
          </cell>
          <cell r="I61">
            <v>4.3600000000000003</v>
          </cell>
          <cell r="J61">
            <v>4.97</v>
          </cell>
          <cell r="K61">
            <v>5.41</v>
          </cell>
          <cell r="L61">
            <v>5.43</v>
          </cell>
          <cell r="M61">
            <v>5.26</v>
          </cell>
          <cell r="N61">
            <v>4.4800000000000004</v>
          </cell>
        </row>
        <row r="62">
          <cell r="F62">
            <v>1670</v>
          </cell>
          <cell r="G62">
            <v>102</v>
          </cell>
          <cell r="H62">
            <v>240</v>
          </cell>
          <cell r="I62">
            <v>359.6</v>
          </cell>
          <cell r="J62">
            <v>426.7</v>
          </cell>
          <cell r="K62">
            <v>475.1</v>
          </cell>
          <cell r="L62">
            <v>477.3</v>
          </cell>
          <cell r="M62">
            <v>458.6</v>
          </cell>
          <cell r="N62">
            <v>362.76</v>
          </cell>
        </row>
        <row r="63">
          <cell r="F63">
            <v>7.6</v>
          </cell>
          <cell r="G63">
            <v>5.09</v>
          </cell>
          <cell r="H63">
            <v>5.21</v>
          </cell>
          <cell r="I63">
            <v>5.26</v>
          </cell>
          <cell r="J63">
            <v>5.31</v>
          </cell>
          <cell r="K63">
            <v>5.36</v>
          </cell>
          <cell r="L63">
            <v>5.4</v>
          </cell>
          <cell r="M63">
            <v>5.42</v>
          </cell>
          <cell r="N63">
            <v>5.29</v>
          </cell>
        </row>
        <row r="64">
          <cell r="F64">
            <v>220</v>
          </cell>
          <cell r="G64">
            <v>25.4</v>
          </cell>
          <cell r="H64">
            <v>34.799999999999997</v>
          </cell>
          <cell r="I64">
            <v>38.799999999999997</v>
          </cell>
          <cell r="J64">
            <v>43.1</v>
          </cell>
          <cell r="K64">
            <v>48.6</v>
          </cell>
          <cell r="L64">
            <v>53</v>
          </cell>
          <cell r="M64">
            <v>55.2</v>
          </cell>
          <cell r="N64">
            <v>42.7</v>
          </cell>
        </row>
        <row r="65">
          <cell r="F65">
            <v>10</v>
          </cell>
          <cell r="G65">
            <v>5.63</v>
          </cell>
          <cell r="H65">
            <v>5.68</v>
          </cell>
          <cell r="I65">
            <v>5.86</v>
          </cell>
          <cell r="J65">
            <v>6.03</v>
          </cell>
          <cell r="K65">
            <v>6.1</v>
          </cell>
          <cell r="L65">
            <v>6.17</v>
          </cell>
          <cell r="M65">
            <v>6.48</v>
          </cell>
          <cell r="N65">
            <v>5.99</v>
          </cell>
        </row>
        <row r="66">
          <cell r="F66">
            <v>200</v>
          </cell>
          <cell r="G66">
            <v>22.6</v>
          </cell>
          <cell r="H66">
            <v>23.6</v>
          </cell>
          <cell r="I66">
            <v>27.8</v>
          </cell>
          <cell r="J66">
            <v>32.9</v>
          </cell>
          <cell r="K66">
            <v>35</v>
          </cell>
          <cell r="L66">
            <v>37.1</v>
          </cell>
          <cell r="M66">
            <v>46.4</v>
          </cell>
          <cell r="N66">
            <v>32.200000000000003</v>
          </cell>
        </row>
        <row r="67">
          <cell r="F67">
            <v>7</v>
          </cell>
          <cell r="G67">
            <v>2.6</v>
          </cell>
          <cell r="H67">
            <v>3.04</v>
          </cell>
          <cell r="I67">
            <v>3.34</v>
          </cell>
          <cell r="J67">
            <v>2.65</v>
          </cell>
          <cell r="K67">
            <v>2.5299999999999998</v>
          </cell>
          <cell r="L67">
            <v>2.4</v>
          </cell>
          <cell r="M67">
            <v>2.66</v>
          </cell>
          <cell r="N67">
            <v>2.75</v>
          </cell>
        </row>
        <row r="68">
          <cell r="F68">
            <v>560</v>
          </cell>
          <cell r="G68">
            <v>30</v>
          </cell>
          <cell r="H68">
            <v>40</v>
          </cell>
          <cell r="I68">
            <v>47.5</v>
          </cell>
          <cell r="J68">
            <v>31</v>
          </cell>
          <cell r="K68">
            <v>28.6</v>
          </cell>
          <cell r="L68">
            <v>26</v>
          </cell>
          <cell r="M68">
            <v>31.2</v>
          </cell>
          <cell r="N68">
            <v>33.47</v>
          </cell>
        </row>
        <row r="69">
          <cell r="F69">
            <v>12</v>
          </cell>
          <cell r="G69">
            <v>6.29</v>
          </cell>
          <cell r="H69">
            <v>5.96</v>
          </cell>
          <cell r="I69">
            <v>5.93</v>
          </cell>
          <cell r="J69">
            <v>6.29</v>
          </cell>
          <cell r="K69">
            <v>6.06</v>
          </cell>
          <cell r="L69">
            <v>5.61</v>
          </cell>
          <cell r="M69">
            <v>5.43</v>
          </cell>
          <cell r="N69">
            <v>5.94</v>
          </cell>
        </row>
        <row r="70">
          <cell r="F70">
            <v>500</v>
          </cell>
          <cell r="G70">
            <v>122.7</v>
          </cell>
          <cell r="H70">
            <v>112.8</v>
          </cell>
          <cell r="I70">
            <v>111.9</v>
          </cell>
          <cell r="J70">
            <v>122.7</v>
          </cell>
          <cell r="K70">
            <v>115.8</v>
          </cell>
          <cell r="L70">
            <v>102.3</v>
          </cell>
          <cell r="M70">
            <v>96.9</v>
          </cell>
          <cell r="N70">
            <v>112.16</v>
          </cell>
        </row>
        <row r="71">
          <cell r="F71">
            <v>10.6</v>
          </cell>
          <cell r="G71">
            <v>5.51</v>
          </cell>
          <cell r="H71">
            <v>5.9</v>
          </cell>
          <cell r="I71">
            <v>6.5</v>
          </cell>
          <cell r="J71">
            <v>6.71</v>
          </cell>
          <cell r="K71">
            <v>6.94</v>
          </cell>
          <cell r="L71">
            <v>6.96</v>
          </cell>
          <cell r="M71">
            <v>7.06</v>
          </cell>
          <cell r="N71">
            <v>6.51</v>
          </cell>
        </row>
        <row r="72">
          <cell r="F72">
            <v>1580</v>
          </cell>
          <cell r="G72">
            <v>401.8</v>
          </cell>
          <cell r="H72">
            <v>472</v>
          </cell>
          <cell r="I72">
            <v>580</v>
          </cell>
          <cell r="J72">
            <v>622</v>
          </cell>
          <cell r="K72">
            <v>668</v>
          </cell>
          <cell r="L72">
            <v>672</v>
          </cell>
          <cell r="M72">
            <v>692</v>
          </cell>
          <cell r="N72">
            <v>586.83000000000004</v>
          </cell>
        </row>
        <row r="73">
          <cell r="F73">
            <v>11.8</v>
          </cell>
          <cell r="G73">
            <v>6.65</v>
          </cell>
          <cell r="H73">
            <v>7.11</v>
          </cell>
          <cell r="I73">
            <v>7.59</v>
          </cell>
          <cell r="J73">
            <v>7.94</v>
          </cell>
          <cell r="K73">
            <v>8.23</v>
          </cell>
          <cell r="L73">
            <v>8.49</v>
          </cell>
          <cell r="M73">
            <v>8.73</v>
          </cell>
          <cell r="N73">
            <v>7.82</v>
          </cell>
        </row>
        <row r="74">
          <cell r="F74">
            <v>2150</v>
          </cell>
          <cell r="G74">
            <v>427.5</v>
          </cell>
          <cell r="H74">
            <v>496.5</v>
          </cell>
          <cell r="I74">
            <v>562.25</v>
          </cell>
          <cell r="J74">
            <v>625.20000000000005</v>
          </cell>
          <cell r="K74">
            <v>677.7</v>
          </cell>
          <cell r="L74">
            <v>728</v>
          </cell>
          <cell r="M74">
            <v>778.6</v>
          </cell>
          <cell r="N74">
            <v>613.67999999999995</v>
          </cell>
        </row>
        <row r="75">
          <cell r="F75">
            <v>8</v>
          </cell>
          <cell r="G75">
            <v>3.31</v>
          </cell>
          <cell r="H75">
            <v>3.34</v>
          </cell>
          <cell r="I75">
            <v>3.45</v>
          </cell>
          <cell r="J75">
            <v>3.54</v>
          </cell>
          <cell r="K75">
            <v>3.57</v>
          </cell>
          <cell r="L75">
            <v>3.63</v>
          </cell>
          <cell r="M75">
            <v>4.03</v>
          </cell>
          <cell r="N75">
            <v>3.55</v>
          </cell>
        </row>
        <row r="76">
          <cell r="F76">
            <v>375</v>
          </cell>
          <cell r="G76" t="str">
            <v>***</v>
          </cell>
          <cell r="H76" t="str">
            <v>***</v>
          </cell>
          <cell r="I76" t="str">
            <v>***</v>
          </cell>
          <cell r="J76" t="str">
            <v>***</v>
          </cell>
          <cell r="K76" t="str">
            <v>***</v>
          </cell>
          <cell r="L76" t="str">
            <v>***</v>
          </cell>
          <cell r="M76" t="str">
            <v>***</v>
          </cell>
          <cell r="N76">
            <v>0</v>
          </cell>
        </row>
        <row r="77">
          <cell r="F77">
            <v>8.1999999999999993</v>
          </cell>
          <cell r="G77">
            <v>6.57</v>
          </cell>
          <cell r="H77">
            <v>6.52</v>
          </cell>
          <cell r="I77">
            <v>6.39</v>
          </cell>
          <cell r="J77">
            <v>6.16</v>
          </cell>
          <cell r="K77">
            <v>5.91</v>
          </cell>
          <cell r="L77">
            <v>5.92</v>
          </cell>
          <cell r="M77">
            <v>6.92</v>
          </cell>
          <cell r="N77">
            <v>6.34</v>
          </cell>
        </row>
        <row r="78">
          <cell r="F78">
            <v>660</v>
          </cell>
          <cell r="G78">
            <v>239.8</v>
          </cell>
          <cell r="H78">
            <v>232.8</v>
          </cell>
          <cell r="I78">
            <v>214.7</v>
          </cell>
          <cell r="J78">
            <v>185.6</v>
          </cell>
          <cell r="K78">
            <v>158.1</v>
          </cell>
          <cell r="L78">
            <v>159.19999999999999</v>
          </cell>
          <cell r="M78">
            <v>288.8</v>
          </cell>
          <cell r="N78">
            <v>211.29</v>
          </cell>
        </row>
        <row r="79">
          <cell r="F79">
            <v>10</v>
          </cell>
          <cell r="G79">
            <v>5.64</v>
          </cell>
          <cell r="H79">
            <v>5.83</v>
          </cell>
          <cell r="I79">
            <v>6.14</v>
          </cell>
          <cell r="J79">
            <v>6.56</v>
          </cell>
          <cell r="K79">
            <v>6.86</v>
          </cell>
          <cell r="L79">
            <v>7.43</v>
          </cell>
          <cell r="M79">
            <v>7.91</v>
          </cell>
          <cell r="N79">
            <v>6.62</v>
          </cell>
        </row>
        <row r="80">
          <cell r="F80">
            <v>450</v>
          </cell>
          <cell r="G80">
            <v>115.4</v>
          </cell>
          <cell r="H80">
            <v>137.80000000000001</v>
          </cell>
          <cell r="I80">
            <v>156.4</v>
          </cell>
          <cell r="J80">
            <v>183.2</v>
          </cell>
          <cell r="K80">
            <v>204.2</v>
          </cell>
          <cell r="L80">
            <v>244.1</v>
          </cell>
          <cell r="M80">
            <v>278.8</v>
          </cell>
          <cell r="N80">
            <v>188.56</v>
          </cell>
        </row>
        <row r="81">
          <cell r="F81">
            <v>7</v>
          </cell>
          <cell r="G81">
            <v>4.45</v>
          </cell>
          <cell r="H81">
            <v>4.7</v>
          </cell>
          <cell r="I81">
            <v>4.99</v>
          </cell>
          <cell r="J81">
            <v>5.33</v>
          </cell>
          <cell r="K81">
            <v>5.69</v>
          </cell>
          <cell r="L81">
            <v>5.91</v>
          </cell>
          <cell r="M81">
            <v>6.16</v>
          </cell>
          <cell r="N81">
            <v>5.32</v>
          </cell>
        </row>
        <row r="82">
          <cell r="F82">
            <v>2300</v>
          </cell>
          <cell r="G82">
            <v>1022.5</v>
          </cell>
          <cell r="H82">
            <v>1155.25</v>
          </cell>
          <cell r="I82">
            <v>1305.2</v>
          </cell>
          <cell r="J82">
            <v>1468.4</v>
          </cell>
          <cell r="K82">
            <v>1645</v>
          </cell>
          <cell r="L82">
            <v>1755</v>
          </cell>
          <cell r="M82">
            <v>1880</v>
          </cell>
          <cell r="N82">
            <v>1461.62</v>
          </cell>
        </row>
        <row r="83">
          <cell r="F83">
            <v>9.6999999999999993</v>
          </cell>
          <cell r="G83">
            <v>3.18</v>
          </cell>
          <cell r="H83">
            <v>4.08</v>
          </cell>
          <cell r="I83">
            <v>2.84</v>
          </cell>
          <cell r="J83">
            <v>2.84</v>
          </cell>
          <cell r="K83">
            <v>2.62</v>
          </cell>
          <cell r="L83">
            <v>1.75</v>
          </cell>
          <cell r="M83">
            <v>2.98</v>
          </cell>
          <cell r="N83">
            <v>2.9</v>
          </cell>
        </row>
        <row r="84">
          <cell r="F84">
            <v>445</v>
          </cell>
          <cell r="G84">
            <v>0.36</v>
          </cell>
          <cell r="H84">
            <v>2.8</v>
          </cell>
          <cell r="I84" t="str">
            <v>***</v>
          </cell>
          <cell r="J84" t="str">
            <v>***</v>
          </cell>
          <cell r="K84" t="str">
            <v>***</v>
          </cell>
          <cell r="L84" t="str">
            <v>***</v>
          </cell>
          <cell r="M84" t="str">
            <v>***</v>
          </cell>
          <cell r="N84">
            <v>1.58</v>
          </cell>
        </row>
        <row r="85">
          <cell r="F85">
            <v>9</v>
          </cell>
          <cell r="G85">
            <v>6.36</v>
          </cell>
          <cell r="H85">
            <v>6.68</v>
          </cell>
          <cell r="I85">
            <v>6.67</v>
          </cell>
          <cell r="J85">
            <v>6.63</v>
          </cell>
          <cell r="K85">
            <v>6.43</v>
          </cell>
          <cell r="L85">
            <v>6.15</v>
          </cell>
          <cell r="M85">
            <v>5.82</v>
          </cell>
          <cell r="N85">
            <v>6.39</v>
          </cell>
        </row>
        <row r="86">
          <cell r="F86">
            <v>600</v>
          </cell>
          <cell r="G86">
            <v>195.6</v>
          </cell>
          <cell r="H86">
            <v>215.8</v>
          </cell>
          <cell r="I86">
            <v>182.08</v>
          </cell>
          <cell r="J86">
            <v>212.8</v>
          </cell>
          <cell r="K86">
            <v>199.8</v>
          </cell>
          <cell r="L86">
            <v>183</v>
          </cell>
          <cell r="M86">
            <v>163.19999999999999</v>
          </cell>
          <cell r="N86">
            <v>193.18</v>
          </cell>
        </row>
        <row r="87">
          <cell r="F87">
            <v>8</v>
          </cell>
          <cell r="G87">
            <v>4.5</v>
          </cell>
          <cell r="H87">
            <v>4.66</v>
          </cell>
          <cell r="I87">
            <v>4.8499999999999996</v>
          </cell>
          <cell r="J87">
            <v>5.04</v>
          </cell>
          <cell r="K87">
            <v>5.26</v>
          </cell>
          <cell r="L87">
            <v>5.38</v>
          </cell>
          <cell r="M87">
            <v>5.57</v>
          </cell>
          <cell r="N87">
            <v>5.04</v>
          </cell>
        </row>
        <row r="88">
          <cell r="F88">
            <v>5100</v>
          </cell>
          <cell r="G88">
            <v>1420</v>
          </cell>
          <cell r="H88">
            <v>1264</v>
          </cell>
          <cell r="I88">
            <v>1450</v>
          </cell>
          <cell r="J88">
            <v>1640</v>
          </cell>
          <cell r="K88">
            <v>1860</v>
          </cell>
          <cell r="L88">
            <v>1980</v>
          </cell>
          <cell r="M88">
            <v>2170</v>
          </cell>
          <cell r="N88">
            <v>1683.43</v>
          </cell>
        </row>
      </sheetData>
      <sheetData sheetId="6"/>
      <sheetData sheetId="7"/>
      <sheetData sheetId="8">
        <row r="1">
          <cell r="A1" t="str">
            <v>รายการ</v>
          </cell>
          <cell r="B1" t="str">
            <v>เขื่อน</v>
          </cell>
        </row>
        <row r="2">
          <cell r="B2" t="str">
            <v>อุบลรัตน์</v>
          </cell>
          <cell r="C2" t="str">
            <v>น้ำพุง</v>
          </cell>
          <cell r="D2" t="str">
            <v>สิรินธร</v>
          </cell>
          <cell r="E2" t="str">
            <v>จุฬาภรณ์</v>
          </cell>
          <cell r="F2" t="str">
            <v>ท้ายเขื่อนจุฬาภรณ์</v>
          </cell>
          <cell r="G2" t="str">
            <v>ห้วยกุ่ม</v>
          </cell>
          <cell r="H2" t="str">
            <v>ปากมูล</v>
          </cell>
          <cell r="I2" t="str">
            <v>อ่างบนลำตะคอง</v>
          </cell>
          <cell r="J2" t="str">
            <v>รวม</v>
          </cell>
          <cell r="K2" t="str">
            <v>หน่วย</v>
          </cell>
        </row>
        <row r="3">
          <cell r="A3" t="str">
            <v>       สภาพอ่างเก็บน้ำ.....................................</v>
          </cell>
        </row>
        <row r="4">
          <cell r="A4" t="str">
            <v>  ระดับน้ำกักเก็บสูงสุด</v>
          </cell>
          <cell r="B4">
            <v>182</v>
          </cell>
          <cell r="C4">
            <v>284</v>
          </cell>
          <cell r="D4">
            <v>142.19999999999999</v>
          </cell>
          <cell r="E4">
            <v>759</v>
          </cell>
          <cell r="F4" t="str">
            <v>x</v>
          </cell>
          <cell r="G4">
            <v>312</v>
          </cell>
          <cell r="H4">
            <v>108</v>
          </cell>
          <cell r="I4">
            <v>660</v>
          </cell>
          <cell r="J4" t="str">
            <v>x</v>
          </cell>
          <cell r="K4" t="str">
            <v>m MSL</v>
          </cell>
        </row>
        <row r="5">
          <cell r="A5" t="str">
            <v>  ระดับน้ำกักเก็บปัจจุบัน</v>
          </cell>
          <cell r="B5">
            <v>177.28</v>
          </cell>
          <cell r="C5">
            <v>280.89999999999998</v>
          </cell>
          <cell r="D5">
            <v>140.9</v>
          </cell>
          <cell r="E5">
            <v>747.18</v>
          </cell>
          <cell r="F5" t="str">
            <v>x</v>
          </cell>
          <cell r="G5">
            <v>310.94</v>
          </cell>
          <cell r="H5">
            <v>101.25</v>
          </cell>
          <cell r="I5">
            <v>656.49</v>
          </cell>
          <cell r="J5" t="str">
            <v>x</v>
          </cell>
          <cell r="K5" t="str">
            <v>m MSL</v>
          </cell>
        </row>
        <row r="6">
          <cell r="A6" t="str">
            <v>  ระดับน้ำกักเก็บเมื่อวานนี้</v>
          </cell>
          <cell r="B6">
            <v>177.17</v>
          </cell>
          <cell r="C6">
            <v>280.12</v>
          </cell>
          <cell r="D6">
            <v>140.87</v>
          </cell>
          <cell r="E6">
            <v>747.13</v>
          </cell>
          <cell r="F6" t="str">
            <v>x</v>
          </cell>
          <cell r="G6">
            <v>311</v>
          </cell>
          <cell r="H6">
            <v>100.39</v>
          </cell>
          <cell r="I6">
            <v>654.66999999999996</v>
          </cell>
          <cell r="J6" t="str">
            <v>x</v>
          </cell>
          <cell r="K6" t="str">
            <v>m MSL</v>
          </cell>
        </row>
        <row r="7">
          <cell r="A7" t="str">
            <v>  เพิ่ม/ลดลง จากเมื่อวานนี้</v>
          </cell>
          <cell r="B7">
            <v>0.11</v>
          </cell>
          <cell r="C7">
            <v>0.78</v>
          </cell>
          <cell r="D7">
            <v>0.03</v>
          </cell>
          <cell r="E7">
            <v>0.05</v>
          </cell>
          <cell r="F7" t="str">
            <v>x</v>
          </cell>
          <cell r="G7">
            <v>-0.06</v>
          </cell>
          <cell r="H7">
            <v>0.86</v>
          </cell>
          <cell r="I7">
            <v>1.82</v>
          </cell>
          <cell r="J7" t="str">
            <v>x</v>
          </cell>
          <cell r="K7" t="str">
            <v>m</v>
          </cell>
        </row>
        <row r="8">
          <cell r="A8" t="str">
            <v>  สูงกว่า/ต่ำกว่า ระดับ Rule Curve</v>
          </cell>
          <cell r="B8">
            <v>-0.87</v>
          </cell>
          <cell r="C8">
            <v>0.5</v>
          </cell>
          <cell r="D8">
            <v>-0.25</v>
          </cell>
          <cell r="E8">
            <v>-7.77</v>
          </cell>
          <cell r="F8" t="str">
            <v>x</v>
          </cell>
          <cell r="G8">
            <v>-1.06</v>
          </cell>
          <cell r="H8" t="str">
            <v>x</v>
          </cell>
          <cell r="I8" t="str">
            <v>x</v>
          </cell>
          <cell r="J8" t="str">
            <v>x</v>
          </cell>
          <cell r="K8" t="str">
            <v>m</v>
          </cell>
        </row>
        <row r="9">
          <cell r="A9" t="str">
            <v>  ระดับน้ำท้ายเขื่อน</v>
          </cell>
          <cell r="B9">
            <v>163.4</v>
          </cell>
          <cell r="C9">
            <v>195.8</v>
          </cell>
          <cell r="D9">
            <v>109.7</v>
          </cell>
          <cell r="E9">
            <v>370.5</v>
          </cell>
          <cell r="F9" t="str">
            <v>x</v>
          </cell>
          <cell r="G9">
            <v>282.05</v>
          </cell>
          <cell r="H9">
            <v>101.2</v>
          </cell>
          <cell r="I9">
            <v>270.32</v>
          </cell>
          <cell r="J9" t="str">
            <v>x</v>
          </cell>
          <cell r="K9" t="str">
            <v>m MSL</v>
          </cell>
        </row>
        <row r="10">
          <cell r="A10" t="str">
            <v>  Static Head Today</v>
          </cell>
          <cell r="B10">
            <v>13.88</v>
          </cell>
          <cell r="C10">
            <v>85.1</v>
          </cell>
          <cell r="D10">
            <v>31.2</v>
          </cell>
          <cell r="E10">
            <v>376.68</v>
          </cell>
          <cell r="F10" t="str">
            <v>x</v>
          </cell>
          <cell r="G10">
            <v>28.89</v>
          </cell>
          <cell r="H10">
            <v>0.05</v>
          </cell>
          <cell r="I10">
            <v>386.17</v>
          </cell>
          <cell r="J10" t="str">
            <v>x</v>
          </cell>
          <cell r="K10" t="str">
            <v>m MSL</v>
          </cell>
        </row>
        <row r="11">
          <cell r="A11" t="str">
            <v>  ปริมาตรน้ำไหลเข้าอ่าง</v>
          </cell>
          <cell r="B11">
            <v>26.19</v>
          </cell>
          <cell r="C11">
            <v>12.74</v>
          </cell>
          <cell r="D11">
            <v>15.05</v>
          </cell>
          <cell r="E11">
            <v>0.27</v>
          </cell>
          <cell r="F11" t="str">
            <v>x</v>
          </cell>
          <cell r="G11">
            <v>0.11</v>
          </cell>
          <cell r="H11" t="str">
            <v>x</v>
          </cell>
          <cell r="I11" t="str">
            <v>x</v>
          </cell>
          <cell r="J11" t="str">
            <v>x</v>
          </cell>
          <cell r="K11" t="str">
            <v>MCM.</v>
          </cell>
        </row>
        <row r="12">
          <cell r="A12" t="str">
            <v>  ปริมาตรน้ำสูบกลับเข้าอ่าง</v>
          </cell>
          <cell r="B12" t="str">
            <v>x</v>
          </cell>
          <cell r="C12" t="str">
            <v>x</v>
          </cell>
          <cell r="D12" t="str">
            <v>x</v>
          </cell>
          <cell r="E12" t="str">
            <v>x</v>
          </cell>
          <cell r="F12" t="str">
            <v>x</v>
          </cell>
          <cell r="G12" t="str">
            <v>x</v>
          </cell>
          <cell r="H12" t="str">
            <v>x</v>
          </cell>
          <cell r="I12">
            <v>0.56000000000000005</v>
          </cell>
          <cell r="J12" t="str">
            <v>x</v>
          </cell>
          <cell r="K12" t="str">
            <v>MCM.</v>
          </cell>
        </row>
        <row r="13">
          <cell r="A13" t="str">
            <v>  ระบายน้ำผ่านเครื่องกำเนิดไฟฟ้า</v>
          </cell>
          <cell r="B13">
            <v>0.8</v>
          </cell>
          <cell r="C13">
            <v>0.39</v>
          </cell>
          <cell r="D13">
            <v>6.62</v>
          </cell>
          <cell r="E13">
            <v>0</v>
          </cell>
          <cell r="F13">
            <v>0</v>
          </cell>
          <cell r="G13">
            <v>0.23</v>
          </cell>
          <cell r="H13">
            <v>0</v>
          </cell>
          <cell r="I13">
            <v>0</v>
          </cell>
          <cell r="J13" t="str">
            <v>x</v>
          </cell>
          <cell r="K13" t="str">
            <v>MCM.</v>
          </cell>
        </row>
        <row r="14">
          <cell r="A14" t="str">
            <v>  Evap</v>
          </cell>
          <cell r="B14">
            <v>0.57999999999999996</v>
          </cell>
          <cell r="C14">
            <v>0.04</v>
          </cell>
          <cell r="D14">
            <v>0.76</v>
          </cell>
          <cell r="E14">
            <v>0.01</v>
          </cell>
          <cell r="F14" t="str">
            <v>x</v>
          </cell>
          <cell r="G14">
            <v>0.01</v>
          </cell>
          <cell r="H14" t="str">
            <v>x</v>
          </cell>
          <cell r="I14" t="str">
            <v>x</v>
          </cell>
          <cell r="J14" t="str">
            <v>x</v>
          </cell>
          <cell r="K14" t="str">
            <v>MCM.</v>
          </cell>
        </row>
        <row r="15">
          <cell r="A15" t="str">
            <v>  Other Losses</v>
          </cell>
          <cell r="B15">
            <v>0</v>
          </cell>
          <cell r="C15">
            <v>0</v>
          </cell>
          <cell r="D15">
            <v>0</v>
          </cell>
          <cell r="E15">
            <v>0</v>
          </cell>
          <cell r="F15" t="str">
            <v>x</v>
          </cell>
          <cell r="G15">
            <v>0</v>
          </cell>
          <cell r="H15" t="str">
            <v>x</v>
          </cell>
          <cell r="I15" t="str">
            <v>x</v>
          </cell>
          <cell r="J15" t="str">
            <v>x</v>
          </cell>
          <cell r="K15" t="str">
            <v>MCM.</v>
          </cell>
        </row>
        <row r="16">
          <cell r="A16" t="str">
            <v>  ระบายน้ำผ่าน Spillway</v>
          </cell>
          <cell r="B16">
            <v>0</v>
          </cell>
          <cell r="C16">
            <v>0</v>
          </cell>
          <cell r="D16">
            <v>0</v>
          </cell>
          <cell r="E16">
            <v>0</v>
          </cell>
          <cell r="F16" t="str">
            <v>x</v>
          </cell>
          <cell r="G16">
            <v>0</v>
          </cell>
          <cell r="H16">
            <v>187.18</v>
          </cell>
          <cell r="I16" t="str">
            <v>x</v>
          </cell>
          <cell r="J16" t="str">
            <v>x</v>
          </cell>
          <cell r="K16" t="str">
            <v>MCM.</v>
          </cell>
        </row>
        <row r="17">
          <cell r="A17" t="str">
            <v>  ระบายน้ำผ่าน Irrigation Outlet</v>
          </cell>
          <cell r="B17">
            <v>0</v>
          </cell>
          <cell r="C17">
            <v>0</v>
          </cell>
          <cell r="D17">
            <v>0</v>
          </cell>
          <cell r="E17">
            <v>0</v>
          </cell>
          <cell r="F17" t="str">
            <v>x</v>
          </cell>
          <cell r="G17">
            <v>0</v>
          </cell>
          <cell r="H17" t="str">
            <v>x</v>
          </cell>
          <cell r="I17" t="str">
            <v>x</v>
          </cell>
          <cell r="J17" t="str">
            <v>x</v>
          </cell>
          <cell r="K17" t="str">
            <v>MCM.</v>
          </cell>
        </row>
        <row r="18">
          <cell r="A18" t="str">
            <v>  สูบน้ำในอ่างเก็บน้ำเพื่อการชลประทาน</v>
          </cell>
          <cell r="B18">
            <v>0</v>
          </cell>
          <cell r="C18" t="str">
            <v>x</v>
          </cell>
          <cell r="D18">
            <v>0</v>
          </cell>
          <cell r="E18" t="str">
            <v>x</v>
          </cell>
          <cell r="F18" t="str">
            <v>x</v>
          </cell>
          <cell r="G18" t="str">
            <v>x</v>
          </cell>
          <cell r="H18" t="str">
            <v>x</v>
          </cell>
          <cell r="I18" t="str">
            <v>x</v>
          </cell>
          <cell r="J18" t="str">
            <v>x</v>
          </cell>
          <cell r="K18" t="str">
            <v>MCM.</v>
          </cell>
        </row>
        <row r="19">
          <cell r="A19" t="str">
            <v>  ปริมาตรน้ำกักเก็บสูงสุด</v>
          </cell>
          <cell r="B19">
            <v>2431.3000000000002</v>
          </cell>
          <cell r="C19">
            <v>165.47</v>
          </cell>
          <cell r="D19">
            <v>1966.47</v>
          </cell>
          <cell r="E19">
            <v>163.75</v>
          </cell>
          <cell r="F19" t="str">
            <v>x</v>
          </cell>
          <cell r="G19">
            <v>20.23</v>
          </cell>
          <cell r="H19" t="str">
            <v>x</v>
          </cell>
          <cell r="I19">
            <v>9.9</v>
          </cell>
          <cell r="J19" t="str">
            <v>x</v>
          </cell>
          <cell r="K19" t="str">
            <v>MCM.</v>
          </cell>
        </row>
        <row r="20">
          <cell r="A20" t="str">
            <v>  ปริมาตรน้ำกักเก็บปัจจุบัน</v>
          </cell>
          <cell r="B20">
            <v>1006.74</v>
          </cell>
          <cell r="C20">
            <v>106.47</v>
          </cell>
          <cell r="D20">
            <v>1613.23</v>
          </cell>
          <cell r="E20">
            <v>69.569999999999993</v>
          </cell>
          <cell r="F20" t="str">
            <v>x</v>
          </cell>
          <cell r="G20">
            <v>17.809999999999999</v>
          </cell>
          <cell r="H20" t="str">
            <v>x</v>
          </cell>
          <cell r="I20">
            <v>8.7899999999999991</v>
          </cell>
          <cell r="J20" t="str">
            <v>x</v>
          </cell>
          <cell r="K20" t="str">
            <v>MCM.</v>
          </cell>
        </row>
        <row r="21">
          <cell r="A21" t="str">
            <v>  ปริมาณน้ำในอ่างคิดเป็น %</v>
          </cell>
          <cell r="B21">
            <v>41.41</v>
          </cell>
          <cell r="C21">
            <v>64.34</v>
          </cell>
          <cell r="D21">
            <v>82.04</v>
          </cell>
          <cell r="E21">
            <v>42.49</v>
          </cell>
          <cell r="F21" t="str">
            <v>x</v>
          </cell>
          <cell r="G21">
            <v>88</v>
          </cell>
          <cell r="H21" t="str">
            <v>x</v>
          </cell>
          <cell r="I21">
            <v>88.73</v>
          </cell>
          <cell r="J21" t="str">
            <v>x</v>
          </cell>
          <cell r="K21" t="str">
            <v>เปอร์เซ็นต์</v>
          </cell>
        </row>
        <row r="22">
          <cell r="A22" t="str">
            <v>  ปริมาณน้ำที่สามารถใช้งานได้</v>
          </cell>
          <cell r="B22">
            <v>425.07</v>
          </cell>
          <cell r="C22">
            <v>97.79</v>
          </cell>
          <cell r="D22">
            <v>781.85</v>
          </cell>
          <cell r="E22">
            <v>32.35</v>
          </cell>
          <cell r="F22" t="str">
            <v>x</v>
          </cell>
          <cell r="G22">
            <v>16.29</v>
          </cell>
          <cell r="H22" t="str">
            <v>x</v>
          </cell>
          <cell r="I22">
            <v>8.48</v>
          </cell>
          <cell r="J22" t="str">
            <v>x</v>
          </cell>
          <cell r="K22" t="str">
            <v>MCM.</v>
          </cell>
        </row>
        <row r="23">
          <cell r="A23" t="str">
            <v>  ปริมาณน้ำที่สามารถใช้งานได้คิดเป็น %</v>
          </cell>
          <cell r="B23">
            <v>22.98</v>
          </cell>
          <cell r="C23">
            <v>62.37</v>
          </cell>
          <cell r="D23">
            <v>68.88</v>
          </cell>
          <cell r="E23">
            <v>25.57</v>
          </cell>
          <cell r="F23" t="str">
            <v>x</v>
          </cell>
          <cell r="G23">
            <v>87.04</v>
          </cell>
          <cell r="H23" t="str">
            <v>x</v>
          </cell>
          <cell r="I23">
            <v>88.37</v>
          </cell>
          <cell r="J23" t="str">
            <v>x</v>
          </cell>
          <cell r="K23" t="str">
            <v>เปอร์เซ็นต์</v>
          </cell>
        </row>
        <row r="24">
          <cell r="A24" t="str">
            <v>  สามารถรับน้ำได้อีก ที่ระดับสูงสุด</v>
          </cell>
          <cell r="B24">
            <v>1424.56</v>
          </cell>
          <cell r="C24">
            <v>59.01</v>
          </cell>
          <cell r="D24">
            <v>353.24</v>
          </cell>
          <cell r="E24">
            <v>94.18</v>
          </cell>
          <cell r="F24" t="str">
            <v>x</v>
          </cell>
          <cell r="G24">
            <v>2.4300000000000002</v>
          </cell>
          <cell r="H24" t="str">
            <v>x</v>
          </cell>
          <cell r="I24">
            <v>1.1200000000000001</v>
          </cell>
          <cell r="J24" t="str">
            <v>x</v>
          </cell>
          <cell r="K24" t="str">
            <v>MCM.</v>
          </cell>
        </row>
        <row r="25">
          <cell r="A25" t="str">
            <v>  Min Level</v>
          </cell>
          <cell r="B25">
            <v>175</v>
          </cell>
          <cell r="C25">
            <v>270</v>
          </cell>
          <cell r="D25">
            <v>137.19999999999999</v>
          </cell>
          <cell r="E25">
            <v>739</v>
          </cell>
          <cell r="F25" t="str">
            <v>x</v>
          </cell>
          <cell r="G25">
            <v>298</v>
          </cell>
          <cell r="H25" t="str">
            <v>x</v>
          </cell>
          <cell r="I25">
            <v>620</v>
          </cell>
          <cell r="J25" t="str">
            <v>x</v>
          </cell>
          <cell r="K25" t="str">
            <v>m MSL.</v>
          </cell>
        </row>
        <row r="26">
          <cell r="A26" t="str">
            <v>  Dead Storage</v>
          </cell>
          <cell r="B26">
            <v>581.66999999999996</v>
          </cell>
          <cell r="C26">
            <v>8.68</v>
          </cell>
          <cell r="D26">
            <v>831.38</v>
          </cell>
          <cell r="E26">
            <v>37.21</v>
          </cell>
          <cell r="F26" t="str">
            <v>x</v>
          </cell>
          <cell r="G26">
            <v>1.51</v>
          </cell>
          <cell r="H26" t="str">
            <v>x</v>
          </cell>
          <cell r="I26">
            <v>0.3</v>
          </cell>
          <cell r="J26" t="str">
            <v>x</v>
          </cell>
          <cell r="K26" t="str">
            <v>MCM.</v>
          </cell>
        </row>
        <row r="27">
          <cell r="A27" t="str">
            <v>       ค่าสะสมที่สำคัญของเดือน กันยายน.......</v>
          </cell>
        </row>
        <row r="28">
          <cell r="A28" t="str">
            <v>  ปริมาตรน้ำไหลเข้าอ่าง</v>
          </cell>
          <cell r="B28">
            <v>167.52</v>
          </cell>
          <cell r="C28">
            <v>47.87</v>
          </cell>
          <cell r="D28">
            <v>266.69</v>
          </cell>
          <cell r="E28">
            <v>6.6</v>
          </cell>
          <cell r="F28" t="str">
            <v>x</v>
          </cell>
          <cell r="G28">
            <v>5.44</v>
          </cell>
          <cell r="H28" t="str">
            <v>x</v>
          </cell>
          <cell r="I28" t="str">
            <v>Pump 13.07</v>
          </cell>
          <cell r="J28" t="str">
            <v>x</v>
          </cell>
          <cell r="K28" t="str">
            <v>MCM.</v>
          </cell>
        </row>
        <row r="29">
          <cell r="A29" t="str">
            <v>       ค่าสะสมที่สำคัญตามปีน้ำประจำปี 2566.........</v>
          </cell>
        </row>
        <row r="30">
          <cell r="A30" t="str">
            <v>  ปริมาตรน้ำไหลเข้าอ่าง</v>
          </cell>
          <cell r="B30">
            <v>570.09</v>
          </cell>
          <cell r="C30">
            <v>113.1</v>
          </cell>
          <cell r="D30">
            <v>1047.43</v>
          </cell>
          <cell r="E30">
            <v>38.82</v>
          </cell>
          <cell r="F30" t="str">
            <v>x</v>
          </cell>
          <cell r="G30">
            <v>64.48</v>
          </cell>
          <cell r="H30" t="str">
            <v>x</v>
          </cell>
          <cell r="I30" t="str">
            <v>Pump 223.73</v>
          </cell>
          <cell r="J30" t="str">
            <v>x</v>
          </cell>
          <cell r="K30" t="str">
            <v>MCM.</v>
          </cell>
        </row>
      </sheetData>
      <sheetData sheetId="9">
        <row r="7">
          <cell r="L7">
            <v>10.9</v>
          </cell>
          <cell r="M7">
            <v>11.606</v>
          </cell>
        </row>
        <row r="8">
          <cell r="L8">
            <v>24110</v>
          </cell>
        </row>
      </sheetData>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U37"/>
  <sheetViews>
    <sheetView showGridLines="0" tabSelected="1" topLeftCell="I1" zoomScale="145" zoomScaleNormal="145" workbookViewId="0">
      <selection activeCell="S2" sqref="S2:S37"/>
    </sheetView>
  </sheetViews>
  <sheetFormatPr defaultColWidth="12.5546875" defaultRowHeight="13.8"/>
  <cols>
    <col min="1" max="1" width="3.5546875" style="65" bestFit="1" customWidth="1"/>
    <col min="2" max="2" width="4.88671875" style="65" customWidth="1"/>
    <col min="3" max="3" width="5.77734375" style="65" bestFit="1" customWidth="1"/>
    <col min="4" max="4" width="4.21875" style="65" bestFit="1" customWidth="1"/>
    <col min="5" max="6" width="5.33203125" style="65" bestFit="1" customWidth="1"/>
    <col min="7" max="7" width="6" style="65" bestFit="1" customWidth="1"/>
    <col min="8" max="9" width="7.44140625" style="65" bestFit="1" customWidth="1"/>
    <col min="10" max="10" width="3.5546875" style="65" customWidth="1"/>
    <col min="11" max="11" width="8.44140625" style="65" bestFit="1" customWidth="1"/>
    <col min="12" max="12" width="8.77734375" style="65" customWidth="1"/>
    <col min="13" max="13" width="12.88671875" style="65" bestFit="1" customWidth="1"/>
    <col min="14" max="14" width="6" style="65" customWidth="1"/>
    <col min="15" max="15" width="7.5546875" style="65" customWidth="1"/>
    <col min="16" max="16" width="5.77734375" style="65" customWidth="1"/>
    <col min="17" max="17" width="6.6640625" style="65" customWidth="1"/>
    <col min="18" max="19" width="12.5546875" style="65"/>
    <col min="20" max="20" width="6" style="65" customWidth="1"/>
    <col min="21" max="21" width="15" style="65" customWidth="1"/>
    <col min="22" max="16384" width="12.5546875" style="65"/>
  </cols>
  <sheetData>
    <row r="1" spans="1:21">
      <c r="A1" s="62" t="s">
        <v>313</v>
      </c>
      <c r="B1" s="62" t="s">
        <v>1</v>
      </c>
      <c r="C1" s="62" t="s">
        <v>314</v>
      </c>
      <c r="D1" s="62" t="s">
        <v>315</v>
      </c>
      <c r="E1" s="62" t="s">
        <v>316</v>
      </c>
      <c r="F1" s="62" t="s">
        <v>317</v>
      </c>
      <c r="G1" s="62" t="s">
        <v>318</v>
      </c>
      <c r="H1" s="62" t="s">
        <v>2</v>
      </c>
      <c r="I1" s="62" t="s">
        <v>3</v>
      </c>
      <c r="J1" s="62" t="s">
        <v>319</v>
      </c>
      <c r="K1" s="62" t="s">
        <v>320</v>
      </c>
      <c r="L1" s="62" t="s">
        <v>321</v>
      </c>
      <c r="M1" s="62" t="s">
        <v>322</v>
      </c>
      <c r="N1" s="62" t="s">
        <v>323</v>
      </c>
      <c r="O1" s="62" t="s">
        <v>358</v>
      </c>
      <c r="P1" s="62" t="s">
        <v>359</v>
      </c>
      <c r="Q1" s="65" t="s">
        <v>360</v>
      </c>
      <c r="R1" s="65" t="s">
        <v>361</v>
      </c>
      <c r="S1" s="65" t="s">
        <v>362</v>
      </c>
      <c r="T1" s="65" t="s">
        <v>363</v>
      </c>
      <c r="U1" s="65" t="s">
        <v>364</v>
      </c>
    </row>
    <row r="2" spans="1:21">
      <c r="A2" s="62" t="s">
        <v>31</v>
      </c>
      <c r="B2" s="66">
        <f>IFERROR(INDEX(hydro3!M:M,MATCH(R2,hydro3!B:B,0)),"")</f>
        <v>26.95</v>
      </c>
      <c r="C2" s="66">
        <f t="shared" ref="C2:C32" si="0">IF(B2="-","-",IF(B2="***","-",(B2*0.0864)))</f>
        <v>2.3284799999999999</v>
      </c>
      <c r="D2" s="67">
        <f>IFERROR(INDEX(hydro3!M:M,MATCH(A2,hydro3!B:B,0)),"")</f>
        <v>4.53</v>
      </c>
      <c r="E2" s="66">
        <f>IF(D2="-","-",(D2+O2))</f>
        <v>197.23</v>
      </c>
      <c r="F2" s="67">
        <f t="shared" ref="F2:F32" si="1">IF(D2="-","-",D2-J2)</f>
        <v>-0.96999999999999975</v>
      </c>
      <c r="G2" s="68">
        <f>IFERROR(INDEX(hydro3!L:L,MATCH(R2,hydro3!B:B,0)),"")</f>
        <v>2.14</v>
      </c>
      <c r="H2" s="65">
        <v>15.955360412597599</v>
      </c>
      <c r="I2" s="65">
        <v>102.033630371093</v>
      </c>
      <c r="J2" s="69">
        <f>IFERROR(INDEX(hydro3!F:F,MATCH(A2,hydro3!B:B,0)),"")</f>
        <v>5.5</v>
      </c>
      <c r="K2" s="70" t="str">
        <f>IF(D2="-","-",IF(D2&gt;Q2,"▲",IF(D2&lt;Q2,"▼",IF(D2=Q2,"►"))))</f>
        <v>▲</v>
      </c>
      <c r="L2" s="71" t="str">
        <f>IF(F2="-","-",(IF(F2&gt;0,"ระดับสูงกว่าตลิ่ง",IF(AND(F2&lt;=0,F2&gt;=-1),"เฝ้าระวังระดับต่ำกว่าตลิ่ง",IF(F2&lt;-1,"ระดับต่ำกว่าตลิ่ง")))))</f>
        <v>เฝ้าระวังระดับต่ำกว่าตลิ่ง</v>
      </c>
      <c r="M2" s="72">
        <f t="shared" ref="M2:M37" ca="1" si="2">TODAY()</f>
        <v>45185</v>
      </c>
      <c r="N2" s="63" t="s">
        <v>355</v>
      </c>
      <c r="O2" s="73">
        <f>IFERROR(INDEX(zerogate!F:F,MATCH(A2,zerogate!B:B,0)),"")</f>
        <v>192.7</v>
      </c>
      <c r="P2" s="74">
        <v>-2</v>
      </c>
      <c r="Q2" s="65">
        <f>IFERROR(INDEX(hydro3!L:L,MATCH(A2,hydro3!B:B,0)),"")</f>
        <v>0.96</v>
      </c>
      <c r="R2" s="71" t="str">
        <f>CONCATENATE(A2,"_1")</f>
        <v>E.6C_1</v>
      </c>
      <c r="S2" s="65" t="s">
        <v>365</v>
      </c>
    </row>
    <row r="3" spans="1:21">
      <c r="A3" s="62" t="s">
        <v>4</v>
      </c>
      <c r="B3" s="66">
        <f>IFERROR(INDEX(hydro3!M:M,MATCH(R3,hydro3!B:B,0)),"")</f>
        <v>37.479999999999997</v>
      </c>
      <c r="C3" s="66">
        <f t="shared" si="0"/>
        <v>3.2382719999999998</v>
      </c>
      <c r="D3" s="67">
        <f>IFERROR(INDEX(hydro3!M:M,MATCH(A3,hydro3!B:B,0)),"")</f>
        <v>3.78</v>
      </c>
      <c r="E3" s="66">
        <f t="shared" ref="E3:E37" si="3">IF(D3="-","-",(D3+O3))</f>
        <v>201.78</v>
      </c>
      <c r="F3" s="67">
        <f t="shared" si="1"/>
        <v>-8.2200000000000006</v>
      </c>
      <c r="G3" s="68">
        <f>IFERROR(INDEX(hydro3!L:L,MATCH(R3,hydro3!B:B,0)),"")</f>
        <v>28.71</v>
      </c>
      <c r="H3" s="75">
        <v>15.910444</v>
      </c>
      <c r="I3" s="75">
        <v>101.709028</v>
      </c>
      <c r="J3" s="69">
        <f>IFERROR(INDEX(hydro3!F:F,MATCH(A3,hydro3!B:B,0)),"")</f>
        <v>12</v>
      </c>
      <c r="K3" s="70" t="str">
        <f t="shared" ref="K3:K36" si="4">IF(D3="-","-",IF(D3&gt;Q3,"▲",IF(D3&lt;Q3,"▼",IF(D3=Q3,"►"))))</f>
        <v>▲</v>
      </c>
      <c r="L3" s="71" t="str">
        <f t="shared" ref="L3:L36" si="5">IF(F3="-","-",(IF(F3&gt;0,"ระดับสูงกว่าตลิ่ง",IF(AND(F3&lt;=0,F3&gt;=-1),"เฝ้าระวังระดับต่ำกว่าตลิ่ง",IF(F3&lt;-1,"ระดับต่ำกว่าตลิ่ง")))))</f>
        <v>ระดับต่ำกว่าตลิ่ง</v>
      </c>
      <c r="M3" s="72">
        <f t="shared" ca="1" si="2"/>
        <v>45185</v>
      </c>
      <c r="N3" s="63" t="s">
        <v>355</v>
      </c>
      <c r="O3" s="73">
        <f>IFERROR(INDEX(zerogate!F:F,MATCH(A3,zerogate!B:B,0)),"")</f>
        <v>198</v>
      </c>
      <c r="P3" s="74">
        <v>-1</v>
      </c>
      <c r="Q3" s="65">
        <f>IFERROR(INDEX(hydro3!L:L,MATCH(A3,hydro3!B:B,0)),"")</f>
        <v>3.17</v>
      </c>
      <c r="R3" s="71" t="str">
        <f t="shared" ref="R3:R37" si="6">CONCATENATE(A3,"_1")</f>
        <v>E.32A_1</v>
      </c>
      <c r="S3" s="65" t="s">
        <v>365</v>
      </c>
    </row>
    <row r="4" spans="1:21">
      <c r="A4" s="62" t="s">
        <v>5</v>
      </c>
      <c r="B4" s="66">
        <f>IFERROR(INDEX(hydro3!M:M,MATCH(R4,hydro3!B:B,0)),"")</f>
        <v>9.1999999999999993</v>
      </c>
      <c r="C4" s="66">
        <f t="shared" si="0"/>
        <v>0.79488000000000003</v>
      </c>
      <c r="D4" s="67">
        <f>IFERROR(INDEX(hydro3!M:M,MATCH(A4,hydro3!B:B,0)),"")</f>
        <v>3.8</v>
      </c>
      <c r="E4" s="66">
        <f t="shared" si="3"/>
        <v>189.9</v>
      </c>
      <c r="F4" s="67">
        <f t="shared" si="1"/>
        <v>-7.7</v>
      </c>
      <c r="G4" s="68">
        <f>IFERROR(INDEX(hydro3!L:L,MATCH(R4,hydro3!B:B,0)),"")</f>
        <v>11.9</v>
      </c>
      <c r="H4" s="75">
        <v>15.770417</v>
      </c>
      <c r="I4" s="75">
        <v>101.812611</v>
      </c>
      <c r="J4" s="69">
        <f>IFERROR(INDEX(hydro3!F:F,MATCH(A4,hydro3!B:B,0)),"")</f>
        <v>11.5</v>
      </c>
      <c r="K4" s="70" t="str">
        <f t="shared" si="4"/>
        <v>▼</v>
      </c>
      <c r="L4" s="71" t="str">
        <f t="shared" si="5"/>
        <v>ระดับต่ำกว่าตลิ่ง</v>
      </c>
      <c r="M4" s="72">
        <f t="shared" ca="1" si="2"/>
        <v>45185</v>
      </c>
      <c r="N4" s="63" t="s">
        <v>355</v>
      </c>
      <c r="O4" s="73">
        <f>IFERROR(INDEX(zerogate!F:F,MATCH(A4,zerogate!B:B,0)),"")</f>
        <v>186.1</v>
      </c>
      <c r="P4" s="74">
        <v>-1</v>
      </c>
      <c r="Q4" s="65">
        <f>IFERROR(INDEX(hydro3!L:L,MATCH(A4,hydro3!B:B,0)),"")</f>
        <v>3.93</v>
      </c>
      <c r="R4" s="71" t="str">
        <f t="shared" si="6"/>
        <v>E.5_1</v>
      </c>
      <c r="S4" s="65" t="s">
        <v>365</v>
      </c>
    </row>
    <row r="5" spans="1:21">
      <c r="A5" s="62" t="s">
        <v>6</v>
      </c>
      <c r="B5" s="66">
        <f>IFERROR(INDEX(hydro3!M:M,MATCH(R5,hydro3!B:B,0)),"")</f>
        <v>46.39</v>
      </c>
      <c r="C5" s="66">
        <f t="shared" si="0"/>
        <v>4.0080960000000001</v>
      </c>
      <c r="D5" s="67">
        <f>IFERROR(INDEX(hydro3!M:M,MATCH(A5,hydro3!B:B,0)),"")</f>
        <v>5.67</v>
      </c>
      <c r="E5" s="66">
        <f t="shared" si="3"/>
        <v>181.86999999999998</v>
      </c>
      <c r="F5" s="67">
        <f t="shared" si="1"/>
        <v>-3.33</v>
      </c>
      <c r="G5" s="68">
        <f>IFERROR(INDEX(hydro3!L:L,MATCH(R5,hydro3!B:B,0)),"")</f>
        <v>45.56</v>
      </c>
      <c r="H5" s="75">
        <v>15.681611</v>
      </c>
      <c r="I5" s="75">
        <v>102.0095</v>
      </c>
      <c r="J5" s="69">
        <f>IFERROR(INDEX(hydro3!F:F,MATCH(A5,hydro3!B:B,0)),"")</f>
        <v>9</v>
      </c>
      <c r="K5" s="70" t="str">
        <f t="shared" si="4"/>
        <v>▲</v>
      </c>
      <c r="L5" s="71" t="str">
        <f t="shared" si="5"/>
        <v>ระดับต่ำกว่าตลิ่ง</v>
      </c>
      <c r="M5" s="72">
        <f t="shared" ca="1" si="2"/>
        <v>45185</v>
      </c>
      <c r="N5" s="63" t="s">
        <v>355</v>
      </c>
      <c r="O5" s="73">
        <f>IFERROR(INDEX(zerogate!F:F,MATCH(A5,zerogate!B:B,0)),"")</f>
        <v>176.2</v>
      </c>
      <c r="P5" s="74">
        <v>-1</v>
      </c>
      <c r="Q5" s="65">
        <f>IFERROR(INDEX(hydro3!L:L,MATCH(A5,hydro3!B:B,0)),"")</f>
        <v>5.64</v>
      </c>
      <c r="R5" s="71" t="str">
        <f t="shared" si="6"/>
        <v>E.23_1</v>
      </c>
      <c r="S5" s="65" t="s">
        <v>365</v>
      </c>
    </row>
    <row r="6" spans="1:21">
      <c r="A6" s="62" t="s">
        <v>7</v>
      </c>
      <c r="B6" s="66" t="str">
        <f>IFERROR(INDEX(hydro3!M:M,MATCH(R6,hydro3!B:B,0)),"")</f>
        <v>***</v>
      </c>
      <c r="C6" s="66" t="str">
        <f t="shared" si="0"/>
        <v>-</v>
      </c>
      <c r="D6" s="67">
        <f>IFERROR(INDEX(hydro3!M:M,MATCH(A6,hydro3!B:B,0)),"")</f>
        <v>5.7</v>
      </c>
      <c r="E6" s="66">
        <f t="shared" si="3"/>
        <v>168.7</v>
      </c>
      <c r="F6" s="67">
        <f t="shared" si="1"/>
        <v>-5.8</v>
      </c>
      <c r="G6" s="68" t="str">
        <f>IFERROR(INDEX(hydro3!L:L,MATCH(R6,hydro3!B:B,0)),"")</f>
        <v>***</v>
      </c>
      <c r="H6" s="75">
        <v>15.753028</v>
      </c>
      <c r="I6" s="75">
        <v>102.253</v>
      </c>
      <c r="J6" s="69">
        <f>IFERROR(INDEX(hydro3!F:F,MATCH(A6,hydro3!B:B,0)),"")</f>
        <v>11.5</v>
      </c>
      <c r="K6" s="70" t="str">
        <f t="shared" si="4"/>
        <v>▲</v>
      </c>
      <c r="L6" s="71" t="str">
        <f t="shared" si="5"/>
        <v>ระดับต่ำกว่าตลิ่ง</v>
      </c>
      <c r="M6" s="72">
        <f t="shared" ca="1" si="2"/>
        <v>45185</v>
      </c>
      <c r="N6" s="63" t="s">
        <v>355</v>
      </c>
      <c r="O6" s="73">
        <f>IFERROR(INDEX(zerogate!F:F,MATCH(A6,zerogate!B:B,0)),"")</f>
        <v>163</v>
      </c>
      <c r="P6" s="74">
        <v>-1</v>
      </c>
      <c r="Q6" s="65">
        <f>IFERROR(INDEX(hydro3!L:L,MATCH(A6,hydro3!B:B,0)),"")</f>
        <v>5.66</v>
      </c>
      <c r="R6" s="71" t="str">
        <f t="shared" si="6"/>
        <v>E.21_1</v>
      </c>
      <c r="S6" s="65" t="s">
        <v>365</v>
      </c>
    </row>
    <row r="7" spans="1:21">
      <c r="A7" s="62" t="s">
        <v>8</v>
      </c>
      <c r="B7" s="66">
        <f>IFERROR(INDEX(hydro3!M:M,MATCH(R7,hydro3!B:B,0)),"")</f>
        <v>49.2</v>
      </c>
      <c r="C7" s="66">
        <f t="shared" si="0"/>
        <v>4.2508800000000004</v>
      </c>
      <c r="D7" s="67">
        <f>IFERROR(INDEX(hydro3!M:M,MATCH(A7,hydro3!B:B,0)),"")</f>
        <v>5.36</v>
      </c>
      <c r="E7" s="66">
        <f t="shared" si="3"/>
        <v>156.46</v>
      </c>
      <c r="F7" s="67">
        <f t="shared" si="1"/>
        <v>-5.64</v>
      </c>
      <c r="G7" s="68">
        <f>IFERROR(INDEX(hydro3!L:L,MATCH(R7,hydro3!B:B,0)),"")</f>
        <v>40.6</v>
      </c>
      <c r="H7" s="75">
        <v>16.097000000000001</v>
      </c>
      <c r="I7" s="75">
        <v>102.56994400000001</v>
      </c>
      <c r="J7" s="69">
        <f>IFERROR(INDEX(hydro3!F:F,MATCH(A7,hydro3!B:B,0)),"")</f>
        <v>11</v>
      </c>
      <c r="K7" s="70" t="str">
        <f t="shared" si="4"/>
        <v>▲</v>
      </c>
      <c r="L7" s="71" t="str">
        <f t="shared" si="5"/>
        <v>ระดับต่ำกว่าตลิ่ง</v>
      </c>
      <c r="M7" s="72">
        <f t="shared" ca="1" si="2"/>
        <v>45185</v>
      </c>
      <c r="N7" s="63" t="s">
        <v>355</v>
      </c>
      <c r="O7" s="73">
        <f>IFERROR(INDEX(zerogate!F:F,MATCH(A7,zerogate!B:B,0)),"")</f>
        <v>151.1</v>
      </c>
      <c r="P7" s="74">
        <v>-1</v>
      </c>
      <c r="Q7" s="65">
        <f>IFERROR(INDEX(hydro3!L:L,MATCH(A7,hydro3!B:B,0)),"")</f>
        <v>4.93</v>
      </c>
      <c r="R7" s="71" t="str">
        <f t="shared" si="6"/>
        <v>E.9_1</v>
      </c>
      <c r="S7" s="65" t="s">
        <v>365</v>
      </c>
    </row>
    <row r="8" spans="1:21">
      <c r="A8" s="62" t="s">
        <v>9</v>
      </c>
      <c r="B8" s="66" t="str">
        <f>IFERROR(INDEX(hydro3!M:M,MATCH(R8,hydro3!B:B,0)),"")</f>
        <v>***</v>
      </c>
      <c r="C8" s="66" t="str">
        <f t="shared" si="0"/>
        <v>-</v>
      </c>
      <c r="D8" s="67">
        <f>IFERROR(INDEX(hydro3!M:M,MATCH(A8,hydro3!B:B,0)),"")</f>
        <v>4.7699999999999996</v>
      </c>
      <c r="E8" s="66">
        <f t="shared" si="3"/>
        <v>147.47</v>
      </c>
      <c r="F8" s="67">
        <f t="shared" si="1"/>
        <v>-4.83</v>
      </c>
      <c r="G8" s="68" t="str">
        <f>IFERROR(INDEX(hydro3!L:L,MATCH(R8,hydro3!B:B,0)),"")</f>
        <v>***</v>
      </c>
      <c r="H8" s="75">
        <v>16.355083</v>
      </c>
      <c r="I8" s="75">
        <v>102.79897200000001</v>
      </c>
      <c r="J8" s="69">
        <f>IFERROR(INDEX(hydro3!F:F,MATCH(A8,hydro3!B:B,0)),"")</f>
        <v>9.6</v>
      </c>
      <c r="K8" s="70" t="str">
        <f t="shared" si="4"/>
        <v>▲</v>
      </c>
      <c r="L8" s="71" t="str">
        <f t="shared" si="5"/>
        <v>ระดับต่ำกว่าตลิ่ง</v>
      </c>
      <c r="M8" s="72">
        <f t="shared" ca="1" si="2"/>
        <v>45185</v>
      </c>
      <c r="N8" s="63" t="s">
        <v>355</v>
      </c>
      <c r="O8" s="73">
        <f>IFERROR(INDEX(zerogate!F:F,MATCH(A8,zerogate!B:B,0)),"")</f>
        <v>142.69999999999999</v>
      </c>
      <c r="P8" s="74">
        <v>-1.1000000000000001</v>
      </c>
      <c r="Q8" s="65">
        <f>IFERROR(INDEX(hydro3!L:L,MATCH(A8,hydro3!B:B,0)),"")</f>
        <v>4.5599999999999996</v>
      </c>
      <c r="R8" s="71" t="str">
        <f t="shared" si="6"/>
        <v>E.16A_1</v>
      </c>
      <c r="S8" s="65" t="s">
        <v>365</v>
      </c>
    </row>
    <row r="9" spans="1:21">
      <c r="A9" s="62" t="s">
        <v>10</v>
      </c>
      <c r="B9" s="66">
        <f>IFERROR(INDEX(hydro3!M:M,MATCH(R9,hydro3!B:B,0)),"")</f>
        <v>60.95</v>
      </c>
      <c r="C9" s="66">
        <f t="shared" si="0"/>
        <v>5.2660800000000005</v>
      </c>
      <c r="D9" s="67">
        <f>IFERROR(INDEX(hydro3!M:M,MATCH(A9,hydro3!B:B,0)),"")</f>
        <v>2.88</v>
      </c>
      <c r="E9" s="66">
        <f t="shared" si="3"/>
        <v>153.78</v>
      </c>
      <c r="F9" s="67">
        <f t="shared" si="1"/>
        <v>-7.12</v>
      </c>
      <c r="G9" s="68">
        <f>IFERROR(INDEX(hydro3!L:L,MATCH(R9,hydro3!B:B,0)),"")</f>
        <v>41.47</v>
      </c>
      <c r="H9" s="75">
        <v>16.654499999999999</v>
      </c>
      <c r="I9" s="75">
        <v>102.82386099999999</v>
      </c>
      <c r="J9" s="69">
        <f>IFERROR(INDEX(hydro3!F:F,MATCH(A9,hydro3!B:B,0)),"")</f>
        <v>10</v>
      </c>
      <c r="K9" s="70" t="str">
        <f t="shared" si="4"/>
        <v>▲</v>
      </c>
      <c r="L9" s="71" t="str">
        <f t="shared" si="5"/>
        <v>ระดับต่ำกว่าตลิ่ง</v>
      </c>
      <c r="M9" s="72">
        <f t="shared" ca="1" si="2"/>
        <v>45185</v>
      </c>
      <c r="N9" s="63" t="s">
        <v>355</v>
      </c>
      <c r="O9" s="73">
        <f>IFERROR(INDEX(zerogate!F:F,MATCH(A9,zerogate!B:B,0)),"")</f>
        <v>150.9</v>
      </c>
      <c r="P9" s="74">
        <v>-1</v>
      </c>
      <c r="Q9" s="65">
        <f>IFERROR(INDEX(hydro3!L:L,MATCH(A9,hydro3!B:B,0)),"")</f>
        <v>2.2200000000000002</v>
      </c>
      <c r="R9" s="71" t="str">
        <f t="shared" si="6"/>
        <v>E.22B_1</v>
      </c>
      <c r="S9" s="65" t="s">
        <v>365</v>
      </c>
    </row>
    <row r="10" spans="1:21">
      <c r="A10" s="62" t="s">
        <v>11</v>
      </c>
      <c r="B10" s="66">
        <f>IFERROR(INDEX(hydro3!M:M,MATCH(R10,hydro3!B:B,0)),"")</f>
        <v>5.58</v>
      </c>
      <c r="C10" s="66">
        <f t="shared" si="0"/>
        <v>0.48211200000000004</v>
      </c>
      <c r="D10" s="67">
        <f>IFERROR(INDEX(hydro3!M:M,MATCH(A10,hydro3!B:B,0)),"")</f>
        <v>2.67</v>
      </c>
      <c r="E10" s="66">
        <f t="shared" si="3"/>
        <v>227.47000305175698</v>
      </c>
      <c r="F10" s="67">
        <f t="shared" si="1"/>
        <v>-2.5300000000000002</v>
      </c>
      <c r="G10" s="68">
        <f>IFERROR(INDEX(hydro3!L:L,MATCH(R10,hydro3!B:B,0)),"")</f>
        <v>6.41</v>
      </c>
      <c r="H10" s="75">
        <v>16.591111099999999</v>
      </c>
      <c r="I10" s="75">
        <v>101.983889</v>
      </c>
      <c r="J10" s="69">
        <f>IFERROR(INDEX(hydro3!F:F,MATCH(A10,hydro3!B:B,0)),"")</f>
        <v>5.2</v>
      </c>
      <c r="K10" s="70" t="str">
        <f t="shared" si="4"/>
        <v>▼</v>
      </c>
      <c r="L10" s="71" t="str">
        <f t="shared" si="5"/>
        <v>ระดับต่ำกว่าตลิ่ง</v>
      </c>
      <c r="M10" s="72">
        <f t="shared" ca="1" si="2"/>
        <v>45185</v>
      </c>
      <c r="N10" s="63" t="s">
        <v>355</v>
      </c>
      <c r="O10" s="76">
        <f>IFERROR(INDEX(zerogate!F:F,MATCH(A10,zerogate!B:B,0)),"")</f>
        <v>224.80000305175699</v>
      </c>
      <c r="P10" s="74">
        <v>-1</v>
      </c>
      <c r="Q10" s="65">
        <f>IFERROR(INDEX(hydro3!L:L,MATCH(A10,hydro3!B:B,0)),"")</f>
        <v>2.78</v>
      </c>
      <c r="R10" s="71" t="str">
        <f t="shared" si="6"/>
        <v>E.85_1</v>
      </c>
      <c r="S10" s="65" t="s">
        <v>365</v>
      </c>
    </row>
    <row r="11" spans="1:21">
      <c r="A11" s="62" t="s">
        <v>12</v>
      </c>
      <c r="B11" s="66">
        <f>IFERROR(INDEX(hydro3!M:M,MATCH(R11,hydro3!B:B,0)),"")</f>
        <v>254.96</v>
      </c>
      <c r="C11" s="66">
        <f t="shared" si="0"/>
        <v>22.028544</v>
      </c>
      <c r="D11" s="67">
        <f>IFERROR(INDEX(hydro3!M:M,MATCH(A11,hydro3!B:B,0)),"")</f>
        <v>5.96</v>
      </c>
      <c r="E11" s="66">
        <f t="shared" si="3"/>
        <v>143.96</v>
      </c>
      <c r="F11" s="67">
        <f t="shared" si="1"/>
        <v>-5.7399999999999993</v>
      </c>
      <c r="G11" s="68">
        <f>IFERROR(INDEX(hydro3!L:L,MATCH(R11,hydro3!B:B,0)),"")</f>
        <v>203.44</v>
      </c>
      <c r="H11" s="75">
        <v>16.366056</v>
      </c>
      <c r="I11" s="75">
        <v>102.949806</v>
      </c>
      <c r="J11" s="69">
        <f>IFERROR(INDEX(hydro3!F:F,MATCH(A11,hydro3!B:B,0)),"")</f>
        <v>11.7</v>
      </c>
      <c r="K11" s="70" t="str">
        <f t="shared" si="4"/>
        <v>▲</v>
      </c>
      <c r="L11" s="71" t="str">
        <f t="shared" si="5"/>
        <v>ระดับต่ำกว่าตลิ่ง</v>
      </c>
      <c r="M11" s="72">
        <f t="shared" ca="1" si="2"/>
        <v>45185</v>
      </c>
      <c r="N11" s="63" t="s">
        <v>355</v>
      </c>
      <c r="O11" s="73">
        <f>IFERROR(INDEX(zerogate!F:F,MATCH(A11,zerogate!B:B,0)),"")</f>
        <v>138</v>
      </c>
      <c r="P11" s="74">
        <v>-1</v>
      </c>
      <c r="Q11" s="65">
        <f>IFERROR(INDEX(hydro3!L:L,MATCH(A11,hydro3!B:B,0)),"")</f>
        <v>5.27</v>
      </c>
      <c r="R11" s="71" t="str">
        <f t="shared" si="6"/>
        <v>E.91_1</v>
      </c>
      <c r="S11" s="65" t="s">
        <v>365</v>
      </c>
    </row>
    <row r="12" spans="1:21">
      <c r="A12" s="62" t="s">
        <v>13</v>
      </c>
      <c r="B12" s="66">
        <f>IFERROR(INDEX(hydro3!M:M,MATCH(R12,hydro3!B:B,0)),"")</f>
        <v>346.49</v>
      </c>
      <c r="C12" s="66">
        <f t="shared" si="0"/>
        <v>29.936736000000003</v>
      </c>
      <c r="D12" s="67">
        <f>IFERROR(INDEX(hydro3!M:M,MATCH(A12,hydro3!B:B,0)),"")</f>
        <v>8.0299999999999994</v>
      </c>
      <c r="E12" s="66">
        <f t="shared" si="3"/>
        <v>134.93</v>
      </c>
      <c r="F12" s="67">
        <f t="shared" si="1"/>
        <v>-3.5700000000000003</v>
      </c>
      <c r="G12" s="68">
        <f>IFERROR(INDEX(hydro3!L:L,MATCH(R12,hydro3!B:B,0)),"")</f>
        <v>357.9</v>
      </c>
      <c r="H12" s="75">
        <v>16.208361</v>
      </c>
      <c r="I12" s="75">
        <v>103.52763899999999</v>
      </c>
      <c r="J12" s="69">
        <f>IFERROR(INDEX(hydro3!F:F,MATCH(A12,hydro3!B:B,0)),"")</f>
        <v>11.6</v>
      </c>
      <c r="K12" s="70" t="str">
        <f t="shared" si="4"/>
        <v>▼</v>
      </c>
      <c r="L12" s="71" t="str">
        <f t="shared" si="5"/>
        <v>ระดับต่ำกว่าตลิ่ง</v>
      </c>
      <c r="M12" s="72">
        <f t="shared" ca="1" si="2"/>
        <v>45185</v>
      </c>
      <c r="N12" s="63" t="s">
        <v>355</v>
      </c>
      <c r="O12" s="73">
        <f>IFERROR(INDEX(zerogate!F:F,MATCH(A12,zerogate!B:B,0)),"")</f>
        <v>126.9</v>
      </c>
      <c r="P12" s="74">
        <v>-1.1000000000000001</v>
      </c>
      <c r="Q12" s="65">
        <f>IFERROR(INDEX(hydro3!L:L,MATCH(A12,hydro3!B:B,0)),"")</f>
        <v>8.15</v>
      </c>
      <c r="R12" s="71" t="str">
        <f t="shared" si="6"/>
        <v>E.66A_1</v>
      </c>
      <c r="S12" s="65" t="s">
        <v>365</v>
      </c>
    </row>
    <row r="13" spans="1:21">
      <c r="A13" s="62" t="s">
        <v>14</v>
      </c>
      <c r="B13" s="66">
        <f>IFERROR(INDEX(hydro3!M:M,MATCH(R13,hydro3!B:B,0)),"")</f>
        <v>96.82</v>
      </c>
      <c r="C13" s="66">
        <f t="shared" si="0"/>
        <v>8.3652479999999994</v>
      </c>
      <c r="D13" s="67">
        <f>IFERROR(INDEX(hydro3!M:M,MATCH(A13,hydro3!B:B,0)),"")</f>
        <v>5.57</v>
      </c>
      <c r="E13" s="66">
        <f t="shared" si="3"/>
        <v>134.47</v>
      </c>
      <c r="F13" s="67">
        <f t="shared" si="1"/>
        <v>-2.9299999999999997</v>
      </c>
      <c r="G13" s="68">
        <f>IFERROR(INDEX(hydro3!L:L,MATCH(R13,hydro3!B:B,0)),"")</f>
        <v>95.56</v>
      </c>
      <c r="H13" s="75">
        <v>16.340610999999999</v>
      </c>
      <c r="I13" s="75">
        <v>103.576583</v>
      </c>
      <c r="J13" s="69">
        <f>IFERROR(INDEX(hydro3!F:F,MATCH(A13,hydro3!B:B,0)),"")</f>
        <v>8.5</v>
      </c>
      <c r="K13" s="70" t="str">
        <f t="shared" si="4"/>
        <v>▲</v>
      </c>
      <c r="L13" s="71" t="str">
        <f t="shared" si="5"/>
        <v>ระดับต่ำกว่าตลิ่ง</v>
      </c>
      <c r="M13" s="72">
        <f t="shared" ca="1" si="2"/>
        <v>45185</v>
      </c>
      <c r="N13" s="63" t="s">
        <v>355</v>
      </c>
      <c r="O13" s="73">
        <f>IFERROR(INDEX(zerogate!F:F,MATCH(A13,zerogate!B:B,0)),"")</f>
        <v>128.9</v>
      </c>
      <c r="P13" s="74">
        <v>-1</v>
      </c>
      <c r="Q13" s="65">
        <f>IFERROR(INDEX(hydro3!L:L,MATCH(A13,hydro3!B:B,0)),"")</f>
        <v>5.36</v>
      </c>
      <c r="R13" s="71" t="str">
        <f t="shared" si="6"/>
        <v>E.87_1</v>
      </c>
      <c r="S13" s="65" t="s">
        <v>365</v>
      </c>
    </row>
    <row r="14" spans="1:21">
      <c r="A14" s="62" t="s">
        <v>15</v>
      </c>
      <c r="B14" s="66" t="str">
        <f>IFERROR(INDEX(hydro3!M:M,MATCH(R14,hydro3!B:B,0)),"")</f>
        <v>***</v>
      </c>
      <c r="C14" s="66" t="str">
        <f t="shared" si="0"/>
        <v>-</v>
      </c>
      <c r="D14" s="67">
        <f>IFERROR(INDEX(hydro3!M:M,MATCH(A14,hydro3!B:B,0)),"")</f>
        <v>5.6</v>
      </c>
      <c r="E14" s="66">
        <f t="shared" si="3"/>
        <v>129.6</v>
      </c>
      <c r="F14" s="67">
        <f t="shared" si="1"/>
        <v>-1.9000000000000004</v>
      </c>
      <c r="G14" s="68" t="str">
        <f>IFERROR(INDEX(hydro3!L:L,MATCH(R14,hydro3!B:B,0)),"")</f>
        <v>***</v>
      </c>
      <c r="H14" s="75">
        <v>16.171790000000001</v>
      </c>
      <c r="I14" s="75">
        <v>103.78869</v>
      </c>
      <c r="J14" s="69">
        <f>IFERROR(INDEX(hydro3!F:F,MATCH(A14,hydro3!B:B,0)),"")</f>
        <v>7.5</v>
      </c>
      <c r="K14" s="70" t="str">
        <f t="shared" si="4"/>
        <v>▲</v>
      </c>
      <c r="L14" s="71" t="str">
        <f t="shared" si="5"/>
        <v>ระดับต่ำกว่าตลิ่ง</v>
      </c>
      <c r="M14" s="72">
        <f t="shared" ca="1" si="2"/>
        <v>45185</v>
      </c>
      <c r="N14" s="63" t="s">
        <v>355</v>
      </c>
      <c r="O14" s="73">
        <f>IFERROR(INDEX(zerogate!F:F,MATCH(A14,zerogate!B:B,0)),"")</f>
        <v>124</v>
      </c>
      <c r="P14" s="74">
        <v>-1.32</v>
      </c>
      <c r="Q14" s="65">
        <f>IFERROR(INDEX(hydro3!L:L,MATCH(A14,hydro3!B:B,0)),"")</f>
        <v>5.28</v>
      </c>
      <c r="R14" s="71" t="str">
        <f t="shared" si="6"/>
        <v>E.95_1</v>
      </c>
      <c r="S14" s="65" t="s">
        <v>365</v>
      </c>
    </row>
    <row r="15" spans="1:21">
      <c r="A15" s="62" t="s">
        <v>16</v>
      </c>
      <c r="B15" s="66">
        <f>IFERROR(INDEX(hydro3!M:M,MATCH(R15,hydro3!B:B,0)),"")</f>
        <v>688.48</v>
      </c>
      <c r="C15" s="66">
        <f t="shared" si="0"/>
        <v>59.484672000000003</v>
      </c>
      <c r="D15" s="67">
        <f>IFERROR(INDEX(hydro3!M:M,MATCH(A15,hydro3!B:B,0)),"")</f>
        <v>7.65</v>
      </c>
      <c r="E15" s="66">
        <f t="shared" si="3"/>
        <v>129.85</v>
      </c>
      <c r="F15" s="67">
        <f t="shared" si="1"/>
        <v>-2.1500000000000004</v>
      </c>
      <c r="G15" s="68">
        <f>IFERROR(INDEX(hydro3!L:L,MATCH(R15,hydro3!B:B,0)),"")</f>
        <v>651.74</v>
      </c>
      <c r="H15" s="75">
        <v>16.034167</v>
      </c>
      <c r="I15" s="75">
        <v>103.907056</v>
      </c>
      <c r="J15" s="69">
        <f>IFERROR(INDEX(hydro3!F:F,MATCH(A15,hydro3!B:B,0)),"")</f>
        <v>9.8000000000000007</v>
      </c>
      <c r="K15" s="70" t="str">
        <f t="shared" si="4"/>
        <v>▲</v>
      </c>
      <c r="L15" s="71" t="str">
        <f t="shared" si="5"/>
        <v>ระดับต่ำกว่าตลิ่ง</v>
      </c>
      <c r="M15" s="72">
        <f t="shared" ca="1" si="2"/>
        <v>45185</v>
      </c>
      <c r="N15" s="63" t="s">
        <v>355</v>
      </c>
      <c r="O15" s="73">
        <f>IFERROR(INDEX(zerogate!F:F,MATCH(A15,zerogate!B:B,0)),"")</f>
        <v>122.2</v>
      </c>
      <c r="P15" s="74">
        <v>-1</v>
      </c>
      <c r="Q15" s="65">
        <f>IFERROR(INDEX(hydro3!L:L,MATCH(A15,hydro3!B:B,0)),"")</f>
        <v>7.38</v>
      </c>
      <c r="R15" s="71" t="str">
        <f t="shared" si="6"/>
        <v>E.18_1</v>
      </c>
      <c r="S15" s="65" t="s">
        <v>365</v>
      </c>
    </row>
    <row r="16" spans="1:21">
      <c r="A16" s="62" t="s">
        <v>17</v>
      </c>
      <c r="B16" s="66">
        <f>IFERROR(INDEX(hydro3!M:M,MATCH(R16,hydro3!B:B,0)),"")</f>
        <v>442</v>
      </c>
      <c r="C16" s="66">
        <f t="shared" si="0"/>
        <v>38.188800000000001</v>
      </c>
      <c r="D16" s="67">
        <f>IFERROR(INDEX(hydro3!M:M,MATCH(A16,hydro3!B:B,0)),"")</f>
        <v>10.7</v>
      </c>
      <c r="E16" s="66">
        <f t="shared" si="3"/>
        <v>135.19999999999999</v>
      </c>
      <c r="F16" s="67">
        <f t="shared" si="1"/>
        <v>1.8999999999999986</v>
      </c>
      <c r="G16" s="68">
        <f>IFERROR(INDEX(hydro3!L:L,MATCH(R16,hydro3!B:B,0)),"")</f>
        <v>383.8</v>
      </c>
      <c r="H16" s="75">
        <v>16.109472</v>
      </c>
      <c r="I16" s="75">
        <v>104.011222</v>
      </c>
      <c r="J16" s="69">
        <f>IFERROR(INDEX(hydro3!F:F,MATCH(A16,hydro3!B:B,0)),"")</f>
        <v>8.8000000000000007</v>
      </c>
      <c r="K16" s="70" t="str">
        <f t="shared" si="4"/>
        <v>▲</v>
      </c>
      <c r="L16" s="71" t="str">
        <f t="shared" si="5"/>
        <v>ระดับสูงกว่าตลิ่ง</v>
      </c>
      <c r="M16" s="72">
        <f t="shared" ca="1" si="2"/>
        <v>45185</v>
      </c>
      <c r="N16" s="63" t="s">
        <v>355</v>
      </c>
      <c r="O16" s="73">
        <f>IFERROR(INDEX(zerogate!F:F,MATCH(A16,zerogate!B:B,0)),"")</f>
        <v>124.5</v>
      </c>
      <c r="P16" s="74">
        <v>-0.8</v>
      </c>
      <c r="Q16" s="65">
        <f>IFERROR(INDEX(hydro3!L:L,MATCH(A16,hydro3!B:B,0)),"")</f>
        <v>10.26</v>
      </c>
      <c r="R16" s="71" t="str">
        <f t="shared" si="6"/>
        <v>E.92_1</v>
      </c>
      <c r="S16" s="65" t="s">
        <v>365</v>
      </c>
    </row>
    <row r="17" spans="1:19">
      <c r="A17" s="62" t="s">
        <v>18</v>
      </c>
      <c r="B17" s="66">
        <f>IFERROR(INDEX(hydro3!M:M,MATCH(R17,hydro3!B:B,0)),"")</f>
        <v>1000.5</v>
      </c>
      <c r="C17" s="66">
        <f t="shared" si="0"/>
        <v>86.443200000000004</v>
      </c>
      <c r="D17" s="67">
        <f>IFERROR(INDEX(hydro3!M:M,MATCH(A17,hydro3!B:B,0)),"")</f>
        <v>11.97</v>
      </c>
      <c r="E17" s="66">
        <f t="shared" si="3"/>
        <v>125.97</v>
      </c>
      <c r="F17" s="67">
        <f t="shared" si="1"/>
        <v>-2.9999999999999361E-2</v>
      </c>
      <c r="G17" s="68">
        <f>IFERROR(INDEX(hydro3!L:L,MATCH(R17,hydro3!B:B,0)),"")</f>
        <v>1207.2</v>
      </c>
      <c r="H17" s="75">
        <v>15.7995</v>
      </c>
      <c r="I17" s="75">
        <v>104.134917</v>
      </c>
      <c r="J17" s="69">
        <f>IFERROR(INDEX(hydro3!F:F,MATCH(A17,hydro3!B:B,0)),"")</f>
        <v>12</v>
      </c>
      <c r="K17" s="70" t="str">
        <f t="shared" si="4"/>
        <v>▼</v>
      </c>
      <c r="L17" s="71" t="str">
        <f t="shared" si="5"/>
        <v>เฝ้าระวังระดับต่ำกว่าตลิ่ง</v>
      </c>
      <c r="M17" s="72">
        <f t="shared" ca="1" si="2"/>
        <v>45185</v>
      </c>
      <c r="N17" s="63" t="s">
        <v>355</v>
      </c>
      <c r="O17" s="73">
        <f>IFERROR(INDEX(zerogate!F:F,MATCH(A17,zerogate!B:B,0)),"")</f>
        <v>114</v>
      </c>
      <c r="P17" s="74">
        <v>-1</v>
      </c>
      <c r="Q17" s="65">
        <f>IFERROR(INDEX(hydro3!L:L,MATCH(A17,hydro3!B:B,0)),"")</f>
        <v>12.39</v>
      </c>
      <c r="R17" s="71" t="str">
        <f t="shared" si="6"/>
        <v>E.2A_1</v>
      </c>
      <c r="S17" s="65" t="s">
        <v>365</v>
      </c>
    </row>
    <row r="18" spans="1:19">
      <c r="A18" s="62" t="s">
        <v>19</v>
      </c>
      <c r="B18" s="66">
        <f>IFERROR(INDEX(hydro3!M:M,MATCH(R18,hydro3!B:B,0)),"")</f>
        <v>980.8</v>
      </c>
      <c r="C18" s="66">
        <f t="shared" si="0"/>
        <v>84.741119999999995</v>
      </c>
      <c r="D18" s="67">
        <f>IFERROR(INDEX(hydro3!M:M,MATCH(A18,hydro3!B:B,0)),"")</f>
        <v>11.64</v>
      </c>
      <c r="E18" s="66">
        <f t="shared" si="3"/>
        <v>124.64</v>
      </c>
      <c r="F18" s="67">
        <f t="shared" si="1"/>
        <v>-0.85999999999999943</v>
      </c>
      <c r="G18" s="68">
        <f>IFERROR(INDEX(hydro3!L:L,MATCH(R18,hydro3!B:B,0)),"")</f>
        <v>888.52</v>
      </c>
      <c r="H18" s="75">
        <v>15.66247824</v>
      </c>
      <c r="I18" s="75">
        <v>104.1874164</v>
      </c>
      <c r="J18" s="69">
        <f>IFERROR(INDEX(hydro3!F:F,MATCH(A18,hydro3!B:B,0)),"")</f>
        <v>12.5</v>
      </c>
      <c r="K18" s="70" t="str">
        <f t="shared" si="4"/>
        <v>▲</v>
      </c>
      <c r="L18" s="71" t="str">
        <f t="shared" si="5"/>
        <v>เฝ้าระวังระดับต่ำกว่าตลิ่ง</v>
      </c>
      <c r="M18" s="72">
        <f t="shared" ca="1" si="2"/>
        <v>45185</v>
      </c>
      <c r="N18" s="63" t="s">
        <v>355</v>
      </c>
      <c r="O18" s="73">
        <f>IFERROR(INDEX(zerogate!F:F,MATCH(A18,zerogate!B:B,0)),"")</f>
        <v>113</v>
      </c>
      <c r="P18" s="74">
        <v>-1</v>
      </c>
      <c r="Q18" s="65">
        <f>IFERROR(INDEX(hydro3!L:L,MATCH(A18,hydro3!B:B,0)),"")</f>
        <v>11.21</v>
      </c>
      <c r="R18" s="71" t="str">
        <f t="shared" si="6"/>
        <v>E.97_1</v>
      </c>
      <c r="S18" s="65" t="s">
        <v>365</v>
      </c>
    </row>
    <row r="19" spans="1:19">
      <c r="A19" s="62" t="s">
        <v>20</v>
      </c>
      <c r="B19" s="66">
        <f>IFERROR(INDEX(hydro3!M:M,MATCH(R19,hydro3!B:B,0)),"")</f>
        <v>896.55</v>
      </c>
      <c r="C19" s="66">
        <f t="shared" si="0"/>
        <v>77.461920000000006</v>
      </c>
      <c r="D19" s="67">
        <f>IFERROR(INDEX(hydro3!M:M,MATCH(A19,hydro3!B:B,0)),"")</f>
        <v>9.14</v>
      </c>
      <c r="E19" s="66">
        <f t="shared" si="3"/>
        <v>121.14</v>
      </c>
      <c r="F19" s="67">
        <f t="shared" si="1"/>
        <v>-0.85999999999999943</v>
      </c>
      <c r="G19" s="68">
        <f>IFERROR(INDEX(hydro3!L:L,MATCH(R19,hydro3!B:B,0)),"")</f>
        <v>837.41</v>
      </c>
      <c r="H19" s="75">
        <v>15.524944</v>
      </c>
      <c r="I19" s="75">
        <v>104.249917</v>
      </c>
      <c r="J19" s="69">
        <f>IFERROR(INDEX(hydro3!F:F,MATCH(A19,hydro3!B:B,0)),"")</f>
        <v>10</v>
      </c>
      <c r="K19" s="70" t="str">
        <f t="shared" si="4"/>
        <v>▲</v>
      </c>
      <c r="L19" s="71" t="str">
        <f t="shared" si="5"/>
        <v>เฝ้าระวังระดับต่ำกว่าตลิ่ง</v>
      </c>
      <c r="M19" s="72">
        <f t="shared" ca="1" si="2"/>
        <v>45185</v>
      </c>
      <c r="N19" s="63" t="s">
        <v>355</v>
      </c>
      <c r="O19" s="73">
        <f>IFERROR(INDEX(zerogate!F:F,MATCH(A19,zerogate!B:B,0)),"")</f>
        <v>112</v>
      </c>
      <c r="P19" s="74">
        <v>-1.5</v>
      </c>
      <c r="Q19" s="65">
        <f>IFERROR(INDEX(hydro3!L:L,MATCH(A19,hydro3!B:B,0)),"")</f>
        <v>8.89</v>
      </c>
      <c r="R19" s="71" t="str">
        <f t="shared" si="6"/>
        <v>E.20A_1</v>
      </c>
      <c r="S19" s="65" t="s">
        <v>365</v>
      </c>
    </row>
    <row r="20" spans="1:19">
      <c r="A20" s="62" t="s">
        <v>4</v>
      </c>
      <c r="B20" s="66">
        <f>IFERROR(INDEX(hydro3!M:M,MATCH(R20,hydro3!B:B,0)),"")</f>
        <v>37.479999999999997</v>
      </c>
      <c r="C20" s="66">
        <f t="shared" si="0"/>
        <v>3.2382719999999998</v>
      </c>
      <c r="D20" s="67">
        <f>IFERROR(INDEX(hydro3!M:M,MATCH(A20,hydro3!B:B,0)),"")</f>
        <v>3.78</v>
      </c>
      <c r="E20" s="66">
        <f t="shared" si="3"/>
        <v>201.78</v>
      </c>
      <c r="F20" s="67">
        <f t="shared" si="1"/>
        <v>-8.2200000000000006</v>
      </c>
      <c r="G20" s="68">
        <f>IFERROR(INDEX(hydro3!L:L,MATCH(R20,hydro3!B:B,0)),"")</f>
        <v>28.71</v>
      </c>
      <c r="H20" s="75">
        <v>15.910444</v>
      </c>
      <c r="I20" s="75">
        <v>101.709028</v>
      </c>
      <c r="J20" s="69">
        <f>IFERROR(INDEX(hydro3!F:F,MATCH(A20,hydro3!B:B,0)),"")</f>
        <v>12</v>
      </c>
      <c r="K20" s="70" t="str">
        <f t="shared" si="4"/>
        <v>▲</v>
      </c>
      <c r="L20" s="71" t="str">
        <f t="shared" si="5"/>
        <v>ระดับต่ำกว่าตลิ่ง</v>
      </c>
      <c r="M20" s="72">
        <f t="shared" ca="1" si="2"/>
        <v>45185</v>
      </c>
      <c r="N20" s="63" t="s">
        <v>355</v>
      </c>
      <c r="O20" s="73">
        <f>IFERROR(INDEX(zerogate!F:F,MATCH(A20,zerogate!B:B,0)),"")</f>
        <v>198</v>
      </c>
      <c r="P20" s="74">
        <v>-1</v>
      </c>
      <c r="Q20" s="65">
        <f>IFERROR(INDEX(hydro3!L:L,MATCH(A20,hydro3!B:B,0)),"")</f>
        <v>3.17</v>
      </c>
      <c r="R20" s="71" t="str">
        <f t="shared" si="6"/>
        <v>E.32A_1</v>
      </c>
      <c r="S20" s="65" t="s">
        <v>365</v>
      </c>
    </row>
    <row r="21" spans="1:19">
      <c r="A21" s="62" t="s">
        <v>21</v>
      </c>
      <c r="B21" s="66" t="str">
        <f>IFERROR(INDEX(hydro3!M:M,MATCH(R21,hydro3!B:B,0)),"")</f>
        <v>***</v>
      </c>
      <c r="C21" s="66" t="str">
        <f t="shared" si="0"/>
        <v>-</v>
      </c>
      <c r="D21" s="67">
        <f>IFERROR(INDEX(hydro3!M:M,MATCH(A21,hydro3!B:B,0)),"")</f>
        <v>5.41</v>
      </c>
      <c r="E21" s="66">
        <f t="shared" si="3"/>
        <v>138.60999999999999</v>
      </c>
      <c r="F21" s="67">
        <f t="shared" si="1"/>
        <v>-4.09</v>
      </c>
      <c r="G21" s="68" t="str">
        <f>IFERROR(INDEX(hydro3!L:L,MATCH(R21,hydro3!B:B,0)),"")</f>
        <v>***</v>
      </c>
      <c r="H21" s="75">
        <v>16.232222</v>
      </c>
      <c r="I21" s="75">
        <v>103.271056</v>
      </c>
      <c r="J21" s="69">
        <f>IFERROR(INDEX(hydro3!F:F,MATCH(A21,hydro3!B:B,0)),"")</f>
        <v>9.5</v>
      </c>
      <c r="K21" s="70" t="str">
        <f t="shared" si="4"/>
        <v>▲</v>
      </c>
      <c r="L21" s="71" t="str">
        <f t="shared" si="5"/>
        <v>ระดับต่ำกว่าตลิ่ง</v>
      </c>
      <c r="M21" s="72">
        <f t="shared" ca="1" si="2"/>
        <v>45185</v>
      </c>
      <c r="N21" s="63" t="s">
        <v>355</v>
      </c>
      <c r="O21" s="73">
        <f>IFERROR(INDEX(zerogate!F:F,MATCH(A21,zerogate!B:B,0)),"")</f>
        <v>133.19999999999999</v>
      </c>
      <c r="P21" s="74">
        <v>-1</v>
      </c>
      <c r="Q21" s="65">
        <f>IFERROR(INDEX(hydro3!L:L,MATCH(A21,hydro3!B:B,0)),"")</f>
        <v>5.36</v>
      </c>
      <c r="R21" s="71" t="str">
        <f t="shared" si="6"/>
        <v>E.8A_1</v>
      </c>
      <c r="S21" s="65" t="s">
        <v>365</v>
      </c>
    </row>
    <row r="22" spans="1:19">
      <c r="A22" s="62" t="s">
        <v>22</v>
      </c>
      <c r="B22" s="66">
        <f>IFERROR(INDEX(hydro3!M:M,MATCH(R22,hydro3!B:B,0)),"")</f>
        <v>28.56</v>
      </c>
      <c r="C22" s="66">
        <f t="shared" si="0"/>
        <v>2.467584</v>
      </c>
      <c r="D22" s="67">
        <f>IFERROR(INDEX(hydro3!M:M,MATCH(A22,hydro3!B:B,0)),"")</f>
        <v>2.44</v>
      </c>
      <c r="E22" s="66">
        <f t="shared" si="3"/>
        <v>139.44</v>
      </c>
      <c r="F22" s="67">
        <f t="shared" si="1"/>
        <v>-5.0600000000000005</v>
      </c>
      <c r="G22" s="68">
        <f>IFERROR(INDEX(hydro3!L:L,MATCH(R22,hydro3!B:B,0)),"")</f>
        <v>2.62</v>
      </c>
      <c r="H22" s="75">
        <v>16.581194</v>
      </c>
      <c r="I22" s="75">
        <v>103.437167</v>
      </c>
      <c r="J22" s="69">
        <f>IFERROR(INDEX(hydro3!F:F,MATCH(A22,hydro3!B:B,0)),"")</f>
        <v>7.5</v>
      </c>
      <c r="K22" s="70" t="str">
        <f t="shared" si="4"/>
        <v>▲</v>
      </c>
      <c r="L22" s="71" t="str">
        <f t="shared" si="5"/>
        <v>ระดับต่ำกว่าตลิ่ง</v>
      </c>
      <c r="M22" s="72">
        <f t="shared" ca="1" si="2"/>
        <v>45185</v>
      </c>
      <c r="N22" s="63" t="s">
        <v>355</v>
      </c>
      <c r="O22" s="73">
        <f>IFERROR(INDEX(zerogate!F:F,MATCH(A22,zerogate!B:B,0)),"")</f>
        <v>137</v>
      </c>
      <c r="P22" s="74">
        <v>-1</v>
      </c>
      <c r="Q22" s="65">
        <f>IFERROR(INDEX(hydro3!L:L,MATCH(A22,hydro3!B:B,0)),"")</f>
        <v>0.85</v>
      </c>
      <c r="R22" s="71" t="str">
        <f t="shared" si="6"/>
        <v>E.75_1</v>
      </c>
      <c r="S22" s="65" t="s">
        <v>365</v>
      </c>
    </row>
    <row r="23" spans="1:19">
      <c r="A23" s="62" t="s">
        <v>23</v>
      </c>
      <c r="B23" s="66">
        <f>IFERROR(INDEX(hydro3!M:M,MATCH(R23,hydro3!B:B,0)),"")</f>
        <v>635.5</v>
      </c>
      <c r="C23" s="66">
        <f t="shared" si="0"/>
        <v>54.907200000000003</v>
      </c>
      <c r="D23" s="67">
        <f>IFERROR(INDEX(hydro3!M:M,MATCH(A23,hydro3!B:B,0)),"")</f>
        <v>9.77</v>
      </c>
      <c r="E23" s="66">
        <f t="shared" si="3"/>
        <v>140.87</v>
      </c>
      <c r="F23" s="67">
        <f t="shared" si="1"/>
        <v>0.76999999999999957</v>
      </c>
      <c r="G23" s="68">
        <f>IFERROR(INDEX(hydro3!L:L,MATCH(R23,hydro3!B:B,0)),"")</f>
        <v>322.11</v>
      </c>
      <c r="H23" s="75">
        <v>16.288388999999999</v>
      </c>
      <c r="I23" s="75">
        <v>104.00491700000001</v>
      </c>
      <c r="J23" s="69">
        <f>IFERROR(INDEX(hydro3!F:F,MATCH(A23,hydro3!B:B,0)),"")</f>
        <v>9</v>
      </c>
      <c r="K23" s="70" t="str">
        <f t="shared" si="4"/>
        <v>▲</v>
      </c>
      <c r="L23" s="71" t="str">
        <f t="shared" si="5"/>
        <v>ระดับสูงกว่าตลิ่ง</v>
      </c>
      <c r="M23" s="72">
        <f t="shared" ca="1" si="2"/>
        <v>45185</v>
      </c>
      <c r="N23" s="63" t="s">
        <v>355</v>
      </c>
      <c r="O23" s="73">
        <f>IFERROR(INDEX(zerogate!F:F,MATCH(A23,zerogate!B:B,0)),"")</f>
        <v>131.1</v>
      </c>
      <c r="P23" s="74">
        <v>-1</v>
      </c>
      <c r="Q23" s="65">
        <f>IFERROR(INDEX(hydro3!L:L,MATCH(A23,hydro3!B:B,0)),"")</f>
        <v>7.17</v>
      </c>
      <c r="R23" s="71" t="str">
        <f t="shared" si="6"/>
        <v>E.70_1</v>
      </c>
      <c r="S23" s="65" t="s">
        <v>365</v>
      </c>
    </row>
    <row r="24" spans="1:19">
      <c r="A24" s="62" t="s">
        <v>356</v>
      </c>
      <c r="B24" s="66" t="str">
        <f>IFERROR(INDEX(hydro3!M:M,MATCH(R24,hydro3!B:B,0)),"")</f>
        <v>***</v>
      </c>
      <c r="C24" s="66" t="str">
        <f t="shared" si="0"/>
        <v>-</v>
      </c>
      <c r="D24" s="67">
        <f>IFERROR(INDEX(hydro3!M:M,MATCH(A24,hydro3!B:B,0)),"")</f>
        <v>1.66</v>
      </c>
      <c r="E24" s="66">
        <f t="shared" si="3"/>
        <v>170.760006103515</v>
      </c>
      <c r="F24" s="67">
        <f t="shared" si="1"/>
        <v>-4.6399999999999997</v>
      </c>
      <c r="G24" s="68" t="str">
        <f>IFERROR(INDEX(hydro3!L:L,MATCH(R24,hydro3!B:B,0)),"")</f>
        <v>***</v>
      </c>
      <c r="H24" s="75">
        <v>16.685333</v>
      </c>
      <c r="I24" s="75">
        <v>104.082111</v>
      </c>
      <c r="J24" s="69">
        <f>IFERROR(INDEX(hydro3!F:F,MATCH(A24,hydro3!B:B,0)),"")</f>
        <v>6.3</v>
      </c>
      <c r="K24" s="70" t="str">
        <f t="shared" si="4"/>
        <v>▲</v>
      </c>
      <c r="L24" s="71" t="str">
        <f t="shared" si="5"/>
        <v>ระดับต่ำกว่าตลิ่ง</v>
      </c>
      <c r="M24" s="72">
        <f t="shared" ca="1" si="2"/>
        <v>45185</v>
      </c>
      <c r="N24" s="63" t="s">
        <v>355</v>
      </c>
      <c r="O24" s="76">
        <f>IFERROR(INDEX(zerogate!F:F,MATCH(A24,zerogate!B:B,0)),"")</f>
        <v>169.100006103515</v>
      </c>
      <c r="P24" s="74">
        <v>-1</v>
      </c>
      <c r="Q24" s="65">
        <f>IFERROR(INDEX(hydro3!L:L,MATCH(A24,hydro3!B:B,0)),"")</f>
        <v>1.44</v>
      </c>
      <c r="R24" s="71" t="str">
        <f t="shared" si="6"/>
        <v>E.57A_1</v>
      </c>
      <c r="S24" s="65" t="s">
        <v>365</v>
      </c>
    </row>
    <row r="25" spans="1:19">
      <c r="A25" s="62" t="s">
        <v>24</v>
      </c>
      <c r="B25" s="66">
        <f>IFERROR(INDEX(hydro3!M:M,MATCH(R25,hydro3!B:B,0)),"")</f>
        <v>318</v>
      </c>
      <c r="C25" s="66">
        <f t="shared" si="0"/>
        <v>27.475200000000001</v>
      </c>
      <c r="D25" s="67">
        <f>IFERROR(INDEX(hydro3!M:M,MATCH(A25,hydro3!B:B,0)),"")</f>
        <v>7.96</v>
      </c>
      <c r="E25" s="66">
        <f t="shared" si="3"/>
        <v>146.26000000000002</v>
      </c>
      <c r="F25" s="67">
        <f t="shared" si="1"/>
        <v>-1.04</v>
      </c>
      <c r="G25" s="68">
        <f>IFERROR(INDEX(hydro3!L:L,MATCH(R25,hydro3!B:B,0)),"")</f>
        <v>161.80000000000001</v>
      </c>
      <c r="H25" s="75">
        <v>16.442582999999999</v>
      </c>
      <c r="I25" s="75">
        <v>104.030889</v>
      </c>
      <c r="J25" s="69">
        <f>IFERROR(INDEX(hydro3!F:F,MATCH(A25,hydro3!B:B,0)),"")</f>
        <v>9</v>
      </c>
      <c r="K25" s="70" t="str">
        <f t="shared" si="4"/>
        <v>▲</v>
      </c>
      <c r="L25" s="71" t="str">
        <f t="shared" si="5"/>
        <v>ระดับต่ำกว่าตลิ่ง</v>
      </c>
      <c r="M25" s="72">
        <f t="shared" ca="1" si="2"/>
        <v>45185</v>
      </c>
      <c r="N25" s="63" t="s">
        <v>355</v>
      </c>
      <c r="O25" s="73">
        <f>IFERROR(INDEX(zerogate!F:F,MATCH(A25,zerogate!B:B,0)),"")</f>
        <v>138.30000000000001</v>
      </c>
      <c r="P25" s="74">
        <v>-1</v>
      </c>
      <c r="Q25" s="65">
        <f>IFERROR(INDEX(hydro3!L:L,MATCH(A25,hydro3!B:B,0)),"")</f>
        <v>4.8</v>
      </c>
      <c r="R25" s="71" t="str">
        <f t="shared" si="6"/>
        <v>E.54_1</v>
      </c>
      <c r="S25" s="65" t="s">
        <v>365</v>
      </c>
    </row>
    <row r="26" spans="1:19">
      <c r="A26" s="62" t="s">
        <v>25</v>
      </c>
      <c r="B26" s="66">
        <f>IFERROR(INDEX(hydro3!M:M,MATCH(R26,hydro3!B:B,0)),"")</f>
        <v>5.2</v>
      </c>
      <c r="C26" s="66">
        <f t="shared" si="0"/>
        <v>0.44928000000000001</v>
      </c>
      <c r="D26" s="67">
        <f>IFERROR(INDEX(hydro3!M:M,MATCH(A26,hydro3!B:B,0)),"")</f>
        <v>2.82</v>
      </c>
      <c r="E26" s="66">
        <f t="shared" si="3"/>
        <v>228.32</v>
      </c>
      <c r="F26" s="67">
        <f t="shared" si="1"/>
        <v>-2.78</v>
      </c>
      <c r="G26" s="68">
        <f>IFERROR(INDEX(hydro3!L:L,MATCH(R26,hydro3!B:B,0)),"")</f>
        <v>4.54</v>
      </c>
      <c r="H26" s="75">
        <v>16.314416999999999</v>
      </c>
      <c r="I26" s="75">
        <v>101.873778</v>
      </c>
      <c r="J26" s="69">
        <f>IFERROR(INDEX(hydro3!F:F,MATCH(A26,hydro3!B:B,0)),"")</f>
        <v>5.6</v>
      </c>
      <c r="K26" s="70" t="str">
        <f t="shared" si="4"/>
        <v>▲</v>
      </c>
      <c r="L26" s="71" t="str">
        <f t="shared" si="5"/>
        <v>ระดับต่ำกว่าตลิ่ง</v>
      </c>
      <c r="M26" s="72">
        <f t="shared" ca="1" si="2"/>
        <v>45185</v>
      </c>
      <c r="N26" s="63" t="s">
        <v>355</v>
      </c>
      <c r="O26" s="73">
        <f>IFERROR(INDEX(zerogate!F:F,MATCH(A26,zerogate!B:B,0)),"")</f>
        <v>225.5</v>
      </c>
      <c r="P26" s="74">
        <v>-1</v>
      </c>
      <c r="Q26" s="65">
        <f>IFERROR(INDEX(hydro3!L:L,MATCH(A26,hydro3!B:B,0)),"")</f>
        <v>2.77</v>
      </c>
      <c r="R26" s="71" t="str">
        <f t="shared" si="6"/>
        <v>E.93_1</v>
      </c>
      <c r="S26" s="65" t="s">
        <v>365</v>
      </c>
    </row>
    <row r="27" spans="1:19">
      <c r="A27" s="62" t="s">
        <v>26</v>
      </c>
      <c r="B27" s="77">
        <f>IFERROR(INDEX(KHO!H:H,MATCH(R27,KHO!B:B,0)),"")</f>
        <v>25522</v>
      </c>
      <c r="C27" s="66">
        <f t="shared" si="0"/>
        <v>2205.1008000000002</v>
      </c>
      <c r="D27" s="67">
        <f>IFERROR(INDEX(KHO!H:H,MATCH(A27,KHO!B:B,0)),"")</f>
        <v>11.606</v>
      </c>
      <c r="E27" s="66">
        <f t="shared" si="3"/>
        <v>100.636</v>
      </c>
      <c r="F27" s="67">
        <f t="shared" si="1"/>
        <v>-2.5440000000000005</v>
      </c>
      <c r="G27" s="68">
        <f>IFERROR(INDEX(KHO!G:G,MATCH(R27,KHO!B:B,0)),"")</f>
        <v>24110</v>
      </c>
      <c r="H27" s="75">
        <v>15.334863</v>
      </c>
      <c r="I27" s="78">
        <v>105.475075</v>
      </c>
      <c r="J27" s="69">
        <f>IFERROR(INDEX(KHO!F:F,MATCH(A27,KHO!B:B,0)),"")</f>
        <v>14.15</v>
      </c>
      <c r="K27" s="70" t="str">
        <f t="shared" si="4"/>
        <v>▲</v>
      </c>
      <c r="L27" s="71" t="str">
        <f t="shared" si="5"/>
        <v>ระดับต่ำกว่าตลิ่ง</v>
      </c>
      <c r="M27" s="72">
        <f t="shared" ca="1" si="2"/>
        <v>45185</v>
      </c>
      <c r="N27" s="63" t="s">
        <v>355</v>
      </c>
      <c r="O27" s="73">
        <f>IFERROR(INDEX(zerogate!F:F,MATCH(A27,zerogate!B:B,0)),"")</f>
        <v>89.03</v>
      </c>
      <c r="P27" s="74">
        <v>-1</v>
      </c>
      <c r="Q27" s="65">
        <f>KHO!G2</f>
        <v>10.9</v>
      </c>
      <c r="R27" s="71" t="str">
        <f t="shared" si="6"/>
        <v>KHO_1</v>
      </c>
      <c r="S27" s="65" t="s">
        <v>365</v>
      </c>
    </row>
    <row r="28" spans="1:19">
      <c r="A28" s="62" t="s">
        <v>27</v>
      </c>
      <c r="B28" s="66">
        <f>IFERROR(INDEX(hydro4!M:M,MATCH(R28,hydro4!B:B,0)),"")</f>
        <v>778.6</v>
      </c>
      <c r="C28" s="66">
        <f t="shared" si="0"/>
        <v>67.271039999999999</v>
      </c>
      <c r="D28" s="67">
        <f>IFERROR(INDEX(hydro4!M:M,MATCH(A28,hydro4!B:B,0)),"")</f>
        <v>8.73</v>
      </c>
      <c r="E28" s="66">
        <f t="shared" si="3"/>
        <v>115.73</v>
      </c>
      <c r="F28" s="67">
        <f t="shared" si="1"/>
        <v>-3.0700000000000003</v>
      </c>
      <c r="G28" s="68">
        <f>IFERROR(INDEX(hydro4!L:L,MATCH(R28,hydro4!B:B,0)),"")</f>
        <v>728</v>
      </c>
      <c r="H28" s="75">
        <v>15.304323999999999</v>
      </c>
      <c r="I28" s="75">
        <v>104.49942</v>
      </c>
      <c r="J28" s="69">
        <f>IFERROR(INDEX(hydro4!F:F,MATCH(A28,hydro4!B:B,0)),"")</f>
        <v>11.8</v>
      </c>
      <c r="K28" s="70" t="str">
        <f t="shared" si="4"/>
        <v>▲</v>
      </c>
      <c r="L28" s="71" t="str">
        <f t="shared" si="5"/>
        <v>ระดับต่ำกว่าตลิ่ง</v>
      </c>
      <c r="M28" s="72">
        <f t="shared" ca="1" si="2"/>
        <v>45185</v>
      </c>
      <c r="N28" s="63" t="s">
        <v>355</v>
      </c>
      <c r="O28" s="73">
        <f>IFERROR(INDEX(zerogate!F:F,MATCH(A28,zerogate!B:B,0)),"")</f>
        <v>107</v>
      </c>
      <c r="P28" s="74">
        <v>-1.5</v>
      </c>
      <c r="Q28" s="65">
        <f>IFERROR(INDEX(hydro4!L:L,MATCH(A28,hydro4!B:B,0)),"")</f>
        <v>8.49</v>
      </c>
      <c r="R28" s="71" t="str">
        <f t="shared" si="6"/>
        <v>E.98_1</v>
      </c>
      <c r="S28" s="65" t="s">
        <v>365</v>
      </c>
    </row>
    <row r="29" spans="1:19">
      <c r="A29" s="62" t="s">
        <v>28</v>
      </c>
      <c r="B29" s="66">
        <f>IFERROR(INDEX(hydro4!M:M,MATCH(R29,hydro4!B:B,0)),"")</f>
        <v>1880</v>
      </c>
      <c r="C29" s="66">
        <f t="shared" si="0"/>
        <v>162.43200000000002</v>
      </c>
      <c r="D29" s="67">
        <f>IFERROR(INDEX(hydro4!M:M,MATCH(A29,hydro4!B:B,0)),"")</f>
        <v>6.16</v>
      </c>
      <c r="E29" s="66">
        <f t="shared" si="3"/>
        <v>111.16</v>
      </c>
      <c r="F29" s="67">
        <f t="shared" si="1"/>
        <v>-0.83999999999999986</v>
      </c>
      <c r="G29" s="68">
        <f>IFERROR(INDEX(hydro4!L:L,MATCH(R29,hydro4!B:B,0)),"")</f>
        <v>1755</v>
      </c>
      <c r="H29" s="78">
        <v>15.22142</v>
      </c>
      <c r="I29" s="78">
        <v>104.849255</v>
      </c>
      <c r="J29" s="69">
        <f>IFERROR(INDEX(hydro4!F:F,MATCH(A29,hydro4!B:B,0)),"")</f>
        <v>7</v>
      </c>
      <c r="K29" s="70" t="str">
        <f t="shared" si="4"/>
        <v>▲</v>
      </c>
      <c r="L29" s="71" t="str">
        <f t="shared" si="5"/>
        <v>เฝ้าระวังระดับต่ำกว่าตลิ่ง</v>
      </c>
      <c r="M29" s="72">
        <f t="shared" ca="1" si="2"/>
        <v>45185</v>
      </c>
      <c r="N29" s="63" t="s">
        <v>355</v>
      </c>
      <c r="O29" s="73">
        <f>IFERROR(INDEX(zerogate!F:F,MATCH(A29,zerogate!B:B,0)),"")</f>
        <v>105</v>
      </c>
      <c r="P29" s="74">
        <v>-1</v>
      </c>
      <c r="Q29" s="65">
        <f>IFERROR(INDEX(hydro4!L:L,MATCH(A29,hydro4!B:B,0)),"")</f>
        <v>5.91</v>
      </c>
      <c r="R29" s="71" t="str">
        <f t="shared" si="6"/>
        <v>M.7_1</v>
      </c>
      <c r="S29" s="65" t="s">
        <v>365</v>
      </c>
    </row>
    <row r="30" spans="1:19">
      <c r="A30" s="62" t="s">
        <v>29</v>
      </c>
      <c r="B30" s="66">
        <f>IFERROR(INDEX(hydro4!M:M,MATCH(R30,hydro4!B:B,0)),"")</f>
        <v>692</v>
      </c>
      <c r="C30" s="66">
        <f t="shared" si="0"/>
        <v>59.788800000000002</v>
      </c>
      <c r="D30" s="67">
        <f>IFERROR(INDEX(hydro4!M:M,MATCH(A30,hydro4!B:B,0)),"")</f>
        <v>7.06</v>
      </c>
      <c r="E30" s="66">
        <f t="shared" si="3"/>
        <v>113.56</v>
      </c>
      <c r="F30" s="67">
        <f t="shared" si="1"/>
        <v>-3.54</v>
      </c>
      <c r="G30" s="68">
        <f>IFERROR(INDEX(hydro4!L:L,MATCH(R30,hydro4!B:B,0)),"")</f>
        <v>672</v>
      </c>
      <c r="H30" s="78">
        <v>15.143539000000001</v>
      </c>
      <c r="I30" s="78">
        <v>104.570125</v>
      </c>
      <c r="J30" s="69">
        <f>IFERROR(INDEX(hydro4!F:F,MATCH(A30,hydro4!B:B,0)),"")</f>
        <v>10.6</v>
      </c>
      <c r="K30" s="70" t="str">
        <f t="shared" si="4"/>
        <v>▲</v>
      </c>
      <c r="L30" s="71" t="str">
        <f t="shared" si="5"/>
        <v>ระดับต่ำกว่าตลิ่ง</v>
      </c>
      <c r="M30" s="72">
        <f t="shared" ca="1" si="2"/>
        <v>45185</v>
      </c>
      <c r="N30" s="63" t="s">
        <v>355</v>
      </c>
      <c r="O30" s="73">
        <f>IFERROR(INDEX(zerogate!F:F,MATCH(A30,zerogate!B:B,0)),"")</f>
        <v>106.5</v>
      </c>
      <c r="P30" s="74">
        <v>-1</v>
      </c>
      <c r="Q30" s="65">
        <f>IFERROR(INDEX(hydro4!L:L,MATCH(A30,hydro4!B:B,0)),"")</f>
        <v>6.96</v>
      </c>
      <c r="R30" s="71" t="str">
        <f t="shared" si="6"/>
        <v>M.182_1</v>
      </c>
      <c r="S30" s="65" t="s">
        <v>365</v>
      </c>
    </row>
    <row r="31" spans="1:19">
      <c r="A31" s="62" t="s">
        <v>30</v>
      </c>
      <c r="B31" s="66">
        <f>IFERROR(INDEX(hydro4!M:M,MATCH(R31,hydro4!B:B,0)),"")</f>
        <v>458.6</v>
      </c>
      <c r="C31" s="66">
        <f t="shared" si="0"/>
        <v>39.623040000000003</v>
      </c>
      <c r="D31" s="67">
        <f>IFERROR(INDEX(hydro4!M:M,MATCH(A31,hydro4!B:B,0)),"")</f>
        <v>5.26</v>
      </c>
      <c r="E31" s="66">
        <f t="shared" si="3"/>
        <v>115.26</v>
      </c>
      <c r="F31" s="67">
        <f t="shared" si="1"/>
        <v>-5.49</v>
      </c>
      <c r="G31" s="68">
        <f>IFERROR(INDEX(hydro4!L:L,MATCH(R31,hydro4!B:B,0)),"")</f>
        <v>477.3</v>
      </c>
      <c r="H31" s="78">
        <v>15.301075000000001</v>
      </c>
      <c r="I31" s="75">
        <v>104.19486000000001</v>
      </c>
      <c r="J31" s="69">
        <f>IFERROR(INDEX(hydro4!F:F,MATCH(A31,hydro4!B:B,0)),"")</f>
        <v>10.75</v>
      </c>
      <c r="K31" s="70" t="str">
        <f t="shared" si="4"/>
        <v>▼</v>
      </c>
      <c r="L31" s="71" t="str">
        <f t="shared" si="5"/>
        <v>ระดับต่ำกว่าตลิ่ง</v>
      </c>
      <c r="M31" s="72">
        <f t="shared" ca="1" si="2"/>
        <v>45185</v>
      </c>
      <c r="N31" s="63" t="s">
        <v>355</v>
      </c>
      <c r="O31" s="73">
        <f>IFERROR(INDEX(zerogate!F:F,MATCH(A31,zerogate!B:B,0)),"")</f>
        <v>110</v>
      </c>
      <c r="P31" s="74">
        <v>-2.65</v>
      </c>
      <c r="Q31" s="65">
        <f>IFERROR(INDEX(hydro4!L:L,MATCH(A31,hydro4!B:B,0)),"")</f>
        <v>5.43</v>
      </c>
      <c r="R31" s="71" t="str">
        <f t="shared" si="6"/>
        <v>M.5_1</v>
      </c>
      <c r="S31" s="65" t="s">
        <v>365</v>
      </c>
    </row>
    <row r="32" spans="1:19">
      <c r="A32" s="79" t="s">
        <v>34</v>
      </c>
      <c r="B32" s="66">
        <f>IFERROR(INDEX(hydro3!M:M,MATCH(R32,hydro3!B:B,0)),"")</f>
        <v>144.96</v>
      </c>
      <c r="C32" s="66">
        <f t="shared" si="0"/>
        <v>12.524544000000001</v>
      </c>
      <c r="D32" s="67">
        <f>IFERROR(INDEX(hydro3!M:M,MATCH(A32,hydro3!B:B,0)),"")</f>
        <v>6.93</v>
      </c>
      <c r="E32" s="66">
        <f t="shared" si="3"/>
        <v>165.93</v>
      </c>
      <c r="F32" s="67">
        <f t="shared" si="1"/>
        <v>-7.0000000000000284E-2</v>
      </c>
      <c r="G32" s="68">
        <f>IFERROR(INDEX(hydro3!L:L,MATCH(R32,hydro3!B:B,0)),"")</f>
        <v>112.88</v>
      </c>
      <c r="H32" s="65">
        <v>16.9517402648925</v>
      </c>
      <c r="I32" s="65">
        <v>103.16805267333901</v>
      </c>
      <c r="J32" s="69">
        <f>IFERROR(INDEX(hydro3!F:F,MATCH(A32,hydro3!B:B,0)),"")</f>
        <v>7</v>
      </c>
      <c r="K32" s="70" t="str">
        <f t="shared" si="4"/>
        <v>▲</v>
      </c>
      <c r="L32" s="71" t="str">
        <f t="shared" si="5"/>
        <v>เฝ้าระวังระดับต่ำกว่าตลิ่ง</v>
      </c>
      <c r="M32" s="72">
        <f t="shared" ca="1" si="2"/>
        <v>45185</v>
      </c>
      <c r="N32" s="63" t="s">
        <v>355</v>
      </c>
      <c r="O32" s="73">
        <f>IFERROR(INDEX(zerogate!F:F,MATCH(A32,zerogate!B:B,0)),"")</f>
        <v>159</v>
      </c>
      <c r="P32" s="74">
        <v>-1</v>
      </c>
      <c r="Q32" s="65">
        <f>IFERROR(INDEX(hydro3!L:L,MATCH(A32,hydro3!B:B,0)),"")</f>
        <v>6.48</v>
      </c>
      <c r="R32" s="71" t="str">
        <f t="shared" si="6"/>
        <v>E.65_1</v>
      </c>
      <c r="S32" s="65" t="s">
        <v>365</v>
      </c>
    </row>
    <row r="33" spans="1:21">
      <c r="A33" s="79" t="s">
        <v>36</v>
      </c>
      <c r="B33" s="66">
        <f>IFERROR(INDEX(hydro3!M:M,MATCH(R33,hydro3!B:B,0)),"")</f>
        <v>68.2</v>
      </c>
      <c r="C33" s="66">
        <f t="shared" ref="C33:C37" si="7">IF(B33="-","-",IF(B33="***","-",(B33*0.0864)))</f>
        <v>5.8924800000000008</v>
      </c>
      <c r="D33" s="67">
        <f>IFERROR(INDEX(hydro3!M:M,MATCH(A33,hydro3!B:B,0)),"")</f>
        <v>5.98</v>
      </c>
      <c r="E33" s="66">
        <f t="shared" si="3"/>
        <v>169.879993896484</v>
      </c>
      <c r="F33" s="67">
        <f t="shared" ref="F33:F37" si="8">IF(D33="-","-",D33-J33)</f>
        <v>-2.6199999999999992</v>
      </c>
      <c r="G33" s="68">
        <f>IFERROR(INDEX(hydro3!L:L,MATCH(R33,hydro3!B:B,0)),"")</f>
        <v>18.920000000000002</v>
      </c>
      <c r="H33" s="65">
        <v>16.860679626464801</v>
      </c>
      <c r="I33" s="65">
        <v>103.594856262207</v>
      </c>
      <c r="J33" s="69">
        <f>IFERROR(INDEX(hydro3!F:F,MATCH(A33,hydro3!B:B,0)),"")</f>
        <v>8.6</v>
      </c>
      <c r="K33" s="70" t="str">
        <f t="shared" si="4"/>
        <v>▲</v>
      </c>
      <c r="L33" s="71" t="str">
        <f t="shared" si="5"/>
        <v>ระดับต่ำกว่าตลิ่ง</v>
      </c>
      <c r="M33" s="72">
        <f t="shared" ca="1" si="2"/>
        <v>45185</v>
      </c>
      <c r="N33" s="63" t="s">
        <v>355</v>
      </c>
      <c r="O33" s="76">
        <f>IFERROR(INDEX(zerogate!F:F,MATCH(A33,zerogate!B:B,0)),"")</f>
        <v>163.89999389648401</v>
      </c>
      <c r="P33" s="74">
        <v>-1</v>
      </c>
      <c r="Q33" s="65">
        <f>IFERROR(INDEX(hydro3!L:L,MATCH(A33,hydro3!B:B,0)),"")</f>
        <v>2.54</v>
      </c>
      <c r="R33" s="71" t="str">
        <f t="shared" si="6"/>
        <v>E.76A_1</v>
      </c>
      <c r="S33" s="65" t="s">
        <v>365</v>
      </c>
    </row>
    <row r="34" spans="1:21">
      <c r="A34" s="79" t="s">
        <v>38</v>
      </c>
      <c r="B34" s="66">
        <f>IFERROR(INDEX(hydro3!M:M,MATCH(R34,hydro3!B:B,0)),"")</f>
        <v>5.84</v>
      </c>
      <c r="C34" s="66">
        <f t="shared" si="7"/>
        <v>0.50457600000000002</v>
      </c>
      <c r="D34" s="67">
        <f>IFERROR(INDEX(hydro3!M:M,MATCH(A34,hydro3!B:B,0)),"")</f>
        <v>2.21</v>
      </c>
      <c r="E34" s="66">
        <f t="shared" si="3"/>
        <v>172.81000610351501</v>
      </c>
      <c r="F34" s="67">
        <f t="shared" si="8"/>
        <v>-3.29</v>
      </c>
      <c r="G34" s="68">
        <f>IFERROR(INDEX(hydro3!L:L,MATCH(R34,hydro3!B:B,0)),"")</f>
        <v>2.74</v>
      </c>
      <c r="H34" s="65">
        <v>16.665830612182599</v>
      </c>
      <c r="I34" s="65">
        <v>103.30860900878901</v>
      </c>
      <c r="J34" s="69">
        <f>IFERROR(INDEX(hydro3!F:F,MATCH(A34,hydro3!B:B,0)),"")</f>
        <v>5.5</v>
      </c>
      <c r="K34" s="70" t="str">
        <f t="shared" si="4"/>
        <v>▲</v>
      </c>
      <c r="L34" s="71" t="str">
        <f t="shared" si="5"/>
        <v>ระดับต่ำกว่าตลิ่ง</v>
      </c>
      <c r="M34" s="72">
        <f t="shared" ca="1" si="2"/>
        <v>45185</v>
      </c>
      <c r="N34" s="63" t="s">
        <v>355</v>
      </c>
      <c r="O34" s="76">
        <f>IFERROR(INDEX(zerogate!F:F,MATCH(A34,zerogate!B:B,0)),"")</f>
        <v>170.600006103515</v>
      </c>
      <c r="P34" s="74">
        <v>-1</v>
      </c>
      <c r="Q34" s="65">
        <f>IFERROR(INDEX(hydro3!L:L,MATCH(A34,hydro3!B:B,0)),"")</f>
        <v>1.98</v>
      </c>
      <c r="R34" s="71" t="str">
        <f t="shared" si="6"/>
        <v>E.89_1</v>
      </c>
      <c r="S34" s="65" t="s">
        <v>365</v>
      </c>
    </row>
    <row r="35" spans="1:21">
      <c r="A35" s="79" t="s">
        <v>39</v>
      </c>
      <c r="B35" s="66">
        <f>IFERROR(INDEX(hydro3!M:M,MATCH(R35,hydro3!B:B,0)),"")</f>
        <v>68.88</v>
      </c>
      <c r="C35" s="66">
        <f t="shared" si="7"/>
        <v>5.9512320000000001</v>
      </c>
      <c r="D35" s="67">
        <f>IFERROR(INDEX(hydro3!M:M,MATCH(A35,hydro3!B:B,0)),"")</f>
        <v>5.0199999999999996</v>
      </c>
      <c r="E35" s="66">
        <f t="shared" si="3"/>
        <v>165.62000610351501</v>
      </c>
      <c r="F35" s="67">
        <f t="shared" si="8"/>
        <v>-1.4800000000000004</v>
      </c>
      <c r="G35" s="68">
        <f>IFERROR(INDEX(hydro3!L:L,MATCH(R35,hydro3!B:B,0)),"")</f>
        <v>35.85</v>
      </c>
      <c r="H35" s="65">
        <v>16.772220611572202</v>
      </c>
      <c r="I35" s="65">
        <v>103.64833068847599</v>
      </c>
      <c r="J35" s="69">
        <f>IFERROR(INDEX(hydro3!F:F,MATCH(A35,hydro3!B:B,0)),"")</f>
        <v>6.5</v>
      </c>
      <c r="K35" s="70" t="str">
        <f t="shared" si="4"/>
        <v>▲</v>
      </c>
      <c r="L35" s="71" t="str">
        <f t="shared" si="5"/>
        <v>ระดับต่ำกว่าตลิ่ง</v>
      </c>
      <c r="M35" s="72">
        <f t="shared" ca="1" si="2"/>
        <v>45185</v>
      </c>
      <c r="N35" s="63" t="s">
        <v>355</v>
      </c>
      <c r="O35" s="76">
        <f>IFERROR(INDEX(zerogate!F:F,MATCH(A35,zerogate!B:B,0)),"")</f>
        <v>160.600006103515</v>
      </c>
      <c r="P35" s="74">
        <v>-1</v>
      </c>
      <c r="Q35" s="65">
        <f>IFERROR(INDEX(hydro3!L:L,MATCH(A35,hydro3!B:B,0)),"")</f>
        <v>3.16</v>
      </c>
      <c r="R35" s="71" t="str">
        <f t="shared" si="6"/>
        <v>E.90_1</v>
      </c>
      <c r="S35" s="65" t="s">
        <v>365</v>
      </c>
    </row>
    <row r="36" spans="1:21">
      <c r="A36" s="79" t="s">
        <v>33</v>
      </c>
      <c r="B36" s="66">
        <f>IFERROR(INDEX(hydro3!M:M,MATCH(R36,hydro3!B:B,0)),"")</f>
        <v>28.25</v>
      </c>
      <c r="C36" s="66">
        <f t="shared" si="7"/>
        <v>2.4408000000000003</v>
      </c>
      <c r="D36" s="67">
        <f>IFERROR(INDEX(hydro3!M:M,MATCH(A36,hydro3!B:B,0)),"")</f>
        <v>3.47</v>
      </c>
      <c r="E36" s="66">
        <f t="shared" si="3"/>
        <v>198.16999694824199</v>
      </c>
      <c r="F36" s="67">
        <f t="shared" si="8"/>
        <v>-1.73</v>
      </c>
      <c r="G36" s="68">
        <f>IFERROR(INDEX(hydro3!L:L,MATCH(R36,hydro3!B:B,0)),"")</f>
        <v>24.25</v>
      </c>
      <c r="H36" s="65">
        <v>17.082160949706999</v>
      </c>
      <c r="I36" s="65">
        <v>102.450798034667</v>
      </c>
      <c r="J36" s="69">
        <f>IFERROR(INDEX(hydro3!F:F,MATCH(A36,hydro3!B:B,0)),"")</f>
        <v>5.2</v>
      </c>
      <c r="K36" s="70" t="str">
        <f t="shared" si="4"/>
        <v>▲</v>
      </c>
      <c r="L36" s="71" t="str">
        <f t="shared" si="5"/>
        <v>ระดับต่ำกว่าตลิ่ง</v>
      </c>
      <c r="M36" s="72">
        <f t="shared" ca="1" si="2"/>
        <v>45185</v>
      </c>
      <c r="N36" s="63" t="s">
        <v>355</v>
      </c>
      <c r="O36" s="76">
        <f>IFERROR(INDEX(zerogate!F:F,MATCH(A36,zerogate!B:B,0)),"")</f>
        <v>194.69999694824199</v>
      </c>
      <c r="P36" s="74">
        <v>-0.7</v>
      </c>
      <c r="Q36" s="65">
        <f>IFERROR(INDEX(hydro3!L:L,MATCH(A36,hydro3!B:B,0)),"")</f>
        <v>3.31</v>
      </c>
      <c r="R36" s="71" t="str">
        <f t="shared" si="6"/>
        <v>E.68A_1</v>
      </c>
      <c r="S36" s="65" t="s">
        <v>365</v>
      </c>
    </row>
    <row r="37" spans="1:21" s="80" customFormat="1">
      <c r="A37" s="80" t="s">
        <v>40</v>
      </c>
      <c r="B37" s="66" t="str">
        <f>IFERROR(INDEX(hydro3!M:M,MATCH(R37,hydro3!B:B,0)),"")</f>
        <v>***</v>
      </c>
      <c r="C37" s="66" t="str">
        <f t="shared" si="7"/>
        <v>-</v>
      </c>
      <c r="D37" s="67">
        <f>IFERROR(INDEX(hydro3!M:M,MATCH(A37,hydro3!B:B,0)),"")</f>
        <v>10.029999999999999</v>
      </c>
      <c r="E37" s="66">
        <f t="shared" si="3"/>
        <v>128.680001525878</v>
      </c>
      <c r="F37" s="67">
        <f t="shared" si="8"/>
        <v>0.52999999999999936</v>
      </c>
      <c r="G37" s="68" t="str">
        <f>IFERROR(INDEX(hydro3!L:L,MATCH(R37,hydro3!B:B,0)),"")</f>
        <v>***</v>
      </c>
      <c r="H37" s="80">
        <v>15.856849670000001</v>
      </c>
      <c r="I37" s="80">
        <v>104.0267487</v>
      </c>
      <c r="J37" s="69">
        <f>IFERROR(INDEX(hydro3!F:F,MATCH(A37,hydro3!B:B,0)),"")</f>
        <v>9.5</v>
      </c>
      <c r="K37" s="74" t="str">
        <f t="shared" ref="K37" si="9">IF(D37="-","-",IF(D37&gt;R37,"▲",IF(D37&lt;R37,"▼",IF(D37=R37,"►"))))</f>
        <v>▼</v>
      </c>
      <c r="L37" s="81" t="str">
        <f>IF(F37="-","-",(IF(F37&gt;0,"ระดับสูงกว่าตลิ่ง",IF(AND(F37&lt;=0,F37&gt;=Q37),"เฝ้าระวังระดับต่ำกว่าตลิ่ง",IF(F37&lt;Q37,"ระดับต่ำกว่าตลิ่ง")))))</f>
        <v>ระดับสูงกว่าตลิ่ง</v>
      </c>
      <c r="M37" s="82">
        <f t="shared" ca="1" si="2"/>
        <v>45185</v>
      </c>
      <c r="N37" s="64" t="s">
        <v>355</v>
      </c>
      <c r="O37" s="76">
        <f>IFERROR(INDEX(zerogate!F:F,MATCH(A37,zerogate!B:B,0)),"")</f>
        <v>118.650001525878</v>
      </c>
      <c r="P37" s="83">
        <v>-1</v>
      </c>
      <c r="Q37" s="65">
        <f>IFERROR(INDEX(hydro3!L:L,MATCH(A37,hydro3!B:B,0)),"")</f>
        <v>9.94</v>
      </c>
      <c r="R37" s="71" t="str">
        <f t="shared" si="6"/>
        <v>E.102_1</v>
      </c>
      <c r="S37" s="65" t="s">
        <v>365</v>
      </c>
      <c r="T37" s="84">
        <f>E37-E17</f>
        <v>2.710001525877999</v>
      </c>
      <c r="U37" s="81" t="str">
        <f>IF(E37&gt;E17,CONCATENATE("E.102ระดับน้ำมากกว่าE.2A :",T37,"ม."),IF(E37&lt;E17,CONCATENATE("E.2Aระดับน้ำมากกว่าE.102 :",T37,"ม.")))</f>
        <v>E.102ระดับน้ำมากกว่าE.2A :2.710001525878ม.</v>
      </c>
    </row>
  </sheetData>
  <conditionalFormatting sqref="F2:F37">
    <cfRule type="cellIs" dxfId="12" priority="28" operator="greaterThanOrEqual">
      <formula>0.01</formula>
    </cfRule>
  </conditionalFormatting>
  <conditionalFormatting sqref="P2:P36">
    <cfRule type="expression" dxfId="11" priority="16">
      <formula>F2&gt;0</formula>
    </cfRule>
    <cfRule type="expression" dxfId="10" priority="17">
      <formula>AND(F2&lt;=0,F2&gt;=-1)</formula>
    </cfRule>
  </conditionalFormatting>
  <conditionalFormatting sqref="K2:K36">
    <cfRule type="expression" dxfId="9" priority="11">
      <formula>F2&gt;0</formula>
    </cfRule>
    <cfRule type="expression" dxfId="8" priority="12">
      <formula>AND(F2&lt;=0,F2&gt;=P2)</formula>
    </cfRule>
  </conditionalFormatting>
  <conditionalFormatting sqref="L37">
    <cfRule type="cellIs" dxfId="7" priority="3" operator="equal">
      <formula>"เฝ้าระวังระดับต่ำกว่าตลิ่ง"</formula>
    </cfRule>
    <cfRule type="cellIs" dxfId="6" priority="6" operator="equal">
      <formula>"ระดับต่ำกว่าตลิ่ง"</formula>
    </cfRule>
    <cfRule type="cellIs" dxfId="5" priority="7" operator="equal">
      <formula>"ระดับสูงกว่าตลิ่ง"</formula>
    </cfRule>
  </conditionalFormatting>
  <conditionalFormatting sqref="A37">
    <cfRule type="duplicateValues" dxfId="4" priority="5"/>
  </conditionalFormatting>
  <conditionalFormatting sqref="A37">
    <cfRule type="duplicateValues" dxfId="3" priority="8"/>
  </conditionalFormatting>
  <conditionalFormatting sqref="K37">
    <cfRule type="expression" dxfId="2" priority="1">
      <formula>AND(F37&lt;=0,F37&gt;Q37)</formula>
    </cfRule>
    <cfRule type="expression" dxfId="1" priority="2">
      <formula>F37&gt;0</formula>
    </cfRule>
  </conditionalFormatting>
  <pageMargins left="0.7" right="0.7" top="0.75" bottom="0.75" header="0.3" footer="0.3"/>
  <pageSetup paperSize="9" orientation="portrait" horizontalDpi="4294967293"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00801B-EC48-41A3-AA14-15F4AE90545E}">
  <dimension ref="A1:T4"/>
  <sheetViews>
    <sheetView workbookViewId="0">
      <selection activeCell="O2" sqref="O2"/>
    </sheetView>
  </sheetViews>
  <sheetFormatPr defaultRowHeight="13.2"/>
  <cols>
    <col min="2" max="2" width="8.88671875" style="17"/>
    <col min="3" max="3" width="9.5546875" bestFit="1" customWidth="1"/>
    <col min="7" max="7" width="8.88671875" style="17"/>
    <col min="9" max="10" width="9" customWidth="1"/>
    <col min="11" max="11" width="14.6640625" bestFit="1" customWidth="1"/>
    <col min="12" max="12" width="10.5546875" bestFit="1" customWidth="1"/>
  </cols>
  <sheetData>
    <row r="1" spans="1:20" ht="18.600000000000001">
      <c r="A1" s="10" t="s">
        <v>324</v>
      </c>
      <c r="B1" s="16" t="s">
        <v>325</v>
      </c>
      <c r="C1" s="10" t="s">
        <v>334</v>
      </c>
      <c r="D1" s="10" t="s">
        <v>326</v>
      </c>
      <c r="E1" s="10" t="s">
        <v>327</v>
      </c>
      <c r="F1" s="10" t="s">
        <v>333</v>
      </c>
      <c r="G1" s="16" t="s">
        <v>328</v>
      </c>
      <c r="H1" s="10" t="s">
        <v>332</v>
      </c>
      <c r="I1" s="10" t="s">
        <v>335</v>
      </c>
      <c r="J1" s="10" t="s">
        <v>336</v>
      </c>
      <c r="K1" s="11" t="s">
        <v>2</v>
      </c>
      <c r="L1" s="11" t="s">
        <v>3</v>
      </c>
      <c r="M1" t="s">
        <v>322</v>
      </c>
      <c r="N1" t="s">
        <v>323</v>
      </c>
      <c r="O1" s="18" t="s">
        <v>341</v>
      </c>
      <c r="P1" s="18" t="s">
        <v>343</v>
      </c>
      <c r="Q1" s="18" t="s">
        <v>342</v>
      </c>
      <c r="R1" s="18" t="s">
        <v>353</v>
      </c>
      <c r="S1" s="18" t="s">
        <v>354</v>
      </c>
    </row>
    <row r="2" spans="1:20" ht="18.600000000000001">
      <c r="A2" s="10" t="s">
        <v>329</v>
      </c>
      <c r="B2" s="16">
        <f>เขื่อน!B20</f>
        <v>1006.74</v>
      </c>
      <c r="C2" s="14">
        <f>B2/เขื่อน!B19</f>
        <v>0.41407477481182903</v>
      </c>
      <c r="D2" s="12">
        <f>เขื่อน!B20/เขื่อน!B19</f>
        <v>0.41407477481182903</v>
      </c>
      <c r="E2" s="13">
        <f>เขื่อน!B19-เขื่อน!B20</f>
        <v>1424.5600000000002</v>
      </c>
      <c r="F2" s="12">
        <f>E2/เขื่อน!B19</f>
        <v>0.58592522518817092</v>
      </c>
      <c r="G2" s="16">
        <f>เขื่อน!B13+เขื่อน!B17</f>
        <v>0.8</v>
      </c>
      <c r="H2" s="14">
        <f>G2/0.0864</f>
        <v>9.2592592592592595</v>
      </c>
      <c r="I2" s="14">
        <f>B2-581.670707307988</f>
        <v>425.06929269201203</v>
      </c>
      <c r="J2" s="12">
        <f>I2/(เขื่อน!B19-เขื่อน!B26)</f>
        <v>0.2298131478684991</v>
      </c>
      <c r="K2" s="8">
        <v>16.775258999999998</v>
      </c>
      <c r="L2" s="9">
        <v>102.61841200000001</v>
      </c>
      <c r="M2" s="15">
        <f ca="1">TODAY()</f>
        <v>45185</v>
      </c>
      <c r="N2" s="18" t="s">
        <v>355</v>
      </c>
      <c r="O2" t="s">
        <v>344</v>
      </c>
      <c r="P2" s="18" t="s">
        <v>347</v>
      </c>
      <c r="Q2" s="18" t="s">
        <v>350</v>
      </c>
      <c r="R2" s="19">
        <f>เขื่อน!B11</f>
        <v>26.19</v>
      </c>
      <c r="S2" s="19">
        <f>R2/0.0864</f>
        <v>303.125</v>
      </c>
      <c r="T2" s="57"/>
    </row>
    <row r="3" spans="1:20" ht="18.600000000000001">
      <c r="A3" s="10" t="s">
        <v>330</v>
      </c>
      <c r="B3" s="60">
        <f>[1]Export!$B$7</f>
        <v>1799.65</v>
      </c>
      <c r="C3" s="14">
        <f>B3/1980</f>
        <v>0.90891414141414151</v>
      </c>
      <c r="D3" s="12">
        <f>B3/1980</f>
        <v>0.90891414141414151</v>
      </c>
      <c r="E3" s="13">
        <f>1980-B3</f>
        <v>180.34999999999991</v>
      </c>
      <c r="F3" s="12">
        <f>E3/1980</f>
        <v>9.1085858585858534E-2</v>
      </c>
      <c r="G3" s="61">
        <f>[1]Export!$B$9</f>
        <v>4.67</v>
      </c>
      <c r="H3" s="14">
        <f>G3/0.0864</f>
        <v>54.050925925925924</v>
      </c>
      <c r="I3" s="14">
        <f>B3-100</f>
        <v>1699.65</v>
      </c>
      <c r="J3" s="12">
        <f>I3/1980</f>
        <v>0.85840909090909101</v>
      </c>
      <c r="K3" s="8">
        <v>16.602442</v>
      </c>
      <c r="L3" s="9">
        <v>103.439863</v>
      </c>
      <c r="M3" s="15">
        <f t="shared" ref="M3:M4" ca="1" si="0">TODAY()</f>
        <v>45185</v>
      </c>
      <c r="N3" s="18" t="s">
        <v>355</v>
      </c>
      <c r="O3" s="18" t="s">
        <v>345</v>
      </c>
      <c r="P3" s="18" t="s">
        <v>348</v>
      </c>
      <c r="Q3" s="18" t="s">
        <v>351</v>
      </c>
      <c r="R3" s="20">
        <f>[1]Export!$D$8</f>
        <v>36.119999999999997</v>
      </c>
      <c r="S3" s="19">
        <f>R3/0.0864</f>
        <v>418.05555555555549</v>
      </c>
      <c r="T3" s="57"/>
    </row>
    <row r="4" spans="1:20" ht="18.600000000000001">
      <c r="A4" s="10" t="s">
        <v>331</v>
      </c>
      <c r="B4" s="16">
        <f>เขื่อน!E20</f>
        <v>69.569999999999993</v>
      </c>
      <c r="C4" s="14">
        <f>B4/เขื่อน!E19</f>
        <v>0.42485496183206101</v>
      </c>
      <c r="D4" s="12">
        <f>B4/เขื่อน!E19</f>
        <v>0.42485496183206101</v>
      </c>
      <c r="E4" s="10">
        <f>เขื่อน!E19-เขื่อน!E20</f>
        <v>94.18</v>
      </c>
      <c r="F4" s="12">
        <f>E4/เขื่อน!E19</f>
        <v>0.57514503816793894</v>
      </c>
      <c r="G4" s="16">
        <f>เขื่อน!E13+เขื่อน!E16+เขื่อน!E17</f>
        <v>0</v>
      </c>
      <c r="H4" s="14">
        <f t="shared" ref="H4" si="1">G4/0.0864</f>
        <v>0</v>
      </c>
      <c r="I4" s="14">
        <f>B4-37.21</f>
        <v>32.359999999999992</v>
      </c>
      <c r="J4" s="12">
        <f>I4/(เขื่อน!E19-เขื่อน!E26)</f>
        <v>0.25572941362415041</v>
      </c>
      <c r="K4" s="9">
        <v>16.537355000000002</v>
      </c>
      <c r="L4" s="9">
        <v>101.650789</v>
      </c>
      <c r="M4" s="15">
        <f t="shared" ca="1" si="0"/>
        <v>45185</v>
      </c>
      <c r="N4" s="18" t="s">
        <v>355</v>
      </c>
      <c r="O4" s="18" t="s">
        <v>346</v>
      </c>
      <c r="P4" s="18" t="s">
        <v>349</v>
      </c>
      <c r="Q4" s="18" t="s">
        <v>352</v>
      </c>
      <c r="R4" s="19">
        <f>เขื่อน!E11</f>
        <v>0.27</v>
      </c>
      <c r="S4" s="19">
        <f t="shared" ref="S4" si="2">R4/0.0864</f>
        <v>3.125</v>
      </c>
      <c r="T4" s="57"/>
    </row>
  </sheetData>
  <conditionalFormatting sqref="D2:D4">
    <cfRule type="dataBar" priority="2">
      <dataBar>
        <cfvo type="num" val="0"/>
        <cfvo type="num" val="1"/>
        <color rgb="FF638EC6"/>
      </dataBar>
      <extLst>
        <ext xmlns:x14="http://schemas.microsoft.com/office/spreadsheetml/2009/9/main" uri="{B025F937-C7B1-47D3-B67F-A62EFF666E3E}">
          <x14:id>{66CFD95B-EF9E-4CD0-9861-DC87DFE05A63}</x14:id>
        </ext>
      </extLst>
    </cfRule>
    <cfRule type="dataBar" priority="3">
      <dataBar>
        <cfvo type="min"/>
        <cfvo type="max"/>
        <color rgb="FF638EC6"/>
      </dataBar>
      <extLst>
        <ext xmlns:x14="http://schemas.microsoft.com/office/spreadsheetml/2009/9/main" uri="{B025F937-C7B1-47D3-B67F-A62EFF666E3E}">
          <x14:id>{151442FA-C915-452B-A3C3-48E264A85094}</x14:id>
        </ext>
      </extLst>
    </cfRule>
  </conditionalFormatting>
  <pageMargins left="0.7" right="0.7" top="0.75" bottom="0.75" header="0.3" footer="0.3"/>
  <pageSetup paperSize="9" orientation="portrait" horizontalDpi="4294967293" verticalDpi="1200" r:id="rId1"/>
  <extLst>
    <ext xmlns:x14="http://schemas.microsoft.com/office/spreadsheetml/2009/9/main" uri="{78C0D931-6437-407d-A8EE-F0AAD7539E65}">
      <x14:conditionalFormattings>
        <x14:conditionalFormatting xmlns:xm="http://schemas.microsoft.com/office/excel/2006/main">
          <x14:cfRule type="dataBar" id="{66CFD95B-EF9E-4CD0-9861-DC87DFE05A63}">
            <x14:dataBar minLength="0" maxLength="100" gradient="0">
              <x14:cfvo type="num">
                <xm:f>0</xm:f>
              </x14:cfvo>
              <x14:cfvo type="num">
                <xm:f>1</xm:f>
              </x14:cfvo>
              <x14:negativeFillColor rgb="FFFF0000"/>
              <x14:axisColor rgb="FF000000"/>
            </x14:dataBar>
          </x14:cfRule>
          <x14:cfRule type="dataBar" id="{151442FA-C915-452B-A3C3-48E264A85094}">
            <x14:dataBar minLength="0" maxLength="100" gradient="0">
              <x14:cfvo type="autoMin"/>
              <x14:cfvo type="autoMax"/>
              <x14:negativeFillColor rgb="FFFF0000"/>
              <x14:axisColor rgb="FF000000"/>
            </x14:dataBar>
          </x14:cfRule>
          <xm:sqref>D2:D4</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1A9993-8944-445A-B4AD-18BC308DD98E}">
  <dimension ref="A2:M6"/>
  <sheetViews>
    <sheetView showGridLines="0" showRowColHeaders="0" zoomScale="205" zoomScaleNormal="205" workbookViewId="0">
      <selection activeCell="F10" sqref="F10"/>
    </sheetView>
  </sheetViews>
  <sheetFormatPr defaultRowHeight="13.2"/>
  <sheetData>
    <row r="2" spans="1:13">
      <c r="A2" s="18" t="s">
        <v>329</v>
      </c>
      <c r="C2" s="18" t="s">
        <v>338</v>
      </c>
      <c r="H2" s="18" t="s">
        <v>339</v>
      </c>
      <c r="M2" s="18" t="s">
        <v>340</v>
      </c>
    </row>
    <row r="4" spans="1:13">
      <c r="A4" s="18" t="s">
        <v>330</v>
      </c>
    </row>
    <row r="6" spans="1:13">
      <c r="A6" s="18" t="s">
        <v>337</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4D7664-A961-4A40-A863-6041D6A9B3A3}">
  <dimension ref="A1:K30"/>
  <sheetViews>
    <sheetView workbookViewId="0">
      <selection sqref="A1:K30"/>
    </sheetView>
  </sheetViews>
  <sheetFormatPr defaultRowHeight="13.2"/>
  <cols>
    <col min="1" max="1" width="27.33203125" customWidth="1"/>
  </cols>
  <sheetData>
    <row r="1" spans="1:11" ht="15" customHeight="1">
      <c r="A1" s="85" t="str">
        <f>[1]เขื่อนใหญ่!A1</f>
        <v>รายการ</v>
      </c>
      <c r="B1" s="87" t="str">
        <f>[1]เขื่อนใหญ่!B1</f>
        <v>เขื่อน</v>
      </c>
      <c r="C1" s="88"/>
      <c r="D1" s="88"/>
      <c r="E1" s="88"/>
      <c r="F1" s="88"/>
      <c r="G1" s="88"/>
      <c r="H1" s="88"/>
      <c r="I1" s="88"/>
      <c r="J1" s="88"/>
      <c r="K1" s="89"/>
    </row>
    <row r="2" spans="1:11" ht="20.399999999999999">
      <c r="A2" s="86"/>
      <c r="B2" s="24" t="str">
        <f>[1]เขื่อนใหญ่!B2</f>
        <v>อุบลรัตน์</v>
      </c>
      <c r="C2" s="24" t="str">
        <f>[1]เขื่อนใหญ่!C2</f>
        <v>น้ำพุง</v>
      </c>
      <c r="D2" s="24" t="str">
        <f>[1]เขื่อนใหญ่!D2</f>
        <v>สิรินธร</v>
      </c>
      <c r="E2" s="24" t="str">
        <f>[1]เขื่อนใหญ่!E2</f>
        <v>จุฬาภรณ์</v>
      </c>
      <c r="F2" s="24" t="str">
        <f>[1]เขื่อนใหญ่!F2</f>
        <v>ท้ายเขื่อนจุฬาภรณ์</v>
      </c>
      <c r="G2" s="24" t="str">
        <f>[1]เขื่อนใหญ่!G2</f>
        <v>ห้วยกุ่ม</v>
      </c>
      <c r="H2" s="24" t="str">
        <f>[1]เขื่อนใหญ่!H2</f>
        <v>ปากมูล</v>
      </c>
      <c r="I2" s="24" t="str">
        <f>[1]เขื่อนใหญ่!I2</f>
        <v>อ่างบนลำตะคอง</v>
      </c>
      <c r="J2" s="24" t="str">
        <f>[1]เขื่อนใหญ่!J2</f>
        <v>รวม</v>
      </c>
      <c r="K2" s="24" t="str">
        <f>[1]เขื่อนใหญ่!K2</f>
        <v>หน่วย</v>
      </c>
    </row>
    <row r="3" spans="1:11">
      <c r="A3" s="90" t="str">
        <f>[1]เขื่อนใหญ่!A3</f>
        <v>       สภาพอ่างเก็บน้ำ.....................................</v>
      </c>
      <c r="B3" s="91"/>
      <c r="C3" s="91"/>
      <c r="D3" s="91"/>
      <c r="E3" s="91"/>
      <c r="F3" s="91"/>
      <c r="G3" s="91"/>
      <c r="H3" s="91"/>
      <c r="I3" s="91"/>
      <c r="J3" s="91"/>
      <c r="K3" s="92"/>
    </row>
    <row r="4" spans="1:11">
      <c r="A4" s="25" t="str">
        <f>[1]เขื่อนใหญ่!A4</f>
        <v>  ระดับน้ำกักเก็บสูงสุด</v>
      </c>
      <c r="B4" s="26">
        <f>[1]เขื่อนใหญ่!B4</f>
        <v>182</v>
      </c>
      <c r="C4" s="26">
        <f>[1]เขื่อนใหญ่!C4</f>
        <v>284</v>
      </c>
      <c r="D4" s="26">
        <f>[1]เขื่อนใหญ่!D4</f>
        <v>142.19999999999999</v>
      </c>
      <c r="E4" s="26">
        <f>[1]เขื่อนใหญ่!E4</f>
        <v>759</v>
      </c>
      <c r="F4" s="26" t="str">
        <f>[1]เขื่อนใหญ่!F4</f>
        <v>x</v>
      </c>
      <c r="G4" s="26">
        <f>[1]เขื่อนใหญ่!G4</f>
        <v>312</v>
      </c>
      <c r="H4" s="26">
        <f>[1]เขื่อนใหญ่!H4</f>
        <v>108</v>
      </c>
      <c r="I4" s="26">
        <f>[1]เขื่อนใหญ่!I4</f>
        <v>660</v>
      </c>
      <c r="J4" s="26" t="str">
        <f>[1]เขื่อนใหญ่!J4</f>
        <v>x</v>
      </c>
      <c r="K4" s="26" t="str">
        <f>[1]เขื่อนใหญ่!K4</f>
        <v>m MSL</v>
      </c>
    </row>
    <row r="5" spans="1:11">
      <c r="A5" s="25" t="str">
        <f>[1]เขื่อนใหญ่!A5</f>
        <v>  ระดับน้ำกักเก็บปัจจุบัน</v>
      </c>
      <c r="B5" s="26">
        <f>[1]เขื่อนใหญ่!B5</f>
        <v>177.28</v>
      </c>
      <c r="C5" s="26">
        <f>[1]เขื่อนใหญ่!C5</f>
        <v>280.89999999999998</v>
      </c>
      <c r="D5" s="26">
        <f>[1]เขื่อนใหญ่!D5</f>
        <v>140.9</v>
      </c>
      <c r="E5" s="26">
        <f>[1]เขื่อนใหญ่!E5</f>
        <v>747.18</v>
      </c>
      <c r="F5" s="26" t="str">
        <f>[1]เขื่อนใหญ่!F5</f>
        <v>x</v>
      </c>
      <c r="G5" s="26">
        <f>[1]เขื่อนใหญ่!G5</f>
        <v>310.94</v>
      </c>
      <c r="H5" s="26">
        <f>[1]เขื่อนใหญ่!H5</f>
        <v>101.25</v>
      </c>
      <c r="I5" s="26">
        <f>[1]เขื่อนใหญ่!I5</f>
        <v>656.49</v>
      </c>
      <c r="J5" s="26" t="str">
        <f>[1]เขื่อนใหญ่!J5</f>
        <v>x</v>
      </c>
      <c r="K5" s="26" t="str">
        <f>[1]เขื่อนใหญ่!K5</f>
        <v>m MSL</v>
      </c>
    </row>
    <row r="6" spans="1:11">
      <c r="A6" s="25" t="str">
        <f>[1]เขื่อนใหญ่!A6</f>
        <v>  ระดับน้ำกักเก็บเมื่อวานนี้</v>
      </c>
      <c r="B6" s="26">
        <f>[1]เขื่อนใหญ่!B6</f>
        <v>177.17</v>
      </c>
      <c r="C6" s="26">
        <f>[1]เขื่อนใหญ่!C6</f>
        <v>280.12</v>
      </c>
      <c r="D6" s="26">
        <f>[1]เขื่อนใหญ่!D6</f>
        <v>140.87</v>
      </c>
      <c r="E6" s="26">
        <f>[1]เขื่อนใหญ่!E6</f>
        <v>747.13</v>
      </c>
      <c r="F6" s="26" t="str">
        <f>[1]เขื่อนใหญ่!F6</f>
        <v>x</v>
      </c>
      <c r="G6" s="26">
        <f>[1]เขื่อนใหญ่!G6</f>
        <v>311</v>
      </c>
      <c r="H6" s="26">
        <f>[1]เขื่อนใหญ่!H6</f>
        <v>100.39</v>
      </c>
      <c r="I6" s="26">
        <f>[1]เขื่อนใหญ่!I6</f>
        <v>654.66999999999996</v>
      </c>
      <c r="J6" s="26" t="str">
        <f>[1]เขื่อนใหญ่!J6</f>
        <v>x</v>
      </c>
      <c r="K6" s="26" t="str">
        <f>[1]เขื่อนใหญ่!K6</f>
        <v>m MSL</v>
      </c>
    </row>
    <row r="7" spans="1:11">
      <c r="A7" s="25" t="str">
        <f>[1]เขื่อนใหญ่!A7</f>
        <v>  เพิ่ม/ลดลง จากเมื่อวานนี้</v>
      </c>
      <c r="B7" s="26">
        <f>[1]เขื่อนใหญ่!B7</f>
        <v>0.11</v>
      </c>
      <c r="C7" s="26">
        <f>[1]เขื่อนใหญ่!C7</f>
        <v>0.78</v>
      </c>
      <c r="D7" s="26">
        <f>[1]เขื่อนใหญ่!D7</f>
        <v>0.03</v>
      </c>
      <c r="E7" s="26">
        <f>[1]เขื่อนใหญ่!E7</f>
        <v>0.05</v>
      </c>
      <c r="F7" s="26" t="str">
        <f>[1]เขื่อนใหญ่!F7</f>
        <v>x</v>
      </c>
      <c r="G7" s="26">
        <f>[1]เขื่อนใหญ่!G7</f>
        <v>-0.06</v>
      </c>
      <c r="H7" s="26">
        <f>[1]เขื่อนใหญ่!H7</f>
        <v>0.86</v>
      </c>
      <c r="I7" s="26">
        <f>[1]เขื่อนใหญ่!I7</f>
        <v>1.82</v>
      </c>
      <c r="J7" s="26" t="str">
        <f>[1]เขื่อนใหญ่!J7</f>
        <v>x</v>
      </c>
      <c r="K7" s="26" t="str">
        <f>[1]เขื่อนใหญ่!K7</f>
        <v>m</v>
      </c>
    </row>
    <row r="8" spans="1:11">
      <c r="A8" s="25" t="str">
        <f>[1]เขื่อนใหญ่!A8</f>
        <v>  สูงกว่า/ต่ำกว่า ระดับ Rule Curve</v>
      </c>
      <c r="B8" s="26">
        <f>[1]เขื่อนใหญ่!B8</f>
        <v>-0.87</v>
      </c>
      <c r="C8" s="26">
        <f>[1]เขื่อนใหญ่!C8</f>
        <v>0.5</v>
      </c>
      <c r="D8" s="26">
        <f>[1]เขื่อนใหญ่!D8</f>
        <v>-0.25</v>
      </c>
      <c r="E8" s="26">
        <f>[1]เขื่อนใหญ่!E8</f>
        <v>-7.77</v>
      </c>
      <c r="F8" s="26" t="str">
        <f>[1]เขื่อนใหญ่!F8</f>
        <v>x</v>
      </c>
      <c r="G8" s="26">
        <f>[1]เขื่อนใหญ่!G8</f>
        <v>-1.06</v>
      </c>
      <c r="H8" s="26" t="str">
        <f>[1]เขื่อนใหญ่!H8</f>
        <v>x</v>
      </c>
      <c r="I8" s="26" t="str">
        <f>[1]เขื่อนใหญ่!I8</f>
        <v>x</v>
      </c>
      <c r="J8" s="26" t="str">
        <f>[1]เขื่อนใหญ่!J8</f>
        <v>x</v>
      </c>
      <c r="K8" s="26" t="str">
        <f>[1]เขื่อนใหญ่!K8</f>
        <v>m</v>
      </c>
    </row>
    <row r="9" spans="1:11">
      <c r="A9" s="25" t="str">
        <f>[1]เขื่อนใหญ่!A9</f>
        <v>  ระดับน้ำท้ายเขื่อน</v>
      </c>
      <c r="B9" s="26">
        <f>[1]เขื่อนใหญ่!B9</f>
        <v>163.4</v>
      </c>
      <c r="C9" s="26">
        <f>[1]เขื่อนใหญ่!C9</f>
        <v>195.8</v>
      </c>
      <c r="D9" s="26">
        <f>[1]เขื่อนใหญ่!D9</f>
        <v>109.7</v>
      </c>
      <c r="E9" s="26">
        <f>[1]เขื่อนใหญ่!E9</f>
        <v>370.5</v>
      </c>
      <c r="F9" s="26" t="str">
        <f>[1]เขื่อนใหญ่!F9</f>
        <v>x</v>
      </c>
      <c r="G9" s="26">
        <f>[1]เขื่อนใหญ่!G9</f>
        <v>282.05</v>
      </c>
      <c r="H9" s="26">
        <f>[1]เขื่อนใหญ่!H9</f>
        <v>101.2</v>
      </c>
      <c r="I9" s="26">
        <f>[1]เขื่อนใหญ่!I9</f>
        <v>270.32</v>
      </c>
      <c r="J9" s="26" t="str">
        <f>[1]เขื่อนใหญ่!J9</f>
        <v>x</v>
      </c>
      <c r="K9" s="26" t="str">
        <f>[1]เขื่อนใหญ่!K9</f>
        <v>m MSL</v>
      </c>
    </row>
    <row r="10" spans="1:11">
      <c r="A10" s="25" t="str">
        <f>[1]เขื่อนใหญ่!A10</f>
        <v>  Static Head Today</v>
      </c>
      <c r="B10" s="26">
        <f>[1]เขื่อนใหญ่!B10</f>
        <v>13.88</v>
      </c>
      <c r="C10" s="26">
        <f>[1]เขื่อนใหญ่!C10</f>
        <v>85.1</v>
      </c>
      <c r="D10" s="26">
        <f>[1]เขื่อนใหญ่!D10</f>
        <v>31.2</v>
      </c>
      <c r="E10" s="26">
        <f>[1]เขื่อนใหญ่!E10</f>
        <v>376.68</v>
      </c>
      <c r="F10" s="26" t="str">
        <f>[1]เขื่อนใหญ่!F10</f>
        <v>x</v>
      </c>
      <c r="G10" s="26">
        <f>[1]เขื่อนใหญ่!G10</f>
        <v>28.89</v>
      </c>
      <c r="H10" s="26">
        <f>[1]เขื่อนใหญ่!H10</f>
        <v>0.05</v>
      </c>
      <c r="I10" s="26">
        <f>[1]เขื่อนใหญ่!I10</f>
        <v>386.17</v>
      </c>
      <c r="J10" s="26" t="str">
        <f>[1]เขื่อนใหญ่!J10</f>
        <v>x</v>
      </c>
      <c r="K10" s="26" t="str">
        <f>[1]เขื่อนใหญ่!K10</f>
        <v>m MSL</v>
      </c>
    </row>
    <row r="11" spans="1:11">
      <c r="A11" s="25" t="str">
        <f>[1]เขื่อนใหญ่!A11</f>
        <v>  ปริมาตรน้ำไหลเข้าอ่าง</v>
      </c>
      <c r="B11" s="26">
        <f>[1]เขื่อนใหญ่!B11</f>
        <v>26.19</v>
      </c>
      <c r="C11" s="26">
        <f>[1]เขื่อนใหญ่!C11</f>
        <v>12.74</v>
      </c>
      <c r="D11" s="26">
        <f>[1]เขื่อนใหญ่!D11</f>
        <v>15.05</v>
      </c>
      <c r="E11" s="26">
        <f>[1]เขื่อนใหญ่!E11</f>
        <v>0.27</v>
      </c>
      <c r="F11" s="26" t="str">
        <f>[1]เขื่อนใหญ่!F11</f>
        <v>x</v>
      </c>
      <c r="G11" s="26">
        <f>[1]เขื่อนใหญ่!G11</f>
        <v>0.11</v>
      </c>
      <c r="H11" s="26" t="str">
        <f>[1]เขื่อนใหญ่!H11</f>
        <v>x</v>
      </c>
      <c r="I11" s="26" t="str">
        <f>[1]เขื่อนใหญ่!I11</f>
        <v>x</v>
      </c>
      <c r="J11" s="26" t="str">
        <f>[1]เขื่อนใหญ่!J11</f>
        <v>x</v>
      </c>
      <c r="K11" s="26" t="str">
        <f>[1]เขื่อนใหญ่!K11</f>
        <v>MCM.</v>
      </c>
    </row>
    <row r="12" spans="1:11">
      <c r="A12" s="25" t="str">
        <f>[1]เขื่อนใหญ่!A12</f>
        <v>  ปริมาตรน้ำสูบกลับเข้าอ่าง</v>
      </c>
      <c r="B12" s="26" t="str">
        <f>[1]เขื่อนใหญ่!B12</f>
        <v>x</v>
      </c>
      <c r="C12" s="26" t="str">
        <f>[1]เขื่อนใหญ่!C12</f>
        <v>x</v>
      </c>
      <c r="D12" s="26" t="str">
        <f>[1]เขื่อนใหญ่!D12</f>
        <v>x</v>
      </c>
      <c r="E12" s="26" t="str">
        <f>[1]เขื่อนใหญ่!E12</f>
        <v>x</v>
      </c>
      <c r="F12" s="26" t="str">
        <f>[1]เขื่อนใหญ่!F12</f>
        <v>x</v>
      </c>
      <c r="G12" s="26" t="str">
        <f>[1]เขื่อนใหญ่!G12</f>
        <v>x</v>
      </c>
      <c r="H12" s="26" t="str">
        <f>[1]เขื่อนใหญ่!H12</f>
        <v>x</v>
      </c>
      <c r="I12" s="26">
        <f>[1]เขื่อนใหญ่!I12</f>
        <v>0.56000000000000005</v>
      </c>
      <c r="J12" s="26" t="str">
        <f>[1]เขื่อนใหญ่!J12</f>
        <v>x</v>
      </c>
      <c r="K12" s="26" t="str">
        <f>[1]เขื่อนใหญ่!K12</f>
        <v>MCM.</v>
      </c>
    </row>
    <row r="13" spans="1:11">
      <c r="A13" s="25" t="str">
        <f>[1]เขื่อนใหญ่!A13</f>
        <v>  ระบายน้ำผ่านเครื่องกำเนิดไฟฟ้า</v>
      </c>
      <c r="B13" s="26">
        <f>[1]เขื่อนใหญ่!B13</f>
        <v>0.8</v>
      </c>
      <c r="C13" s="26">
        <f>[1]เขื่อนใหญ่!C13</f>
        <v>0.39</v>
      </c>
      <c r="D13" s="26">
        <f>[1]เขื่อนใหญ่!D13</f>
        <v>6.62</v>
      </c>
      <c r="E13" s="26">
        <f>[1]เขื่อนใหญ่!E13</f>
        <v>0</v>
      </c>
      <c r="F13" s="26">
        <f>[1]เขื่อนใหญ่!F13</f>
        <v>0</v>
      </c>
      <c r="G13" s="26">
        <f>[1]เขื่อนใหญ่!G13</f>
        <v>0.23</v>
      </c>
      <c r="H13" s="26">
        <f>[1]เขื่อนใหญ่!H13</f>
        <v>0</v>
      </c>
      <c r="I13" s="26">
        <f>[1]เขื่อนใหญ่!I13</f>
        <v>0</v>
      </c>
      <c r="J13" s="26" t="str">
        <f>[1]เขื่อนใหญ่!J13</f>
        <v>x</v>
      </c>
      <c r="K13" s="26" t="str">
        <f>[1]เขื่อนใหญ่!K13</f>
        <v>MCM.</v>
      </c>
    </row>
    <row r="14" spans="1:11">
      <c r="A14" s="25" t="str">
        <f>[1]เขื่อนใหญ่!A14</f>
        <v>  Evap</v>
      </c>
      <c r="B14" s="26">
        <f>[1]เขื่อนใหญ่!B14</f>
        <v>0.57999999999999996</v>
      </c>
      <c r="C14" s="26">
        <f>[1]เขื่อนใหญ่!C14</f>
        <v>0.04</v>
      </c>
      <c r="D14" s="26">
        <f>[1]เขื่อนใหญ่!D14</f>
        <v>0.76</v>
      </c>
      <c r="E14" s="26">
        <f>[1]เขื่อนใหญ่!E14</f>
        <v>0.01</v>
      </c>
      <c r="F14" s="26" t="str">
        <f>[1]เขื่อนใหญ่!F14</f>
        <v>x</v>
      </c>
      <c r="G14" s="26">
        <f>[1]เขื่อนใหญ่!G14</f>
        <v>0.01</v>
      </c>
      <c r="H14" s="26" t="str">
        <f>[1]เขื่อนใหญ่!H14</f>
        <v>x</v>
      </c>
      <c r="I14" s="26" t="str">
        <f>[1]เขื่อนใหญ่!I14</f>
        <v>x</v>
      </c>
      <c r="J14" s="26" t="str">
        <f>[1]เขื่อนใหญ่!J14</f>
        <v>x</v>
      </c>
      <c r="K14" s="26" t="str">
        <f>[1]เขื่อนใหญ่!K14</f>
        <v>MCM.</v>
      </c>
    </row>
    <row r="15" spans="1:11">
      <c r="A15" s="25" t="str">
        <f>[1]เขื่อนใหญ่!A15</f>
        <v>  Other Losses</v>
      </c>
      <c r="B15" s="26">
        <f>[1]เขื่อนใหญ่!B15</f>
        <v>0</v>
      </c>
      <c r="C15" s="26">
        <f>[1]เขื่อนใหญ่!C15</f>
        <v>0</v>
      </c>
      <c r="D15" s="26">
        <f>[1]เขื่อนใหญ่!D15</f>
        <v>0</v>
      </c>
      <c r="E15" s="26">
        <f>[1]เขื่อนใหญ่!E15</f>
        <v>0</v>
      </c>
      <c r="F15" s="26" t="str">
        <f>[1]เขื่อนใหญ่!F15</f>
        <v>x</v>
      </c>
      <c r="G15" s="26">
        <f>[1]เขื่อนใหญ่!G15</f>
        <v>0</v>
      </c>
      <c r="H15" s="26" t="str">
        <f>[1]เขื่อนใหญ่!H15</f>
        <v>x</v>
      </c>
      <c r="I15" s="26" t="str">
        <f>[1]เขื่อนใหญ่!I15</f>
        <v>x</v>
      </c>
      <c r="J15" s="26" t="str">
        <f>[1]เขื่อนใหญ่!J15</f>
        <v>x</v>
      </c>
      <c r="K15" s="26" t="str">
        <f>[1]เขื่อนใหญ่!K15</f>
        <v>MCM.</v>
      </c>
    </row>
    <row r="16" spans="1:11">
      <c r="A16" s="25" t="str">
        <f>[1]เขื่อนใหญ่!A16</f>
        <v>  ระบายน้ำผ่าน Spillway</v>
      </c>
      <c r="B16" s="26">
        <f>[1]เขื่อนใหญ่!B16</f>
        <v>0</v>
      </c>
      <c r="C16" s="26">
        <f>[1]เขื่อนใหญ่!C16</f>
        <v>0</v>
      </c>
      <c r="D16" s="26">
        <f>[1]เขื่อนใหญ่!D16</f>
        <v>0</v>
      </c>
      <c r="E16" s="26">
        <f>[1]เขื่อนใหญ่!E16</f>
        <v>0</v>
      </c>
      <c r="F16" s="26" t="str">
        <f>[1]เขื่อนใหญ่!F16</f>
        <v>x</v>
      </c>
      <c r="G16" s="26">
        <f>[1]เขื่อนใหญ่!G16</f>
        <v>0</v>
      </c>
      <c r="H16" s="26">
        <f>[1]เขื่อนใหญ่!H16</f>
        <v>187.18</v>
      </c>
      <c r="I16" s="26" t="str">
        <f>[1]เขื่อนใหญ่!I16</f>
        <v>x</v>
      </c>
      <c r="J16" s="26" t="str">
        <f>[1]เขื่อนใหญ่!J16</f>
        <v>x</v>
      </c>
      <c r="K16" s="26" t="str">
        <f>[1]เขื่อนใหญ่!K16</f>
        <v>MCM.</v>
      </c>
    </row>
    <row r="17" spans="1:11">
      <c r="A17" s="25" t="str">
        <f>[1]เขื่อนใหญ่!A17</f>
        <v>  ระบายน้ำผ่าน Irrigation Outlet</v>
      </c>
      <c r="B17" s="26">
        <f>[1]เขื่อนใหญ่!B17</f>
        <v>0</v>
      </c>
      <c r="C17" s="26">
        <f>[1]เขื่อนใหญ่!C17</f>
        <v>0</v>
      </c>
      <c r="D17" s="26">
        <f>[1]เขื่อนใหญ่!D17</f>
        <v>0</v>
      </c>
      <c r="E17" s="26">
        <f>[1]เขื่อนใหญ่!E17</f>
        <v>0</v>
      </c>
      <c r="F17" s="26" t="str">
        <f>[1]เขื่อนใหญ่!F17</f>
        <v>x</v>
      </c>
      <c r="G17" s="26">
        <f>[1]เขื่อนใหญ่!G17</f>
        <v>0</v>
      </c>
      <c r="H17" s="26" t="str">
        <f>[1]เขื่อนใหญ่!H17</f>
        <v>x</v>
      </c>
      <c r="I17" s="26" t="str">
        <f>[1]เขื่อนใหญ่!I17</f>
        <v>x</v>
      </c>
      <c r="J17" s="26" t="str">
        <f>[1]เขื่อนใหญ่!J17</f>
        <v>x</v>
      </c>
      <c r="K17" s="26" t="str">
        <f>[1]เขื่อนใหญ่!K17</f>
        <v>MCM.</v>
      </c>
    </row>
    <row r="18" spans="1:11">
      <c r="A18" s="25" t="str">
        <f>[1]เขื่อนใหญ่!A18</f>
        <v>  สูบน้ำในอ่างเก็บน้ำเพื่อการชลประทาน</v>
      </c>
      <c r="B18" s="26">
        <f>[1]เขื่อนใหญ่!B18</f>
        <v>0</v>
      </c>
      <c r="C18" s="26" t="str">
        <f>[1]เขื่อนใหญ่!C18</f>
        <v>x</v>
      </c>
      <c r="D18" s="26">
        <f>[1]เขื่อนใหญ่!D18</f>
        <v>0</v>
      </c>
      <c r="E18" s="26" t="str">
        <f>[1]เขื่อนใหญ่!E18</f>
        <v>x</v>
      </c>
      <c r="F18" s="26" t="str">
        <f>[1]เขื่อนใหญ่!F18</f>
        <v>x</v>
      </c>
      <c r="G18" s="26" t="str">
        <f>[1]เขื่อนใหญ่!G18</f>
        <v>x</v>
      </c>
      <c r="H18" s="26" t="str">
        <f>[1]เขื่อนใหญ่!H18</f>
        <v>x</v>
      </c>
      <c r="I18" s="26" t="str">
        <f>[1]เขื่อนใหญ่!I18</f>
        <v>x</v>
      </c>
      <c r="J18" s="26" t="str">
        <f>[1]เขื่อนใหญ่!J18</f>
        <v>x</v>
      </c>
      <c r="K18" s="26" t="str">
        <f>[1]เขื่อนใหญ่!K18</f>
        <v>MCM.</v>
      </c>
    </row>
    <row r="19" spans="1:11">
      <c r="A19" s="25" t="str">
        <f>[1]เขื่อนใหญ่!A19</f>
        <v>  ปริมาตรน้ำกักเก็บสูงสุด</v>
      </c>
      <c r="B19" s="27">
        <f>[1]เขื่อนใหญ่!B19</f>
        <v>2431.3000000000002</v>
      </c>
      <c r="C19" s="26">
        <f>[1]เขื่อนใหญ่!C19</f>
        <v>165.47</v>
      </c>
      <c r="D19" s="27">
        <f>[1]เขื่อนใหญ่!D19</f>
        <v>1966.47</v>
      </c>
      <c r="E19" s="26">
        <f>[1]เขื่อนใหญ่!E19</f>
        <v>163.75</v>
      </c>
      <c r="F19" s="26" t="str">
        <f>[1]เขื่อนใหญ่!F19</f>
        <v>x</v>
      </c>
      <c r="G19" s="26">
        <f>[1]เขื่อนใหญ่!G19</f>
        <v>20.23</v>
      </c>
      <c r="H19" s="26" t="str">
        <f>[1]เขื่อนใหญ่!H19</f>
        <v>x</v>
      </c>
      <c r="I19" s="26">
        <f>[1]เขื่อนใหญ่!I19</f>
        <v>9.9</v>
      </c>
      <c r="J19" s="26" t="str">
        <f>[1]เขื่อนใหญ่!J19</f>
        <v>x</v>
      </c>
      <c r="K19" s="26" t="str">
        <f>[1]เขื่อนใหญ่!K19</f>
        <v>MCM.</v>
      </c>
    </row>
    <row r="20" spans="1:11">
      <c r="A20" s="25" t="str">
        <f>[1]เขื่อนใหญ่!A20</f>
        <v>  ปริมาตรน้ำกักเก็บปัจจุบัน</v>
      </c>
      <c r="B20" s="26">
        <f>[1]เขื่อนใหญ่!B20</f>
        <v>1006.74</v>
      </c>
      <c r="C20" s="26">
        <f>[1]เขื่อนใหญ่!C20</f>
        <v>106.47</v>
      </c>
      <c r="D20" s="27">
        <f>[1]เขื่อนใหญ่!D20</f>
        <v>1613.23</v>
      </c>
      <c r="E20" s="26">
        <f>[1]เขื่อนใหญ่!E20</f>
        <v>69.569999999999993</v>
      </c>
      <c r="F20" s="26" t="str">
        <f>[1]เขื่อนใหญ่!F20</f>
        <v>x</v>
      </c>
      <c r="G20" s="26">
        <f>[1]เขื่อนใหญ่!G20</f>
        <v>17.809999999999999</v>
      </c>
      <c r="H20" s="26" t="str">
        <f>[1]เขื่อนใหญ่!H20</f>
        <v>x</v>
      </c>
      <c r="I20" s="26">
        <f>[1]เขื่อนใหญ่!I20</f>
        <v>8.7899999999999991</v>
      </c>
      <c r="J20" s="26" t="str">
        <f>[1]เขื่อนใหญ่!J20</f>
        <v>x</v>
      </c>
      <c r="K20" s="26" t="str">
        <f>[1]เขื่อนใหญ่!K20</f>
        <v>MCM.</v>
      </c>
    </row>
    <row r="21" spans="1:11">
      <c r="A21" s="25" t="str">
        <f>[1]เขื่อนใหญ่!A21</f>
        <v>  ปริมาณน้ำในอ่างคิดเป็น %</v>
      </c>
      <c r="B21" s="26">
        <f>[1]เขื่อนใหญ่!B21</f>
        <v>41.41</v>
      </c>
      <c r="C21" s="26">
        <f>[1]เขื่อนใหญ่!C21</f>
        <v>64.34</v>
      </c>
      <c r="D21" s="26">
        <f>[1]เขื่อนใหญ่!D21</f>
        <v>82.04</v>
      </c>
      <c r="E21" s="26">
        <f>[1]เขื่อนใหญ่!E21</f>
        <v>42.49</v>
      </c>
      <c r="F21" s="26" t="str">
        <f>[1]เขื่อนใหญ่!F21</f>
        <v>x</v>
      </c>
      <c r="G21" s="26">
        <f>[1]เขื่อนใหญ่!G21</f>
        <v>88</v>
      </c>
      <c r="H21" s="26" t="str">
        <f>[1]เขื่อนใหญ่!H21</f>
        <v>x</v>
      </c>
      <c r="I21" s="26">
        <f>[1]เขื่อนใหญ่!I21</f>
        <v>88.73</v>
      </c>
      <c r="J21" s="26" t="str">
        <f>[1]เขื่อนใหญ่!J21</f>
        <v>x</v>
      </c>
      <c r="K21" s="26" t="str">
        <f>[1]เขื่อนใหญ่!K21</f>
        <v>เปอร์เซ็นต์</v>
      </c>
    </row>
    <row r="22" spans="1:11">
      <c r="A22" s="25" t="str">
        <f>[1]เขื่อนใหญ่!A22</f>
        <v>  ปริมาณน้ำที่สามารถใช้งานได้</v>
      </c>
      <c r="B22" s="26">
        <f>[1]เขื่อนใหญ่!B22</f>
        <v>425.07</v>
      </c>
      <c r="C22" s="26">
        <f>[1]เขื่อนใหญ่!C22</f>
        <v>97.79</v>
      </c>
      <c r="D22" s="26">
        <f>[1]เขื่อนใหญ่!D22</f>
        <v>781.85</v>
      </c>
      <c r="E22" s="26">
        <f>[1]เขื่อนใหญ่!E22</f>
        <v>32.35</v>
      </c>
      <c r="F22" s="26" t="str">
        <f>[1]เขื่อนใหญ่!F22</f>
        <v>x</v>
      </c>
      <c r="G22" s="26">
        <f>[1]เขื่อนใหญ่!G22</f>
        <v>16.29</v>
      </c>
      <c r="H22" s="26" t="str">
        <f>[1]เขื่อนใหญ่!H22</f>
        <v>x</v>
      </c>
      <c r="I22" s="26">
        <f>[1]เขื่อนใหญ่!I22</f>
        <v>8.48</v>
      </c>
      <c r="J22" s="26" t="str">
        <f>[1]เขื่อนใหญ่!J22</f>
        <v>x</v>
      </c>
      <c r="K22" s="26" t="str">
        <f>[1]เขื่อนใหญ่!K22</f>
        <v>MCM.</v>
      </c>
    </row>
    <row r="23" spans="1:11">
      <c r="A23" s="25" t="str">
        <f>[1]เขื่อนใหญ่!A23</f>
        <v>  ปริมาณน้ำที่สามารถใช้งานได้คิดเป็น %</v>
      </c>
      <c r="B23" s="26">
        <f>[1]เขื่อนใหญ่!B23</f>
        <v>22.98</v>
      </c>
      <c r="C23" s="26">
        <f>[1]เขื่อนใหญ่!C23</f>
        <v>62.37</v>
      </c>
      <c r="D23" s="26">
        <f>[1]เขื่อนใหญ่!D23</f>
        <v>68.88</v>
      </c>
      <c r="E23" s="26">
        <f>[1]เขื่อนใหญ่!E23</f>
        <v>25.57</v>
      </c>
      <c r="F23" s="26" t="str">
        <f>[1]เขื่อนใหญ่!F23</f>
        <v>x</v>
      </c>
      <c r="G23" s="26">
        <f>[1]เขื่อนใหญ่!G23</f>
        <v>87.04</v>
      </c>
      <c r="H23" s="26" t="str">
        <f>[1]เขื่อนใหญ่!H23</f>
        <v>x</v>
      </c>
      <c r="I23" s="26">
        <f>[1]เขื่อนใหญ่!I23</f>
        <v>88.37</v>
      </c>
      <c r="J23" s="26" t="str">
        <f>[1]เขื่อนใหญ่!J23</f>
        <v>x</v>
      </c>
      <c r="K23" s="26" t="str">
        <f>[1]เขื่อนใหญ่!K23</f>
        <v>เปอร์เซ็นต์</v>
      </c>
    </row>
    <row r="24" spans="1:11">
      <c r="A24" s="25" t="str">
        <f>[1]เขื่อนใหญ่!A24</f>
        <v>  สามารถรับน้ำได้อีก ที่ระดับสูงสุด</v>
      </c>
      <c r="B24" s="27">
        <f>[1]เขื่อนใหญ่!B24</f>
        <v>1424.56</v>
      </c>
      <c r="C24" s="26">
        <f>[1]เขื่อนใหญ่!C24</f>
        <v>59.01</v>
      </c>
      <c r="D24" s="26">
        <f>[1]เขื่อนใหญ่!D24</f>
        <v>353.24</v>
      </c>
      <c r="E24" s="26">
        <f>[1]เขื่อนใหญ่!E24</f>
        <v>94.18</v>
      </c>
      <c r="F24" s="26" t="str">
        <f>[1]เขื่อนใหญ่!F24</f>
        <v>x</v>
      </c>
      <c r="G24" s="26">
        <f>[1]เขื่อนใหญ่!G24</f>
        <v>2.4300000000000002</v>
      </c>
      <c r="H24" s="26" t="str">
        <f>[1]เขื่อนใหญ่!H24</f>
        <v>x</v>
      </c>
      <c r="I24" s="26">
        <f>[1]เขื่อนใหญ่!I24</f>
        <v>1.1200000000000001</v>
      </c>
      <c r="J24" s="26" t="str">
        <f>[1]เขื่อนใหญ่!J24</f>
        <v>x</v>
      </c>
      <c r="K24" s="26" t="str">
        <f>[1]เขื่อนใหญ่!K24</f>
        <v>MCM.</v>
      </c>
    </row>
    <row r="25" spans="1:11">
      <c r="A25" s="25" t="str">
        <f>[1]เขื่อนใหญ่!A25</f>
        <v>  Min Level</v>
      </c>
      <c r="B25" s="26">
        <f>[1]เขื่อนใหญ่!B25</f>
        <v>175</v>
      </c>
      <c r="C25" s="26">
        <f>[1]เขื่อนใหญ่!C25</f>
        <v>270</v>
      </c>
      <c r="D25" s="26">
        <f>[1]เขื่อนใหญ่!D25</f>
        <v>137.19999999999999</v>
      </c>
      <c r="E25" s="26">
        <f>[1]เขื่อนใหญ่!E25</f>
        <v>739</v>
      </c>
      <c r="F25" s="26" t="str">
        <f>[1]เขื่อนใหญ่!F25</f>
        <v>x</v>
      </c>
      <c r="G25" s="26">
        <f>[1]เขื่อนใหญ่!G25</f>
        <v>298</v>
      </c>
      <c r="H25" s="26" t="str">
        <f>[1]เขื่อนใหญ่!H25</f>
        <v>x</v>
      </c>
      <c r="I25" s="26">
        <f>[1]เขื่อนใหญ่!I25</f>
        <v>620</v>
      </c>
      <c r="J25" s="26" t="str">
        <f>[1]เขื่อนใหญ่!J25</f>
        <v>x</v>
      </c>
      <c r="K25" s="26" t="str">
        <f>[1]เขื่อนใหญ่!K25</f>
        <v>m MSL.</v>
      </c>
    </row>
    <row r="26" spans="1:11">
      <c r="A26" s="25" t="str">
        <f>[1]เขื่อนใหญ่!A26</f>
        <v>  Dead Storage</v>
      </c>
      <c r="B26" s="26">
        <f>[1]เขื่อนใหญ่!B26</f>
        <v>581.66999999999996</v>
      </c>
      <c r="C26" s="26">
        <f>[1]เขื่อนใหญ่!C26</f>
        <v>8.68</v>
      </c>
      <c r="D26" s="26">
        <f>[1]เขื่อนใหญ่!D26</f>
        <v>831.38</v>
      </c>
      <c r="E26" s="26">
        <f>[1]เขื่อนใหญ่!E26</f>
        <v>37.21</v>
      </c>
      <c r="F26" s="26" t="str">
        <f>[1]เขื่อนใหญ่!F26</f>
        <v>x</v>
      </c>
      <c r="G26" s="26">
        <f>[1]เขื่อนใหญ่!G26</f>
        <v>1.51</v>
      </c>
      <c r="H26" s="26" t="str">
        <f>[1]เขื่อนใหญ่!H26</f>
        <v>x</v>
      </c>
      <c r="I26" s="26">
        <f>[1]เขื่อนใหญ่!I26</f>
        <v>0.3</v>
      </c>
      <c r="J26" s="26" t="str">
        <f>[1]เขื่อนใหญ่!J26</f>
        <v>x</v>
      </c>
      <c r="K26" s="26" t="str">
        <f>[1]เขื่อนใหญ่!K26</f>
        <v>MCM.</v>
      </c>
    </row>
    <row r="27" spans="1:11" ht="13.2" customHeight="1">
      <c r="A27" s="93" t="str">
        <f>[1]เขื่อนใหญ่!A27</f>
        <v>       ค่าสะสมที่สำคัญของเดือน กันยายน.......</v>
      </c>
      <c r="B27" s="94"/>
      <c r="C27" s="94"/>
      <c r="D27" s="94"/>
      <c r="E27" s="94"/>
      <c r="F27" s="94"/>
      <c r="G27" s="94"/>
      <c r="H27" s="94"/>
      <c r="I27" s="94"/>
      <c r="J27" s="94"/>
      <c r="K27" s="95"/>
    </row>
    <row r="28" spans="1:11">
      <c r="A28" s="25" t="str">
        <f>[1]เขื่อนใหญ่!A28</f>
        <v>  ปริมาตรน้ำไหลเข้าอ่าง</v>
      </c>
      <c r="B28" s="26">
        <f>[1]เขื่อนใหญ่!B28</f>
        <v>167.52</v>
      </c>
      <c r="C28" s="26">
        <f>[1]เขื่อนใหญ่!C28</f>
        <v>47.87</v>
      </c>
      <c r="D28" s="26">
        <f>[1]เขื่อนใหญ่!D28</f>
        <v>266.69</v>
      </c>
      <c r="E28" s="26">
        <f>[1]เขื่อนใหญ่!E28</f>
        <v>6.6</v>
      </c>
      <c r="F28" s="26" t="str">
        <f>[1]เขื่อนใหญ่!F28</f>
        <v>x</v>
      </c>
      <c r="G28" s="26">
        <f>[1]เขื่อนใหญ่!G28</f>
        <v>5.44</v>
      </c>
      <c r="H28" s="26" t="str">
        <f>[1]เขื่อนใหญ่!H28</f>
        <v>x</v>
      </c>
      <c r="I28" s="7" t="str">
        <f>[1]เขื่อนใหญ่!I28</f>
        <v>Pump 13.07</v>
      </c>
      <c r="J28" s="26" t="str">
        <f>[1]เขื่อนใหญ่!J28</f>
        <v>x</v>
      </c>
      <c r="K28" s="26" t="str">
        <f>[1]เขื่อนใหญ่!K28</f>
        <v>MCM.</v>
      </c>
    </row>
    <row r="29" spans="1:11" ht="13.2" customHeight="1">
      <c r="A29" s="93" t="str">
        <f>[1]เขื่อนใหญ่!A29</f>
        <v>       ค่าสะสมที่สำคัญตามปีน้ำประจำปี 2566.........</v>
      </c>
      <c r="B29" s="94"/>
      <c r="C29" s="94"/>
      <c r="D29" s="94"/>
      <c r="E29" s="94"/>
      <c r="F29" s="94"/>
      <c r="G29" s="94"/>
      <c r="H29" s="94"/>
      <c r="I29" s="94"/>
      <c r="J29" s="94"/>
      <c r="K29" s="95"/>
    </row>
    <row r="30" spans="1:11" ht="20.399999999999999">
      <c r="A30" s="25" t="str">
        <f>[1]เขื่อนใหญ่!A30</f>
        <v>  ปริมาตรน้ำไหลเข้าอ่าง</v>
      </c>
      <c r="B30" s="26">
        <f>[1]เขื่อนใหญ่!B30</f>
        <v>570.09</v>
      </c>
      <c r="C30" s="26">
        <f>[1]เขื่อนใหญ่!C30</f>
        <v>113.1</v>
      </c>
      <c r="D30" s="26">
        <f>[1]เขื่อนใหญ่!D30</f>
        <v>1047.43</v>
      </c>
      <c r="E30" s="26">
        <f>[1]เขื่อนใหญ่!E30</f>
        <v>38.82</v>
      </c>
      <c r="F30" s="26" t="str">
        <f>[1]เขื่อนใหญ่!F30</f>
        <v>x</v>
      </c>
      <c r="G30" s="26">
        <f>[1]เขื่อนใหญ่!G30</f>
        <v>64.48</v>
      </c>
      <c r="H30" s="26" t="str">
        <f>[1]เขื่อนใหญ่!H30</f>
        <v>x</v>
      </c>
      <c r="I30" s="7" t="str">
        <f>[1]เขื่อนใหญ่!I30</f>
        <v>Pump 223.73</v>
      </c>
      <c r="J30" s="26" t="str">
        <f>[1]เขื่อนใหญ่!J30</f>
        <v>x</v>
      </c>
      <c r="K30" s="26" t="str">
        <f>[1]เขื่อนใหญ่!K30</f>
        <v>MCM.</v>
      </c>
    </row>
  </sheetData>
  <mergeCells count="5">
    <mergeCell ref="A1:A2"/>
    <mergeCell ref="B1:K1"/>
    <mergeCell ref="A3:K3"/>
    <mergeCell ref="A27:K27"/>
    <mergeCell ref="A29:K29"/>
  </mergeCells>
  <pageMargins left="0.7" right="0.7" top="0.75" bottom="0.75" header="0.3" footer="0.3"/>
  <pageSetup paperSize="9" orientation="portrait" horizontalDpi="4294967293"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S114"/>
  <sheetViews>
    <sheetView workbookViewId="0">
      <selection activeCell="B10" sqref="B10 B12 B14 B16 B18 B20 B22 B24 B26 B28 B30 B32 B34 B36 B38 B40 B42 B44 B46 B48 B50 B52 B54 B56 B58 B60 B62 B64 B66 B68 B70 B72 B74 B76 B78 B80 B82 B84 B86 B88 B90 B92 B94 B96 B98 B100 B102 B104 B106 B108 B110 B112 B114"/>
    </sheetView>
  </sheetViews>
  <sheetFormatPr defaultRowHeight="15.75" customHeight="1"/>
  <cols>
    <col min="18" max="18" width="10.33203125" customWidth="1"/>
  </cols>
  <sheetData>
    <row r="1" spans="1:19" ht="13.2"/>
    <row r="2" spans="1:19" ht="13.2">
      <c r="H2" t="s">
        <v>159</v>
      </c>
    </row>
    <row r="3" spans="1:19" ht="13.2">
      <c r="E3" t="s">
        <v>160</v>
      </c>
    </row>
    <row r="4" spans="1:19" ht="13.2">
      <c r="H4" t="s">
        <v>161</v>
      </c>
    </row>
    <row r="5" spans="1:19" ht="13.2"/>
    <row r="6" spans="1:19" ht="13.2">
      <c r="I6" t="s">
        <v>162</v>
      </c>
    </row>
    <row r="7" spans="1:19" ht="13.2"/>
    <row r="8" spans="1:19" ht="13.2">
      <c r="A8" t="s">
        <v>135</v>
      </c>
      <c r="B8" t="s">
        <v>0</v>
      </c>
      <c r="C8" t="s">
        <v>136</v>
      </c>
      <c r="D8" t="s">
        <v>137</v>
      </c>
      <c r="E8" t="s">
        <v>138</v>
      </c>
      <c r="F8" t="s">
        <v>139</v>
      </c>
      <c r="G8" t="s">
        <v>163</v>
      </c>
      <c r="H8" t="s">
        <v>164</v>
      </c>
      <c r="I8" t="s">
        <v>165</v>
      </c>
      <c r="J8" t="s">
        <v>166</v>
      </c>
      <c r="K8" t="s">
        <v>167</v>
      </c>
      <c r="L8" t="s">
        <v>168</v>
      </c>
      <c r="M8" t="s">
        <v>168</v>
      </c>
      <c r="N8" t="s">
        <v>142</v>
      </c>
      <c r="O8" t="s">
        <v>169</v>
      </c>
      <c r="P8" t="s">
        <v>170</v>
      </c>
      <c r="Q8" t="s">
        <v>171</v>
      </c>
    </row>
    <row r="9" spans="1:19" ht="13.8">
      <c r="A9">
        <v>1</v>
      </c>
      <c r="B9" s="22" t="s">
        <v>4</v>
      </c>
      <c r="C9" s="22" t="s">
        <v>152</v>
      </c>
      <c r="D9" s="22" t="s">
        <v>41</v>
      </c>
      <c r="E9" s="22" t="s">
        <v>69</v>
      </c>
      <c r="F9" s="22">
        <f>[1]hydro3!F9</f>
        <v>12</v>
      </c>
      <c r="G9" s="22">
        <f>[1]hydro3!G9</f>
        <v>3.82</v>
      </c>
      <c r="H9" s="22">
        <f>[1]hydro3!H9</f>
        <v>3.91</v>
      </c>
      <c r="I9" s="22">
        <f>[1]hydro3!I9</f>
        <v>6.61</v>
      </c>
      <c r="J9" s="22">
        <f>[1]hydro3!J9</f>
        <v>5.25</v>
      </c>
      <c r="K9" s="22">
        <f>[1]hydro3!K9</f>
        <v>3.69</v>
      </c>
      <c r="L9" s="22">
        <f>[1]hydro3!L9</f>
        <v>3.17</v>
      </c>
      <c r="M9" s="22">
        <f>[1]hydro3!M9</f>
        <v>3.78</v>
      </c>
      <c r="N9" s="22">
        <f>[1]hydro3!N9</f>
        <v>4.32</v>
      </c>
      <c r="O9" t="s">
        <v>172</v>
      </c>
      <c r="P9">
        <v>0.76</v>
      </c>
      <c r="S9" s="57">
        <f>M9/F9</f>
        <v>0.315</v>
      </c>
    </row>
    <row r="10" spans="1:19" ht="14.4">
      <c r="B10" s="1" t="str">
        <f>CONCATENATE(B9,"_1")</f>
        <v>E.32A_1</v>
      </c>
      <c r="C10" s="22"/>
      <c r="D10" s="22"/>
      <c r="E10" s="22"/>
      <c r="F10" s="22">
        <f>[1]hydro3!F10</f>
        <v>500</v>
      </c>
      <c r="G10" s="22">
        <f>[1]hydro3!G10</f>
        <v>38.119999999999997</v>
      </c>
      <c r="H10" s="22">
        <f>[1]hydro3!H10</f>
        <v>39.56</v>
      </c>
      <c r="I10" s="22">
        <f>[1]hydro3!I10</f>
        <v>98.86</v>
      </c>
      <c r="J10" s="22">
        <f>[1]hydro3!J10</f>
        <v>65.75</v>
      </c>
      <c r="K10" s="22">
        <f>[1]hydro3!K10</f>
        <v>36.04</v>
      </c>
      <c r="L10" s="22">
        <f>[1]hydro3!L10</f>
        <v>28.71</v>
      </c>
      <c r="M10" s="22">
        <f>[1]hydro3!M10</f>
        <v>37.479999999999997</v>
      </c>
      <c r="N10" s="22">
        <f>[1]hydro3!N10</f>
        <v>49.22</v>
      </c>
      <c r="S10" s="57">
        <f t="shared" ref="S10:S73" si="0">M10/F10</f>
        <v>7.4959999999999999E-2</v>
      </c>
    </row>
    <row r="11" spans="1:19" ht="13.8">
      <c r="A11">
        <v>2</v>
      </c>
      <c r="B11" s="22" t="s">
        <v>5</v>
      </c>
      <c r="C11" s="22" t="s">
        <v>152</v>
      </c>
      <c r="D11" s="22" t="s">
        <v>41</v>
      </c>
      <c r="E11" s="22" t="s">
        <v>69</v>
      </c>
      <c r="F11" s="22">
        <f>[1]hydro3!F11</f>
        <v>11.5</v>
      </c>
      <c r="G11" s="22">
        <f>[1]hydro3!G11</f>
        <v>4.25</v>
      </c>
      <c r="H11" s="22">
        <f>[1]hydro3!H11</f>
        <v>4.16</v>
      </c>
      <c r="I11" s="22">
        <f>[1]hydro3!I11</f>
        <v>4.62</v>
      </c>
      <c r="J11" s="22">
        <f>[1]hydro3!J11</f>
        <v>5.51</v>
      </c>
      <c r="K11" s="22">
        <f>[1]hydro3!K11</f>
        <v>4.7699999999999996</v>
      </c>
      <c r="L11" s="22">
        <f>[1]hydro3!L11</f>
        <v>3.93</v>
      </c>
      <c r="M11" s="22">
        <f>[1]hydro3!M11</f>
        <v>3.8</v>
      </c>
      <c r="N11" s="22">
        <f>[1]hydro3!N11</f>
        <v>4.43</v>
      </c>
      <c r="O11" t="s">
        <v>173</v>
      </c>
      <c r="P11">
        <v>3.17</v>
      </c>
      <c r="S11" s="57">
        <f t="shared" si="0"/>
        <v>0.33043478260869563</v>
      </c>
    </row>
    <row r="12" spans="1:19" ht="14.4">
      <c r="B12" s="1" t="str">
        <f>CONCATENATE(B11,"_1")</f>
        <v>E.5_1</v>
      </c>
      <c r="C12" s="22"/>
      <c r="D12" s="22"/>
      <c r="E12" s="22"/>
      <c r="F12" s="22">
        <f>[1]hydro3!F12</f>
        <v>570</v>
      </c>
      <c r="G12" s="22">
        <f>[1]hydro3!G12</f>
        <v>25</v>
      </c>
      <c r="H12" s="22">
        <f>[1]hydro3!H12</f>
        <v>20</v>
      </c>
      <c r="I12" s="22">
        <f>[1]hydro3!I12</f>
        <v>58.56</v>
      </c>
      <c r="J12" s="22">
        <f>[1]hydro3!J12</f>
        <v>93.91</v>
      </c>
      <c r="K12" s="22">
        <f>[1]hydro3!K12</f>
        <v>64.260000000000005</v>
      </c>
      <c r="L12" s="22">
        <f>[1]hydro3!L12</f>
        <v>11.9</v>
      </c>
      <c r="M12" s="22">
        <f>[1]hydro3!M12</f>
        <v>9.1999999999999993</v>
      </c>
      <c r="N12" s="22">
        <f>[1]hydro3!N12</f>
        <v>40.4</v>
      </c>
      <c r="S12" s="57">
        <f t="shared" si="0"/>
        <v>1.6140350877192983E-2</v>
      </c>
    </row>
    <row r="13" spans="1:19" ht="13.8">
      <c r="A13">
        <v>4</v>
      </c>
      <c r="B13" s="22" t="s">
        <v>6</v>
      </c>
      <c r="C13" s="22" t="s">
        <v>152</v>
      </c>
      <c r="D13" s="22" t="s">
        <v>42</v>
      </c>
      <c r="E13" s="22" t="s">
        <v>69</v>
      </c>
      <c r="F13" s="22">
        <f>[1]hydro3!F13</f>
        <v>9</v>
      </c>
      <c r="G13" s="22">
        <f>[1]hydro3!G13</f>
        <v>5.82</v>
      </c>
      <c r="H13" s="22">
        <f>[1]hydro3!H13</f>
        <v>5.53</v>
      </c>
      <c r="I13" s="22">
        <f>[1]hydro3!I13</f>
        <v>5.52</v>
      </c>
      <c r="J13" s="22">
        <f>[1]hydro3!J13</f>
        <v>6.05</v>
      </c>
      <c r="K13" s="22">
        <f>[1]hydro3!K13</f>
        <v>6.13</v>
      </c>
      <c r="L13" s="22">
        <f>[1]hydro3!L13</f>
        <v>5.64</v>
      </c>
      <c r="M13" s="22">
        <f>[1]hydro3!M13</f>
        <v>5.67</v>
      </c>
      <c r="N13" s="22">
        <f>[1]hydro3!N13</f>
        <v>5.77</v>
      </c>
      <c r="O13" t="s">
        <v>175</v>
      </c>
      <c r="P13">
        <v>3.7</v>
      </c>
      <c r="S13" s="57">
        <f t="shared" si="0"/>
        <v>0.63</v>
      </c>
    </row>
    <row r="14" spans="1:19" ht="14.4">
      <c r="B14" s="1" t="str">
        <f>CONCATENATE(B13,"_1")</f>
        <v>E.23_1</v>
      </c>
      <c r="C14" s="22"/>
      <c r="D14" s="22"/>
      <c r="E14" s="22"/>
      <c r="F14" s="22">
        <f>[1]hydro3!F14</f>
        <v>250</v>
      </c>
      <c r="G14" s="22">
        <f>[1]hydro3!G14</f>
        <v>50.45</v>
      </c>
      <c r="H14" s="22">
        <f>[1]hydro3!H14</f>
        <v>42.5</v>
      </c>
      <c r="I14" s="22">
        <f>[1]hydro3!I14</f>
        <v>42.22</v>
      </c>
      <c r="J14" s="22">
        <f>[1]hydro3!J14</f>
        <v>55.65</v>
      </c>
      <c r="K14" s="22">
        <f>[1]hydro3!K14</f>
        <v>57.45</v>
      </c>
      <c r="L14" s="22">
        <f>[1]hydro3!L14</f>
        <v>45.56</v>
      </c>
      <c r="M14" s="22">
        <f>[1]hydro3!M14</f>
        <v>46.39</v>
      </c>
      <c r="N14" s="22">
        <f>[1]hydro3!N14</f>
        <v>48.6</v>
      </c>
      <c r="S14" s="57">
        <f t="shared" si="0"/>
        <v>0.18556</v>
      </c>
    </row>
    <row r="15" spans="1:19" ht="13.8">
      <c r="A15">
        <v>3</v>
      </c>
      <c r="B15" s="22" t="s">
        <v>31</v>
      </c>
      <c r="C15" s="22" t="s">
        <v>152</v>
      </c>
      <c r="D15" s="22" t="s">
        <v>42</v>
      </c>
      <c r="E15" s="22" t="s">
        <v>69</v>
      </c>
      <c r="F15" s="22">
        <f>[1]hydro3!F15</f>
        <v>5.5</v>
      </c>
      <c r="G15" s="22">
        <f>[1]hydro3!G15</f>
        <v>1.23</v>
      </c>
      <c r="H15" s="22">
        <f>[1]hydro3!H15</f>
        <v>1.23</v>
      </c>
      <c r="I15" s="22">
        <f>[1]hydro3!I15</f>
        <v>0.99</v>
      </c>
      <c r="J15" s="22">
        <f>[1]hydro3!J15</f>
        <v>0.91</v>
      </c>
      <c r="K15" s="22">
        <f>[1]hydro3!K15</f>
        <v>0.93</v>
      </c>
      <c r="L15" s="22">
        <f>[1]hydro3!L15</f>
        <v>0.96</v>
      </c>
      <c r="M15" s="22">
        <f>[1]hydro3!M15</f>
        <v>4.53</v>
      </c>
      <c r="N15" s="22">
        <f>[1]hydro3!N15</f>
        <v>1.54</v>
      </c>
      <c r="O15" t="s">
        <v>174</v>
      </c>
      <c r="P15">
        <v>6.06</v>
      </c>
      <c r="S15" s="57">
        <f t="shared" si="0"/>
        <v>0.82363636363636372</v>
      </c>
    </row>
    <row r="16" spans="1:19" ht="14.4">
      <c r="B16" s="1" t="str">
        <f>CONCATENATE(B15,"_1")</f>
        <v>E.6C_1</v>
      </c>
      <c r="C16" s="22"/>
      <c r="D16" s="22"/>
      <c r="E16" s="22"/>
      <c r="F16" s="22">
        <f>[1]hydro3!F16</f>
        <v>50</v>
      </c>
      <c r="G16" s="22">
        <f>[1]hydro3!G16</f>
        <v>3.22</v>
      </c>
      <c r="H16" s="22">
        <f>[1]hydro3!H16</f>
        <v>3.22</v>
      </c>
      <c r="I16" s="22">
        <f>[1]hydro3!I16</f>
        <v>2.2599999999999998</v>
      </c>
      <c r="J16" s="22">
        <f>[1]hydro3!J16</f>
        <v>1.94</v>
      </c>
      <c r="K16" s="22">
        <f>[1]hydro3!K16</f>
        <v>2.02</v>
      </c>
      <c r="L16" s="22">
        <f>[1]hydro3!L16</f>
        <v>2.14</v>
      </c>
      <c r="M16" s="22">
        <f>[1]hydro3!M16</f>
        <v>26.95</v>
      </c>
      <c r="N16" s="22">
        <f>[1]hydro3!N16</f>
        <v>5.96</v>
      </c>
      <c r="S16" s="57">
        <f t="shared" si="0"/>
        <v>0.53900000000000003</v>
      </c>
    </row>
    <row r="17" spans="1:19" ht="13.8">
      <c r="A17">
        <v>5</v>
      </c>
      <c r="B17" t="s">
        <v>7</v>
      </c>
      <c r="C17" t="s">
        <v>152</v>
      </c>
      <c r="D17" t="s">
        <v>42</v>
      </c>
      <c r="E17" t="s">
        <v>69</v>
      </c>
      <c r="F17" s="22">
        <f>[1]hydro3!F17</f>
        <v>11.5</v>
      </c>
      <c r="G17" s="22">
        <f>[1]hydro3!G17</f>
        <v>5.66</v>
      </c>
      <c r="H17" s="22">
        <f>[1]hydro3!H17</f>
        <v>5.56</v>
      </c>
      <c r="I17" s="22">
        <f>[1]hydro3!I17</f>
        <v>5.46</v>
      </c>
      <c r="J17" s="22">
        <f>[1]hydro3!J17</f>
        <v>5.47</v>
      </c>
      <c r="K17" s="22">
        <f>[1]hydro3!K17</f>
        <v>5.57</v>
      </c>
      <c r="L17" s="22">
        <f>[1]hydro3!L17</f>
        <v>5.66</v>
      </c>
      <c r="M17" s="22">
        <f>[1]hydro3!M17</f>
        <v>5.7</v>
      </c>
      <c r="N17" s="22">
        <f>[1]hydro3!N17</f>
        <v>5.58</v>
      </c>
      <c r="O17" t="s">
        <v>176</v>
      </c>
      <c r="P17">
        <v>2.35</v>
      </c>
      <c r="S17" s="57">
        <f t="shared" si="0"/>
        <v>0.4956521739130435</v>
      </c>
    </row>
    <row r="18" spans="1:19" ht="14.4">
      <c r="B18" s="1" t="str">
        <f>CONCATENATE(B17,"_1")</f>
        <v>E.21_1</v>
      </c>
      <c r="F18" s="22">
        <f>[1]hydro3!F18</f>
        <v>600</v>
      </c>
      <c r="G18" s="22" t="str">
        <f>[1]hydro3!G18</f>
        <v>***</v>
      </c>
      <c r="H18" s="22" t="str">
        <f>[1]hydro3!H18</f>
        <v>***</v>
      </c>
      <c r="I18" s="22" t="str">
        <f>[1]hydro3!I18</f>
        <v>***</v>
      </c>
      <c r="J18" s="22" t="str">
        <f>[1]hydro3!J18</f>
        <v>***</v>
      </c>
      <c r="K18" s="22" t="str">
        <f>[1]hydro3!K18</f>
        <v>***</v>
      </c>
      <c r="L18" s="22" t="str">
        <f>[1]hydro3!L18</f>
        <v>***</v>
      </c>
      <c r="M18" s="22" t="str">
        <f>[1]hydro3!M18</f>
        <v>***</v>
      </c>
      <c r="N18" s="22">
        <f>[1]hydro3!N18</f>
        <v>0</v>
      </c>
      <c r="S18" s="57" t="e">
        <f t="shared" si="0"/>
        <v>#VALUE!</v>
      </c>
    </row>
    <row r="19" spans="1:19" ht="13.8">
      <c r="A19">
        <v>6</v>
      </c>
      <c r="B19" s="22" t="s">
        <v>8</v>
      </c>
      <c r="C19" s="22" t="s">
        <v>152</v>
      </c>
      <c r="D19" s="22" t="s">
        <v>43</v>
      </c>
      <c r="E19" s="22" t="s">
        <v>70</v>
      </c>
      <c r="F19" s="22">
        <f>[1]hydro3!F19</f>
        <v>11</v>
      </c>
      <c r="G19" s="22">
        <f>[1]hydro3!G19</f>
        <v>4.58</v>
      </c>
      <c r="H19" s="22">
        <f>[1]hydro3!H19</f>
        <v>5.47</v>
      </c>
      <c r="I19" s="22">
        <f>[1]hydro3!I19</f>
        <v>5.63</v>
      </c>
      <c r="J19" s="22">
        <f>[1]hydro3!J19</f>
        <v>5.38</v>
      </c>
      <c r="K19" s="22">
        <f>[1]hydro3!K19</f>
        <v>5.04</v>
      </c>
      <c r="L19" s="22">
        <f>[1]hydro3!L19</f>
        <v>4.93</v>
      </c>
      <c r="M19" s="22">
        <f>[1]hydro3!M19</f>
        <v>5.36</v>
      </c>
      <c r="N19" s="22">
        <f>[1]hydro3!N19</f>
        <v>5.2</v>
      </c>
      <c r="O19" t="s">
        <v>177</v>
      </c>
      <c r="P19">
        <v>5.69</v>
      </c>
      <c r="S19" s="57">
        <f t="shared" si="0"/>
        <v>0.4872727272727273</v>
      </c>
    </row>
    <row r="20" spans="1:19" ht="14.4">
      <c r="B20" s="1" t="str">
        <f>CONCATENATE(B19,"_1")</f>
        <v>E.9_1</v>
      </c>
      <c r="C20" s="22"/>
      <c r="D20" s="22"/>
      <c r="E20" s="22"/>
      <c r="F20" s="22">
        <f>[1]hydro3!F20</f>
        <v>430</v>
      </c>
      <c r="G20" s="22">
        <f>[1]hydro3!G20</f>
        <v>34.880000000000003</v>
      </c>
      <c r="H20" s="22">
        <f>[1]hydro3!H20</f>
        <v>51.4</v>
      </c>
      <c r="I20" s="22">
        <f>[1]hydro3!I20</f>
        <v>54.6</v>
      </c>
      <c r="J20" s="22">
        <f>[1]hydro3!J20</f>
        <v>49.6</v>
      </c>
      <c r="K20" s="22">
        <f>[1]hydro3!K20</f>
        <v>42.8</v>
      </c>
      <c r="L20" s="22">
        <f>[1]hydro3!L20</f>
        <v>40.6</v>
      </c>
      <c r="M20" s="22">
        <f>[1]hydro3!M20</f>
        <v>49.2</v>
      </c>
      <c r="N20" s="22">
        <f>[1]hydro3!N20</f>
        <v>46.15</v>
      </c>
      <c r="S20" s="57">
        <f t="shared" si="0"/>
        <v>0.1144186046511628</v>
      </c>
    </row>
    <row r="21" spans="1:19" ht="13.8">
      <c r="A21">
        <v>7</v>
      </c>
      <c r="B21" t="s">
        <v>9</v>
      </c>
      <c r="C21" t="s">
        <v>152</v>
      </c>
      <c r="D21" t="s">
        <v>44</v>
      </c>
      <c r="E21" t="s">
        <v>70</v>
      </c>
      <c r="F21" s="22">
        <f>[1]hydro3!F21</f>
        <v>9.6</v>
      </c>
      <c r="G21" s="22">
        <f>[1]hydro3!G21</f>
        <v>4.45</v>
      </c>
      <c r="H21" s="22">
        <f>[1]hydro3!H21</f>
        <v>4.41</v>
      </c>
      <c r="I21" s="22">
        <f>[1]hydro3!I21</f>
        <v>4.3899999999999997</v>
      </c>
      <c r="J21" s="22">
        <f>[1]hydro3!J21</f>
        <v>4.45</v>
      </c>
      <c r="K21" s="22">
        <f>[1]hydro3!K21</f>
        <v>4.34</v>
      </c>
      <c r="L21" s="22">
        <f>[1]hydro3!L21</f>
        <v>4.5599999999999996</v>
      </c>
      <c r="M21" s="22">
        <f>[1]hydro3!M21</f>
        <v>4.7699999999999996</v>
      </c>
      <c r="N21" s="22">
        <f>[1]hydro3!N21</f>
        <v>4.4800000000000004</v>
      </c>
      <c r="O21" t="s">
        <v>178</v>
      </c>
      <c r="P21">
        <v>11</v>
      </c>
      <c r="S21" s="57">
        <f t="shared" si="0"/>
        <v>0.49687499999999996</v>
      </c>
    </row>
    <row r="22" spans="1:19" ht="14.4">
      <c r="B22" s="1" t="str">
        <f>CONCATENATE(B21,"_1")</f>
        <v>E.16A_1</v>
      </c>
      <c r="F22" s="22">
        <f>[1]hydro3!F22</f>
        <v>650</v>
      </c>
      <c r="G22" s="22" t="str">
        <f>[1]hydro3!G22</f>
        <v>***</v>
      </c>
      <c r="H22" s="22" t="str">
        <f>[1]hydro3!H22</f>
        <v>***</v>
      </c>
      <c r="I22" s="22" t="str">
        <f>[1]hydro3!I22</f>
        <v>***</v>
      </c>
      <c r="J22" s="22" t="str">
        <f>[1]hydro3!J22</f>
        <v>***</v>
      </c>
      <c r="K22" s="22" t="str">
        <f>[1]hydro3!K22</f>
        <v>***</v>
      </c>
      <c r="L22" s="22" t="str">
        <f>[1]hydro3!L22</f>
        <v>***</v>
      </c>
      <c r="M22" s="22" t="str">
        <f>[1]hydro3!M22</f>
        <v>***</v>
      </c>
      <c r="N22" s="22">
        <f>[1]hydro3!N22</f>
        <v>0</v>
      </c>
      <c r="S22" s="57" t="e">
        <f t="shared" si="0"/>
        <v>#VALUE!</v>
      </c>
    </row>
    <row r="23" spans="1:19" ht="13.8">
      <c r="A23">
        <v>8</v>
      </c>
      <c r="B23" t="s">
        <v>25</v>
      </c>
      <c r="C23" t="s">
        <v>152</v>
      </c>
      <c r="D23" t="s">
        <v>45</v>
      </c>
      <c r="E23" t="s">
        <v>69</v>
      </c>
      <c r="F23" s="22">
        <f>[1]hydro3!F23</f>
        <v>5.6</v>
      </c>
      <c r="G23" s="22">
        <f>[1]hydro3!G23</f>
        <v>3.14</v>
      </c>
      <c r="H23" s="22">
        <f>[1]hydro3!H23</f>
        <v>3.02</v>
      </c>
      <c r="I23" s="22">
        <f>[1]hydro3!I23</f>
        <v>3.1</v>
      </c>
      <c r="J23" s="22">
        <f>[1]hydro3!J23</f>
        <v>2.86</v>
      </c>
      <c r="K23" s="22">
        <f>[1]hydro3!K23</f>
        <v>2.8</v>
      </c>
      <c r="L23" s="22">
        <f>[1]hydro3!L23</f>
        <v>2.77</v>
      </c>
      <c r="M23" s="22">
        <f>[1]hydro3!M23</f>
        <v>2.82</v>
      </c>
      <c r="N23" s="22">
        <f>[1]hydro3!N23</f>
        <v>2.93</v>
      </c>
      <c r="O23" t="s">
        <v>179</v>
      </c>
      <c r="P23">
        <v>0.03</v>
      </c>
      <c r="S23" s="57">
        <f t="shared" si="0"/>
        <v>0.50357142857142856</v>
      </c>
    </row>
    <row r="24" spans="1:19" ht="14.4">
      <c r="B24" s="1" t="str">
        <f>CONCATENATE(B23,"_1")</f>
        <v>E.93_1</v>
      </c>
      <c r="F24" s="22">
        <f>[1]hydro3!F24</f>
        <v>150</v>
      </c>
      <c r="G24" s="22">
        <f>[1]hydro3!G24</f>
        <v>11.33</v>
      </c>
      <c r="H24" s="22">
        <f>[1]hydro3!H24</f>
        <v>9.06</v>
      </c>
      <c r="I24" s="22">
        <f>[1]hydro3!I24</f>
        <v>10.61</v>
      </c>
      <c r="J24" s="22">
        <f>[1]hydro3!J24</f>
        <v>5.97</v>
      </c>
      <c r="K24" s="22">
        <f>[1]hydro3!K24</f>
        <v>4.9400000000000004</v>
      </c>
      <c r="L24" s="22">
        <f>[1]hydro3!L24</f>
        <v>4.54</v>
      </c>
      <c r="M24" s="22">
        <f>[1]hydro3!M24</f>
        <v>5.2</v>
      </c>
      <c r="N24" s="22">
        <f>[1]hydro3!N24</f>
        <v>7.38</v>
      </c>
      <c r="S24" s="57">
        <f t="shared" si="0"/>
        <v>3.4666666666666665E-2</v>
      </c>
    </row>
    <row r="25" spans="1:19" ht="13.8">
      <c r="A25">
        <v>9</v>
      </c>
      <c r="B25" t="s">
        <v>11</v>
      </c>
      <c r="C25" t="s">
        <v>152</v>
      </c>
      <c r="D25" t="s">
        <v>46</v>
      </c>
      <c r="E25" t="s">
        <v>70</v>
      </c>
      <c r="F25" s="22">
        <f>[1]hydro3!F25</f>
        <v>5.2</v>
      </c>
      <c r="G25" s="22">
        <f>[1]hydro3!G25</f>
        <v>2.94</v>
      </c>
      <c r="H25" s="22">
        <f>[1]hydro3!H25</f>
        <v>3.9</v>
      </c>
      <c r="I25" s="22">
        <f>[1]hydro3!I25</f>
        <v>4.91</v>
      </c>
      <c r="J25" s="22">
        <f>[1]hydro3!J25</f>
        <v>4.34</v>
      </c>
      <c r="K25" s="22">
        <f>[1]hydro3!K25</f>
        <v>3.22</v>
      </c>
      <c r="L25" s="22">
        <f>[1]hydro3!L25</f>
        <v>2.78</v>
      </c>
      <c r="M25" s="22">
        <f>[1]hydro3!M25</f>
        <v>2.67</v>
      </c>
      <c r="N25" s="22">
        <f>[1]hydro3!N25</f>
        <v>3.54</v>
      </c>
      <c r="O25" t="s">
        <v>180</v>
      </c>
      <c r="P25">
        <v>5.89</v>
      </c>
      <c r="S25" s="57">
        <f t="shared" si="0"/>
        <v>0.51346153846153841</v>
      </c>
    </row>
    <row r="26" spans="1:19" ht="14.4">
      <c r="B26" s="1" t="str">
        <f>CONCATENATE(B25,"_1")</f>
        <v>E.85_1</v>
      </c>
      <c r="F26" s="22">
        <f>[1]hydro3!F26</f>
        <v>70</v>
      </c>
      <c r="G26" s="22">
        <f>[1]hydro3!G26</f>
        <v>7.63</v>
      </c>
      <c r="H26" s="22">
        <f>[1]hydro3!H26</f>
        <v>14.44</v>
      </c>
      <c r="I26" s="22">
        <f>[1]hydro3!I26</f>
        <v>24.01</v>
      </c>
      <c r="J26" s="22">
        <f>[1]hydro3!J26</f>
        <v>17.73</v>
      </c>
      <c r="K26" s="22">
        <f>[1]hydro3!K26</f>
        <v>9.76</v>
      </c>
      <c r="L26" s="22">
        <f>[1]hydro3!L26</f>
        <v>6.41</v>
      </c>
      <c r="M26" s="22">
        <f>[1]hydro3!M26</f>
        <v>5.58</v>
      </c>
      <c r="N26" s="22">
        <f>[1]hydro3!N26</f>
        <v>12.22</v>
      </c>
      <c r="S26" s="57">
        <f t="shared" si="0"/>
        <v>7.971428571428571E-2</v>
      </c>
    </row>
    <row r="27" spans="1:19" ht="13.8">
      <c r="A27">
        <v>10</v>
      </c>
      <c r="B27" s="22" t="s">
        <v>32</v>
      </c>
      <c r="C27" s="22" t="s">
        <v>152</v>
      </c>
      <c r="D27" s="22" t="s">
        <v>47</v>
      </c>
      <c r="E27" s="22" t="s">
        <v>71</v>
      </c>
      <c r="F27" s="22">
        <f>[1]hydro3!F27</f>
        <v>10.5</v>
      </c>
      <c r="G27" s="22">
        <f>[1]hydro3!G27</f>
        <v>3.09</v>
      </c>
      <c r="H27" s="22">
        <f>[1]hydro3!H27</f>
        <v>3.83</v>
      </c>
      <c r="I27" s="22">
        <f>[1]hydro3!I27</f>
        <v>2.62</v>
      </c>
      <c r="J27" s="22">
        <f>[1]hydro3!J27</f>
        <v>2.27</v>
      </c>
      <c r="K27" s="22">
        <f>[1]hydro3!K27</f>
        <v>2.2999999999999998</v>
      </c>
      <c r="L27" s="22">
        <f>[1]hydro3!L27</f>
        <v>2.14</v>
      </c>
      <c r="M27" s="22">
        <f>[1]hydro3!M27</f>
        <v>2.85</v>
      </c>
      <c r="N27" s="22">
        <f>[1]hydro3!N27</f>
        <v>2.73</v>
      </c>
      <c r="O27" t="s">
        <v>181</v>
      </c>
      <c r="P27">
        <v>2.31</v>
      </c>
      <c r="S27" s="57">
        <f t="shared" si="0"/>
        <v>0.27142857142857146</v>
      </c>
    </row>
    <row r="28" spans="1:19" ht="14.4">
      <c r="B28" s="1" t="str">
        <f>CONCATENATE(B27,"_1")</f>
        <v>E.29A_1</v>
      </c>
      <c r="C28" s="22"/>
      <c r="D28" s="22"/>
      <c r="E28" s="22"/>
      <c r="F28" s="22">
        <f>[1]hydro3!F28</f>
        <v>220</v>
      </c>
      <c r="G28" s="22">
        <f>[1]hydro3!G28</f>
        <v>16.350000000000001</v>
      </c>
      <c r="H28" s="22">
        <f>[1]hydro3!H28</f>
        <v>27.45</v>
      </c>
      <c r="I28" s="22">
        <f>[1]hydro3!I28</f>
        <v>10.44</v>
      </c>
      <c r="J28" s="22">
        <f>[1]hydro3!J28</f>
        <v>6.24</v>
      </c>
      <c r="K28" s="22">
        <f>[1]hydro3!K28</f>
        <v>6.6</v>
      </c>
      <c r="L28" s="22">
        <f>[1]hydro3!L28</f>
        <v>4.68</v>
      </c>
      <c r="M28" s="22">
        <f>[1]hydro3!M28</f>
        <v>13.2</v>
      </c>
      <c r="N28" s="22">
        <f>[1]hydro3!N28</f>
        <v>12.14</v>
      </c>
      <c r="S28" s="57">
        <f t="shared" si="0"/>
        <v>0.06</v>
      </c>
    </row>
    <row r="29" spans="1:19" ht="13.8">
      <c r="A29">
        <v>11</v>
      </c>
      <c r="B29" t="s">
        <v>33</v>
      </c>
      <c r="C29" t="s">
        <v>152</v>
      </c>
      <c r="D29" t="s">
        <v>48</v>
      </c>
      <c r="E29" t="s">
        <v>72</v>
      </c>
      <c r="F29" s="22">
        <f>[1]hydro3!F29</f>
        <v>5.2</v>
      </c>
      <c r="G29" s="22">
        <f>[1]hydro3!G29</f>
        <v>3.88</v>
      </c>
      <c r="H29" s="22">
        <f>[1]hydro3!H29</f>
        <v>4.04</v>
      </c>
      <c r="I29" s="22">
        <f>[1]hydro3!I29</f>
        <v>4.05</v>
      </c>
      <c r="J29" s="22">
        <f>[1]hydro3!J29</f>
        <v>4</v>
      </c>
      <c r="K29" s="22">
        <f>[1]hydro3!K29</f>
        <v>3.78</v>
      </c>
      <c r="L29" s="22">
        <f>[1]hydro3!L29</f>
        <v>3.31</v>
      </c>
      <c r="M29" s="22">
        <f>[1]hydro3!M29</f>
        <v>3.47</v>
      </c>
      <c r="N29" s="22">
        <f>[1]hydro3!N29</f>
        <v>3.79</v>
      </c>
      <c r="O29" t="s">
        <v>182</v>
      </c>
      <c r="P29">
        <v>0.41</v>
      </c>
      <c r="S29" s="57">
        <f t="shared" si="0"/>
        <v>0.66730769230769227</v>
      </c>
    </row>
    <row r="30" spans="1:19" ht="14.4">
      <c r="B30" s="1" t="str">
        <f>CONCATENATE(B29,"_1")</f>
        <v>E.68A_1</v>
      </c>
      <c r="F30" s="22">
        <f>[1]hydro3!F30</f>
        <v>130</v>
      </c>
      <c r="G30" s="22">
        <f>[1]hydro3!G30</f>
        <v>38.659999999999997</v>
      </c>
      <c r="H30" s="22">
        <f>[1]hydro3!H30</f>
        <v>42.98</v>
      </c>
      <c r="I30" s="22">
        <f>[1]hydro3!I30</f>
        <v>43.25</v>
      </c>
      <c r="J30" s="22">
        <f>[1]hydro3!J30</f>
        <v>41.9</v>
      </c>
      <c r="K30" s="22">
        <f>[1]hydro3!K30</f>
        <v>36</v>
      </c>
      <c r="L30" s="22">
        <f>[1]hydro3!L30</f>
        <v>24.25</v>
      </c>
      <c r="M30" s="22">
        <f>[1]hydro3!M30</f>
        <v>28.25</v>
      </c>
      <c r="N30" s="22">
        <f>[1]hydro3!N30</f>
        <v>36.47</v>
      </c>
      <c r="S30" s="57">
        <f t="shared" si="0"/>
        <v>0.21730769230769231</v>
      </c>
    </row>
    <row r="31" spans="1:19" ht="13.8">
      <c r="A31">
        <v>12</v>
      </c>
      <c r="B31" s="22" t="s">
        <v>10</v>
      </c>
      <c r="C31" s="22" t="s">
        <v>152</v>
      </c>
      <c r="D31" s="22" t="s">
        <v>49</v>
      </c>
      <c r="E31" s="22" t="s">
        <v>70</v>
      </c>
      <c r="F31" s="22">
        <f>[1]hydro3!F31</f>
        <v>10</v>
      </c>
      <c r="G31" s="22">
        <f>[1]hydro3!G31</f>
        <v>3</v>
      </c>
      <c r="H31" s="22">
        <f>[1]hydro3!H31</f>
        <v>2.82</v>
      </c>
      <c r="I31" s="22">
        <f>[1]hydro3!I31</f>
        <v>3.04</v>
      </c>
      <c r="J31" s="22">
        <f>[1]hydro3!J31</f>
        <v>3.14</v>
      </c>
      <c r="K31" s="22">
        <f>[1]hydro3!K31</f>
        <v>2.61</v>
      </c>
      <c r="L31" s="22">
        <f>[1]hydro3!L31</f>
        <v>2.2200000000000002</v>
      </c>
      <c r="M31" s="22">
        <f>[1]hydro3!M31</f>
        <v>2.88</v>
      </c>
      <c r="N31" s="22">
        <f>[1]hydro3!N31</f>
        <v>2.82</v>
      </c>
      <c r="O31" t="s">
        <v>183</v>
      </c>
      <c r="P31">
        <v>44.24</v>
      </c>
      <c r="S31" s="57">
        <f t="shared" si="0"/>
        <v>0.28799999999999998</v>
      </c>
    </row>
    <row r="32" spans="1:19" ht="14.4">
      <c r="B32" s="1" t="str">
        <f>CONCATENATE(B31,"_1")</f>
        <v>E.22B_1</v>
      </c>
      <c r="C32" s="22"/>
      <c r="D32" s="22"/>
      <c r="E32" s="22"/>
      <c r="F32" s="22">
        <f>[1]hydro3!F32</f>
        <v>400</v>
      </c>
      <c r="G32" s="22">
        <f>[1]hydro3!G32</f>
        <v>64.59</v>
      </c>
      <c r="H32" s="22">
        <f>[1]hydro3!H32</f>
        <v>59.12</v>
      </c>
      <c r="I32" s="22">
        <f>[1]hydro3!I32</f>
        <v>65.81</v>
      </c>
      <c r="J32" s="22">
        <f>[1]hydro3!J32</f>
        <v>68.84</v>
      </c>
      <c r="K32" s="22">
        <f>[1]hydro3!K32</f>
        <v>52.75</v>
      </c>
      <c r="L32" s="22">
        <f>[1]hydro3!L32</f>
        <v>41.47</v>
      </c>
      <c r="M32" s="22">
        <f>[1]hydro3!M32</f>
        <v>60.95</v>
      </c>
      <c r="N32" s="22">
        <f>[1]hydro3!N32</f>
        <v>59.08</v>
      </c>
      <c r="S32" s="57">
        <f t="shared" si="0"/>
        <v>0.15237500000000001</v>
      </c>
    </row>
    <row r="33" spans="1:19" ht="13.8">
      <c r="A33">
        <v>13</v>
      </c>
      <c r="B33" s="22" t="s">
        <v>12</v>
      </c>
      <c r="C33" s="22" t="s">
        <v>152</v>
      </c>
      <c r="D33" s="22" t="s">
        <v>50</v>
      </c>
      <c r="E33" s="22" t="s">
        <v>73</v>
      </c>
      <c r="F33" s="22">
        <f>[1]hydro3!F33</f>
        <v>11.7</v>
      </c>
      <c r="G33" s="22">
        <f>[1]hydro3!G33</f>
        <v>4.84</v>
      </c>
      <c r="H33" s="22">
        <f>[1]hydro3!H33</f>
        <v>5.43</v>
      </c>
      <c r="I33" s="22">
        <f>[1]hydro3!I33</f>
        <v>6.51</v>
      </c>
      <c r="J33" s="22">
        <f>[1]hydro3!J33</f>
        <v>6.27</v>
      </c>
      <c r="K33" s="22">
        <f>[1]hydro3!K33</f>
        <v>6.02</v>
      </c>
      <c r="L33" s="22">
        <f>[1]hydro3!L33</f>
        <v>5.27</v>
      </c>
      <c r="M33" s="22">
        <f>[1]hydro3!M33</f>
        <v>5.96</v>
      </c>
      <c r="N33" s="22">
        <f>[1]hydro3!N33</f>
        <v>5.76</v>
      </c>
      <c r="O33" t="s">
        <v>184</v>
      </c>
      <c r="P33">
        <v>23.72</v>
      </c>
      <c r="S33" s="57">
        <f t="shared" si="0"/>
        <v>0.50940170940170948</v>
      </c>
    </row>
    <row r="34" spans="1:19" ht="14.4">
      <c r="B34" s="1" t="str">
        <f>CONCATENATE(B33,"_1")</f>
        <v>E.91_1</v>
      </c>
      <c r="C34" s="22"/>
      <c r="D34" s="22"/>
      <c r="E34" s="22"/>
      <c r="F34" s="22">
        <f>[1]hydro3!F34</f>
        <v>820</v>
      </c>
      <c r="G34" s="22">
        <f>[1]hydro3!G34</f>
        <v>173.76</v>
      </c>
      <c r="H34" s="22">
        <f>[1]hydro3!H34</f>
        <v>214.96</v>
      </c>
      <c r="I34" s="22">
        <f>[1]hydro3!I34</f>
        <v>296.8</v>
      </c>
      <c r="J34" s="22">
        <f>[1]hydro3!J34</f>
        <v>278.52</v>
      </c>
      <c r="K34" s="22">
        <f>[1]hydro3!K34</f>
        <v>259.52</v>
      </c>
      <c r="L34" s="22">
        <f>[1]hydro3!L34</f>
        <v>203.44</v>
      </c>
      <c r="M34" s="22">
        <f>[1]hydro3!M34</f>
        <v>254.96</v>
      </c>
      <c r="N34" s="22">
        <f>[1]hydro3!N34</f>
        <v>240.28</v>
      </c>
      <c r="S34" s="57">
        <f t="shared" si="0"/>
        <v>0.31092682926829268</v>
      </c>
    </row>
    <row r="35" spans="1:19" ht="13.8">
      <c r="A35">
        <v>14</v>
      </c>
      <c r="B35" t="s">
        <v>21</v>
      </c>
      <c r="C35" t="s">
        <v>152</v>
      </c>
      <c r="D35" t="s">
        <v>51</v>
      </c>
      <c r="E35" t="s">
        <v>73</v>
      </c>
      <c r="F35" s="22">
        <f>[1]hydro3!F35</f>
        <v>9.5</v>
      </c>
      <c r="G35" s="22">
        <f>[1]hydro3!G35</f>
        <v>4.78</v>
      </c>
      <c r="H35" s="22">
        <f>[1]hydro3!H35</f>
        <v>5.35</v>
      </c>
      <c r="I35" s="22">
        <f>[1]hydro3!I35</f>
        <v>5.78</v>
      </c>
      <c r="J35" s="22">
        <f>[1]hydro3!J35</f>
        <v>5.75</v>
      </c>
      <c r="K35" s="22">
        <f>[1]hydro3!K35</f>
        <v>5.68</v>
      </c>
      <c r="L35" s="22">
        <f>[1]hydro3!L35</f>
        <v>5.36</v>
      </c>
      <c r="M35" s="22">
        <f>[1]hydro3!M35</f>
        <v>5.41</v>
      </c>
      <c r="N35" s="22">
        <f>[1]hydro3!N35</f>
        <v>5.44</v>
      </c>
      <c r="O35" t="s">
        <v>185</v>
      </c>
      <c r="S35" s="57">
        <f t="shared" si="0"/>
        <v>0.56947368421052635</v>
      </c>
    </row>
    <row r="36" spans="1:19" ht="14.4">
      <c r="B36" s="1" t="str">
        <f>CONCATENATE(B35,"_1")</f>
        <v>E.8A_1</v>
      </c>
      <c r="F36" s="22">
        <f>[1]hydro3!F36</f>
        <v>700</v>
      </c>
      <c r="G36" s="22" t="str">
        <f>[1]hydro3!G36</f>
        <v>***</v>
      </c>
      <c r="H36" s="22" t="str">
        <f>[1]hydro3!H36</f>
        <v>***</v>
      </c>
      <c r="I36" s="22" t="str">
        <f>[1]hydro3!I36</f>
        <v>***</v>
      </c>
      <c r="J36" s="22" t="str">
        <f>[1]hydro3!J36</f>
        <v>***</v>
      </c>
      <c r="K36" s="22" t="str">
        <f>[1]hydro3!K36</f>
        <v>***</v>
      </c>
      <c r="L36" s="22" t="str">
        <f>[1]hydro3!L36</f>
        <v>***</v>
      </c>
      <c r="M36" s="22" t="str">
        <f>[1]hydro3!M36</f>
        <v>***</v>
      </c>
      <c r="N36" s="22">
        <f>[1]hydro3!N36</f>
        <v>0</v>
      </c>
      <c r="S36" s="57" t="e">
        <f t="shared" si="0"/>
        <v>#VALUE!</v>
      </c>
    </row>
    <row r="37" spans="1:19" ht="13.8">
      <c r="A37">
        <v>15</v>
      </c>
      <c r="B37" s="22" t="s">
        <v>13</v>
      </c>
      <c r="C37" s="22" t="s">
        <v>152</v>
      </c>
      <c r="D37" s="22" t="s">
        <v>52</v>
      </c>
      <c r="E37" s="22" t="s">
        <v>74</v>
      </c>
      <c r="F37" s="22">
        <f>[1]hydro3!F37</f>
        <v>11.6</v>
      </c>
      <c r="G37" s="22">
        <f>[1]hydro3!G37</f>
        <v>6.1</v>
      </c>
      <c r="H37" s="22">
        <f>[1]hydro3!H37</f>
        <v>7.12</v>
      </c>
      <c r="I37" s="22">
        <f>[1]hydro3!I37</f>
        <v>8.3000000000000007</v>
      </c>
      <c r="J37" s="22">
        <f>[1]hydro3!J37</f>
        <v>8.65</v>
      </c>
      <c r="K37" s="22">
        <f>[1]hydro3!K37</f>
        <v>8.5</v>
      </c>
      <c r="L37" s="22">
        <f>[1]hydro3!L37</f>
        <v>8.15</v>
      </c>
      <c r="M37" s="22">
        <f>[1]hydro3!M37</f>
        <v>8.0299999999999994</v>
      </c>
      <c r="N37" s="22">
        <f>[1]hydro3!N37</f>
        <v>7.84</v>
      </c>
      <c r="O37" t="s">
        <v>186</v>
      </c>
      <c r="P37">
        <v>28.26</v>
      </c>
      <c r="S37" s="57">
        <f t="shared" si="0"/>
        <v>0.6922413793103448</v>
      </c>
    </row>
    <row r="38" spans="1:19" ht="14.4">
      <c r="B38" s="1" t="str">
        <f>CONCATENATE(B37,"_1")</f>
        <v>E.66A_1</v>
      </c>
      <c r="C38" s="22"/>
      <c r="D38" s="22"/>
      <c r="E38" s="22"/>
      <c r="F38" s="22">
        <f>[1]hydro3!F38</f>
        <v>730</v>
      </c>
      <c r="G38" s="22">
        <f>[1]hydro3!G38</f>
        <v>182</v>
      </c>
      <c r="H38" s="22">
        <f>[1]hydro3!H38</f>
        <v>261.86</v>
      </c>
      <c r="I38" s="22">
        <f>[1]hydro3!I38</f>
        <v>372.6</v>
      </c>
      <c r="J38" s="22">
        <f>[1]hydro3!J38</f>
        <v>407</v>
      </c>
      <c r="K38" s="22">
        <f>[1]hydro3!K38</f>
        <v>392.2</v>
      </c>
      <c r="L38" s="22">
        <f>[1]hydro3!L38</f>
        <v>357.9</v>
      </c>
      <c r="M38" s="22">
        <f>[1]hydro3!M38</f>
        <v>346.49</v>
      </c>
      <c r="N38" s="22">
        <f>[1]hydro3!N38</f>
        <v>331.44</v>
      </c>
      <c r="S38" s="57">
        <f t="shared" si="0"/>
        <v>0.47464383561643836</v>
      </c>
    </row>
    <row r="39" spans="1:19" ht="13.8">
      <c r="A39">
        <v>16</v>
      </c>
      <c r="B39" t="s">
        <v>34</v>
      </c>
      <c r="C39" t="s">
        <v>152</v>
      </c>
      <c r="D39" t="s">
        <v>53</v>
      </c>
      <c r="E39" t="s">
        <v>75</v>
      </c>
      <c r="F39" s="22">
        <f>[1]hydro3!F39</f>
        <v>7</v>
      </c>
      <c r="G39" s="22">
        <f>[1]hydro3!G39</f>
        <v>6.38</v>
      </c>
      <c r="H39" s="22">
        <f>[1]hydro3!H39</f>
        <v>6.45</v>
      </c>
      <c r="I39" s="22">
        <f>[1]hydro3!I39</f>
        <v>6.49</v>
      </c>
      <c r="J39" s="22">
        <f>[1]hydro3!J39</f>
        <v>6.51</v>
      </c>
      <c r="K39" s="22">
        <f>[1]hydro3!K39</f>
        <v>6.47</v>
      </c>
      <c r="L39" s="22">
        <f>[1]hydro3!L39</f>
        <v>6.48</v>
      </c>
      <c r="M39" s="22">
        <f>[1]hydro3!M39</f>
        <v>6.93</v>
      </c>
      <c r="N39" s="22">
        <f>[1]hydro3!N39</f>
        <v>6.53</v>
      </c>
      <c r="O39" t="s">
        <v>187</v>
      </c>
      <c r="P39">
        <v>0</v>
      </c>
      <c r="S39" s="57">
        <f t="shared" si="0"/>
        <v>0.99</v>
      </c>
    </row>
    <row r="40" spans="1:19" ht="14.4">
      <c r="B40" s="1" t="str">
        <f>CONCATENATE(B39,"_1")</f>
        <v>E.65_1</v>
      </c>
      <c r="F40" s="22">
        <f>[1]hydro3!F40</f>
        <v>150</v>
      </c>
      <c r="G40" s="22">
        <f>[1]hydro3!G40</f>
        <v>107.28</v>
      </c>
      <c r="H40" s="22">
        <f>[1]hydro3!H40</f>
        <v>111.2</v>
      </c>
      <c r="I40" s="22">
        <f>[1]hydro3!I40</f>
        <v>113.44</v>
      </c>
      <c r="J40" s="22">
        <f>[1]hydro3!J40</f>
        <v>114.72</v>
      </c>
      <c r="K40" s="22">
        <f>[1]hydro3!K40</f>
        <v>112.32</v>
      </c>
      <c r="L40" s="22">
        <f>[1]hydro3!L40</f>
        <v>112.88</v>
      </c>
      <c r="M40" s="22">
        <f>[1]hydro3!M40</f>
        <v>144.96</v>
      </c>
      <c r="N40" s="22">
        <f>[1]hydro3!N40</f>
        <v>116.69</v>
      </c>
      <c r="S40" s="57">
        <f t="shared" si="0"/>
        <v>0.96640000000000004</v>
      </c>
    </row>
    <row r="41" spans="1:19" ht="13.8">
      <c r="A41">
        <v>17</v>
      </c>
      <c r="B41" t="s">
        <v>35</v>
      </c>
      <c r="C41" t="s">
        <v>152</v>
      </c>
      <c r="D41" t="s">
        <v>54</v>
      </c>
      <c r="E41" t="s">
        <v>76</v>
      </c>
      <c r="F41" s="22">
        <f>[1]hydro3!F41</f>
        <v>12.5</v>
      </c>
      <c r="G41" s="22">
        <f>[1]hydro3!G41</f>
        <v>4.7</v>
      </c>
      <c r="H41" s="22">
        <f>[1]hydro3!H41</f>
        <v>4.96</v>
      </c>
      <c r="I41" s="22">
        <f>[1]hydro3!I41</f>
        <v>5.39</v>
      </c>
      <c r="J41" s="22">
        <f>[1]hydro3!J41</f>
        <v>5.27</v>
      </c>
      <c r="K41" s="22">
        <f>[1]hydro3!K41</f>
        <v>5.17</v>
      </c>
      <c r="L41" s="22">
        <f>[1]hydro3!L41</f>
        <v>5.54</v>
      </c>
      <c r="M41" s="22">
        <f>[1]hydro3!M41</f>
        <v>5.95</v>
      </c>
      <c r="N41" s="22">
        <f>[1]hydro3!N41</f>
        <v>5.28</v>
      </c>
      <c r="O41" t="s">
        <v>188</v>
      </c>
      <c r="P41">
        <v>0.27</v>
      </c>
      <c r="S41" s="57">
        <f t="shared" si="0"/>
        <v>0.47600000000000003</v>
      </c>
    </row>
    <row r="42" spans="1:19" ht="14.4">
      <c r="B42" s="1" t="str">
        <f>CONCATENATE(B41,"_1")</f>
        <v>E.67_1</v>
      </c>
      <c r="F42" s="22">
        <f>[1]hydro3!F42</f>
        <v>420</v>
      </c>
      <c r="G42" s="22">
        <f>[1]hydro3!G42</f>
        <v>15.7</v>
      </c>
      <c r="H42" s="22">
        <f>[1]hydro3!H42</f>
        <v>18.3</v>
      </c>
      <c r="I42" s="22">
        <f>[1]hydro3!I42</f>
        <v>25.2</v>
      </c>
      <c r="J42" s="22">
        <f>[1]hydro3!J42</f>
        <v>22.8</v>
      </c>
      <c r="K42" s="22">
        <f>[1]hydro3!K42</f>
        <v>20.8</v>
      </c>
      <c r="L42" s="22">
        <f>[1]hydro3!L42</f>
        <v>28.2</v>
      </c>
      <c r="M42" s="22">
        <f>[1]hydro3!M42</f>
        <v>39.6</v>
      </c>
      <c r="N42" s="22">
        <f>[1]hydro3!N42</f>
        <v>24.37</v>
      </c>
      <c r="S42" s="57">
        <f t="shared" si="0"/>
        <v>9.4285714285714292E-2</v>
      </c>
    </row>
    <row r="43" spans="1:19" ht="13.8">
      <c r="A43">
        <v>18</v>
      </c>
      <c r="B43" t="s">
        <v>36</v>
      </c>
      <c r="C43" t="s">
        <v>152</v>
      </c>
      <c r="D43" t="s">
        <v>55</v>
      </c>
      <c r="E43" t="s">
        <v>76</v>
      </c>
      <c r="F43" s="22">
        <f>[1]hydro3!F43</f>
        <v>8.6</v>
      </c>
      <c r="G43" s="22">
        <f>[1]hydro3!G43</f>
        <v>1.72</v>
      </c>
      <c r="H43" s="22">
        <f>[1]hydro3!H43</f>
        <v>2.21</v>
      </c>
      <c r="I43" s="22">
        <f>[1]hydro3!I43</f>
        <v>2.76</v>
      </c>
      <c r="J43" s="22">
        <f>[1]hydro3!J43</f>
        <v>2.97</v>
      </c>
      <c r="K43" s="22">
        <f>[1]hydro3!K43</f>
        <v>2.25</v>
      </c>
      <c r="L43" s="22">
        <f>[1]hydro3!L43</f>
        <v>2.54</v>
      </c>
      <c r="M43" s="22">
        <f>[1]hydro3!M43</f>
        <v>5.98</v>
      </c>
      <c r="N43" s="22">
        <f>[1]hydro3!N43</f>
        <v>2.92</v>
      </c>
      <c r="O43" t="s">
        <v>189</v>
      </c>
      <c r="P43">
        <v>0</v>
      </c>
      <c r="S43" s="57">
        <f t="shared" si="0"/>
        <v>0.69534883720930241</v>
      </c>
    </row>
    <row r="44" spans="1:19" ht="14.4">
      <c r="B44" s="1" t="str">
        <f>CONCATENATE(B43,"_1")</f>
        <v>E.76A_1</v>
      </c>
      <c r="F44" s="22">
        <f>[1]hydro3!F44</f>
        <v>110</v>
      </c>
      <c r="G44" s="22">
        <f>[1]hydro3!G44</f>
        <v>8.6199999999999992</v>
      </c>
      <c r="H44" s="22">
        <f>[1]hydro3!H44</f>
        <v>14.63</v>
      </c>
      <c r="I44" s="22">
        <f>[1]hydro3!I44</f>
        <v>21.78</v>
      </c>
      <c r="J44" s="22">
        <f>[1]hydro3!J44</f>
        <v>24.51</v>
      </c>
      <c r="K44" s="22">
        <f>[1]hydro3!K44</f>
        <v>15.15</v>
      </c>
      <c r="L44" s="22">
        <f>[1]hydro3!L44</f>
        <v>18.920000000000002</v>
      </c>
      <c r="M44" s="22">
        <f>[1]hydro3!M44</f>
        <v>68.2</v>
      </c>
      <c r="N44" s="22">
        <f>[1]hydro3!N44</f>
        <v>24.54</v>
      </c>
      <c r="S44" s="57">
        <f t="shared" si="0"/>
        <v>0.62</v>
      </c>
    </row>
    <row r="45" spans="1:19" ht="13.8">
      <c r="A45">
        <v>19</v>
      </c>
      <c r="B45" t="s">
        <v>37</v>
      </c>
      <c r="C45" t="s">
        <v>152</v>
      </c>
      <c r="D45" t="s">
        <v>56</v>
      </c>
      <c r="E45" t="s">
        <v>76</v>
      </c>
      <c r="F45" s="22">
        <f>[1]hydro3!F45</f>
        <v>4.5</v>
      </c>
      <c r="G45" s="22">
        <f>[1]hydro3!G45</f>
        <v>1.65</v>
      </c>
      <c r="H45" s="22">
        <f>[1]hydro3!H45</f>
        <v>2.42</v>
      </c>
      <c r="I45" s="22">
        <f>[1]hydro3!I45</f>
        <v>1.59</v>
      </c>
      <c r="J45" s="22">
        <f>[1]hydro3!J45</f>
        <v>1.84</v>
      </c>
      <c r="K45" s="22">
        <f>[1]hydro3!K45</f>
        <v>1.73</v>
      </c>
      <c r="L45" s="22">
        <f>[1]hydro3!L45</f>
        <v>3.39</v>
      </c>
      <c r="M45" s="22">
        <f>[1]hydro3!M45</f>
        <v>3.41</v>
      </c>
      <c r="N45" s="22">
        <f>[1]hydro3!N45</f>
        <v>2.29</v>
      </c>
      <c r="O45" t="s">
        <v>190</v>
      </c>
      <c r="P45">
        <v>0</v>
      </c>
      <c r="S45" s="57">
        <f t="shared" si="0"/>
        <v>0.75777777777777777</v>
      </c>
    </row>
    <row r="46" spans="1:19" ht="14.4">
      <c r="B46" s="1" t="str">
        <f>CONCATENATE(B45,"_1")</f>
        <v>E.88_1</v>
      </c>
      <c r="F46" s="22">
        <f>[1]hydro3!F46</f>
        <v>119</v>
      </c>
      <c r="G46" s="22">
        <f>[1]hydro3!G46</f>
        <v>5.78</v>
      </c>
      <c r="H46" s="22">
        <f>[1]hydro3!H46</f>
        <v>13.94</v>
      </c>
      <c r="I46" s="22">
        <f>[1]hydro3!I46</f>
        <v>5.35</v>
      </c>
      <c r="J46" s="22">
        <f>[1]hydro3!J46</f>
        <v>7.4</v>
      </c>
      <c r="K46" s="22">
        <f>[1]hydro3!K46</f>
        <v>6.42</v>
      </c>
      <c r="L46" s="22">
        <f>[1]hydro3!L46</f>
        <v>29.1</v>
      </c>
      <c r="M46" s="22">
        <f>[1]hydro3!M46</f>
        <v>29.46</v>
      </c>
      <c r="N46" s="22">
        <f>[1]hydro3!N46</f>
        <v>13.92</v>
      </c>
      <c r="S46" s="57">
        <f t="shared" si="0"/>
        <v>0.24756302521008405</v>
      </c>
    </row>
    <row r="47" spans="1:19" ht="13.8">
      <c r="A47">
        <v>20</v>
      </c>
      <c r="B47" t="s">
        <v>38</v>
      </c>
      <c r="C47" t="s">
        <v>152</v>
      </c>
      <c r="D47" t="s">
        <v>57</v>
      </c>
      <c r="E47" t="s">
        <v>76</v>
      </c>
      <c r="F47" s="22">
        <f>[1]hydro3!F47</f>
        <v>5.5</v>
      </c>
      <c r="G47" s="22">
        <f>[1]hydro3!G47</f>
        <v>2.46</v>
      </c>
      <c r="H47" s="22">
        <f>[1]hydro3!H47</f>
        <v>2.2400000000000002</v>
      </c>
      <c r="I47" s="22">
        <f>[1]hydro3!I47</f>
        <v>2.09</v>
      </c>
      <c r="J47" s="22">
        <f>[1]hydro3!J47</f>
        <v>2.04</v>
      </c>
      <c r="K47" s="22">
        <f>[1]hydro3!K47</f>
        <v>1.98</v>
      </c>
      <c r="L47" s="22">
        <f>[1]hydro3!L47</f>
        <v>1.98</v>
      </c>
      <c r="M47" s="22">
        <f>[1]hydro3!M47</f>
        <v>2.21</v>
      </c>
      <c r="N47" s="22">
        <f>[1]hydro3!N47</f>
        <v>2.14</v>
      </c>
      <c r="O47" t="s">
        <v>191</v>
      </c>
      <c r="P47">
        <v>0.05</v>
      </c>
      <c r="S47" s="57">
        <f t="shared" si="0"/>
        <v>0.4018181818181818</v>
      </c>
    </row>
    <row r="48" spans="1:19" ht="14.4">
      <c r="B48" s="1" t="str">
        <f>CONCATENATE(B47,"_1")</f>
        <v>E.89_1</v>
      </c>
      <c r="F48" s="22">
        <f>[1]hydro3!F48</f>
        <v>60</v>
      </c>
      <c r="G48" s="22">
        <f>[1]hydro3!G48</f>
        <v>9.61</v>
      </c>
      <c r="H48" s="22">
        <f>[1]hydro3!H48</f>
        <v>6.26</v>
      </c>
      <c r="I48" s="22">
        <f>[1]hydro3!I48</f>
        <v>4.17</v>
      </c>
      <c r="J48" s="22">
        <f>[1]hydro3!J48</f>
        <v>3.52</v>
      </c>
      <c r="K48" s="22">
        <f>[1]hydro3!K48</f>
        <v>2.74</v>
      </c>
      <c r="L48" s="22">
        <f>[1]hydro3!L48</f>
        <v>2.74</v>
      </c>
      <c r="M48" s="22">
        <f>[1]hydro3!M48</f>
        <v>5.84</v>
      </c>
      <c r="N48" s="22">
        <f>[1]hydro3!N48</f>
        <v>4.9800000000000004</v>
      </c>
      <c r="S48" s="57">
        <f t="shared" si="0"/>
        <v>9.7333333333333327E-2</v>
      </c>
    </row>
    <row r="49" spans="1:19" ht="13.8">
      <c r="A49">
        <v>21</v>
      </c>
      <c r="B49" t="s">
        <v>39</v>
      </c>
      <c r="C49" t="s">
        <v>152</v>
      </c>
      <c r="D49" t="s">
        <v>55</v>
      </c>
      <c r="E49" t="s">
        <v>76</v>
      </c>
      <c r="F49" s="22">
        <f>[1]hydro3!F49</f>
        <v>6.5</v>
      </c>
      <c r="G49" s="22">
        <f>[1]hydro3!G49</f>
        <v>2.8</v>
      </c>
      <c r="H49" s="22">
        <f>[1]hydro3!H49</f>
        <v>3.03</v>
      </c>
      <c r="I49" s="22">
        <f>[1]hydro3!I49</f>
        <v>3</v>
      </c>
      <c r="J49" s="22">
        <f>[1]hydro3!J49</f>
        <v>3.03</v>
      </c>
      <c r="K49" s="22">
        <f>[1]hydro3!K49</f>
        <v>3.08</v>
      </c>
      <c r="L49" s="22">
        <f>[1]hydro3!L49</f>
        <v>3.16</v>
      </c>
      <c r="M49" s="22">
        <f>[1]hydro3!M49</f>
        <v>5.0199999999999996</v>
      </c>
      <c r="N49" s="22">
        <f>[1]hydro3!N49</f>
        <v>3.3</v>
      </c>
      <c r="O49" t="s">
        <v>192</v>
      </c>
      <c r="P49">
        <v>0</v>
      </c>
      <c r="S49" s="57">
        <f t="shared" si="0"/>
        <v>0.77230769230769225</v>
      </c>
    </row>
    <row r="50" spans="1:19" ht="14.4">
      <c r="B50" s="1" t="str">
        <f>CONCATENATE(B49,"_1")</f>
        <v>E.90_1</v>
      </c>
      <c r="F50" s="22">
        <f>[1]hydro3!F50</f>
        <v>110</v>
      </c>
      <c r="G50" s="22">
        <f>[1]hydro3!G50</f>
        <v>30</v>
      </c>
      <c r="H50" s="22">
        <f>[1]hydro3!H50</f>
        <v>33.74</v>
      </c>
      <c r="I50" s="22">
        <f>[1]hydro3!I50</f>
        <v>33.25</v>
      </c>
      <c r="J50" s="22">
        <f>[1]hydro3!J50</f>
        <v>33.74</v>
      </c>
      <c r="K50" s="22">
        <f>[1]hydro3!K50</f>
        <v>34.549999999999997</v>
      </c>
      <c r="L50" s="22">
        <f>[1]hydro3!L50</f>
        <v>35.85</v>
      </c>
      <c r="M50" s="22">
        <f>[1]hydro3!M50</f>
        <v>68.88</v>
      </c>
      <c r="N50" s="22">
        <f>[1]hydro3!N50</f>
        <v>38.57</v>
      </c>
      <c r="S50" s="57">
        <f t="shared" si="0"/>
        <v>0.62618181818181817</v>
      </c>
    </row>
    <row r="51" spans="1:19" ht="13.8">
      <c r="A51">
        <v>22</v>
      </c>
      <c r="B51" s="22" t="s">
        <v>22</v>
      </c>
      <c r="C51" s="22" t="s">
        <v>152</v>
      </c>
      <c r="D51" s="22" t="s">
        <v>58</v>
      </c>
      <c r="E51" s="22" t="s">
        <v>76</v>
      </c>
      <c r="F51" s="22">
        <f>[1]hydro3!F51</f>
        <v>7.5</v>
      </c>
      <c r="G51" s="22">
        <f>[1]hydro3!G51</f>
        <v>1.02</v>
      </c>
      <c r="H51" s="22">
        <f>[1]hydro3!H51</f>
        <v>1.03</v>
      </c>
      <c r="I51" s="22">
        <f>[1]hydro3!I51</f>
        <v>1.04</v>
      </c>
      <c r="J51" s="22">
        <f>[1]hydro3!J51</f>
        <v>0.89</v>
      </c>
      <c r="K51" s="22">
        <f>[1]hydro3!K51</f>
        <v>0.85</v>
      </c>
      <c r="L51" s="22">
        <f>[1]hydro3!L51</f>
        <v>0.85</v>
      </c>
      <c r="M51" s="22">
        <f>[1]hydro3!M51</f>
        <v>2.44</v>
      </c>
      <c r="N51" s="22">
        <f>[1]hydro3!N51</f>
        <v>1.1599999999999999</v>
      </c>
      <c r="O51" t="s">
        <v>193</v>
      </c>
      <c r="P51">
        <v>0.54</v>
      </c>
      <c r="S51" s="57">
        <f t="shared" si="0"/>
        <v>0.32533333333333331</v>
      </c>
    </row>
    <row r="52" spans="1:19" ht="14.4">
      <c r="B52" s="1" t="str">
        <f>CONCATENATE(B51,"_1")</f>
        <v>E.75_1</v>
      </c>
      <c r="C52" s="22"/>
      <c r="D52" s="22"/>
      <c r="E52" s="22"/>
      <c r="F52" s="22">
        <f>[1]hydro3!F52</f>
        <v>370</v>
      </c>
      <c r="G52" s="22">
        <f>[1]hydro3!G52</f>
        <v>3.28</v>
      </c>
      <c r="H52" s="22">
        <f>[1]hydro3!H52</f>
        <v>3.42</v>
      </c>
      <c r="I52" s="22">
        <f>[1]hydro3!I52</f>
        <v>3.56</v>
      </c>
      <c r="J52" s="22">
        <f>[1]hydro3!J52</f>
        <v>2.7</v>
      </c>
      <c r="K52" s="22">
        <f>[1]hydro3!K52</f>
        <v>2.62</v>
      </c>
      <c r="L52" s="22">
        <f>[1]hydro3!L52</f>
        <v>2.62</v>
      </c>
      <c r="M52" s="22">
        <f>[1]hydro3!M52</f>
        <v>28.56</v>
      </c>
      <c r="N52" s="22">
        <f>[1]hydro3!N52</f>
        <v>6.68</v>
      </c>
      <c r="S52" s="57">
        <f t="shared" si="0"/>
        <v>7.7189189189189183E-2</v>
      </c>
    </row>
    <row r="53" spans="1:19" ht="13.8">
      <c r="A53">
        <v>23</v>
      </c>
      <c r="B53" s="22" t="s">
        <v>14</v>
      </c>
      <c r="C53" s="22" t="s">
        <v>152</v>
      </c>
      <c r="D53" s="22" t="s">
        <v>59</v>
      </c>
      <c r="E53" s="22" t="s">
        <v>76</v>
      </c>
      <c r="F53" s="22">
        <f>[1]hydro3!F53</f>
        <v>8.5</v>
      </c>
      <c r="G53" s="22">
        <f>[1]hydro3!G53</f>
        <v>5.25</v>
      </c>
      <c r="H53" s="22">
        <f>[1]hydro3!H53</f>
        <v>5.46</v>
      </c>
      <c r="I53" s="22">
        <f>[1]hydro3!I53</f>
        <v>5.54</v>
      </c>
      <c r="J53" s="22">
        <f>[1]hydro3!J53</f>
        <v>5.58</v>
      </c>
      <c r="K53" s="22">
        <f>[1]hydro3!K53</f>
        <v>5.49</v>
      </c>
      <c r="L53" s="22">
        <f>[1]hydro3!L53</f>
        <v>5.36</v>
      </c>
      <c r="M53" s="22">
        <f>[1]hydro3!M53</f>
        <v>5.57</v>
      </c>
      <c r="N53" s="22">
        <f>[1]hydro3!N53</f>
        <v>5.46</v>
      </c>
      <c r="O53" t="s">
        <v>194</v>
      </c>
      <c r="P53">
        <v>1.0900000000000001</v>
      </c>
      <c r="S53" s="57">
        <f t="shared" si="0"/>
        <v>0.6552941176470588</v>
      </c>
    </row>
    <row r="54" spans="1:19" ht="14.4">
      <c r="B54" s="1" t="str">
        <f>CONCATENATE(B53,"_1")</f>
        <v>E.87_1</v>
      </c>
      <c r="C54" s="22"/>
      <c r="D54" s="22"/>
      <c r="E54" s="22"/>
      <c r="F54" s="22">
        <f>[1]hydro3!F54</f>
        <v>290</v>
      </c>
      <c r="G54" s="22">
        <f>[1]hydro3!G54</f>
        <v>94.9</v>
      </c>
      <c r="H54" s="22">
        <f>[1]hydro3!H54</f>
        <v>96.16</v>
      </c>
      <c r="I54" s="22">
        <f>[1]hydro3!I54</f>
        <v>96.64</v>
      </c>
      <c r="J54" s="22">
        <f>[1]hydro3!J54</f>
        <v>96.88</v>
      </c>
      <c r="K54" s="22">
        <f>[1]hydro3!K54</f>
        <v>96.34</v>
      </c>
      <c r="L54" s="22">
        <f>[1]hydro3!L54</f>
        <v>95.56</v>
      </c>
      <c r="M54" s="22">
        <f>[1]hydro3!M54</f>
        <v>96.82</v>
      </c>
      <c r="N54" s="22">
        <f>[1]hydro3!N54</f>
        <v>96.19</v>
      </c>
      <c r="S54" s="57">
        <f t="shared" si="0"/>
        <v>0.33386206896551723</v>
      </c>
    </row>
    <row r="55" spans="1:19" ht="13.8">
      <c r="A55">
        <v>24</v>
      </c>
      <c r="B55" s="22" t="s">
        <v>15</v>
      </c>
      <c r="C55" s="22" t="s">
        <v>152</v>
      </c>
      <c r="D55" s="22" t="s">
        <v>60</v>
      </c>
      <c r="E55" s="22" t="s">
        <v>74</v>
      </c>
      <c r="F55" s="22">
        <f>[1]hydro3!F55</f>
        <v>7.5</v>
      </c>
      <c r="G55" s="22">
        <f>[1]hydro3!G55</f>
        <v>2.69</v>
      </c>
      <c r="H55" s="22">
        <f>[1]hydro3!H55</f>
        <v>3.73</v>
      </c>
      <c r="I55" s="22">
        <f>[1]hydro3!I55</f>
        <v>4.3899999999999997</v>
      </c>
      <c r="J55" s="22">
        <f>[1]hydro3!J55</f>
        <v>4.9000000000000004</v>
      </c>
      <c r="K55" s="22">
        <f>[1]hydro3!K55</f>
        <v>5.17</v>
      </c>
      <c r="L55" s="22">
        <f>[1]hydro3!L55</f>
        <v>5.28</v>
      </c>
      <c r="M55" s="22">
        <f>[1]hydro3!M55</f>
        <v>5.6</v>
      </c>
      <c r="N55" s="22">
        <f>[1]hydro3!N55</f>
        <v>4.54</v>
      </c>
      <c r="O55" t="s">
        <v>195</v>
      </c>
      <c r="P55">
        <v>26.35</v>
      </c>
      <c r="S55" s="57">
        <f t="shared" si="0"/>
        <v>0.74666666666666659</v>
      </c>
    </row>
    <row r="56" spans="1:19" ht="14.4">
      <c r="B56" s="1" t="str">
        <f>CONCATENATE(B55,"_1")</f>
        <v>E.95_1</v>
      </c>
      <c r="C56" s="22"/>
      <c r="D56" s="22"/>
      <c r="E56" s="22"/>
      <c r="F56" s="22">
        <f>[1]hydro3!F56</f>
        <v>700</v>
      </c>
      <c r="G56" s="22" t="str">
        <f>[1]hydro3!G56</f>
        <v>***</v>
      </c>
      <c r="H56" s="22" t="str">
        <f>[1]hydro3!H56</f>
        <v>***</v>
      </c>
      <c r="I56" s="22" t="str">
        <f>[1]hydro3!I56</f>
        <v>***</v>
      </c>
      <c r="J56" s="22" t="str">
        <f>[1]hydro3!J56</f>
        <v>***</v>
      </c>
      <c r="K56" s="22" t="str">
        <f>[1]hydro3!K56</f>
        <v>***</v>
      </c>
      <c r="L56" s="22" t="str">
        <f>[1]hydro3!L56</f>
        <v>***</v>
      </c>
      <c r="M56" s="22" t="str">
        <f>[1]hydro3!M56</f>
        <v>***</v>
      </c>
      <c r="N56" s="22">
        <f>[1]hydro3!N56</f>
        <v>0</v>
      </c>
      <c r="S56" s="57" t="e">
        <f t="shared" si="0"/>
        <v>#VALUE!</v>
      </c>
    </row>
    <row r="57" spans="1:19" ht="13.8">
      <c r="A57">
        <v>25</v>
      </c>
      <c r="B57" s="22" t="s">
        <v>16</v>
      </c>
      <c r="C57" s="22" t="s">
        <v>152</v>
      </c>
      <c r="D57" s="22" t="s">
        <v>61</v>
      </c>
      <c r="E57" s="22" t="s">
        <v>74</v>
      </c>
      <c r="F57" s="22">
        <f>[1]hydro3!F57</f>
        <v>9.8000000000000007</v>
      </c>
      <c r="G57" s="22">
        <f>[1]hydro3!G57</f>
        <v>4.87</v>
      </c>
      <c r="H57" s="22">
        <f>[1]hydro3!H57</f>
        <v>5.81</v>
      </c>
      <c r="I57" s="22">
        <f>[1]hydro3!I57</f>
        <v>6.47</v>
      </c>
      <c r="J57" s="22">
        <f>[1]hydro3!J57</f>
        <v>6.98</v>
      </c>
      <c r="K57" s="22">
        <f>[1]hydro3!K57</f>
        <v>7.24</v>
      </c>
      <c r="L57" s="22">
        <f>[1]hydro3!L57</f>
        <v>7.38</v>
      </c>
      <c r="M57" s="22">
        <f>[1]hydro3!M57</f>
        <v>7.65</v>
      </c>
      <c r="N57" s="22">
        <f>[1]hydro3!N57</f>
        <v>6.63</v>
      </c>
      <c r="O57" t="s">
        <v>196</v>
      </c>
      <c r="P57">
        <v>27.4</v>
      </c>
      <c r="S57" s="57">
        <f t="shared" si="0"/>
        <v>0.78061224489795922</v>
      </c>
    </row>
    <row r="58" spans="1:19" ht="14.4">
      <c r="B58" s="1" t="str">
        <f>CONCATENATE(B57,"_1")</f>
        <v>E.18_1</v>
      </c>
      <c r="C58" s="22"/>
      <c r="D58" s="22"/>
      <c r="E58" s="22"/>
      <c r="F58" s="22">
        <f>[1]hydro3!F58</f>
        <v>1050</v>
      </c>
      <c r="G58" s="22">
        <f>[1]hydro3!G58</f>
        <v>317.98</v>
      </c>
      <c r="H58" s="22">
        <f>[1]hydro3!H58</f>
        <v>433.5</v>
      </c>
      <c r="I58" s="22">
        <f>[1]hydro3!I58</f>
        <v>519.15</v>
      </c>
      <c r="J58" s="22">
        <f>[1]hydro3!J58</f>
        <v>597.30999999999995</v>
      </c>
      <c r="K58" s="22">
        <f>[1]hydro3!K58</f>
        <v>632.69000000000005</v>
      </c>
      <c r="L58" s="22">
        <f>[1]hydro3!L58</f>
        <v>651.74</v>
      </c>
      <c r="M58" s="22">
        <f>[1]hydro3!M58</f>
        <v>688.48</v>
      </c>
      <c r="N58" s="22">
        <f>[1]hydro3!N58</f>
        <v>548.69000000000005</v>
      </c>
      <c r="S58" s="57">
        <f t="shared" si="0"/>
        <v>0.65569523809523811</v>
      </c>
    </row>
    <row r="59" spans="1:19" ht="13.8">
      <c r="A59">
        <v>26</v>
      </c>
      <c r="B59" s="22" t="s">
        <v>356</v>
      </c>
      <c r="C59" s="22" t="s">
        <v>152</v>
      </c>
      <c r="D59" s="22" t="s">
        <v>62</v>
      </c>
      <c r="E59" s="22" t="s">
        <v>76</v>
      </c>
      <c r="F59" s="22">
        <f>[1]hydro3!F59</f>
        <v>6.3</v>
      </c>
      <c r="G59" s="22">
        <f>[1]hydro3!G59</f>
        <v>1.17</v>
      </c>
      <c r="H59" s="22">
        <f>[1]hydro3!H59</f>
        <v>1.1399999999999999</v>
      </c>
      <c r="I59" s="22">
        <f>[1]hydro3!I59</f>
        <v>1.23</v>
      </c>
      <c r="J59" s="22">
        <f>[1]hydro3!J59</f>
        <v>1.21</v>
      </c>
      <c r="K59" s="22">
        <f>[1]hydro3!K59</f>
        <v>1.18</v>
      </c>
      <c r="L59" s="22">
        <f>[1]hydro3!L59</f>
        <v>1.44</v>
      </c>
      <c r="M59" s="22">
        <f>[1]hydro3!M59</f>
        <v>1.66</v>
      </c>
      <c r="N59" s="22">
        <f>[1]hydro3!N59</f>
        <v>1.29</v>
      </c>
      <c r="O59" t="s">
        <v>197</v>
      </c>
      <c r="S59" s="57">
        <f t="shared" si="0"/>
        <v>0.2634920634920635</v>
      </c>
    </row>
    <row r="60" spans="1:19" ht="14.4">
      <c r="B60" s="1" t="str">
        <f>CONCATENATE(B59,"_1")</f>
        <v>E.57A_1</v>
      </c>
      <c r="C60" s="22"/>
      <c r="D60" s="22"/>
      <c r="E60" s="22"/>
      <c r="F60" s="22">
        <f>[1]hydro3!F60</f>
        <v>0</v>
      </c>
      <c r="G60" s="22" t="str">
        <f>[1]hydro3!G60</f>
        <v>***</v>
      </c>
      <c r="H60" s="22" t="str">
        <f>[1]hydro3!H60</f>
        <v>***</v>
      </c>
      <c r="I60" s="22" t="str">
        <f>[1]hydro3!I60</f>
        <v>***</v>
      </c>
      <c r="J60" s="22" t="str">
        <f>[1]hydro3!J60</f>
        <v>***</v>
      </c>
      <c r="K60" s="22" t="str">
        <f>[1]hydro3!K60</f>
        <v>***</v>
      </c>
      <c r="L60" s="22" t="str">
        <f>[1]hydro3!L60</f>
        <v>***</v>
      </c>
      <c r="M60" s="22" t="str">
        <f>[1]hydro3!M60</f>
        <v>***</v>
      </c>
      <c r="N60" s="22">
        <f>[1]hydro3!N60</f>
        <v>0</v>
      </c>
      <c r="S60" s="57" t="e">
        <f t="shared" si="0"/>
        <v>#VALUE!</v>
      </c>
    </row>
    <row r="61" spans="1:19" ht="13.8">
      <c r="A61">
        <v>27</v>
      </c>
      <c r="B61" s="22" t="s">
        <v>24</v>
      </c>
      <c r="C61" s="22" t="s">
        <v>152</v>
      </c>
      <c r="D61" s="22" t="s">
        <v>63</v>
      </c>
      <c r="E61" s="22" t="s">
        <v>76</v>
      </c>
      <c r="F61" s="22">
        <f>[1]hydro3!F61</f>
        <v>9</v>
      </c>
      <c r="G61" s="22">
        <f>[1]hydro3!G61</f>
        <v>8.7799999999999994</v>
      </c>
      <c r="H61" s="22">
        <f>[1]hydro3!H61</f>
        <v>7.94</v>
      </c>
      <c r="I61" s="22">
        <f>[1]hydro3!I61</f>
        <v>6.68</v>
      </c>
      <c r="J61" s="22">
        <f>[1]hydro3!J61</f>
        <v>5.39</v>
      </c>
      <c r="K61" s="22">
        <f>[1]hydro3!K61</f>
        <v>4.7300000000000004</v>
      </c>
      <c r="L61" s="22">
        <f>[1]hydro3!L61</f>
        <v>4.8</v>
      </c>
      <c r="M61" s="22">
        <f>[1]hydro3!M61</f>
        <v>7.96</v>
      </c>
      <c r="N61" s="22">
        <f>[1]hydro3!N61</f>
        <v>6.61</v>
      </c>
      <c r="O61" t="s">
        <v>198</v>
      </c>
      <c r="P61">
        <v>0</v>
      </c>
      <c r="S61" s="57">
        <f t="shared" si="0"/>
        <v>0.88444444444444448</v>
      </c>
    </row>
    <row r="62" spans="1:19" ht="14.4">
      <c r="B62" s="1" t="str">
        <f>CONCATENATE(B61,"_1")</f>
        <v>E.54_1</v>
      </c>
      <c r="C62" s="22"/>
      <c r="D62" s="22"/>
      <c r="E62" s="22"/>
      <c r="F62" s="22">
        <f>[1]hydro3!F62</f>
        <v>370</v>
      </c>
      <c r="G62" s="22">
        <f>[1]hydro3!G62</f>
        <v>359</v>
      </c>
      <c r="H62" s="22">
        <f>[1]hydro3!H62</f>
        <v>317</v>
      </c>
      <c r="I62" s="22">
        <f>[1]hydro3!I62</f>
        <v>254</v>
      </c>
      <c r="J62" s="22">
        <f>[1]hydro3!J62</f>
        <v>190.12</v>
      </c>
      <c r="K62" s="22">
        <f>[1]hydro3!K62</f>
        <v>158.44</v>
      </c>
      <c r="L62" s="22">
        <f>[1]hydro3!L62</f>
        <v>161.80000000000001</v>
      </c>
      <c r="M62" s="22">
        <f>[1]hydro3!M62</f>
        <v>318</v>
      </c>
      <c r="N62" s="22">
        <f>[1]hydro3!N62</f>
        <v>251.19</v>
      </c>
      <c r="S62" s="57">
        <f t="shared" si="0"/>
        <v>0.85945945945945945</v>
      </c>
    </row>
    <row r="63" spans="1:19" ht="13.8">
      <c r="A63">
        <v>28</v>
      </c>
      <c r="B63" s="22" t="s">
        <v>23</v>
      </c>
      <c r="C63" s="22" t="s">
        <v>152</v>
      </c>
      <c r="D63" s="22" t="s">
        <v>64</v>
      </c>
      <c r="E63" s="22" t="s">
        <v>74</v>
      </c>
      <c r="F63" s="22">
        <f>[1]hydro3!F63</f>
        <v>9</v>
      </c>
      <c r="G63" s="22">
        <f>[1]hydro3!G63</f>
        <v>9.52</v>
      </c>
      <c r="H63" s="22">
        <f>[1]hydro3!H63</f>
        <v>9.49</v>
      </c>
      <c r="I63" s="22">
        <f>[1]hydro3!I63</f>
        <v>9.16</v>
      </c>
      <c r="J63" s="22">
        <f>[1]hydro3!J63</f>
        <v>8.4600000000000009</v>
      </c>
      <c r="K63" s="22">
        <f>[1]hydro3!K63</f>
        <v>7.7</v>
      </c>
      <c r="L63" s="22">
        <f>[1]hydro3!L63</f>
        <v>7.17</v>
      </c>
      <c r="M63" s="22">
        <f>[1]hydro3!M63</f>
        <v>9.77</v>
      </c>
      <c r="N63" s="22">
        <f>[1]hydro3!N63</f>
        <v>8.75</v>
      </c>
      <c r="O63" t="s">
        <v>199</v>
      </c>
      <c r="P63">
        <v>0</v>
      </c>
      <c r="S63" s="57">
        <f t="shared" si="0"/>
        <v>1.0855555555555556</v>
      </c>
    </row>
    <row r="64" spans="1:19" ht="14.4">
      <c r="B64" s="1" t="str">
        <f>CONCATENATE(B63,"_1")</f>
        <v>E.70_1</v>
      </c>
      <c r="C64" s="22"/>
      <c r="D64" s="22"/>
      <c r="E64" s="22"/>
      <c r="F64" s="22">
        <f>[1]hydro3!F64</f>
        <v>520</v>
      </c>
      <c r="G64" s="22">
        <f>[1]hydro3!G64</f>
        <v>598</v>
      </c>
      <c r="H64" s="22">
        <f>[1]hydro3!H64</f>
        <v>593.5</v>
      </c>
      <c r="I64" s="22">
        <f>[1]hydro3!I64</f>
        <v>544</v>
      </c>
      <c r="J64" s="22">
        <f>[1]hydro3!J64</f>
        <v>450</v>
      </c>
      <c r="K64" s="22">
        <f>[1]hydro3!K64</f>
        <v>371.4</v>
      </c>
      <c r="L64" s="22">
        <f>[1]hydro3!L64</f>
        <v>322.11</v>
      </c>
      <c r="M64" s="22">
        <f>[1]hydro3!M64</f>
        <v>635.5</v>
      </c>
      <c r="N64" s="22">
        <f>[1]hydro3!N64</f>
        <v>502.07</v>
      </c>
      <c r="S64" s="57">
        <f t="shared" si="0"/>
        <v>1.2221153846153847</v>
      </c>
    </row>
    <row r="65" spans="1:19" ht="13.8">
      <c r="A65">
        <v>29</v>
      </c>
      <c r="B65" s="22" t="s">
        <v>17</v>
      </c>
      <c r="C65" s="22" t="s">
        <v>152</v>
      </c>
      <c r="D65" s="22" t="s">
        <v>65</v>
      </c>
      <c r="E65" s="22" t="s">
        <v>74</v>
      </c>
      <c r="F65" s="22">
        <f>[1]hydro3!F65</f>
        <v>8.8000000000000007</v>
      </c>
      <c r="G65" s="22">
        <f>[1]hydro3!G65</f>
        <v>10.88</v>
      </c>
      <c r="H65" s="22">
        <f>[1]hydro3!H65</f>
        <v>11.01</v>
      </c>
      <c r="I65" s="22">
        <f>[1]hydro3!I65</f>
        <v>10.94</v>
      </c>
      <c r="J65" s="22">
        <f>[1]hydro3!J65</f>
        <v>10.76</v>
      </c>
      <c r="K65" s="22">
        <f>[1]hydro3!K65</f>
        <v>10.46</v>
      </c>
      <c r="L65" s="22">
        <f>[1]hydro3!L65</f>
        <v>10.26</v>
      </c>
      <c r="M65" s="22">
        <f>[1]hydro3!M65</f>
        <v>10.7</v>
      </c>
      <c r="N65" s="22">
        <f>[1]hydro3!N65</f>
        <v>10.72</v>
      </c>
      <c r="O65" t="s">
        <v>200</v>
      </c>
      <c r="P65">
        <v>5.59</v>
      </c>
      <c r="S65" s="57">
        <f t="shared" si="0"/>
        <v>1.2159090909090908</v>
      </c>
    </row>
    <row r="66" spans="1:19" ht="14.4">
      <c r="B66" s="1" t="str">
        <f>CONCATENATE(B65,"_1")</f>
        <v>E.92_1</v>
      </c>
      <c r="C66" s="22"/>
      <c r="D66" s="22"/>
      <c r="E66" s="22"/>
      <c r="F66" s="22">
        <f>[1]hydro3!F66</f>
        <v>180</v>
      </c>
      <c r="G66" s="22">
        <f>[1]hydro3!G66</f>
        <v>466.3</v>
      </c>
      <c r="H66" s="22">
        <f>[1]hydro3!H66</f>
        <v>483.85</v>
      </c>
      <c r="I66" s="22">
        <f>[1]hydro3!I66</f>
        <v>474.4</v>
      </c>
      <c r="J66" s="22">
        <f>[1]hydro3!J66</f>
        <v>450.1</v>
      </c>
      <c r="K66" s="22">
        <f>[1]hydro3!K66</f>
        <v>409.8</v>
      </c>
      <c r="L66" s="22">
        <f>[1]hydro3!L66</f>
        <v>383.8</v>
      </c>
      <c r="M66" s="22">
        <f>[1]hydro3!M66</f>
        <v>442</v>
      </c>
      <c r="N66" s="22">
        <f>[1]hydro3!N66</f>
        <v>444.32</v>
      </c>
      <c r="S66" s="57">
        <f t="shared" si="0"/>
        <v>2.4555555555555557</v>
      </c>
    </row>
    <row r="67" spans="1:19" ht="13.8">
      <c r="A67">
        <v>30</v>
      </c>
      <c r="B67" t="s">
        <v>40</v>
      </c>
      <c r="C67" t="s">
        <v>152</v>
      </c>
      <c r="D67" t="s">
        <v>66</v>
      </c>
      <c r="E67" t="s">
        <v>77</v>
      </c>
      <c r="F67" s="22">
        <f>[1]hydro3!F67</f>
        <v>9.5</v>
      </c>
      <c r="G67" s="22">
        <f>[1]hydro3!G67</f>
        <v>8.5</v>
      </c>
      <c r="H67" s="22">
        <f>[1]hydro3!H67</f>
        <v>9.19</v>
      </c>
      <c r="I67" s="22">
        <f>[1]hydro3!I67</f>
        <v>9.6300000000000008</v>
      </c>
      <c r="J67" s="22">
        <f>[1]hydro3!J67</f>
        <v>9.81</v>
      </c>
      <c r="K67" s="22">
        <f>[1]hydro3!K67</f>
        <v>9.93</v>
      </c>
      <c r="L67" s="22">
        <f>[1]hydro3!L67</f>
        <v>9.94</v>
      </c>
      <c r="M67" s="22">
        <f>[1]hydro3!M67</f>
        <v>10.029999999999999</v>
      </c>
      <c r="N67" s="22">
        <f>[1]hydro3!N67</f>
        <v>9.58</v>
      </c>
      <c r="O67" t="s">
        <v>201</v>
      </c>
      <c r="S67" s="57">
        <f t="shared" si="0"/>
        <v>1.0557894736842104</v>
      </c>
    </row>
    <row r="68" spans="1:19" ht="14.4">
      <c r="B68" s="1" t="str">
        <f>CONCATENATE(B67,"_1")</f>
        <v>E.102_1</v>
      </c>
      <c r="F68" s="22">
        <f>[1]hydro3!F68</f>
        <v>0</v>
      </c>
      <c r="G68" s="22" t="str">
        <f>[1]hydro3!G68</f>
        <v>***</v>
      </c>
      <c r="H68" s="22" t="str">
        <f>[1]hydro3!H68</f>
        <v>***</v>
      </c>
      <c r="I68" s="22" t="str">
        <f>[1]hydro3!I68</f>
        <v>***</v>
      </c>
      <c r="J68" s="22" t="str">
        <f>[1]hydro3!J68</f>
        <v>***</v>
      </c>
      <c r="K68" s="22" t="str">
        <f>[1]hydro3!K68</f>
        <v>***</v>
      </c>
      <c r="L68" s="22" t="str">
        <f>[1]hydro3!L68</f>
        <v>***</v>
      </c>
      <c r="M68" s="22" t="str">
        <f>[1]hydro3!M68</f>
        <v>***</v>
      </c>
      <c r="N68" s="22">
        <f>[1]hydro3!N68</f>
        <v>0</v>
      </c>
      <c r="S68" s="57" t="e">
        <f t="shared" si="0"/>
        <v>#VALUE!</v>
      </c>
    </row>
    <row r="69" spans="1:19" ht="13.8">
      <c r="A69">
        <v>31</v>
      </c>
      <c r="B69" s="22" t="s">
        <v>18</v>
      </c>
      <c r="C69" s="22" t="s">
        <v>152</v>
      </c>
      <c r="D69" s="22" t="s">
        <v>66</v>
      </c>
      <c r="E69" s="22" t="s">
        <v>77</v>
      </c>
      <c r="F69" s="22">
        <f>[1]hydro3!F69</f>
        <v>12</v>
      </c>
      <c r="G69" s="22">
        <f>[1]hydro3!G69</f>
        <v>10.62</v>
      </c>
      <c r="H69" s="22">
        <f>[1]hydro3!H69</f>
        <v>10.96</v>
      </c>
      <c r="I69" s="22">
        <f>[1]hydro3!I69</f>
        <v>11.54</v>
      </c>
      <c r="J69" s="22">
        <f>[1]hydro3!J69</f>
        <v>11.8</v>
      </c>
      <c r="K69" s="22">
        <f>[1]hydro3!K69</f>
        <v>12.13</v>
      </c>
      <c r="L69" s="22">
        <f>[1]hydro3!L69</f>
        <v>12.39</v>
      </c>
      <c r="M69" s="22">
        <f>[1]hydro3!M69</f>
        <v>11.97</v>
      </c>
      <c r="N69" s="22">
        <f>[1]hydro3!N69</f>
        <v>11.63</v>
      </c>
      <c r="O69" t="s">
        <v>202</v>
      </c>
      <c r="P69">
        <v>35.68</v>
      </c>
      <c r="S69" s="57">
        <f t="shared" si="0"/>
        <v>0.99750000000000005</v>
      </c>
    </row>
    <row r="70" spans="1:19" ht="14.4">
      <c r="B70" s="1" t="str">
        <f>CONCATENATE(B69,"_1")</f>
        <v>E.2A_1</v>
      </c>
      <c r="C70" s="22"/>
      <c r="D70" s="22"/>
      <c r="E70" s="22"/>
      <c r="F70" s="22">
        <f>[1]hydro3!F70</f>
        <v>1020</v>
      </c>
      <c r="G70" s="22" t="str">
        <f>[1]hydro3!G70</f>
        <v>***</v>
      </c>
      <c r="H70" s="22">
        <f>[1]hydro3!H70</f>
        <v>565.79</v>
      </c>
      <c r="I70" s="22">
        <f>[1]hydro3!I70</f>
        <v>768.67</v>
      </c>
      <c r="J70" s="22">
        <f>[1]hydro3!J70</f>
        <v>890</v>
      </c>
      <c r="K70" s="22">
        <f>[1]hydro3!K70</f>
        <v>0</v>
      </c>
      <c r="L70" s="22">
        <f>[1]hydro3!L70</f>
        <v>1207.2</v>
      </c>
      <c r="M70" s="22">
        <f>[1]hydro3!M70</f>
        <v>1000.5</v>
      </c>
      <c r="N70" s="22">
        <f>[1]hydro3!N70</f>
        <v>886.43</v>
      </c>
      <c r="S70" s="57">
        <f t="shared" si="0"/>
        <v>0.98088235294117643</v>
      </c>
    </row>
    <row r="71" spans="1:19" ht="13.8">
      <c r="A71">
        <v>32</v>
      </c>
      <c r="B71" s="22" t="s">
        <v>19</v>
      </c>
      <c r="C71" s="22" t="s">
        <v>152</v>
      </c>
      <c r="D71" s="22" t="s">
        <v>67</v>
      </c>
      <c r="E71" s="22" t="s">
        <v>77</v>
      </c>
      <c r="F71" s="22">
        <f>[1]hydro3!F71</f>
        <v>12.5</v>
      </c>
      <c r="G71" s="22">
        <f>[1]hydro3!G71</f>
        <v>8.98</v>
      </c>
      <c r="H71" s="22">
        <f>[1]hydro3!H71</f>
        <v>9.5299999999999994</v>
      </c>
      <c r="I71" s="22">
        <f>[1]hydro3!I71</f>
        <v>9.9600000000000009</v>
      </c>
      <c r="J71" s="22">
        <f>[1]hydro3!J71</f>
        <v>10.56</v>
      </c>
      <c r="K71" s="22">
        <f>[1]hydro3!K71</f>
        <v>10.89</v>
      </c>
      <c r="L71" s="22">
        <f>[1]hydro3!L71</f>
        <v>11.21</v>
      </c>
      <c r="M71" s="22">
        <f>[1]hydro3!M71</f>
        <v>11.64</v>
      </c>
      <c r="N71" s="22">
        <f>[1]hydro3!N71</f>
        <v>10.4</v>
      </c>
      <c r="O71" t="s">
        <v>203</v>
      </c>
      <c r="P71">
        <v>25.84</v>
      </c>
      <c r="S71" s="57">
        <f t="shared" si="0"/>
        <v>0.93120000000000003</v>
      </c>
    </row>
    <row r="72" spans="1:19" ht="14.4">
      <c r="B72" s="1" t="str">
        <f>CONCATENATE(B71,"_1")</f>
        <v>E.97_1</v>
      </c>
      <c r="C72" s="22"/>
      <c r="D72" s="22"/>
      <c r="E72" s="22"/>
      <c r="F72" s="22">
        <f>[1]hydro3!F72</f>
        <v>1200</v>
      </c>
      <c r="G72" s="22">
        <f>[1]hydro3!G72</f>
        <v>497.2</v>
      </c>
      <c r="H72" s="22">
        <f>[1]hydro3!H72</f>
        <v>589.04</v>
      </c>
      <c r="I72" s="22">
        <f>[1]hydro3!I72</f>
        <v>661.28</v>
      </c>
      <c r="J72" s="22">
        <f>[1]hydro3!J72</f>
        <v>766.56</v>
      </c>
      <c r="K72" s="22">
        <f>[1]hydro3!K72</f>
        <v>824.64</v>
      </c>
      <c r="L72" s="22">
        <f>[1]hydro3!L72</f>
        <v>888.52</v>
      </c>
      <c r="M72" s="22">
        <f>[1]hydro3!M72</f>
        <v>980.8</v>
      </c>
      <c r="N72" s="22">
        <f>[1]hydro3!N72</f>
        <v>744.01</v>
      </c>
      <c r="S72" s="57">
        <f t="shared" si="0"/>
        <v>0.81733333333333325</v>
      </c>
    </row>
    <row r="73" spans="1:19" ht="13.8">
      <c r="A73">
        <v>33</v>
      </c>
      <c r="B73" s="22" t="s">
        <v>20</v>
      </c>
      <c r="C73" s="22" t="s">
        <v>152</v>
      </c>
      <c r="D73" s="22" t="s">
        <v>68</v>
      </c>
      <c r="E73" s="22" t="s">
        <v>77</v>
      </c>
      <c r="F73" s="22">
        <f>[1]hydro3!F73</f>
        <v>10</v>
      </c>
      <c r="G73" s="22">
        <f>[1]hydro3!G73</f>
        <v>6.99</v>
      </c>
      <c r="H73" s="22">
        <f>[1]hydro3!H73</f>
        <v>7.48</v>
      </c>
      <c r="I73" s="22">
        <f>[1]hydro3!I73</f>
        <v>7.88</v>
      </c>
      <c r="J73" s="22">
        <f>[1]hydro3!J73</f>
        <v>8.31</v>
      </c>
      <c r="K73" s="22">
        <f>[1]hydro3!K73</f>
        <v>8.6199999999999992</v>
      </c>
      <c r="L73" s="22">
        <f>[1]hydro3!L73</f>
        <v>8.89</v>
      </c>
      <c r="M73" s="22">
        <f>[1]hydro3!M73</f>
        <v>9.14</v>
      </c>
      <c r="N73" s="22">
        <f>[1]hydro3!N73</f>
        <v>8.19</v>
      </c>
      <c r="O73" t="s">
        <v>204</v>
      </c>
      <c r="P73">
        <v>32</v>
      </c>
      <c r="S73" s="57">
        <f t="shared" si="0"/>
        <v>0.91400000000000003</v>
      </c>
    </row>
    <row r="74" spans="1:19" ht="14.4">
      <c r="B74" s="1" t="str">
        <f>CONCATENATE(B73,"_1")</f>
        <v>E.20A_1</v>
      </c>
      <c r="C74" s="22"/>
      <c r="D74" s="22"/>
      <c r="E74" s="22"/>
      <c r="F74" s="22">
        <f>[1]hydro3!F74</f>
        <v>1100</v>
      </c>
      <c r="G74" s="22">
        <f>[1]hydro3!G74</f>
        <v>498.55</v>
      </c>
      <c r="H74" s="22">
        <f>[1]hydro3!H74</f>
        <v>575.17999999999995</v>
      </c>
      <c r="I74" s="22">
        <f>[1]hydro3!I74</f>
        <v>640.71</v>
      </c>
      <c r="J74" s="22">
        <f>[1]hydro3!J74</f>
        <v>723.41</v>
      </c>
      <c r="K74" s="22">
        <f>[1]hydro3!K74</f>
        <v>776.19</v>
      </c>
      <c r="L74" s="22">
        <f>[1]hydro3!L74</f>
        <v>837.41</v>
      </c>
      <c r="M74" s="22">
        <f>[1]hydro3!M74</f>
        <v>896.55</v>
      </c>
      <c r="N74" s="22">
        <f>[1]hydro3!N74</f>
        <v>706.86</v>
      </c>
      <c r="S74" s="57">
        <f t="shared" ref="S74:S114" si="1">M74/F74</f>
        <v>0.81504545454545452</v>
      </c>
    </row>
    <row r="75" spans="1:19" ht="13.8">
      <c r="A75">
        <v>34</v>
      </c>
      <c r="B75" t="s">
        <v>205</v>
      </c>
      <c r="C75" t="s">
        <v>143</v>
      </c>
      <c r="D75" t="s">
        <v>206</v>
      </c>
      <c r="E75" t="s">
        <v>71</v>
      </c>
      <c r="F75" s="22">
        <f>[1]hydro3!F75</f>
        <v>8.5</v>
      </c>
      <c r="G75" s="22">
        <f>[1]hydro3!G75</f>
        <v>1.76</v>
      </c>
      <c r="H75" s="22">
        <f>[1]hydro3!H75</f>
        <v>1.39</v>
      </c>
      <c r="I75" s="22">
        <f>[1]hydro3!I75</f>
        <v>1.18</v>
      </c>
      <c r="J75" s="22">
        <f>[1]hydro3!J75</f>
        <v>1.45</v>
      </c>
      <c r="K75" s="22">
        <f>[1]hydro3!K75</f>
        <v>2.09</v>
      </c>
      <c r="L75" s="22">
        <f>[1]hydro3!L75</f>
        <v>1.53</v>
      </c>
      <c r="M75" s="22">
        <f>[1]hydro3!M75</f>
        <v>3.65</v>
      </c>
      <c r="N75" s="22">
        <f>[1]hydro3!N75</f>
        <v>1.86</v>
      </c>
      <c r="O75" t="s">
        <v>207</v>
      </c>
      <c r="P75">
        <v>0.42</v>
      </c>
      <c r="S75" s="57">
        <f t="shared" si="1"/>
        <v>0.42941176470588233</v>
      </c>
    </row>
    <row r="76" spans="1:19" ht="14.4">
      <c r="B76" s="1" t="str">
        <f>CONCATENATE(B75,"_1")</f>
        <v>Kh.61_1</v>
      </c>
      <c r="F76" s="22">
        <f>[1]hydro3!F76</f>
        <v>370</v>
      </c>
      <c r="G76" s="22">
        <f>[1]hydro3!G76</f>
        <v>24.76</v>
      </c>
      <c r="H76" s="22">
        <f>[1]hydro3!H76</f>
        <v>16.690000000000001</v>
      </c>
      <c r="I76" s="22">
        <f>[1]hydro3!I76</f>
        <v>12.11</v>
      </c>
      <c r="J76" s="22">
        <f>[1]hydro3!J76</f>
        <v>18</v>
      </c>
      <c r="K76" s="22">
        <f>[1]hydro3!K76</f>
        <v>32.700000000000003</v>
      </c>
      <c r="L76" s="22">
        <f>[1]hydro3!L76</f>
        <v>19.75</v>
      </c>
      <c r="M76" s="22">
        <f>[1]hydro3!M76</f>
        <v>83</v>
      </c>
      <c r="N76" s="22">
        <f>[1]hydro3!N76</f>
        <v>29.57</v>
      </c>
      <c r="S76" s="57">
        <f t="shared" si="1"/>
        <v>0.22432432432432434</v>
      </c>
    </row>
    <row r="77" spans="1:19" ht="13.8">
      <c r="A77">
        <v>35</v>
      </c>
      <c r="B77" t="s">
        <v>208</v>
      </c>
      <c r="C77" t="s">
        <v>143</v>
      </c>
      <c r="D77" t="s">
        <v>209</v>
      </c>
      <c r="E77" t="s">
        <v>71</v>
      </c>
      <c r="F77" s="22">
        <f>[1]hydro3!F77</f>
        <v>10</v>
      </c>
      <c r="G77" s="22">
        <f>[1]hydro3!G77</f>
        <v>3.1</v>
      </c>
      <c r="H77" s="22">
        <f>[1]hydro3!H77</f>
        <v>2.61</v>
      </c>
      <c r="I77" s="22">
        <f>[1]hydro3!I77</f>
        <v>2.4300000000000002</v>
      </c>
      <c r="J77" s="22">
        <f>[1]hydro3!J77</f>
        <v>2.39</v>
      </c>
      <c r="K77" s="22">
        <f>[1]hydro3!K77</f>
        <v>2.4700000000000002</v>
      </c>
      <c r="L77" s="22">
        <f>[1]hydro3!L77</f>
        <v>2.5299999999999998</v>
      </c>
      <c r="M77" s="22">
        <f>[1]hydro3!M77</f>
        <v>3.79</v>
      </c>
      <c r="N77" s="22">
        <f>[1]hydro3!N77</f>
        <v>2.76</v>
      </c>
      <c r="O77" t="s">
        <v>210</v>
      </c>
      <c r="P77">
        <v>1.81</v>
      </c>
      <c r="S77" s="57">
        <f t="shared" si="1"/>
        <v>0.379</v>
      </c>
    </row>
    <row r="78" spans="1:19" ht="14.4">
      <c r="B78" s="1" t="str">
        <f>CONCATENATE(B77,"_1")</f>
        <v>Kh.28A_1</v>
      </c>
      <c r="F78" s="22">
        <f>[1]hydro3!F78</f>
        <v>650</v>
      </c>
      <c r="G78" s="22">
        <f>[1]hydro3!G78</f>
        <v>29</v>
      </c>
      <c r="H78" s="22">
        <f>[1]hydro3!H78</f>
        <v>6.46</v>
      </c>
      <c r="I78" s="22">
        <f>[1]hydro3!I78</f>
        <v>3.39</v>
      </c>
      <c r="J78" s="22">
        <f>[1]hydro3!J78</f>
        <v>3.18</v>
      </c>
      <c r="K78" s="22">
        <f>[1]hydro3!K78</f>
        <v>4.07</v>
      </c>
      <c r="L78" s="22">
        <f>[1]hydro3!L78</f>
        <v>5.0999999999999996</v>
      </c>
      <c r="M78" s="22">
        <f>[1]hydro3!M78</f>
        <v>76</v>
      </c>
      <c r="N78" s="22">
        <f>[1]hydro3!N78</f>
        <v>18.170000000000002</v>
      </c>
      <c r="S78" s="57">
        <f t="shared" si="1"/>
        <v>0.11692307692307692</v>
      </c>
    </row>
    <row r="79" spans="1:19" ht="13.8">
      <c r="A79">
        <v>36</v>
      </c>
      <c r="B79" t="s">
        <v>211</v>
      </c>
      <c r="C79" t="s">
        <v>143</v>
      </c>
      <c r="D79" t="s">
        <v>212</v>
      </c>
      <c r="E79" t="s">
        <v>71</v>
      </c>
      <c r="F79" s="22">
        <f>[1]hydro3!F79</f>
        <v>9</v>
      </c>
      <c r="G79" s="22">
        <f>[1]hydro3!G79</f>
        <v>3.82</v>
      </c>
      <c r="H79" s="22">
        <f>[1]hydro3!H79</f>
        <v>3.06</v>
      </c>
      <c r="I79" s="22">
        <f>[1]hydro3!I79</f>
        <v>2.8</v>
      </c>
      <c r="J79" s="22">
        <f>[1]hydro3!J79</f>
        <v>2.4300000000000002</v>
      </c>
      <c r="K79" s="22">
        <f>[1]hydro3!K79</f>
        <v>2.4700000000000002</v>
      </c>
      <c r="L79" s="22">
        <f>[1]hydro3!L79</f>
        <v>2.58</v>
      </c>
      <c r="M79" s="22">
        <f>[1]hydro3!M79</f>
        <v>4</v>
      </c>
      <c r="N79" s="22">
        <f>[1]hydro3!N79</f>
        <v>3.02</v>
      </c>
      <c r="O79" t="s">
        <v>213</v>
      </c>
      <c r="P79">
        <v>0.95</v>
      </c>
      <c r="S79" s="57">
        <f t="shared" si="1"/>
        <v>0.44444444444444442</v>
      </c>
    </row>
    <row r="80" spans="1:19" ht="14.4">
      <c r="B80" s="1" t="str">
        <f>CONCATENATE(B79,"_1")</f>
        <v>Kh.58A_1</v>
      </c>
      <c r="F80" s="22">
        <f>[1]hydro3!F80</f>
        <v>490</v>
      </c>
      <c r="G80" s="22">
        <f>[1]hydro3!G80</f>
        <v>100.4</v>
      </c>
      <c r="H80" s="22">
        <f>[1]hydro3!H80</f>
        <v>60.3</v>
      </c>
      <c r="I80" s="22">
        <f>[1]hydro3!I80</f>
        <v>49.25</v>
      </c>
      <c r="J80" s="22">
        <f>[1]hydro3!J80</f>
        <v>33.520000000000003</v>
      </c>
      <c r="K80" s="22">
        <f>[1]hydro3!K80</f>
        <v>35.22</v>
      </c>
      <c r="L80" s="22">
        <f>[1]hydro3!L80</f>
        <v>39.9</v>
      </c>
      <c r="M80" s="22">
        <f>[1]hydro3!M80</f>
        <v>110</v>
      </c>
      <c r="N80" s="22">
        <f>[1]hydro3!N80</f>
        <v>61.23</v>
      </c>
      <c r="S80" s="57">
        <f t="shared" si="1"/>
        <v>0.22448979591836735</v>
      </c>
    </row>
    <row r="81" spans="1:19" ht="13.8">
      <c r="A81">
        <v>37</v>
      </c>
      <c r="B81" t="s">
        <v>214</v>
      </c>
      <c r="C81" t="s">
        <v>143</v>
      </c>
      <c r="D81" t="s">
        <v>215</v>
      </c>
      <c r="E81" t="s">
        <v>75</v>
      </c>
      <c r="F81" s="22">
        <f>[1]hydro3!F81</f>
        <v>5</v>
      </c>
      <c r="G81" s="22">
        <f>[1]hydro3!G81</f>
        <v>3.57</v>
      </c>
      <c r="H81" s="22">
        <f>[1]hydro3!H81</f>
        <v>3.46</v>
      </c>
      <c r="I81" s="22">
        <f>[1]hydro3!I81</f>
        <v>3.37</v>
      </c>
      <c r="J81" s="22">
        <f>[1]hydro3!J81</f>
        <v>3.35</v>
      </c>
      <c r="K81" s="22">
        <f>[1]hydro3!K81</f>
        <v>3.49</v>
      </c>
      <c r="L81" s="22">
        <f>[1]hydro3!L81</f>
        <v>3.53</v>
      </c>
      <c r="M81" s="22">
        <f>[1]hydro3!M81</f>
        <v>5.09</v>
      </c>
      <c r="N81" s="22">
        <f>[1]hydro3!N81</f>
        <v>3.69</v>
      </c>
      <c r="O81" t="s">
        <v>216</v>
      </c>
      <c r="P81">
        <v>0</v>
      </c>
      <c r="S81" s="57">
        <f t="shared" si="1"/>
        <v>1.018</v>
      </c>
    </row>
    <row r="82" spans="1:19" ht="14.4">
      <c r="B82" s="1" t="str">
        <f>CONCATENATE(B81,"_1")</f>
        <v>Kh.53_1</v>
      </c>
      <c r="F82" s="22">
        <f>[1]hydro3!F82</f>
        <v>70</v>
      </c>
      <c r="G82" s="22">
        <f>[1]hydro3!G82</f>
        <v>10.220000000000001</v>
      </c>
      <c r="H82" s="22">
        <f>[1]hydro3!H82</f>
        <v>8.4</v>
      </c>
      <c r="I82" s="22">
        <f>[1]hydro3!I82</f>
        <v>7.05</v>
      </c>
      <c r="J82" s="22">
        <f>[1]hydro3!J82</f>
        <v>6.75</v>
      </c>
      <c r="K82" s="22">
        <f>[1]hydro3!K82</f>
        <v>8.85</v>
      </c>
      <c r="L82" s="22">
        <f>[1]hydro3!L82</f>
        <v>9.52</v>
      </c>
      <c r="M82" s="22">
        <f>[1]hydro3!M82</f>
        <v>75.790000000000006</v>
      </c>
      <c r="N82" s="22">
        <f>[1]hydro3!N82</f>
        <v>0</v>
      </c>
      <c r="S82" s="57">
        <f t="shared" si="1"/>
        <v>1.0827142857142857</v>
      </c>
    </row>
    <row r="83" spans="1:19" ht="13.8">
      <c r="A83">
        <v>38</v>
      </c>
      <c r="B83" t="s">
        <v>217</v>
      </c>
      <c r="C83" t="s">
        <v>143</v>
      </c>
      <c r="D83" t="s">
        <v>218</v>
      </c>
      <c r="E83" t="s">
        <v>75</v>
      </c>
      <c r="F83" s="22">
        <f>[1]hydro3!F83</f>
        <v>5</v>
      </c>
      <c r="G83" s="22">
        <f>[1]hydro3!G83</f>
        <v>4.6399999999999997</v>
      </c>
      <c r="H83" s="22">
        <f>[1]hydro3!H83</f>
        <v>4.68</v>
      </c>
      <c r="I83" s="22">
        <f>[1]hydro3!I83</f>
        <v>4.7</v>
      </c>
      <c r="J83" s="22">
        <f>[1]hydro3!J83</f>
        <v>4.7300000000000004</v>
      </c>
      <c r="K83" s="22">
        <f>[1]hydro3!K83</f>
        <v>4.7300000000000004</v>
      </c>
      <c r="L83" s="22">
        <f>[1]hydro3!L83</f>
        <v>4.75</v>
      </c>
      <c r="M83" s="22">
        <f>[1]hydro3!M83</f>
        <v>4.78</v>
      </c>
      <c r="N83" s="22">
        <f>[1]hydro3!N83</f>
        <v>4.72</v>
      </c>
      <c r="O83" t="s">
        <v>219</v>
      </c>
      <c r="P83">
        <v>0.6</v>
      </c>
      <c r="S83" s="57">
        <f t="shared" si="1"/>
        <v>0.95600000000000007</v>
      </c>
    </row>
    <row r="84" spans="1:19" ht="14.4">
      <c r="B84" s="1" t="str">
        <f>CONCATENATE(B83,"_1")</f>
        <v>Kh.103_1</v>
      </c>
      <c r="F84" s="22">
        <f>[1]hydro3!F84</f>
        <v>80</v>
      </c>
      <c r="G84" s="22">
        <f>[1]hydro3!G84</f>
        <v>53.65</v>
      </c>
      <c r="H84" s="22">
        <f>[1]hydro3!H84</f>
        <v>56.58</v>
      </c>
      <c r="I84" s="22">
        <f>[1]hydro3!I84</f>
        <v>58.04</v>
      </c>
      <c r="J84" s="22">
        <f>[1]hydro3!J84</f>
        <v>60.24</v>
      </c>
      <c r="K84" s="22">
        <f>[1]hydro3!K84</f>
        <v>60.24</v>
      </c>
      <c r="L84" s="22">
        <f>[1]hydro3!L84</f>
        <v>61.7</v>
      </c>
      <c r="M84" s="22">
        <f>[1]hydro3!M84</f>
        <v>63.9</v>
      </c>
      <c r="N84" s="22">
        <f>[1]hydro3!N84</f>
        <v>59.19</v>
      </c>
      <c r="S84" s="57">
        <f t="shared" si="1"/>
        <v>0.79874999999999996</v>
      </c>
    </row>
    <row r="85" spans="1:19" ht="13.8">
      <c r="A85">
        <v>39</v>
      </c>
      <c r="B85" t="s">
        <v>220</v>
      </c>
      <c r="C85" t="s">
        <v>143</v>
      </c>
      <c r="D85" t="s">
        <v>221</v>
      </c>
      <c r="E85" t="s">
        <v>75</v>
      </c>
      <c r="F85" s="22">
        <f>[1]hydro3!F85</f>
        <v>6</v>
      </c>
      <c r="G85" s="22">
        <f>[1]hydro3!G85</f>
        <v>4.5199999999999996</v>
      </c>
      <c r="H85" s="22">
        <f>[1]hydro3!H85</f>
        <v>4.55</v>
      </c>
      <c r="I85" s="22">
        <f>[1]hydro3!I85</f>
        <v>4.97</v>
      </c>
      <c r="J85" s="22">
        <f>[1]hydro3!J85</f>
        <v>5.16</v>
      </c>
      <c r="K85" s="22">
        <f>[1]hydro3!K85</f>
        <v>5.19</v>
      </c>
      <c r="L85" s="22">
        <f>[1]hydro3!L85</f>
        <v>5.28</v>
      </c>
      <c r="M85" s="22">
        <f>[1]hydro3!M85</f>
        <v>5.3</v>
      </c>
      <c r="N85" s="22">
        <f>[1]hydro3!N85</f>
        <v>5</v>
      </c>
      <c r="O85" t="s">
        <v>222</v>
      </c>
      <c r="P85">
        <v>0</v>
      </c>
      <c r="S85" s="57">
        <f t="shared" si="1"/>
        <v>0.8833333333333333</v>
      </c>
    </row>
    <row r="86" spans="1:19" ht="14.4">
      <c r="B86" s="1" t="str">
        <f>CONCATENATE(B85,"_1")</f>
        <v>Kh.93_1</v>
      </c>
      <c r="F86" s="22">
        <f>[1]hydro3!F86</f>
        <v>90</v>
      </c>
      <c r="G86" s="22">
        <f>[1]hydro3!G86</f>
        <v>33.799999999999997</v>
      </c>
      <c r="H86" s="22">
        <f>[1]hydro3!H86</f>
        <v>34.75</v>
      </c>
      <c r="I86" s="22">
        <f>[1]hydro3!I86</f>
        <v>48.05</v>
      </c>
      <c r="J86" s="22">
        <f>[1]hydro3!J86</f>
        <v>54.87</v>
      </c>
      <c r="K86" s="22">
        <f>[1]hydro3!K86</f>
        <v>55.97</v>
      </c>
      <c r="L86" s="22">
        <f>[1]hydro3!L86</f>
        <v>59.27</v>
      </c>
      <c r="M86" s="22">
        <f>[1]hydro3!M86</f>
        <v>60</v>
      </c>
      <c r="N86" s="22">
        <f>[1]hydro3!N86</f>
        <v>49.53</v>
      </c>
      <c r="S86" s="57">
        <f t="shared" si="1"/>
        <v>0.66666666666666663</v>
      </c>
    </row>
    <row r="87" spans="1:19" ht="13.8">
      <c r="A87">
        <v>40</v>
      </c>
      <c r="B87" t="s">
        <v>223</v>
      </c>
      <c r="C87" t="s">
        <v>143</v>
      </c>
      <c r="D87" t="s">
        <v>224</v>
      </c>
      <c r="E87" t="s">
        <v>225</v>
      </c>
      <c r="F87" s="22">
        <f>[1]hydro3!F87</f>
        <v>9.5</v>
      </c>
      <c r="G87" s="22">
        <f>[1]hydro3!G87</f>
        <v>8.1199999999999992</v>
      </c>
      <c r="H87" s="22">
        <f>[1]hydro3!H87</f>
        <v>8.18</v>
      </c>
      <c r="I87" s="22">
        <f>[1]hydro3!I87</f>
        <v>8.5500000000000007</v>
      </c>
      <c r="J87" s="22">
        <f>[1]hydro3!J87</f>
        <v>9</v>
      </c>
      <c r="K87" s="22">
        <f>[1]hydro3!K87</f>
        <v>9.23</v>
      </c>
      <c r="L87" s="22">
        <f>[1]hydro3!L87</f>
        <v>9.31</v>
      </c>
      <c r="M87" s="22">
        <f>[1]hydro3!M87</f>
        <v>9.3800000000000008</v>
      </c>
      <c r="N87" s="22">
        <f>[1]hydro3!N87</f>
        <v>8.82</v>
      </c>
      <c r="O87" t="s">
        <v>226</v>
      </c>
      <c r="P87">
        <v>0</v>
      </c>
      <c r="S87" s="57">
        <f t="shared" si="1"/>
        <v>0.98736842105263167</v>
      </c>
    </row>
    <row r="88" spans="1:19" ht="14.4">
      <c r="B88" s="1" t="str">
        <f>CONCATENATE(B87,"_1")</f>
        <v>Kh.74_1</v>
      </c>
      <c r="F88" s="22">
        <f>[1]hydro3!F88</f>
        <v>200</v>
      </c>
      <c r="G88" s="22">
        <f>[1]hydro3!G88</f>
        <v>129</v>
      </c>
      <c r="H88" s="22">
        <f>[1]hydro3!H88</f>
        <v>132</v>
      </c>
      <c r="I88" s="22">
        <f>[1]hydro3!I88</f>
        <v>150.5</v>
      </c>
      <c r="J88" s="22">
        <f>[1]hydro3!J88</f>
        <v>173.75</v>
      </c>
      <c r="K88" s="22">
        <f>[1]hydro3!K88</f>
        <v>185.82</v>
      </c>
      <c r="L88" s="22">
        <f>[1]hydro3!L88</f>
        <v>190.02</v>
      </c>
      <c r="M88" s="22">
        <f>[1]hydro3!M88</f>
        <v>193.7</v>
      </c>
      <c r="N88" s="22">
        <f>[1]hydro3!N88</f>
        <v>164.97</v>
      </c>
      <c r="S88" s="57">
        <f t="shared" si="1"/>
        <v>0.96849999999999992</v>
      </c>
    </row>
    <row r="89" spans="1:19" ht="13.8">
      <c r="A89">
        <v>41</v>
      </c>
      <c r="B89" t="s">
        <v>227</v>
      </c>
      <c r="C89" t="s">
        <v>143</v>
      </c>
      <c r="D89" t="s">
        <v>228</v>
      </c>
      <c r="E89" t="s">
        <v>225</v>
      </c>
      <c r="F89" s="22">
        <f>[1]hydro3!F89</f>
        <v>8.6999999999999993</v>
      </c>
      <c r="G89" s="22">
        <f>[1]hydro3!G89</f>
        <v>5.4</v>
      </c>
      <c r="H89" s="22">
        <f>[1]hydro3!H89</f>
        <v>5.78</v>
      </c>
      <c r="I89" s="22">
        <f>[1]hydro3!I89</f>
        <v>6.73</v>
      </c>
      <c r="J89" s="22">
        <f>[1]hydro3!J89</f>
        <v>5.49</v>
      </c>
      <c r="K89" s="22">
        <f>[1]hydro3!K89</f>
        <v>5.81</v>
      </c>
      <c r="L89" s="22">
        <f>[1]hydro3!L89</f>
        <v>6.32</v>
      </c>
      <c r="M89" s="22">
        <f>[1]hydro3!M89</f>
        <v>9.16</v>
      </c>
      <c r="N89" s="22">
        <f>[1]hydro3!N89</f>
        <v>6.38</v>
      </c>
      <c r="O89" t="s">
        <v>229</v>
      </c>
      <c r="P89">
        <v>0</v>
      </c>
      <c r="S89" s="57">
        <f t="shared" si="1"/>
        <v>1.052873563218391</v>
      </c>
    </row>
    <row r="90" spans="1:19" ht="14.4">
      <c r="B90" s="1" t="str">
        <f>CONCATENATE(B89,"_1")</f>
        <v>Kh.90_1</v>
      </c>
      <c r="F90" s="22">
        <f>[1]hydro3!F90</f>
        <v>135</v>
      </c>
      <c r="G90" s="22">
        <f>[1]hydro3!G90</f>
        <v>63.06</v>
      </c>
      <c r="H90" s="22">
        <f>[1]hydro3!H90</f>
        <v>71.540000000000006</v>
      </c>
      <c r="I90" s="22">
        <f>[1]hydro3!I90</f>
        <v>92.77</v>
      </c>
      <c r="J90" s="22">
        <f>[1]hydro3!J90</f>
        <v>65.069999999999993</v>
      </c>
      <c r="K90" s="22">
        <f>[1]hydro3!K90</f>
        <v>72.2</v>
      </c>
      <c r="L90" s="22">
        <f>[1]hydro3!L90</f>
        <v>83.59</v>
      </c>
      <c r="M90" s="22">
        <f>[1]hydro3!M90</f>
        <v>146.5</v>
      </c>
      <c r="N90" s="22">
        <f>[1]hydro3!N90</f>
        <v>84.96</v>
      </c>
      <c r="S90" s="57">
        <f t="shared" si="1"/>
        <v>1.0851851851851853</v>
      </c>
    </row>
    <row r="91" spans="1:19" ht="13.8">
      <c r="A91">
        <v>42</v>
      </c>
      <c r="B91" t="s">
        <v>230</v>
      </c>
      <c r="C91" t="s">
        <v>143</v>
      </c>
      <c r="D91" t="s">
        <v>231</v>
      </c>
      <c r="E91" t="s">
        <v>232</v>
      </c>
      <c r="F91" s="22">
        <f>[1]hydro3!F91</f>
        <v>13.5</v>
      </c>
      <c r="G91" s="22">
        <f>[1]hydro3!G91</f>
        <v>12.56</v>
      </c>
      <c r="H91" s="22">
        <f>[1]hydro3!H91</f>
        <v>12.59</v>
      </c>
      <c r="I91" s="22">
        <f>[1]hydro3!I91</f>
        <v>12.73</v>
      </c>
      <c r="J91" s="22">
        <f>[1]hydro3!J91</f>
        <v>12.83</v>
      </c>
      <c r="K91" s="22">
        <f>[1]hydro3!K91</f>
        <v>12.89</v>
      </c>
      <c r="L91" s="22">
        <f>[1]hydro3!L91</f>
        <v>13.01</v>
      </c>
      <c r="M91" s="22">
        <f>[1]hydro3!M91</f>
        <v>13.12</v>
      </c>
      <c r="N91" s="22">
        <f>[1]hydro3!N91</f>
        <v>12.82</v>
      </c>
      <c r="O91" t="s">
        <v>233</v>
      </c>
      <c r="P91">
        <v>4.62</v>
      </c>
      <c r="S91" s="57">
        <f t="shared" si="1"/>
        <v>0.97185185185185174</v>
      </c>
    </row>
    <row r="92" spans="1:19" ht="14.4">
      <c r="B92" s="1" t="str">
        <f>CONCATENATE(B91,"_1")</f>
        <v>Kh.98_1</v>
      </c>
      <c r="F92" s="22">
        <f>[1]hydro3!F92</f>
        <v>610</v>
      </c>
      <c r="G92" s="22">
        <f>[1]hydro3!G92</f>
        <v>532.79999999999995</v>
      </c>
      <c r="H92" s="22">
        <f>[1]hydro3!H92</f>
        <v>535.20000000000005</v>
      </c>
      <c r="I92" s="22">
        <f>[1]hydro3!I92</f>
        <v>546.4</v>
      </c>
      <c r="J92" s="22">
        <f>[1]hydro3!J92</f>
        <v>554.4</v>
      </c>
      <c r="K92" s="22">
        <f>[1]hydro3!K92</f>
        <v>559.20000000000005</v>
      </c>
      <c r="L92" s="22">
        <f>[1]hydro3!L92</f>
        <v>568.79999999999995</v>
      </c>
      <c r="M92" s="22">
        <f>[1]hydro3!M92</f>
        <v>577.6</v>
      </c>
      <c r="N92" s="22">
        <f>[1]hydro3!N92</f>
        <v>553.49</v>
      </c>
      <c r="S92" s="57">
        <f t="shared" si="1"/>
        <v>0.94688524590163936</v>
      </c>
    </row>
    <row r="93" spans="1:19" ht="13.8">
      <c r="A93">
        <v>43</v>
      </c>
      <c r="B93" t="s">
        <v>234</v>
      </c>
      <c r="C93" t="s">
        <v>143</v>
      </c>
      <c r="D93" t="s">
        <v>235</v>
      </c>
      <c r="E93" t="s">
        <v>71</v>
      </c>
      <c r="F93" s="22">
        <f>[1]hydro3!F93</f>
        <v>19</v>
      </c>
      <c r="G93" s="22">
        <f>[1]hydro3!G93</f>
        <v>7.33</v>
      </c>
      <c r="H93" s="22">
        <f>[1]hydro3!H93</f>
        <v>7</v>
      </c>
      <c r="I93" s="22">
        <f>[1]hydro3!I93</f>
        <v>7.16</v>
      </c>
      <c r="J93" s="22">
        <f>[1]hydro3!J93</f>
        <v>7.73</v>
      </c>
      <c r="K93" s="22">
        <f>[1]hydro3!K93</f>
        <v>7.85</v>
      </c>
      <c r="L93" s="22">
        <f>[1]hydro3!L93</f>
        <v>7.84</v>
      </c>
      <c r="M93" s="22">
        <f>[1]hydro3!M93</f>
        <v>7.99</v>
      </c>
      <c r="N93" s="22">
        <f>[1]hydro3!N93</f>
        <v>7.56</v>
      </c>
      <c r="O93" t="s">
        <v>236</v>
      </c>
      <c r="S93" s="57">
        <f t="shared" si="1"/>
        <v>0.42052631578947369</v>
      </c>
    </row>
    <row r="94" spans="1:19" ht="14.4">
      <c r="B94" s="1" t="str">
        <f>CONCATENATE(B93,"_1")</f>
        <v>Kh.97_1</v>
      </c>
      <c r="F94" s="22">
        <f>[1]hydro3!F94</f>
        <v>0</v>
      </c>
      <c r="G94" s="22">
        <f>[1]hydro3!G94</f>
        <v>0</v>
      </c>
      <c r="H94" s="22">
        <f>[1]hydro3!H94</f>
        <v>0</v>
      </c>
      <c r="I94" s="22">
        <f>[1]hydro3!I94</f>
        <v>0</v>
      </c>
      <c r="J94" s="22">
        <f>[1]hydro3!J94</f>
        <v>0</v>
      </c>
      <c r="K94" s="22">
        <f>[1]hydro3!K94</f>
        <v>0</v>
      </c>
      <c r="L94" s="22">
        <f>[1]hydro3!L94</f>
        <v>0</v>
      </c>
      <c r="M94" s="22">
        <f>[1]hydro3!M94</f>
        <v>0</v>
      </c>
      <c r="N94" s="22">
        <f>[1]hydro3!N94</f>
        <v>0</v>
      </c>
      <c r="S94" s="57" t="e">
        <f t="shared" si="1"/>
        <v>#DIV/0!</v>
      </c>
    </row>
    <row r="95" spans="1:19" ht="13.8">
      <c r="A95">
        <v>44</v>
      </c>
      <c r="B95" t="s">
        <v>237</v>
      </c>
      <c r="C95" t="s">
        <v>143</v>
      </c>
      <c r="D95" t="s">
        <v>238</v>
      </c>
      <c r="E95" t="s">
        <v>239</v>
      </c>
      <c r="F95" s="22">
        <f>[1]hydro3!F95</f>
        <v>11.6</v>
      </c>
      <c r="G95" s="22">
        <f>[1]hydro3!G95</f>
        <v>4.58</v>
      </c>
      <c r="H95" s="22">
        <f>[1]hydro3!H95</f>
        <v>4.42</v>
      </c>
      <c r="I95" s="22">
        <f>[1]hydro3!I95</f>
        <v>4.42</v>
      </c>
      <c r="J95" s="22">
        <f>[1]hydro3!J95</f>
        <v>4.96</v>
      </c>
      <c r="K95" s="22">
        <f>[1]hydro3!K95</f>
        <v>5.2</v>
      </c>
      <c r="L95" s="22">
        <f>[1]hydro3!L95</f>
        <v>5.2</v>
      </c>
      <c r="M95" s="22">
        <f>[1]hydro3!M95</f>
        <v>5.54</v>
      </c>
      <c r="N95" s="22">
        <f>[1]hydro3!N95</f>
        <v>4.9000000000000004</v>
      </c>
      <c r="O95" t="s">
        <v>240</v>
      </c>
      <c r="S95" s="57">
        <f t="shared" si="1"/>
        <v>0.47758620689655173</v>
      </c>
    </row>
    <row r="96" spans="1:19" ht="14.4">
      <c r="B96" s="1" t="str">
        <f>CONCATENATE(B95,"_1")</f>
        <v>Kh.1_1</v>
      </c>
      <c r="F96" s="22">
        <f>[1]hydro3!F96</f>
        <v>0</v>
      </c>
      <c r="G96" s="22">
        <f>[1]hydro3!G96</f>
        <v>0</v>
      </c>
      <c r="H96" s="22">
        <f>[1]hydro3!H96</f>
        <v>0</v>
      </c>
      <c r="I96" s="22">
        <f>[1]hydro3!I96</f>
        <v>0</v>
      </c>
      <c r="J96" s="22">
        <f>[1]hydro3!J96</f>
        <v>0</v>
      </c>
      <c r="K96" s="22">
        <f>[1]hydro3!K96</f>
        <v>0</v>
      </c>
      <c r="L96" s="22">
        <f>[1]hydro3!L96</f>
        <v>0</v>
      </c>
      <c r="M96" s="22">
        <f>[1]hydro3!M96</f>
        <v>0</v>
      </c>
      <c r="N96" s="22">
        <f>[1]hydro3!N96</f>
        <v>0</v>
      </c>
      <c r="S96" s="57" t="e">
        <f t="shared" si="1"/>
        <v>#DIV/0!</v>
      </c>
    </row>
    <row r="97" spans="1:19" ht="13.8">
      <c r="A97">
        <v>45</v>
      </c>
      <c r="B97" t="s">
        <v>241</v>
      </c>
      <c r="C97" t="s">
        <v>143</v>
      </c>
      <c r="D97" t="s">
        <v>232</v>
      </c>
      <c r="E97" t="s">
        <v>232</v>
      </c>
      <c r="F97" s="22">
        <f>[1]hydro3!F97</f>
        <v>14</v>
      </c>
      <c r="G97" s="22">
        <f>[1]hydro3!G97</f>
        <v>6.57</v>
      </c>
      <c r="H97" s="22">
        <f>[1]hydro3!H97</f>
        <v>7.12</v>
      </c>
      <c r="I97" s="22">
        <f>[1]hydro3!I97</f>
        <v>6.82</v>
      </c>
      <c r="J97" s="22">
        <f>[1]hydro3!J97</f>
        <v>6.97</v>
      </c>
      <c r="K97" s="22">
        <f>[1]hydro3!K97</f>
        <v>7.39</v>
      </c>
      <c r="L97" s="22">
        <f>[1]hydro3!L97</f>
        <v>7.49</v>
      </c>
      <c r="M97" s="22">
        <f>[1]hydro3!M97</f>
        <v>7.46</v>
      </c>
      <c r="N97" s="22">
        <f>[1]hydro3!N97</f>
        <v>7.12</v>
      </c>
      <c r="O97" t="s">
        <v>242</v>
      </c>
      <c r="S97" s="57">
        <f t="shared" si="1"/>
        <v>0.53285714285714281</v>
      </c>
    </row>
    <row r="98" spans="1:19" ht="14.4">
      <c r="B98" s="1" t="str">
        <f>CONCATENATE(B97,"_1")</f>
        <v>Kh.100_1</v>
      </c>
      <c r="F98" s="22">
        <f>[1]hydro3!F98</f>
        <v>0</v>
      </c>
      <c r="G98" s="22">
        <f>[1]hydro3!G98</f>
        <v>0</v>
      </c>
      <c r="H98" s="22">
        <f>[1]hydro3!H98</f>
        <v>0</v>
      </c>
      <c r="I98" s="22">
        <f>[1]hydro3!I98</f>
        <v>0</v>
      </c>
      <c r="J98" s="22">
        <f>[1]hydro3!J98</f>
        <v>0</v>
      </c>
      <c r="K98" s="22">
        <f>[1]hydro3!K98</f>
        <v>0</v>
      </c>
      <c r="L98" s="22">
        <f>[1]hydro3!L98</f>
        <v>0</v>
      </c>
      <c r="M98" s="22">
        <f>[1]hydro3!M98</f>
        <v>0</v>
      </c>
      <c r="N98" s="22">
        <f>[1]hydro3!N98</f>
        <v>0</v>
      </c>
      <c r="S98" s="57" t="e">
        <f t="shared" si="1"/>
        <v>#DIV/0!</v>
      </c>
    </row>
    <row r="99" spans="1:19" ht="13.8">
      <c r="A99">
        <v>46</v>
      </c>
      <c r="B99" t="s">
        <v>243</v>
      </c>
      <c r="C99" t="s">
        <v>143</v>
      </c>
      <c r="D99" t="s">
        <v>244</v>
      </c>
      <c r="E99" t="s">
        <v>245</v>
      </c>
      <c r="F99" s="22">
        <f>[1]hydro3!F99</f>
        <v>13</v>
      </c>
      <c r="G99" s="22">
        <f>[1]hydro3!G99</f>
        <v>6.2</v>
      </c>
      <c r="H99" s="22">
        <f>[1]hydro3!H99</f>
        <v>6.32</v>
      </c>
      <c r="I99" s="22">
        <f>[1]hydro3!I99</f>
        <v>7.15</v>
      </c>
      <c r="J99" s="22">
        <f>[1]hydro3!J99</f>
        <v>7.5</v>
      </c>
      <c r="K99" s="22">
        <f>[1]hydro3!K99</f>
        <v>7.55</v>
      </c>
      <c r="L99" s="22">
        <f>[1]hydro3!L99</f>
        <v>8</v>
      </c>
      <c r="M99" s="22">
        <f>[1]hydro3!M99</f>
        <v>8.25</v>
      </c>
      <c r="N99" s="22">
        <f>[1]hydro3!N99</f>
        <v>7.28</v>
      </c>
      <c r="O99" t="s">
        <v>246</v>
      </c>
      <c r="S99" s="57">
        <f t="shared" si="1"/>
        <v>0.63461538461538458</v>
      </c>
    </row>
    <row r="100" spans="1:19" ht="14.4">
      <c r="B100" s="1" t="str">
        <f>CONCATENATE(B99,"_1")</f>
        <v>Kh.16B_1</v>
      </c>
      <c r="F100" s="22">
        <f>[1]hydro3!F100</f>
        <v>0</v>
      </c>
      <c r="G100" s="22">
        <f>[1]hydro3!G100</f>
        <v>0</v>
      </c>
      <c r="H100" s="22">
        <f>[1]hydro3!H100</f>
        <v>0</v>
      </c>
      <c r="I100" s="22">
        <f>[1]hydro3!I100</f>
        <v>0</v>
      </c>
      <c r="J100" s="22">
        <f>[1]hydro3!J100</f>
        <v>0</v>
      </c>
      <c r="K100" s="22">
        <f>[1]hydro3!K100</f>
        <v>0</v>
      </c>
      <c r="L100" s="22">
        <f>[1]hydro3!L100</f>
        <v>0</v>
      </c>
      <c r="M100" s="22">
        <f>[1]hydro3!M100</f>
        <v>0</v>
      </c>
      <c r="N100" s="22">
        <f>[1]hydro3!N100</f>
        <v>0</v>
      </c>
      <c r="S100" s="57" t="e">
        <f t="shared" si="1"/>
        <v>#DIV/0!</v>
      </c>
    </row>
    <row r="101" spans="1:19" ht="13.8">
      <c r="A101">
        <v>47</v>
      </c>
      <c r="B101" t="s">
        <v>247</v>
      </c>
      <c r="C101" t="s">
        <v>143</v>
      </c>
      <c r="D101" t="s">
        <v>248</v>
      </c>
      <c r="E101" t="s">
        <v>249</v>
      </c>
      <c r="F101" s="22">
        <f>[1]hydro3!F101</f>
        <v>13</v>
      </c>
      <c r="G101" s="22">
        <f>[1]hydro3!G101</f>
        <v>7.3</v>
      </c>
      <c r="H101" s="22">
        <f>[1]hydro3!H101</f>
        <v>7.3</v>
      </c>
      <c r="I101" s="22">
        <f>[1]hydro3!I101</f>
        <v>7.34</v>
      </c>
      <c r="J101" s="22">
        <f>[1]hydro3!J101</f>
        <v>7.4</v>
      </c>
      <c r="K101" s="22">
        <f>[1]hydro3!K101</f>
        <v>7.4</v>
      </c>
      <c r="L101" s="22">
        <f>[1]hydro3!L101</f>
        <v>8</v>
      </c>
      <c r="M101" s="22">
        <f>[1]hydro3!M101</f>
        <v>9</v>
      </c>
      <c r="N101" s="22">
        <f>[1]hydro3!N101</f>
        <v>7.68</v>
      </c>
      <c r="O101" t="s">
        <v>250</v>
      </c>
      <c r="S101" s="57">
        <f t="shared" si="1"/>
        <v>0.69230769230769229</v>
      </c>
    </row>
    <row r="102" spans="1:19" ht="14.4">
      <c r="B102" s="1" t="str">
        <f>CONCATENATE(B101,"_1")</f>
        <v>Kh.104_1</v>
      </c>
      <c r="F102" s="22">
        <f>[1]hydro3!F102</f>
        <v>0</v>
      </c>
      <c r="G102" s="22">
        <f>[1]hydro3!G102</f>
        <v>0</v>
      </c>
      <c r="H102" s="22">
        <f>[1]hydro3!H102</f>
        <v>0</v>
      </c>
      <c r="I102" s="22">
        <f>[1]hydro3!I102</f>
        <v>0</v>
      </c>
      <c r="J102" s="22">
        <f>[1]hydro3!J102</f>
        <v>0</v>
      </c>
      <c r="K102" s="22">
        <f>[1]hydro3!K102</f>
        <v>0</v>
      </c>
      <c r="L102" s="22">
        <f>[1]hydro3!L102</f>
        <v>0</v>
      </c>
      <c r="M102" s="22">
        <f>[1]hydro3!M102</f>
        <v>0</v>
      </c>
      <c r="N102" s="22">
        <f>[1]hydro3!N102</f>
        <v>0</v>
      </c>
      <c r="S102" s="57" t="e">
        <f t="shared" si="1"/>
        <v>#DIV/0!</v>
      </c>
    </row>
    <row r="103" spans="1:19" ht="18.600000000000001">
      <c r="B103" s="28" t="s">
        <v>34</v>
      </c>
      <c r="F103" s="22">
        <f>[1]hydro3!F103</f>
        <v>7</v>
      </c>
      <c r="G103" s="22">
        <f>[1]hydro3!G103</f>
        <v>6.38</v>
      </c>
      <c r="H103" s="22">
        <f>[1]hydro3!H103</f>
        <v>6.45</v>
      </c>
      <c r="I103" s="22">
        <f>[1]hydro3!I103</f>
        <v>6.49</v>
      </c>
      <c r="J103" s="22">
        <f>[1]hydro3!J103</f>
        <v>6.51</v>
      </c>
      <c r="K103" s="22">
        <f>[1]hydro3!K103</f>
        <v>6.47</v>
      </c>
      <c r="L103" s="22">
        <f>[1]hydro3!L103</f>
        <v>6.48</v>
      </c>
      <c r="M103" s="22">
        <f>[1]hydro3!M103</f>
        <v>6.93</v>
      </c>
      <c r="N103" s="22">
        <f>[1]hydro3!N103</f>
        <v>6.53</v>
      </c>
      <c r="S103" s="57">
        <f t="shared" si="1"/>
        <v>0.99</v>
      </c>
    </row>
    <row r="104" spans="1:19" ht="14.4">
      <c r="B104" s="1" t="str">
        <f>CONCATENATE(B103,"_1")</f>
        <v>E.65_1</v>
      </c>
      <c r="F104" s="22">
        <f>[1]hydro3!F104</f>
        <v>150</v>
      </c>
      <c r="G104" s="22">
        <f>[1]hydro3!G104</f>
        <v>107.28</v>
      </c>
      <c r="H104" s="22">
        <f>[1]hydro3!H104</f>
        <v>111.2</v>
      </c>
      <c r="I104" s="22">
        <f>[1]hydro3!I104</f>
        <v>113.44</v>
      </c>
      <c r="J104" s="22">
        <f>[1]hydro3!J104</f>
        <v>114.72</v>
      </c>
      <c r="K104" s="22">
        <f>[1]hydro3!K104</f>
        <v>112.32</v>
      </c>
      <c r="L104" s="22">
        <f>[1]hydro3!L104</f>
        <v>112.88</v>
      </c>
      <c r="M104" s="22">
        <f>[1]hydro3!M104</f>
        <v>144.96</v>
      </c>
      <c r="N104" s="22">
        <f>[1]hydro3!N104</f>
        <v>116.69</v>
      </c>
      <c r="S104" s="57">
        <f t="shared" si="1"/>
        <v>0.96640000000000004</v>
      </c>
    </row>
    <row r="105" spans="1:19" ht="18.600000000000001">
      <c r="B105" s="28" t="s">
        <v>35</v>
      </c>
      <c r="F105" s="22">
        <f>[1]hydro3!F105</f>
        <v>12.5</v>
      </c>
      <c r="G105" s="22">
        <f>[1]hydro3!G105</f>
        <v>4.7</v>
      </c>
      <c r="H105" s="22">
        <f>[1]hydro3!H105</f>
        <v>4.96</v>
      </c>
      <c r="I105" s="22">
        <f>[1]hydro3!I105</f>
        <v>5.39</v>
      </c>
      <c r="J105" s="22">
        <f>[1]hydro3!J105</f>
        <v>5.27</v>
      </c>
      <c r="K105" s="22">
        <f>[1]hydro3!K105</f>
        <v>5.17</v>
      </c>
      <c r="L105" s="22">
        <f>[1]hydro3!L105</f>
        <v>5.54</v>
      </c>
      <c r="M105" s="22">
        <f>[1]hydro3!M105</f>
        <v>5.95</v>
      </c>
      <c r="N105" s="22">
        <f>[1]hydro3!N105</f>
        <v>5.28</v>
      </c>
      <c r="S105" s="57">
        <f t="shared" si="1"/>
        <v>0.47600000000000003</v>
      </c>
    </row>
    <row r="106" spans="1:19" ht="14.4">
      <c r="B106" s="1" t="str">
        <f>CONCATENATE(B105,"_1")</f>
        <v>E.67_1</v>
      </c>
      <c r="F106" s="22">
        <f>[1]hydro3!F106</f>
        <v>420</v>
      </c>
      <c r="G106" s="22">
        <f>[1]hydro3!G106</f>
        <v>15.7</v>
      </c>
      <c r="H106" s="22">
        <f>[1]hydro3!H106</f>
        <v>18.3</v>
      </c>
      <c r="I106" s="22">
        <f>[1]hydro3!I106</f>
        <v>25.2</v>
      </c>
      <c r="J106" s="22">
        <f>[1]hydro3!J106</f>
        <v>22.8</v>
      </c>
      <c r="K106" s="22">
        <f>[1]hydro3!K106</f>
        <v>20.8</v>
      </c>
      <c r="L106" s="22">
        <f>[1]hydro3!L106</f>
        <v>28.2</v>
      </c>
      <c r="M106" s="22">
        <f>[1]hydro3!M106</f>
        <v>39.6</v>
      </c>
      <c r="N106" s="22">
        <f>[1]hydro3!N106</f>
        <v>24.37</v>
      </c>
      <c r="S106" s="57">
        <f t="shared" si="1"/>
        <v>9.4285714285714292E-2</v>
      </c>
    </row>
    <row r="107" spans="1:19" ht="18.600000000000001">
      <c r="B107" s="28" t="s">
        <v>36</v>
      </c>
      <c r="F107" s="22">
        <f>[1]hydro3!F107</f>
        <v>8.6</v>
      </c>
      <c r="G107" s="22">
        <f>[1]hydro3!G107</f>
        <v>1.72</v>
      </c>
      <c r="H107" s="22">
        <f>[1]hydro3!H107</f>
        <v>2.21</v>
      </c>
      <c r="I107" s="22">
        <f>[1]hydro3!I107</f>
        <v>2.76</v>
      </c>
      <c r="J107" s="22">
        <f>[1]hydro3!J107</f>
        <v>2.97</v>
      </c>
      <c r="K107" s="22">
        <f>[1]hydro3!K107</f>
        <v>2.25</v>
      </c>
      <c r="L107" s="22">
        <f>[1]hydro3!L107</f>
        <v>2.54</v>
      </c>
      <c r="M107" s="22">
        <f>[1]hydro3!M107</f>
        <v>5.98</v>
      </c>
      <c r="N107" s="22">
        <f>[1]hydro3!N107</f>
        <v>2.92</v>
      </c>
      <c r="S107" s="57">
        <f t="shared" si="1"/>
        <v>0.69534883720930241</v>
      </c>
    </row>
    <row r="108" spans="1:19" ht="14.4">
      <c r="B108" s="1" t="str">
        <f>CONCATENATE(B107,"_1")</f>
        <v>E.76A_1</v>
      </c>
      <c r="F108" s="22">
        <f>[1]hydro3!F108</f>
        <v>110</v>
      </c>
      <c r="G108" s="22">
        <f>[1]hydro3!G108</f>
        <v>8.6199999999999992</v>
      </c>
      <c r="H108" s="22">
        <f>[1]hydro3!H108</f>
        <v>14.63</v>
      </c>
      <c r="I108" s="22">
        <f>[1]hydro3!I108</f>
        <v>21.78</v>
      </c>
      <c r="J108" s="22">
        <f>[1]hydro3!J108</f>
        <v>24.51</v>
      </c>
      <c r="K108" s="22">
        <f>[1]hydro3!K108</f>
        <v>15.15</v>
      </c>
      <c r="L108" s="22">
        <f>[1]hydro3!L108</f>
        <v>18.920000000000002</v>
      </c>
      <c r="M108" s="22">
        <f>[1]hydro3!M108</f>
        <v>68.2</v>
      </c>
      <c r="N108" s="22">
        <f>[1]hydro3!N108</f>
        <v>24.54</v>
      </c>
      <c r="S108" s="57">
        <f t="shared" si="1"/>
        <v>0.62</v>
      </c>
    </row>
    <row r="109" spans="1:19" ht="18.600000000000001">
      <c r="B109" s="28" t="s">
        <v>38</v>
      </c>
      <c r="F109" s="22">
        <f>[1]hydro3!F109</f>
        <v>5.5</v>
      </c>
      <c r="G109" s="22">
        <f>[1]hydro3!G109</f>
        <v>2.46</v>
      </c>
      <c r="H109" s="22">
        <f>[1]hydro3!H109</f>
        <v>2.2400000000000002</v>
      </c>
      <c r="I109" s="22">
        <f>[1]hydro3!I109</f>
        <v>2.09</v>
      </c>
      <c r="J109" s="22">
        <f>[1]hydro3!J109</f>
        <v>2.04</v>
      </c>
      <c r="K109" s="22">
        <f>[1]hydro3!K109</f>
        <v>1.98</v>
      </c>
      <c r="L109" s="22">
        <f>[1]hydro3!L109</f>
        <v>1.98</v>
      </c>
      <c r="M109" s="22">
        <f>[1]hydro3!M109</f>
        <v>2.21</v>
      </c>
      <c r="N109" s="22">
        <f>[1]hydro3!N109</f>
        <v>2.14</v>
      </c>
      <c r="S109" s="57">
        <f t="shared" si="1"/>
        <v>0.4018181818181818</v>
      </c>
    </row>
    <row r="110" spans="1:19" ht="14.4">
      <c r="B110" s="1" t="str">
        <f>CONCATENATE(B109,"_1")</f>
        <v>E.89_1</v>
      </c>
      <c r="F110" s="22">
        <f>[1]hydro3!F110</f>
        <v>60</v>
      </c>
      <c r="G110" s="22">
        <f>[1]hydro3!G110</f>
        <v>9.61</v>
      </c>
      <c r="H110" s="22">
        <f>[1]hydro3!H110</f>
        <v>6.26</v>
      </c>
      <c r="I110" s="22">
        <f>[1]hydro3!I110</f>
        <v>4.17</v>
      </c>
      <c r="J110" s="22">
        <f>[1]hydro3!J110</f>
        <v>3.52</v>
      </c>
      <c r="K110" s="22">
        <f>[1]hydro3!K110</f>
        <v>2.74</v>
      </c>
      <c r="L110" s="22">
        <f>[1]hydro3!L110</f>
        <v>2.74</v>
      </c>
      <c r="M110" s="22">
        <f>[1]hydro3!M110</f>
        <v>5.84</v>
      </c>
      <c r="N110" s="22">
        <f>[1]hydro3!N110</f>
        <v>4.9800000000000004</v>
      </c>
      <c r="S110" s="57">
        <f t="shared" si="1"/>
        <v>9.7333333333333327E-2</v>
      </c>
    </row>
    <row r="111" spans="1:19" ht="18.600000000000001">
      <c r="B111" s="28" t="s">
        <v>39</v>
      </c>
      <c r="F111" s="22">
        <f>[1]hydro3!F111</f>
        <v>6.5</v>
      </c>
      <c r="G111" s="22">
        <f>[1]hydro3!G111</f>
        <v>2.8</v>
      </c>
      <c r="H111" s="22">
        <f>[1]hydro3!H111</f>
        <v>3.03</v>
      </c>
      <c r="I111" s="22">
        <f>[1]hydro3!I111</f>
        <v>3</v>
      </c>
      <c r="J111" s="22">
        <f>[1]hydro3!J111</f>
        <v>3.03</v>
      </c>
      <c r="K111" s="22">
        <f>[1]hydro3!K111</f>
        <v>3.08</v>
      </c>
      <c r="L111" s="22">
        <f>[1]hydro3!L111</f>
        <v>3.16</v>
      </c>
      <c r="M111" s="22">
        <f>[1]hydro3!M111</f>
        <v>5.0199999999999996</v>
      </c>
      <c r="N111" s="22">
        <f>[1]hydro3!N111</f>
        <v>3.3</v>
      </c>
      <c r="S111" s="57">
        <f t="shared" si="1"/>
        <v>0.77230769230769225</v>
      </c>
    </row>
    <row r="112" spans="1:19" ht="14.4">
      <c r="B112" s="1" t="str">
        <f>CONCATENATE(B111,"_1")</f>
        <v>E.90_1</v>
      </c>
      <c r="F112" s="22">
        <f>[1]hydro3!F112</f>
        <v>110</v>
      </c>
      <c r="G112" s="22">
        <f>[1]hydro3!G112</f>
        <v>30</v>
      </c>
      <c r="H112" s="22">
        <f>[1]hydro3!H112</f>
        <v>33.74</v>
      </c>
      <c r="I112" s="22">
        <f>[1]hydro3!I112</f>
        <v>33.25</v>
      </c>
      <c r="J112" s="22">
        <f>[1]hydro3!J112</f>
        <v>33.74</v>
      </c>
      <c r="K112" s="22">
        <f>[1]hydro3!K112</f>
        <v>34.549999999999997</v>
      </c>
      <c r="L112" s="22">
        <f>[1]hydro3!L112</f>
        <v>35.85</v>
      </c>
      <c r="M112" s="22">
        <f>[1]hydro3!M112</f>
        <v>68.88</v>
      </c>
      <c r="N112" s="22">
        <f>[1]hydro3!N112</f>
        <v>38.57</v>
      </c>
      <c r="S112" s="57">
        <f t="shared" si="1"/>
        <v>0.62618181818181817</v>
      </c>
    </row>
    <row r="113" spans="2:19" ht="18.600000000000001">
      <c r="B113" s="28" t="s">
        <v>33</v>
      </c>
      <c r="F113" s="22">
        <f>[1]hydro3!F113</f>
        <v>5.2</v>
      </c>
      <c r="G113" s="22">
        <f>[1]hydro3!G113</f>
        <v>3.88</v>
      </c>
      <c r="H113" s="22">
        <f>[1]hydro3!H113</f>
        <v>4.04</v>
      </c>
      <c r="I113" s="22">
        <f>[1]hydro3!I113</f>
        <v>4.05</v>
      </c>
      <c r="J113" s="22">
        <f>[1]hydro3!J113</f>
        <v>4</v>
      </c>
      <c r="K113" s="22">
        <f>[1]hydro3!K113</f>
        <v>3.78</v>
      </c>
      <c r="L113" s="22">
        <f>[1]hydro3!L113</f>
        <v>3.31</v>
      </c>
      <c r="M113" s="22">
        <f>[1]hydro3!M113</f>
        <v>3.47</v>
      </c>
      <c r="N113" s="22">
        <f>[1]hydro3!N113</f>
        <v>3.79</v>
      </c>
      <c r="S113" s="57">
        <f t="shared" si="1"/>
        <v>0.66730769230769227</v>
      </c>
    </row>
    <row r="114" spans="2:19" ht="14.4">
      <c r="B114" s="1" t="str">
        <f>CONCATENATE(B113,"_1")</f>
        <v>E.68A_1</v>
      </c>
      <c r="F114" s="22">
        <f>[1]hydro3!F114</f>
        <v>130</v>
      </c>
      <c r="G114" s="22">
        <f>[1]hydro3!G114</f>
        <v>38.659999999999997</v>
      </c>
      <c r="H114" s="22">
        <f>[1]hydro3!H114</f>
        <v>42.98</v>
      </c>
      <c r="I114" s="22">
        <f>[1]hydro3!I114</f>
        <v>43.25</v>
      </c>
      <c r="J114" s="22">
        <f>[1]hydro3!J114</f>
        <v>41.9</v>
      </c>
      <c r="K114" s="22">
        <f>[1]hydro3!K114</f>
        <v>36</v>
      </c>
      <c r="L114" s="22">
        <f>[1]hydro3!L114</f>
        <v>24.25</v>
      </c>
      <c r="M114" s="22">
        <f>[1]hydro3!M114</f>
        <v>28.25</v>
      </c>
      <c r="N114" s="22">
        <f>[1]hydro3!N114</f>
        <v>36.47</v>
      </c>
      <c r="S114" s="57">
        <f t="shared" si="1"/>
        <v>0.21730769230769231</v>
      </c>
    </row>
  </sheetData>
  <conditionalFormatting sqref="S9:S114">
    <cfRule type="dataBar" priority="1">
      <dataBar>
        <cfvo type="num" val="0"/>
        <cfvo type="num" val="1"/>
        <color rgb="FF638EC6"/>
      </dataBar>
      <extLst>
        <ext xmlns:x14="http://schemas.microsoft.com/office/spreadsheetml/2009/9/main" uri="{B025F937-C7B1-47D3-B67F-A62EFF666E3E}">
          <x14:id>{E626B341-095C-43EA-84B9-32DCDB615B56}</x14:id>
        </ext>
      </extLst>
    </cfRule>
  </conditionalFormatting>
  <pageMargins left="0.7" right="0.7" top="0.75" bottom="0.75" header="0.3" footer="0.3"/>
  <pageSetup paperSize="9" orientation="portrait" horizontalDpi="4294967293" verticalDpi="1200" r:id="rId1"/>
  <extLst>
    <ext xmlns:x14="http://schemas.microsoft.com/office/spreadsheetml/2009/9/main" uri="{78C0D931-6437-407d-A8EE-F0AAD7539E65}">
      <x14:conditionalFormattings>
        <x14:conditionalFormatting xmlns:xm="http://schemas.microsoft.com/office/excel/2006/main">
          <x14:cfRule type="dataBar" id="{E626B341-095C-43EA-84B9-32DCDB615B56}">
            <x14:dataBar minLength="0" maxLength="100" gradient="0">
              <x14:cfvo type="num">
                <xm:f>0</xm:f>
              </x14:cfvo>
              <x14:cfvo type="num">
                <xm:f>1</xm:f>
              </x14:cfvo>
              <x14:negativeFillColor rgb="FFFF0000"/>
              <x14:axisColor rgb="FF000000"/>
            </x14:dataBar>
          </x14:cfRule>
          <xm:sqref>S9:S114</xm:sqref>
        </x14:conditionalFormatting>
      </x14:conditionalFormattings>
    </ext>
    <ext xmlns:x14="http://schemas.microsoft.com/office/spreadsheetml/2009/9/main" uri="{05C60535-1F16-4fd2-B633-F4F36F0B64E0}">
      <x14:sparklineGroups xmlns:xm="http://schemas.microsoft.com/office/excel/2006/main">
        <x14:sparklineGroup displayEmptyCellsAs="gap" markers="1" xr2:uid="{C3B46817-D763-4226-8768-A628917F859D}">
          <x14:colorSeries rgb="FF376092"/>
          <x14:colorNegative rgb="FFD00000"/>
          <x14:colorAxis rgb="FF000000"/>
          <x14:colorMarkers rgb="FFD00000"/>
          <x14:colorFirst rgb="FFD00000"/>
          <x14:colorLast rgb="FFD00000"/>
          <x14:colorHigh rgb="FFD00000"/>
          <x14:colorLow rgb="FFD00000"/>
          <x14:sparklines>
            <x14:sparkline>
              <xm:f>hydro3!G9:M9</xm:f>
              <xm:sqref>R9</xm:sqref>
            </x14:sparkline>
            <x14:sparkline>
              <xm:f>hydro3!G10:M10</xm:f>
              <xm:sqref>R10</xm:sqref>
            </x14:sparkline>
            <x14:sparkline>
              <xm:f>hydro3!G11:M11</xm:f>
              <xm:sqref>R11</xm:sqref>
            </x14:sparkline>
            <x14:sparkline>
              <xm:f>hydro3!G12:M12</xm:f>
              <xm:sqref>R12</xm:sqref>
            </x14:sparkline>
            <x14:sparkline>
              <xm:f>hydro3!G13:M13</xm:f>
              <xm:sqref>R13</xm:sqref>
            </x14:sparkline>
            <x14:sparkline>
              <xm:f>hydro3!G14:M14</xm:f>
              <xm:sqref>R14</xm:sqref>
            </x14:sparkline>
            <x14:sparkline>
              <xm:f>hydro3!G15:M15</xm:f>
              <xm:sqref>R15</xm:sqref>
            </x14:sparkline>
            <x14:sparkline>
              <xm:f>hydro3!G16:M16</xm:f>
              <xm:sqref>R16</xm:sqref>
            </x14:sparkline>
            <x14:sparkline>
              <xm:f>hydro3!G17:M17</xm:f>
              <xm:sqref>R17</xm:sqref>
            </x14:sparkline>
            <x14:sparkline>
              <xm:f>hydro3!G18:M18</xm:f>
              <xm:sqref>R18</xm:sqref>
            </x14:sparkline>
            <x14:sparkline>
              <xm:f>hydro3!G19:M19</xm:f>
              <xm:sqref>R19</xm:sqref>
            </x14:sparkline>
            <x14:sparkline>
              <xm:f>hydro3!G20:M20</xm:f>
              <xm:sqref>R20</xm:sqref>
            </x14:sparkline>
            <x14:sparkline>
              <xm:f>hydro3!G21:M21</xm:f>
              <xm:sqref>R21</xm:sqref>
            </x14:sparkline>
            <x14:sparkline>
              <xm:f>hydro3!G22:M22</xm:f>
              <xm:sqref>R22</xm:sqref>
            </x14:sparkline>
            <x14:sparkline>
              <xm:f>hydro3!G23:M23</xm:f>
              <xm:sqref>R23</xm:sqref>
            </x14:sparkline>
            <x14:sparkline>
              <xm:f>hydro3!G24:M24</xm:f>
              <xm:sqref>R24</xm:sqref>
            </x14:sparkline>
            <x14:sparkline>
              <xm:f>hydro3!G25:M25</xm:f>
              <xm:sqref>R25</xm:sqref>
            </x14:sparkline>
            <x14:sparkline>
              <xm:f>hydro3!G26:M26</xm:f>
              <xm:sqref>R26</xm:sqref>
            </x14:sparkline>
            <x14:sparkline>
              <xm:f>hydro3!G27:M27</xm:f>
              <xm:sqref>R27</xm:sqref>
            </x14:sparkline>
            <x14:sparkline>
              <xm:f>hydro3!G28:M28</xm:f>
              <xm:sqref>R28</xm:sqref>
            </x14:sparkline>
            <x14:sparkline>
              <xm:f>hydro3!G29:M29</xm:f>
              <xm:sqref>R29</xm:sqref>
            </x14:sparkline>
            <x14:sparkline>
              <xm:f>hydro3!G30:M30</xm:f>
              <xm:sqref>R30</xm:sqref>
            </x14:sparkline>
            <x14:sparkline>
              <xm:f>hydro3!G31:M31</xm:f>
              <xm:sqref>R31</xm:sqref>
            </x14:sparkline>
            <x14:sparkline>
              <xm:f>hydro3!G32:M32</xm:f>
              <xm:sqref>R32</xm:sqref>
            </x14:sparkline>
            <x14:sparkline>
              <xm:f>hydro3!G33:M33</xm:f>
              <xm:sqref>R33</xm:sqref>
            </x14:sparkline>
            <x14:sparkline>
              <xm:f>hydro3!G34:M34</xm:f>
              <xm:sqref>R34</xm:sqref>
            </x14:sparkline>
            <x14:sparkline>
              <xm:f>hydro3!G35:M35</xm:f>
              <xm:sqref>R35</xm:sqref>
            </x14:sparkline>
            <x14:sparkline>
              <xm:f>hydro3!G36:M36</xm:f>
              <xm:sqref>R36</xm:sqref>
            </x14:sparkline>
            <x14:sparkline>
              <xm:f>hydro3!G37:M37</xm:f>
              <xm:sqref>R37</xm:sqref>
            </x14:sparkline>
            <x14:sparkline>
              <xm:f>hydro3!G38:M38</xm:f>
              <xm:sqref>R38</xm:sqref>
            </x14:sparkline>
            <x14:sparkline>
              <xm:f>hydro3!G39:M39</xm:f>
              <xm:sqref>R39</xm:sqref>
            </x14:sparkline>
            <x14:sparkline>
              <xm:f>hydro3!G40:M40</xm:f>
              <xm:sqref>R40</xm:sqref>
            </x14:sparkline>
            <x14:sparkline>
              <xm:f>hydro3!G41:M41</xm:f>
              <xm:sqref>R41</xm:sqref>
            </x14:sparkline>
            <x14:sparkline>
              <xm:f>hydro3!G42:M42</xm:f>
              <xm:sqref>R42</xm:sqref>
            </x14:sparkline>
            <x14:sparkline>
              <xm:f>hydro3!G43:M43</xm:f>
              <xm:sqref>R43</xm:sqref>
            </x14:sparkline>
            <x14:sparkline>
              <xm:f>hydro3!G44:M44</xm:f>
              <xm:sqref>R44</xm:sqref>
            </x14:sparkline>
            <x14:sparkline>
              <xm:f>hydro3!G45:M45</xm:f>
              <xm:sqref>R45</xm:sqref>
            </x14:sparkline>
            <x14:sparkline>
              <xm:f>hydro3!G46:M46</xm:f>
              <xm:sqref>R46</xm:sqref>
            </x14:sparkline>
            <x14:sparkline>
              <xm:f>hydro3!G47:M47</xm:f>
              <xm:sqref>R47</xm:sqref>
            </x14:sparkline>
            <x14:sparkline>
              <xm:f>hydro3!G48:M48</xm:f>
              <xm:sqref>R48</xm:sqref>
            </x14:sparkline>
            <x14:sparkline>
              <xm:f>hydro3!G49:M49</xm:f>
              <xm:sqref>R49</xm:sqref>
            </x14:sparkline>
            <x14:sparkline>
              <xm:f>hydro3!G50:M50</xm:f>
              <xm:sqref>R50</xm:sqref>
            </x14:sparkline>
            <x14:sparkline>
              <xm:f>hydro3!G51:M51</xm:f>
              <xm:sqref>R51</xm:sqref>
            </x14:sparkline>
            <x14:sparkline>
              <xm:f>hydro3!G52:M52</xm:f>
              <xm:sqref>R52</xm:sqref>
            </x14:sparkline>
            <x14:sparkline>
              <xm:f>hydro3!G53:M53</xm:f>
              <xm:sqref>R53</xm:sqref>
            </x14:sparkline>
            <x14:sparkline>
              <xm:f>hydro3!G54:M54</xm:f>
              <xm:sqref>R54</xm:sqref>
            </x14:sparkline>
            <x14:sparkline>
              <xm:f>hydro3!G55:M55</xm:f>
              <xm:sqref>R55</xm:sqref>
            </x14:sparkline>
            <x14:sparkline>
              <xm:f>hydro3!G56:M56</xm:f>
              <xm:sqref>R56</xm:sqref>
            </x14:sparkline>
            <x14:sparkline>
              <xm:f>hydro3!G57:M57</xm:f>
              <xm:sqref>R57</xm:sqref>
            </x14:sparkline>
            <x14:sparkline>
              <xm:f>hydro3!G58:M58</xm:f>
              <xm:sqref>R58</xm:sqref>
            </x14:sparkline>
            <x14:sparkline>
              <xm:f>hydro3!G59:M59</xm:f>
              <xm:sqref>R59</xm:sqref>
            </x14:sparkline>
            <x14:sparkline>
              <xm:f>hydro3!G60:M60</xm:f>
              <xm:sqref>R60</xm:sqref>
            </x14:sparkline>
            <x14:sparkline>
              <xm:f>hydro3!G61:M61</xm:f>
              <xm:sqref>R61</xm:sqref>
            </x14:sparkline>
            <x14:sparkline>
              <xm:f>hydro3!G62:M62</xm:f>
              <xm:sqref>R62</xm:sqref>
            </x14:sparkline>
            <x14:sparkline>
              <xm:f>hydro3!G63:M63</xm:f>
              <xm:sqref>R63</xm:sqref>
            </x14:sparkline>
            <x14:sparkline>
              <xm:f>hydro3!G64:M64</xm:f>
              <xm:sqref>R64</xm:sqref>
            </x14:sparkline>
            <x14:sparkline>
              <xm:f>hydro3!G65:M65</xm:f>
              <xm:sqref>R65</xm:sqref>
            </x14:sparkline>
            <x14:sparkline>
              <xm:f>hydro3!G66:M66</xm:f>
              <xm:sqref>R66</xm:sqref>
            </x14:sparkline>
            <x14:sparkline>
              <xm:f>hydro3!G67:M67</xm:f>
              <xm:sqref>R67</xm:sqref>
            </x14:sparkline>
            <x14:sparkline>
              <xm:f>hydro3!G68:M68</xm:f>
              <xm:sqref>R68</xm:sqref>
            </x14:sparkline>
            <x14:sparkline>
              <xm:f>hydro3!G69:M69</xm:f>
              <xm:sqref>R69</xm:sqref>
            </x14:sparkline>
            <x14:sparkline>
              <xm:f>hydro3!G70:M70</xm:f>
              <xm:sqref>R70</xm:sqref>
            </x14:sparkline>
            <x14:sparkline>
              <xm:f>hydro3!G71:M71</xm:f>
              <xm:sqref>R71</xm:sqref>
            </x14:sparkline>
            <x14:sparkline>
              <xm:f>hydro3!G72:M72</xm:f>
              <xm:sqref>R72</xm:sqref>
            </x14:sparkline>
            <x14:sparkline>
              <xm:f>hydro3!G73:M73</xm:f>
              <xm:sqref>R73</xm:sqref>
            </x14:sparkline>
            <x14:sparkline>
              <xm:f>hydro3!G74:M74</xm:f>
              <xm:sqref>R74</xm:sqref>
            </x14:sparkline>
            <x14:sparkline>
              <xm:f>hydro3!G75:M75</xm:f>
              <xm:sqref>R75</xm:sqref>
            </x14:sparkline>
            <x14:sparkline>
              <xm:f>hydro3!G76:M76</xm:f>
              <xm:sqref>R76</xm:sqref>
            </x14:sparkline>
            <x14:sparkline>
              <xm:f>hydro3!G77:M77</xm:f>
              <xm:sqref>R77</xm:sqref>
            </x14:sparkline>
            <x14:sparkline>
              <xm:f>hydro3!G78:M78</xm:f>
              <xm:sqref>R78</xm:sqref>
            </x14:sparkline>
            <x14:sparkline>
              <xm:f>hydro3!G79:M79</xm:f>
              <xm:sqref>R79</xm:sqref>
            </x14:sparkline>
            <x14:sparkline>
              <xm:f>hydro3!G80:M80</xm:f>
              <xm:sqref>R80</xm:sqref>
            </x14:sparkline>
            <x14:sparkline>
              <xm:f>hydro3!G81:M81</xm:f>
              <xm:sqref>R81</xm:sqref>
            </x14:sparkline>
            <x14:sparkline>
              <xm:f>hydro3!G82:M82</xm:f>
              <xm:sqref>R82</xm:sqref>
            </x14:sparkline>
            <x14:sparkline>
              <xm:f>hydro3!G83:M83</xm:f>
              <xm:sqref>R83</xm:sqref>
            </x14:sparkline>
            <x14:sparkline>
              <xm:f>hydro3!G84:M84</xm:f>
              <xm:sqref>R84</xm:sqref>
            </x14:sparkline>
            <x14:sparkline>
              <xm:f>hydro3!G85:M85</xm:f>
              <xm:sqref>R85</xm:sqref>
            </x14:sparkline>
            <x14:sparkline>
              <xm:f>hydro3!G86:M86</xm:f>
              <xm:sqref>R86</xm:sqref>
            </x14:sparkline>
            <x14:sparkline>
              <xm:f>hydro3!G87:M87</xm:f>
              <xm:sqref>R87</xm:sqref>
            </x14:sparkline>
            <x14:sparkline>
              <xm:f>hydro3!G88:M88</xm:f>
              <xm:sqref>R88</xm:sqref>
            </x14:sparkline>
            <x14:sparkline>
              <xm:f>hydro3!G89:M89</xm:f>
              <xm:sqref>R89</xm:sqref>
            </x14:sparkline>
            <x14:sparkline>
              <xm:f>hydro3!G90:M90</xm:f>
              <xm:sqref>R90</xm:sqref>
            </x14:sparkline>
            <x14:sparkline>
              <xm:f>hydro3!G91:M91</xm:f>
              <xm:sqref>R91</xm:sqref>
            </x14:sparkline>
            <x14:sparkline>
              <xm:f>hydro3!G92:M92</xm:f>
              <xm:sqref>R92</xm:sqref>
            </x14:sparkline>
            <x14:sparkline>
              <xm:f>hydro3!G93:M93</xm:f>
              <xm:sqref>R93</xm:sqref>
            </x14:sparkline>
            <x14:sparkline>
              <xm:f>hydro3!G94:M94</xm:f>
              <xm:sqref>R94</xm:sqref>
            </x14:sparkline>
            <x14:sparkline>
              <xm:f>hydro3!G95:M95</xm:f>
              <xm:sqref>R95</xm:sqref>
            </x14:sparkline>
            <x14:sparkline>
              <xm:f>hydro3!G96:M96</xm:f>
              <xm:sqref>R96</xm:sqref>
            </x14:sparkline>
            <x14:sparkline>
              <xm:f>hydro3!G97:M97</xm:f>
              <xm:sqref>R97</xm:sqref>
            </x14:sparkline>
            <x14:sparkline>
              <xm:f>hydro3!G98:M98</xm:f>
              <xm:sqref>R98</xm:sqref>
            </x14:sparkline>
            <x14:sparkline>
              <xm:f>hydro3!G99:M99</xm:f>
              <xm:sqref>R99</xm:sqref>
            </x14:sparkline>
            <x14:sparkline>
              <xm:f>hydro3!G100:M100</xm:f>
              <xm:sqref>R100</xm:sqref>
            </x14:sparkline>
            <x14:sparkline>
              <xm:f>hydro3!G101:M101</xm:f>
              <xm:sqref>R101</xm:sqref>
            </x14:sparkline>
            <x14:sparkline>
              <xm:f>hydro3!G102:M102</xm:f>
              <xm:sqref>R102</xm:sqref>
            </x14:sparkline>
            <x14:sparkline>
              <xm:f>hydro3!G103:M103</xm:f>
              <xm:sqref>R103</xm:sqref>
            </x14:sparkline>
            <x14:sparkline>
              <xm:f>hydro3!G104:M104</xm:f>
              <xm:sqref>R104</xm:sqref>
            </x14:sparkline>
            <x14:sparkline>
              <xm:f>hydro3!G105:M105</xm:f>
              <xm:sqref>R105</xm:sqref>
            </x14:sparkline>
            <x14:sparkline>
              <xm:f>hydro3!G106:M106</xm:f>
              <xm:sqref>R106</xm:sqref>
            </x14:sparkline>
            <x14:sparkline>
              <xm:f>hydro3!G107:M107</xm:f>
              <xm:sqref>R107</xm:sqref>
            </x14:sparkline>
            <x14:sparkline>
              <xm:f>hydro3!G108:M108</xm:f>
              <xm:sqref>R108</xm:sqref>
            </x14:sparkline>
            <x14:sparkline>
              <xm:f>hydro3!G109:M109</xm:f>
              <xm:sqref>R109</xm:sqref>
            </x14:sparkline>
            <x14:sparkline>
              <xm:f>hydro3!G110:M110</xm:f>
              <xm:sqref>R110</xm:sqref>
            </x14:sparkline>
            <x14:sparkline>
              <xm:f>hydro3!G111:M111</xm:f>
              <xm:sqref>R111</xm:sqref>
            </x14:sparkline>
            <x14:sparkline>
              <xm:f>hydro3!G112:M112</xm:f>
              <xm:sqref>R112</xm:sqref>
            </x14:sparkline>
            <x14:sparkline>
              <xm:f>hydro3!G113:M113</xm:f>
              <xm:sqref>R113</xm:sqref>
            </x14:sparkline>
            <x14:sparkline>
              <xm:f>hydro3!G114:M114</xm:f>
              <xm:sqref>R114</xm:sqref>
            </x14:sparkline>
          </x14:sparklines>
        </x14:sparklineGroup>
      </x14:sparklineGroup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S88"/>
  <sheetViews>
    <sheetView workbookViewId="0">
      <selection activeCell="B10" sqref="B10 B12 B14 B16 B18 B20 B22 B24 B26 B28 B30 B32 B34 B36 B38 B40 B42 B44 B46 B48 B50 B52 B54 B56 B58 B60 B62 B64 B66 B68 B70 B72 B74 B76 B78 B80 B82 B84 B86 B88"/>
    </sheetView>
  </sheetViews>
  <sheetFormatPr defaultRowHeight="15.75" customHeight="1"/>
  <sheetData>
    <row r="1" spans="1:19" ht="13.2"/>
    <row r="2" spans="1:19" ht="13.2">
      <c r="H2" t="s">
        <v>251</v>
      </c>
    </row>
    <row r="3" spans="1:19" ht="13.2">
      <c r="E3" t="s">
        <v>252</v>
      </c>
    </row>
    <row r="4" spans="1:19" ht="13.2">
      <c r="H4" t="s">
        <v>253</v>
      </c>
    </row>
    <row r="5" spans="1:19" ht="13.2"/>
    <row r="6" spans="1:19" ht="13.2">
      <c r="I6" t="s">
        <v>162</v>
      </c>
    </row>
    <row r="7" spans="1:19" ht="13.2"/>
    <row r="8" spans="1:19" ht="13.2">
      <c r="A8" t="s">
        <v>135</v>
      </c>
      <c r="B8" t="s">
        <v>0</v>
      </c>
      <c r="C8" t="s">
        <v>136</v>
      </c>
      <c r="D8" t="s">
        <v>137</v>
      </c>
      <c r="E8" t="s">
        <v>138</v>
      </c>
      <c r="F8" t="s">
        <v>139</v>
      </c>
      <c r="G8" t="s">
        <v>254</v>
      </c>
      <c r="H8" t="s">
        <v>255</v>
      </c>
      <c r="I8" t="s">
        <v>256</v>
      </c>
      <c r="J8" t="s">
        <v>257</v>
      </c>
      <c r="K8" t="s">
        <v>258</v>
      </c>
      <c r="L8" t="s">
        <v>259</v>
      </c>
      <c r="M8" t="s">
        <v>259</v>
      </c>
      <c r="N8" t="s">
        <v>142</v>
      </c>
      <c r="O8" t="s">
        <v>169</v>
      </c>
      <c r="P8" t="s">
        <v>170</v>
      </c>
      <c r="Q8" t="s">
        <v>171</v>
      </c>
    </row>
    <row r="9" spans="1:19" ht="13.8">
      <c r="A9">
        <v>1</v>
      </c>
      <c r="B9" t="s">
        <v>78</v>
      </c>
      <c r="C9" t="s">
        <v>155</v>
      </c>
      <c r="D9" t="s">
        <v>106</v>
      </c>
      <c r="E9" t="s">
        <v>130</v>
      </c>
      <c r="F9" s="22">
        <f>[1]hydro4!F9</f>
        <v>3.5</v>
      </c>
      <c r="G9" s="22">
        <f>[1]hydro4!G9</f>
        <v>1.23</v>
      </c>
      <c r="H9" s="22">
        <f>[1]hydro4!H9</f>
        <v>1.99</v>
      </c>
      <c r="I9" s="22">
        <f>[1]hydro4!I9</f>
        <v>1.22</v>
      </c>
      <c r="J9" s="22">
        <f>[1]hydro4!J9</f>
        <v>1.52</v>
      </c>
      <c r="K9" s="22">
        <f>[1]hydro4!K9</f>
        <v>1.17</v>
      </c>
      <c r="L9" s="22">
        <f>[1]hydro4!L9</f>
        <v>1.24</v>
      </c>
      <c r="M9" s="22">
        <f>[1]hydro4!M9</f>
        <v>2.04</v>
      </c>
      <c r="N9" s="22">
        <f>[1]hydro4!N9</f>
        <v>1.49</v>
      </c>
      <c r="O9" t="s">
        <v>260</v>
      </c>
      <c r="P9">
        <v>0.85</v>
      </c>
      <c r="S9" s="57">
        <f>M9/F9</f>
        <v>0.58285714285714285</v>
      </c>
    </row>
    <row r="10" spans="1:19" ht="14.4">
      <c r="B10" s="1" t="str">
        <f>CONCATENATE(B9,"_1")</f>
        <v>M.43A_1</v>
      </c>
      <c r="F10" s="22">
        <f>[1]hydro4!F10</f>
        <v>100</v>
      </c>
      <c r="G10" s="22">
        <f>[1]hydro4!G10</f>
        <v>7.46</v>
      </c>
      <c r="H10" s="22">
        <f>[1]hydro4!H10</f>
        <v>29.65</v>
      </c>
      <c r="I10" s="22">
        <f>[1]hydro4!I10</f>
        <v>7.24</v>
      </c>
      <c r="J10" s="22">
        <f>[1]hydro4!J10</f>
        <v>14.6</v>
      </c>
      <c r="K10" s="22">
        <f>[1]hydro4!K10</f>
        <v>6.14</v>
      </c>
      <c r="L10" s="22">
        <f>[1]hydro4!L10</f>
        <v>7.68</v>
      </c>
      <c r="M10" s="22">
        <f>[1]hydro4!M10</f>
        <v>31.4</v>
      </c>
      <c r="N10" s="22">
        <f>[1]hydro4!N10</f>
        <v>14.88</v>
      </c>
      <c r="S10" s="57">
        <f t="shared" ref="S10:S73" si="0">M10/F10</f>
        <v>0.314</v>
      </c>
    </row>
    <row r="11" spans="1:19" ht="13.8">
      <c r="A11">
        <v>2</v>
      </c>
      <c r="B11" t="s">
        <v>79</v>
      </c>
      <c r="C11" t="s">
        <v>155</v>
      </c>
      <c r="D11" t="s">
        <v>106</v>
      </c>
      <c r="E11" t="s">
        <v>130</v>
      </c>
      <c r="F11" s="22">
        <f>[1]hydro4!F11</f>
        <v>5</v>
      </c>
      <c r="G11" s="22">
        <f>[1]hydro4!G11</f>
        <v>1.79</v>
      </c>
      <c r="H11" s="22">
        <f>[1]hydro4!H11</f>
        <v>1.86</v>
      </c>
      <c r="I11" s="22">
        <f>[1]hydro4!I11</f>
        <v>2.0099999999999998</v>
      </c>
      <c r="J11" s="22">
        <f>[1]hydro4!J11</f>
        <v>2.17</v>
      </c>
      <c r="K11" s="22">
        <f>[1]hydro4!K11</f>
        <v>1.97</v>
      </c>
      <c r="L11" s="22">
        <f>[1]hydro4!L11</f>
        <v>1.89</v>
      </c>
      <c r="M11" s="22">
        <f>[1]hydro4!M11</f>
        <v>1.9</v>
      </c>
      <c r="N11" s="22">
        <f>[1]hydro4!N11</f>
        <v>1.94</v>
      </c>
      <c r="O11" t="s">
        <v>261</v>
      </c>
      <c r="P11">
        <v>2</v>
      </c>
      <c r="S11" s="57">
        <f t="shared" si="0"/>
        <v>0.38</v>
      </c>
    </row>
    <row r="12" spans="1:19" ht="14.4">
      <c r="B12" s="1" t="str">
        <f>CONCATENATE(B11,"_1")</f>
        <v>M.199_1</v>
      </c>
      <c r="F12" s="22">
        <f>[1]hydro4!F12</f>
        <v>150</v>
      </c>
      <c r="G12" s="22">
        <f>[1]hydro4!G12</f>
        <v>3.8</v>
      </c>
      <c r="H12" s="22">
        <f>[1]hydro4!H12</f>
        <v>5.2</v>
      </c>
      <c r="I12" s="22">
        <f>[1]hydro4!I12</f>
        <v>9.3000000000000007</v>
      </c>
      <c r="J12" s="22">
        <f>[1]hydro4!J12</f>
        <v>14.1</v>
      </c>
      <c r="K12" s="22">
        <f>[1]hydro4!K12</f>
        <v>8.1</v>
      </c>
      <c r="L12" s="22">
        <f>[1]hydro4!L12</f>
        <v>5.8</v>
      </c>
      <c r="M12" s="22">
        <f>[1]hydro4!M12</f>
        <v>6</v>
      </c>
      <c r="N12" s="22">
        <f>[1]hydro4!N12</f>
        <v>7.47</v>
      </c>
      <c r="S12" s="57">
        <f t="shared" si="0"/>
        <v>0.04</v>
      </c>
    </row>
    <row r="13" spans="1:19" ht="13.8">
      <c r="A13">
        <v>3</v>
      </c>
      <c r="B13" t="s">
        <v>80</v>
      </c>
      <c r="C13" t="s">
        <v>155</v>
      </c>
      <c r="D13" t="s">
        <v>106</v>
      </c>
      <c r="E13" t="s">
        <v>130</v>
      </c>
      <c r="F13" s="22">
        <f>[1]hydro4!F13</f>
        <v>6.5</v>
      </c>
      <c r="G13" s="22">
        <f>[1]hydro4!G13</f>
        <v>1.97</v>
      </c>
      <c r="H13" s="22">
        <f>[1]hydro4!H13</f>
        <v>2.13</v>
      </c>
      <c r="I13" s="22">
        <f>[1]hydro4!I13</f>
        <v>2.5099999999999998</v>
      </c>
      <c r="J13" s="22">
        <f>[1]hydro4!J13</f>
        <v>2.2599999999999998</v>
      </c>
      <c r="K13" s="22">
        <f>[1]hydro4!K13</f>
        <v>2.4</v>
      </c>
      <c r="L13" s="22">
        <f>[1]hydro4!L13</f>
        <v>2.21</v>
      </c>
      <c r="M13" s="22">
        <f>[1]hydro4!M13</f>
        <v>2.2400000000000002</v>
      </c>
      <c r="N13" s="22">
        <f>[1]hydro4!N13</f>
        <v>2.25</v>
      </c>
      <c r="O13" t="s">
        <v>262</v>
      </c>
      <c r="P13">
        <v>1.84</v>
      </c>
      <c r="S13" s="57">
        <f t="shared" si="0"/>
        <v>0.34461538461538466</v>
      </c>
    </row>
    <row r="14" spans="1:19" ht="14.4">
      <c r="B14" s="1" t="str">
        <f>CONCATENATE(B13,"_1")</f>
        <v>M.89_1</v>
      </c>
      <c r="F14" s="22">
        <f>[1]hydro4!F14</f>
        <v>125</v>
      </c>
      <c r="G14" s="22">
        <f>[1]hydro4!G14</f>
        <v>1.85</v>
      </c>
      <c r="H14" s="22">
        <f>[1]hydro4!H14</f>
        <v>3.95</v>
      </c>
      <c r="I14" s="22">
        <f>[1]hydro4!I14</f>
        <v>11.25</v>
      </c>
      <c r="J14" s="22">
        <f>[1]hydro4!J14</f>
        <v>6.2</v>
      </c>
      <c r="K14" s="22">
        <f>[1]hydro4!K14</f>
        <v>9</v>
      </c>
      <c r="L14" s="22">
        <f>[1]hydro4!L14</f>
        <v>5.2</v>
      </c>
      <c r="M14" s="22">
        <f>[1]hydro4!M14</f>
        <v>5.8</v>
      </c>
      <c r="N14" s="22">
        <f>[1]hydro4!N14</f>
        <v>6.18</v>
      </c>
      <c r="S14" s="57">
        <f t="shared" si="0"/>
        <v>4.6399999999999997E-2</v>
      </c>
    </row>
    <row r="15" spans="1:19" ht="13.8">
      <c r="A15">
        <v>4</v>
      </c>
      <c r="B15" t="s">
        <v>263</v>
      </c>
      <c r="C15" t="s">
        <v>155</v>
      </c>
      <c r="D15" t="s">
        <v>106</v>
      </c>
      <c r="E15" t="s">
        <v>130</v>
      </c>
      <c r="F15" s="22">
        <f>[1]hydro4!F15</f>
        <v>6</v>
      </c>
      <c r="G15" s="22">
        <f>[1]hydro4!G15</f>
        <v>0.28999999999999998</v>
      </c>
      <c r="H15" s="22">
        <f>[1]hydro4!H15</f>
        <v>0.27</v>
      </c>
      <c r="I15" s="22">
        <f>[1]hydro4!I15</f>
        <v>0.31</v>
      </c>
      <c r="J15" s="22">
        <f>[1]hydro4!J15</f>
        <v>0.3</v>
      </c>
      <c r="K15" s="22">
        <f>[1]hydro4!K15</f>
        <v>0.28999999999999998</v>
      </c>
      <c r="L15" s="22">
        <f>[1]hydro4!L15</f>
        <v>0.28000000000000003</v>
      </c>
      <c r="M15" s="22">
        <f>[1]hydro4!M15</f>
        <v>0.27</v>
      </c>
      <c r="N15" s="22">
        <f>[1]hydro4!N15</f>
        <v>0.28999999999999998</v>
      </c>
      <c r="O15" t="s">
        <v>264</v>
      </c>
      <c r="P15">
        <v>1.43</v>
      </c>
      <c r="S15" s="57">
        <f t="shared" si="0"/>
        <v>4.5000000000000005E-2</v>
      </c>
    </row>
    <row r="16" spans="1:19" ht="14.4">
      <c r="B16" s="1" t="str">
        <f>CONCATENATE(B15,"_1")</f>
        <v>M.183B_1</v>
      </c>
      <c r="F16" s="22">
        <f>[1]hydro4!F16</f>
        <v>50</v>
      </c>
      <c r="G16" s="22">
        <f>[1]hydro4!G16</f>
        <v>0.38</v>
      </c>
      <c r="H16" s="22">
        <f>[1]hydro4!H16</f>
        <v>0.34</v>
      </c>
      <c r="I16" s="22">
        <f>[1]hydro4!I16</f>
        <v>0.42</v>
      </c>
      <c r="J16" s="22">
        <f>[1]hydro4!J16</f>
        <v>0.4</v>
      </c>
      <c r="K16" s="22">
        <f>[1]hydro4!K16</f>
        <v>0.38</v>
      </c>
      <c r="L16" s="22">
        <f>[1]hydro4!L16</f>
        <v>0.36</v>
      </c>
      <c r="M16" s="22">
        <f>[1]hydro4!M16</f>
        <v>0.34</v>
      </c>
      <c r="N16" s="22">
        <f>[1]hydro4!N16</f>
        <v>0.37</v>
      </c>
      <c r="S16" s="57">
        <f t="shared" si="0"/>
        <v>6.8000000000000005E-3</v>
      </c>
    </row>
    <row r="17" spans="1:19" ht="13.8">
      <c r="A17">
        <v>5</v>
      </c>
      <c r="B17" t="s">
        <v>81</v>
      </c>
      <c r="C17" t="s">
        <v>155</v>
      </c>
      <c r="D17" t="s">
        <v>107</v>
      </c>
      <c r="E17" t="s">
        <v>130</v>
      </c>
      <c r="F17" s="22">
        <f>[1]hydro4!F17</f>
        <v>6.6</v>
      </c>
      <c r="G17" s="22">
        <f>[1]hydro4!G17</f>
        <v>2.34</v>
      </c>
      <c r="H17" s="22">
        <f>[1]hydro4!H17</f>
        <v>2.33</v>
      </c>
      <c r="I17" s="22">
        <f>[1]hydro4!I17</f>
        <v>2.31</v>
      </c>
      <c r="J17" s="22">
        <f>[1]hydro4!J17</f>
        <v>2.2999999999999998</v>
      </c>
      <c r="K17" s="22">
        <f>[1]hydro4!K17</f>
        <v>2.2999999999999998</v>
      </c>
      <c r="L17" s="22">
        <f>[1]hydro4!L17</f>
        <v>2.37</v>
      </c>
      <c r="M17" s="22">
        <f>[1]hydro4!M17</f>
        <v>2.2999999999999998</v>
      </c>
      <c r="N17" s="22">
        <f>[1]hydro4!N17</f>
        <v>2.3199999999999998</v>
      </c>
      <c r="O17" t="s">
        <v>265</v>
      </c>
      <c r="P17">
        <v>9.23</v>
      </c>
      <c r="S17" s="57">
        <f t="shared" si="0"/>
        <v>0.34848484848484845</v>
      </c>
    </row>
    <row r="18" spans="1:19" ht="14.4">
      <c r="B18" s="1" t="str">
        <f>CONCATENATE(B17,"_1")</f>
        <v>M.177_1</v>
      </c>
      <c r="F18" s="22">
        <f>[1]hydro4!F18</f>
        <v>110</v>
      </c>
      <c r="G18" s="22">
        <f>[1]hydro4!G18</f>
        <v>3.28</v>
      </c>
      <c r="H18" s="22">
        <f>[1]hydro4!H18</f>
        <v>3.21</v>
      </c>
      <c r="I18" s="22">
        <f>[1]hydro4!I18</f>
        <v>3.07</v>
      </c>
      <c r="J18" s="22">
        <f>[1]hydro4!J18</f>
        <v>3</v>
      </c>
      <c r="K18" s="22">
        <f>[1]hydro4!K18</f>
        <v>3</v>
      </c>
      <c r="L18" s="22">
        <f>[1]hydro4!L18</f>
        <v>3.49</v>
      </c>
      <c r="M18" s="22">
        <f>[1]hydro4!M18</f>
        <v>3</v>
      </c>
      <c r="N18" s="22">
        <f>[1]hydro4!N18</f>
        <v>3.15</v>
      </c>
      <c r="S18" s="57">
        <f t="shared" si="0"/>
        <v>2.7272727272727271E-2</v>
      </c>
    </row>
    <row r="19" spans="1:19" ht="13.8">
      <c r="A19">
        <v>6</v>
      </c>
      <c r="B19" t="s">
        <v>82</v>
      </c>
      <c r="C19" t="s">
        <v>155</v>
      </c>
      <c r="D19" t="s">
        <v>108</v>
      </c>
      <c r="E19" t="s">
        <v>130</v>
      </c>
      <c r="F19" s="22">
        <f>[1]hydro4!F19</f>
        <v>4.3</v>
      </c>
      <c r="G19" s="22">
        <f>[1]hydro4!G19</f>
        <v>2.88</v>
      </c>
      <c r="H19" s="22">
        <f>[1]hydro4!H19</f>
        <v>2.86</v>
      </c>
      <c r="I19" s="22">
        <f>[1]hydro4!I19</f>
        <v>2.87</v>
      </c>
      <c r="J19" s="22">
        <f>[1]hydro4!J19</f>
        <v>2.82</v>
      </c>
      <c r="K19" s="22">
        <f>[1]hydro4!K19</f>
        <v>2.79</v>
      </c>
      <c r="L19" s="22">
        <f>[1]hydro4!L19</f>
        <v>2.8</v>
      </c>
      <c r="M19" s="22">
        <f>[1]hydro4!M19</f>
        <v>2.8</v>
      </c>
      <c r="N19" s="22">
        <f>[1]hydro4!N19</f>
        <v>2.83</v>
      </c>
      <c r="O19" t="s">
        <v>266</v>
      </c>
      <c r="P19">
        <v>0.46</v>
      </c>
      <c r="S19" s="57">
        <f t="shared" si="0"/>
        <v>0.65116279069767435</v>
      </c>
    </row>
    <row r="20" spans="1:19" ht="14.4">
      <c r="B20" s="1" t="str">
        <f>CONCATENATE(B19,"_1")</f>
        <v>M.192_1</v>
      </c>
      <c r="F20" s="22">
        <f>[1]hydro4!F20</f>
        <v>35</v>
      </c>
      <c r="G20" s="22">
        <f>[1]hydro4!G20</f>
        <v>0.64</v>
      </c>
      <c r="H20" s="22">
        <f>[1]hydro4!H20</f>
        <v>0.57999999999999996</v>
      </c>
      <c r="I20" s="22">
        <f>[1]hydro4!I20</f>
        <v>0.61</v>
      </c>
      <c r="J20" s="22">
        <f>[1]hydro4!J20</f>
        <v>0.46</v>
      </c>
      <c r="K20" s="22">
        <f>[1]hydro4!K20</f>
        <v>0.4</v>
      </c>
      <c r="L20" s="22">
        <f>[1]hydro4!L20</f>
        <v>0.4</v>
      </c>
      <c r="M20" s="22">
        <f>[1]hydro4!M20</f>
        <v>0.4</v>
      </c>
      <c r="N20" s="22">
        <f>[1]hydro4!N20</f>
        <v>0.5</v>
      </c>
      <c r="S20" s="57">
        <f t="shared" si="0"/>
        <v>1.1428571428571429E-2</v>
      </c>
    </row>
    <row r="21" spans="1:19" ht="13.8">
      <c r="A21">
        <v>7</v>
      </c>
      <c r="B21" t="s">
        <v>83</v>
      </c>
      <c r="C21" t="s">
        <v>155</v>
      </c>
      <c r="D21" t="s">
        <v>109</v>
      </c>
      <c r="E21" t="s">
        <v>130</v>
      </c>
      <c r="F21" s="22">
        <f>[1]hydro4!F21</f>
        <v>3.5</v>
      </c>
      <c r="G21" s="22">
        <f>[1]hydro4!G21</f>
        <v>1.38</v>
      </c>
      <c r="H21" s="22">
        <f>[1]hydro4!H21</f>
        <v>1.38</v>
      </c>
      <c r="I21" s="22">
        <f>[1]hydro4!I21</f>
        <v>1.52</v>
      </c>
      <c r="J21" s="22">
        <f>[1]hydro4!J21</f>
        <v>1.36</v>
      </c>
      <c r="K21" s="22">
        <f>[1]hydro4!K21</f>
        <v>1.36</v>
      </c>
      <c r="L21" s="22">
        <f>[1]hydro4!L21</f>
        <v>1.33</v>
      </c>
      <c r="M21" s="22">
        <f>[1]hydro4!M21</f>
        <v>1.44</v>
      </c>
      <c r="N21" s="22">
        <f>[1]hydro4!N21</f>
        <v>1.4</v>
      </c>
      <c r="O21" t="s">
        <v>267</v>
      </c>
      <c r="P21">
        <v>12.6</v>
      </c>
      <c r="S21" s="57">
        <f t="shared" si="0"/>
        <v>0.41142857142857142</v>
      </c>
    </row>
    <row r="22" spans="1:19" ht="14.4">
      <c r="B22" s="1" t="str">
        <f>CONCATENATE(B21,"_1")</f>
        <v>M.191_1</v>
      </c>
      <c r="F22" s="22">
        <f>[1]hydro4!F22</f>
        <v>35</v>
      </c>
      <c r="G22" s="22">
        <f>[1]hydro4!G22</f>
        <v>2.8</v>
      </c>
      <c r="H22" s="22">
        <f>[1]hydro4!H22</f>
        <v>2.8</v>
      </c>
      <c r="I22" s="22">
        <f>[1]hydro4!I22</f>
        <v>3.78</v>
      </c>
      <c r="J22" s="22">
        <f>[1]hydro4!J22</f>
        <v>2.7</v>
      </c>
      <c r="K22" s="22">
        <f>[1]hydro4!K22</f>
        <v>2.7</v>
      </c>
      <c r="L22" s="22">
        <f>[1]hydro4!L22</f>
        <v>2.5499999999999998</v>
      </c>
      <c r="M22" s="22">
        <f>[1]hydro4!M22</f>
        <v>3.18</v>
      </c>
      <c r="N22" s="22">
        <f>[1]hydro4!N22</f>
        <v>2.93</v>
      </c>
      <c r="S22" s="57">
        <f t="shared" si="0"/>
        <v>9.0857142857142859E-2</v>
      </c>
    </row>
    <row r="23" spans="1:19" ht="13.8">
      <c r="A23">
        <v>8</v>
      </c>
      <c r="B23" t="s">
        <v>84</v>
      </c>
      <c r="C23" t="s">
        <v>155</v>
      </c>
      <c r="D23" t="s">
        <v>109</v>
      </c>
      <c r="E23" t="s">
        <v>130</v>
      </c>
      <c r="F23" s="22">
        <f>[1]hydro4!F23</f>
        <v>3.5</v>
      </c>
      <c r="G23" s="22">
        <f>[1]hydro4!G23</f>
        <v>2.67</v>
      </c>
      <c r="H23" s="22">
        <f>[1]hydro4!H23</f>
        <v>2.63</v>
      </c>
      <c r="I23" s="22">
        <f>[1]hydro4!I23</f>
        <v>2.5499999999999998</v>
      </c>
      <c r="J23" s="22">
        <f>[1]hydro4!J23</f>
        <v>2.46</v>
      </c>
      <c r="K23" s="22">
        <f>[1]hydro4!K23</f>
        <v>2.57</v>
      </c>
      <c r="L23" s="22">
        <f>[1]hydro4!L23</f>
        <v>2.58</v>
      </c>
      <c r="M23" s="22">
        <f>[1]hydro4!M23</f>
        <v>2.5</v>
      </c>
      <c r="N23" s="22">
        <f>[1]hydro4!N23</f>
        <v>2.57</v>
      </c>
      <c r="O23" t="s">
        <v>268</v>
      </c>
      <c r="P23">
        <v>4.8600000000000003</v>
      </c>
      <c r="S23" s="57">
        <f t="shared" si="0"/>
        <v>0.7142857142857143</v>
      </c>
    </row>
    <row r="24" spans="1:19" ht="14.4">
      <c r="B24" s="1" t="str">
        <f>CONCATENATE(B23,"_1")</f>
        <v>M.164_1</v>
      </c>
      <c r="F24" s="22">
        <f>[1]hydro4!F24</f>
        <v>36</v>
      </c>
      <c r="G24" s="22">
        <f>[1]hydro4!G24</f>
        <v>5.2</v>
      </c>
      <c r="H24" s="22">
        <f>[1]hydro4!H24</f>
        <v>4.4000000000000004</v>
      </c>
      <c r="I24" s="22">
        <f>[1]hydro4!I24</f>
        <v>2.9</v>
      </c>
      <c r="J24" s="22">
        <f>[1]hydro4!J24</f>
        <v>1.8</v>
      </c>
      <c r="K24" s="22">
        <f>[1]hydro4!K24</f>
        <v>3.26</v>
      </c>
      <c r="L24" s="22">
        <f>[1]hydro4!L24</f>
        <v>3.44</v>
      </c>
      <c r="M24" s="22">
        <f>[1]hydro4!M24</f>
        <v>2</v>
      </c>
      <c r="N24" s="22">
        <f>[1]hydro4!N24</f>
        <v>3.29</v>
      </c>
      <c r="S24" s="57">
        <f t="shared" si="0"/>
        <v>5.5555555555555552E-2</v>
      </c>
    </row>
    <row r="25" spans="1:19" ht="13.8">
      <c r="A25">
        <v>9</v>
      </c>
      <c r="B25" t="s">
        <v>269</v>
      </c>
      <c r="C25" t="s">
        <v>155</v>
      </c>
      <c r="D25" t="s">
        <v>106</v>
      </c>
      <c r="E25" t="s">
        <v>130</v>
      </c>
      <c r="F25" s="22">
        <f>[1]hydro4!F25</f>
        <v>7.4</v>
      </c>
      <c r="G25" s="22">
        <f>[1]hydro4!G25</f>
        <v>3.29</v>
      </c>
      <c r="H25" s="22">
        <f>[1]hydro4!H25</f>
        <v>4.0999999999999996</v>
      </c>
      <c r="I25" s="22">
        <f>[1]hydro4!I25</f>
        <v>3.75</v>
      </c>
      <c r="J25" s="22">
        <f>[1]hydro4!J25</f>
        <v>3.71</v>
      </c>
      <c r="K25" s="22">
        <f>[1]hydro4!K25</f>
        <v>3.61</v>
      </c>
      <c r="L25" s="22">
        <f>[1]hydro4!L25</f>
        <v>3.49</v>
      </c>
      <c r="M25" s="22">
        <f>[1]hydro4!M25</f>
        <v>3.59</v>
      </c>
      <c r="N25" s="22">
        <f>[1]hydro4!N25</f>
        <v>3.65</v>
      </c>
      <c r="O25" t="s">
        <v>270</v>
      </c>
      <c r="P25">
        <v>0.5</v>
      </c>
      <c r="S25" s="57">
        <f t="shared" si="0"/>
        <v>0.48513513513513506</v>
      </c>
    </row>
    <row r="26" spans="1:19" ht="14.4">
      <c r="B26" s="1" t="str">
        <f>CONCATENATE(B25,"_1")</f>
        <v>M.145_1</v>
      </c>
      <c r="F26" s="22">
        <f>[1]hydro4!F26</f>
        <v>150</v>
      </c>
      <c r="G26" s="22">
        <f>[1]hydro4!G26</f>
        <v>0.26</v>
      </c>
      <c r="H26" s="22">
        <f>[1]hydro4!H26</f>
        <v>7.85</v>
      </c>
      <c r="I26" s="22">
        <f>[1]hydro4!I26</f>
        <v>3.4</v>
      </c>
      <c r="J26" s="22">
        <f>[1]hydro4!J26</f>
        <v>3</v>
      </c>
      <c r="K26" s="22">
        <f>[1]hydro4!K26</f>
        <v>2</v>
      </c>
      <c r="L26" s="22">
        <f>[1]hydro4!L26</f>
        <v>1.2</v>
      </c>
      <c r="M26" s="22">
        <f>[1]hydro4!M26</f>
        <v>1.86</v>
      </c>
      <c r="N26" s="22">
        <f>[1]hydro4!N26</f>
        <v>2.8</v>
      </c>
      <c r="S26" s="57">
        <f t="shared" si="0"/>
        <v>1.2400000000000001E-2</v>
      </c>
    </row>
    <row r="27" spans="1:19" ht="13.8">
      <c r="A27">
        <v>10</v>
      </c>
      <c r="B27" t="s">
        <v>85</v>
      </c>
      <c r="C27" t="s">
        <v>155</v>
      </c>
      <c r="D27" t="s">
        <v>110</v>
      </c>
      <c r="E27" t="s">
        <v>130</v>
      </c>
      <c r="F27" s="22">
        <f>[1]hydro4!F27</f>
        <v>4.8</v>
      </c>
      <c r="G27" s="22">
        <f>[1]hydro4!G27</f>
        <v>0.62</v>
      </c>
      <c r="H27" s="22">
        <f>[1]hydro4!H27</f>
        <v>1.1299999999999999</v>
      </c>
      <c r="I27" s="22">
        <f>[1]hydro4!I27</f>
        <v>0.91</v>
      </c>
      <c r="J27" s="22">
        <f>[1]hydro4!J27</f>
        <v>0.91</v>
      </c>
      <c r="K27" s="22">
        <f>[1]hydro4!K27</f>
        <v>0.85</v>
      </c>
      <c r="L27" s="22">
        <f>[1]hydro4!L27</f>
        <v>0.74</v>
      </c>
      <c r="M27" s="22">
        <f>[1]hydro4!M27</f>
        <v>0.76</v>
      </c>
      <c r="N27" s="22">
        <f>[1]hydro4!N27</f>
        <v>0.85</v>
      </c>
      <c r="O27" t="s">
        <v>271</v>
      </c>
      <c r="P27">
        <v>0.09</v>
      </c>
      <c r="S27" s="57">
        <f t="shared" si="0"/>
        <v>0.15833333333333335</v>
      </c>
    </row>
    <row r="28" spans="1:19" ht="14.4">
      <c r="B28" s="1" t="str">
        <f>CONCATENATE(B27,"_1")</f>
        <v>M.171_1</v>
      </c>
      <c r="F28" s="22">
        <f>[1]hydro4!F28</f>
        <v>765</v>
      </c>
      <c r="G28" s="22">
        <f>[1]hydro4!G28</f>
        <v>1.1000000000000001</v>
      </c>
      <c r="H28" s="22">
        <f>[1]hydro4!H28</f>
        <v>9.9</v>
      </c>
      <c r="I28" s="22">
        <f>[1]hydro4!I28</f>
        <v>4.2</v>
      </c>
      <c r="J28" s="22">
        <f>[1]hydro4!J28</f>
        <v>4.2</v>
      </c>
      <c r="K28" s="22">
        <f>[1]hydro4!K28</f>
        <v>3</v>
      </c>
      <c r="L28" s="22">
        <f>[1]hydro4!L28</f>
        <v>1.7</v>
      </c>
      <c r="M28" s="22">
        <f>[1]hydro4!M28</f>
        <v>1.8</v>
      </c>
      <c r="N28" s="22">
        <f>[1]hydro4!N28</f>
        <v>3.7</v>
      </c>
      <c r="S28" s="57">
        <f t="shared" si="0"/>
        <v>2.3529411764705885E-3</v>
      </c>
    </row>
    <row r="29" spans="1:19" ht="13.8">
      <c r="A29">
        <v>11</v>
      </c>
      <c r="B29" t="s">
        <v>86</v>
      </c>
      <c r="C29" t="s">
        <v>155</v>
      </c>
      <c r="D29" t="s">
        <v>111</v>
      </c>
      <c r="E29" t="s">
        <v>130</v>
      </c>
      <c r="F29" s="22">
        <f>[1]hydro4!F29</f>
        <v>5.5</v>
      </c>
      <c r="G29" s="22">
        <f>[1]hydro4!G29</f>
        <v>3.35</v>
      </c>
      <c r="H29" s="22">
        <f>[1]hydro4!H29</f>
        <v>3.39</v>
      </c>
      <c r="I29" s="22">
        <f>[1]hydro4!I29</f>
        <v>3.36</v>
      </c>
      <c r="J29" s="22">
        <f>[1]hydro4!J29</f>
        <v>3.31</v>
      </c>
      <c r="K29" s="22">
        <f>[1]hydro4!K29</f>
        <v>3.33</v>
      </c>
      <c r="L29" s="22">
        <f>[1]hydro4!L29</f>
        <v>3.33</v>
      </c>
      <c r="M29" s="22">
        <f>[1]hydro4!M29</f>
        <v>3.33</v>
      </c>
      <c r="N29" s="22">
        <f>[1]hydro4!N29</f>
        <v>3.34</v>
      </c>
      <c r="O29" t="s">
        <v>272</v>
      </c>
      <c r="P29">
        <v>7.22</v>
      </c>
      <c r="S29" s="57">
        <f t="shared" si="0"/>
        <v>0.60545454545454547</v>
      </c>
    </row>
    <row r="30" spans="1:19" ht="14.4">
      <c r="B30" s="1" t="str">
        <f>CONCATENATE(B29,"_1")</f>
        <v>M.180_1</v>
      </c>
      <c r="F30" s="22">
        <f>[1]hydro4!F30</f>
        <v>67</v>
      </c>
      <c r="G30" s="22" t="str">
        <f>[1]hydro4!G30</f>
        <v>***</v>
      </c>
      <c r="H30" s="22" t="str">
        <f>[1]hydro4!H30</f>
        <v>***</v>
      </c>
      <c r="I30" s="22" t="str">
        <f>[1]hydro4!I30</f>
        <v>***</v>
      </c>
      <c r="J30" s="22" t="str">
        <f>[1]hydro4!J30</f>
        <v>***</v>
      </c>
      <c r="K30" s="22" t="str">
        <f>[1]hydro4!K30</f>
        <v>***</v>
      </c>
      <c r="L30" s="22" t="str">
        <f>[1]hydro4!L30</f>
        <v>***</v>
      </c>
      <c r="M30" s="22" t="str">
        <f>[1]hydro4!M30</f>
        <v>***</v>
      </c>
      <c r="N30" s="22">
        <f>[1]hydro4!N30</f>
        <v>0</v>
      </c>
      <c r="S30" s="57" t="e">
        <f t="shared" si="0"/>
        <v>#VALUE!</v>
      </c>
    </row>
    <row r="31" spans="1:19" ht="13.8">
      <c r="A31">
        <v>12</v>
      </c>
      <c r="B31" t="s">
        <v>87</v>
      </c>
      <c r="C31" t="s">
        <v>155</v>
      </c>
      <c r="D31" t="s">
        <v>112</v>
      </c>
      <c r="E31" t="s">
        <v>130</v>
      </c>
      <c r="F31" s="22">
        <f>[1]hydro4!F31</f>
        <v>7.6</v>
      </c>
      <c r="G31" s="22">
        <f>[1]hydro4!G31</f>
        <v>2.3199999999999998</v>
      </c>
      <c r="H31" s="22">
        <f>[1]hydro4!H31</f>
        <v>2.39</v>
      </c>
      <c r="I31" s="22">
        <f>[1]hydro4!I31</f>
        <v>2.39</v>
      </c>
      <c r="J31" s="22">
        <f>[1]hydro4!J31</f>
        <v>2.15</v>
      </c>
      <c r="K31" s="22">
        <f>[1]hydro4!K31</f>
        <v>2.04</v>
      </c>
      <c r="L31" s="22">
        <f>[1]hydro4!L31</f>
        <v>1.98</v>
      </c>
      <c r="M31" s="22">
        <f>[1]hydro4!M31</f>
        <v>1.96</v>
      </c>
      <c r="N31" s="22">
        <f>[1]hydro4!N31</f>
        <v>2.1800000000000002</v>
      </c>
      <c r="O31" t="s">
        <v>273</v>
      </c>
      <c r="P31">
        <v>2.59</v>
      </c>
      <c r="S31" s="57">
        <f t="shared" si="0"/>
        <v>0.25789473684210529</v>
      </c>
    </row>
    <row r="32" spans="1:19" ht="14.4">
      <c r="B32" s="1" t="str">
        <f>CONCATENATE(B31,"_1")</f>
        <v>M.173_1</v>
      </c>
      <c r="F32" s="22">
        <f>[1]hydro4!F32</f>
        <v>290</v>
      </c>
      <c r="G32" s="22">
        <f>[1]hydro4!G32</f>
        <v>10.7</v>
      </c>
      <c r="H32" s="22">
        <f>[1]hydro4!H32</f>
        <v>11.4</v>
      </c>
      <c r="I32" s="22">
        <f>[1]hydro4!I32</f>
        <v>11.4</v>
      </c>
      <c r="J32" s="22">
        <f>[1]hydro4!J32</f>
        <v>9</v>
      </c>
      <c r="K32" s="22">
        <f>[1]hydro4!K32</f>
        <v>7.9</v>
      </c>
      <c r="L32" s="22">
        <f>[1]hydro4!L32</f>
        <v>7.3</v>
      </c>
      <c r="M32" s="22">
        <f>[1]hydro4!M32</f>
        <v>7.1</v>
      </c>
      <c r="N32" s="22">
        <f>[1]hydro4!N32</f>
        <v>9.26</v>
      </c>
      <c r="S32" s="57">
        <f t="shared" si="0"/>
        <v>2.4482758620689653E-2</v>
      </c>
    </row>
    <row r="33" spans="1:19" ht="13.8">
      <c r="A33">
        <v>13</v>
      </c>
      <c r="B33" t="s">
        <v>88</v>
      </c>
      <c r="C33" t="s">
        <v>155</v>
      </c>
      <c r="D33" t="s">
        <v>113</v>
      </c>
      <c r="E33" t="s">
        <v>130</v>
      </c>
      <c r="F33" s="22">
        <f>[1]hydro4!F33</f>
        <v>6.7</v>
      </c>
      <c r="G33" s="22">
        <f>[1]hydro4!G33</f>
        <v>2.0299999999999998</v>
      </c>
      <c r="H33" s="22">
        <f>[1]hydro4!H33</f>
        <v>1.85</v>
      </c>
      <c r="I33" s="22">
        <f>[1]hydro4!I33</f>
        <v>1.88</v>
      </c>
      <c r="J33" s="22">
        <f>[1]hydro4!J33</f>
        <v>1.82</v>
      </c>
      <c r="K33" s="22">
        <f>[1]hydro4!K33</f>
        <v>1.74</v>
      </c>
      <c r="L33" s="22">
        <f>[1]hydro4!L33</f>
        <v>1.68</v>
      </c>
      <c r="M33" s="22">
        <f>[1]hydro4!M33</f>
        <v>1.64</v>
      </c>
      <c r="N33" s="22">
        <f>[1]hydro4!N33</f>
        <v>1.81</v>
      </c>
      <c r="O33" t="s">
        <v>274</v>
      </c>
      <c r="P33">
        <v>0.6</v>
      </c>
      <c r="S33" s="57">
        <f t="shared" si="0"/>
        <v>0.24477611940298505</v>
      </c>
    </row>
    <row r="34" spans="1:19" ht="14.4">
      <c r="B34" s="1" t="str">
        <f>CONCATENATE(B33,"_1")</f>
        <v>M.2A_1</v>
      </c>
      <c r="F34" s="22">
        <f>[1]hydro4!F34</f>
        <v>200</v>
      </c>
      <c r="G34" s="22">
        <f>[1]hydro4!G34</f>
        <v>12.75</v>
      </c>
      <c r="H34" s="22">
        <f>[1]hydro4!H34</f>
        <v>8.25</v>
      </c>
      <c r="I34" s="22">
        <f>[1]hydro4!I34</f>
        <v>9</v>
      </c>
      <c r="J34" s="22">
        <f>[1]hydro4!J34</f>
        <v>7.5</v>
      </c>
      <c r="K34" s="22">
        <f>[1]hydro4!K34</f>
        <v>5.5</v>
      </c>
      <c r="L34" s="22">
        <f>[1]hydro4!L34</f>
        <v>4.18</v>
      </c>
      <c r="M34" s="22">
        <f>[1]hydro4!M34</f>
        <v>3.54</v>
      </c>
      <c r="N34" s="22">
        <f>[1]hydro4!N34</f>
        <v>7.25</v>
      </c>
      <c r="S34" s="57">
        <f t="shared" si="0"/>
        <v>1.77E-2</v>
      </c>
    </row>
    <row r="35" spans="1:19" ht="13.8">
      <c r="A35">
        <v>14</v>
      </c>
      <c r="B35" t="s">
        <v>275</v>
      </c>
      <c r="C35" t="s">
        <v>155</v>
      </c>
      <c r="D35" t="s">
        <v>276</v>
      </c>
      <c r="E35" t="s">
        <v>130</v>
      </c>
      <c r="F35" s="22">
        <f>[1]hydro4!F35</f>
        <v>4.9000000000000004</v>
      </c>
      <c r="G35" s="22">
        <f>[1]hydro4!G35</f>
        <v>2.78</v>
      </c>
      <c r="H35" s="22">
        <f>[1]hydro4!H35</f>
        <v>2.77</v>
      </c>
      <c r="I35" s="22">
        <f>[1]hydro4!I35</f>
        <v>2.75</v>
      </c>
      <c r="J35" s="22">
        <f>[1]hydro4!J35</f>
        <v>2.74</v>
      </c>
      <c r="K35" s="22">
        <f>[1]hydro4!K35</f>
        <v>2.73</v>
      </c>
      <c r="L35" s="22">
        <f>[1]hydro4!L35</f>
        <v>2.7</v>
      </c>
      <c r="M35" s="22">
        <f>[1]hydro4!M35</f>
        <v>2.66</v>
      </c>
      <c r="N35" s="22">
        <f>[1]hydro4!N35</f>
        <v>2.73</v>
      </c>
      <c r="O35" t="s">
        <v>277</v>
      </c>
      <c r="P35">
        <v>8</v>
      </c>
      <c r="S35" s="57">
        <f t="shared" si="0"/>
        <v>0.54285714285714282</v>
      </c>
    </row>
    <row r="36" spans="1:19" ht="14.4">
      <c r="B36" s="1" t="str">
        <f>CONCATENATE(B35,"_1")</f>
        <v>M.188A_1</v>
      </c>
      <c r="F36" s="22">
        <f>[1]hydro4!F36</f>
        <v>70</v>
      </c>
      <c r="G36" s="22" t="str">
        <f>[1]hydro4!G36</f>
        <v>***</v>
      </c>
      <c r="H36" s="22" t="str">
        <f>[1]hydro4!H36</f>
        <v>***</v>
      </c>
      <c r="I36" s="22" t="str">
        <f>[1]hydro4!I36</f>
        <v>***</v>
      </c>
      <c r="J36" s="22">
        <f>[1]hydro4!J36</f>
        <v>2.78</v>
      </c>
      <c r="K36" s="22">
        <f>[1]hydro4!K36</f>
        <v>2.66</v>
      </c>
      <c r="L36" s="22">
        <f>[1]hydro4!L36</f>
        <v>2.2999999999999998</v>
      </c>
      <c r="M36" s="22">
        <f>[1]hydro4!M36</f>
        <v>1.98</v>
      </c>
      <c r="N36" s="22">
        <f>[1]hydro4!N36</f>
        <v>2.4300000000000002</v>
      </c>
      <c r="S36" s="57">
        <f t="shared" si="0"/>
        <v>2.8285714285714286E-2</v>
      </c>
    </row>
    <row r="37" spans="1:19" ht="13.8">
      <c r="A37">
        <v>15</v>
      </c>
      <c r="B37" t="s">
        <v>278</v>
      </c>
      <c r="C37" t="s">
        <v>155</v>
      </c>
      <c r="D37" t="s">
        <v>114</v>
      </c>
      <c r="E37" t="s">
        <v>130</v>
      </c>
      <c r="F37" s="22">
        <f>[1]hydro4!F37</f>
        <v>6.8</v>
      </c>
      <c r="G37" s="22">
        <f>[1]hydro4!G37</f>
        <v>3.73</v>
      </c>
      <c r="H37" s="22">
        <f>[1]hydro4!H37</f>
        <v>3.7</v>
      </c>
      <c r="I37" s="22">
        <f>[1]hydro4!I37</f>
        <v>3.7</v>
      </c>
      <c r="J37" s="22">
        <f>[1]hydro4!J37</f>
        <v>3.66</v>
      </c>
      <c r="K37" s="22">
        <f>[1]hydro4!K37</f>
        <v>3.61</v>
      </c>
      <c r="L37" s="22">
        <f>[1]hydro4!L37</f>
        <v>3.53</v>
      </c>
      <c r="M37" s="22">
        <f>[1]hydro4!M37</f>
        <v>3.47</v>
      </c>
      <c r="N37" s="22">
        <f>[1]hydro4!N37</f>
        <v>3.63</v>
      </c>
      <c r="O37" t="s">
        <v>279</v>
      </c>
      <c r="P37">
        <v>19.95</v>
      </c>
      <c r="S37" s="57">
        <f t="shared" si="0"/>
        <v>0.5102941176470589</v>
      </c>
    </row>
    <row r="38" spans="1:19" ht="14.4">
      <c r="B38" s="1" t="str">
        <f>CONCATENATE(B37,"_1")</f>
        <v>M.195_1</v>
      </c>
      <c r="F38" s="22">
        <f>[1]hydro4!F38</f>
        <v>320</v>
      </c>
      <c r="G38" s="22">
        <f>[1]hydro4!G38</f>
        <v>38.4</v>
      </c>
      <c r="H38" s="22">
        <f>[1]hydro4!H38</f>
        <v>36</v>
      </c>
      <c r="I38" s="22">
        <f>[1]hydro4!I38</f>
        <v>59.5</v>
      </c>
      <c r="J38" s="22">
        <f>[1]hydro4!J38</f>
        <v>57.3</v>
      </c>
      <c r="K38" s="22">
        <f>[1]hydro4!K38</f>
        <v>54.55</v>
      </c>
      <c r="L38" s="22">
        <f>[1]hydro4!L38</f>
        <v>50.15</v>
      </c>
      <c r="M38" s="22">
        <f>[1]hydro4!M38</f>
        <v>46.85</v>
      </c>
      <c r="N38" s="22">
        <f>[1]hydro4!N38</f>
        <v>48.96</v>
      </c>
      <c r="S38" s="57">
        <f t="shared" si="0"/>
        <v>0.14640625000000002</v>
      </c>
    </row>
    <row r="39" spans="1:19" ht="13.8">
      <c r="A39">
        <v>16</v>
      </c>
      <c r="B39" t="s">
        <v>89</v>
      </c>
      <c r="C39" t="s">
        <v>155</v>
      </c>
      <c r="D39" t="s">
        <v>114</v>
      </c>
      <c r="E39" t="s">
        <v>130</v>
      </c>
      <c r="F39" s="22">
        <f>[1]hydro4!F39</f>
        <v>5.3</v>
      </c>
      <c r="G39" s="22">
        <f>[1]hydro4!G39</f>
        <v>3.85</v>
      </c>
      <c r="H39" s="22">
        <f>[1]hydro4!H39</f>
        <v>3.81</v>
      </c>
      <c r="I39" s="22">
        <f>[1]hydro4!I39</f>
        <v>3.81</v>
      </c>
      <c r="J39" s="22">
        <f>[1]hydro4!J39</f>
        <v>3.76</v>
      </c>
      <c r="K39" s="22">
        <f>[1]hydro4!K39</f>
        <v>3.7</v>
      </c>
      <c r="L39" s="22">
        <f>[1]hydro4!L39</f>
        <v>3.6</v>
      </c>
      <c r="M39" s="22">
        <f>[1]hydro4!M39</f>
        <v>3.52</v>
      </c>
      <c r="N39" s="22">
        <f>[1]hydro4!N39</f>
        <v>3.72</v>
      </c>
      <c r="O39" t="s">
        <v>280</v>
      </c>
      <c r="P39">
        <v>8.7899999999999991</v>
      </c>
      <c r="S39" s="57">
        <f t="shared" si="0"/>
        <v>0.66415094339622649</v>
      </c>
    </row>
    <row r="40" spans="1:19" ht="14.4">
      <c r="B40" s="1" t="str">
        <f>CONCATENATE(B39,"_1")</f>
        <v>M.184_1</v>
      </c>
      <c r="F40" s="22">
        <f>[1]hydro4!F40</f>
        <v>132</v>
      </c>
      <c r="G40" s="22">
        <f>[1]hydro4!G40</f>
        <v>46.5</v>
      </c>
      <c r="H40" s="22">
        <f>[1]hydro4!H40</f>
        <v>41.3</v>
      </c>
      <c r="I40" s="22">
        <f>[1]hydro4!I40</f>
        <v>41.3</v>
      </c>
      <c r="J40" s="22">
        <f>[1]hydro4!J40</f>
        <v>36.799999999999997</v>
      </c>
      <c r="K40" s="22">
        <f>[1]hydro4!K40</f>
        <v>32</v>
      </c>
      <c r="L40" s="22">
        <f>[1]hydro4!L40</f>
        <v>25</v>
      </c>
      <c r="M40" s="22">
        <f>[1]hydro4!M40</f>
        <v>20.2</v>
      </c>
      <c r="N40" s="22">
        <f>[1]hydro4!N40</f>
        <v>34.729999999999997</v>
      </c>
      <c r="S40" s="57">
        <f t="shared" si="0"/>
        <v>0.15303030303030302</v>
      </c>
    </row>
    <row r="41" spans="1:19" ht="13.8">
      <c r="A41">
        <v>17</v>
      </c>
      <c r="B41" t="s">
        <v>90</v>
      </c>
      <c r="C41" t="s">
        <v>155</v>
      </c>
      <c r="D41" t="s">
        <v>115</v>
      </c>
      <c r="E41" t="s">
        <v>130</v>
      </c>
      <c r="F41" s="22">
        <f>[1]hydro4!F41</f>
        <v>4.5999999999999996</v>
      </c>
      <c r="G41" s="22">
        <f>[1]hydro4!G41</f>
        <v>1.5</v>
      </c>
      <c r="H41" s="22">
        <f>[1]hydro4!H41</f>
        <v>1.6</v>
      </c>
      <c r="I41" s="22">
        <f>[1]hydro4!I41</f>
        <v>1.71</v>
      </c>
      <c r="J41" s="22">
        <f>[1]hydro4!J41</f>
        <v>2.44</v>
      </c>
      <c r="K41" s="22">
        <f>[1]hydro4!K41</f>
        <v>2.62</v>
      </c>
      <c r="L41" s="22">
        <f>[1]hydro4!L41</f>
        <v>2.62</v>
      </c>
      <c r="M41" s="22">
        <f>[1]hydro4!M41</f>
        <v>2.59</v>
      </c>
      <c r="N41" s="22">
        <f>[1]hydro4!N41</f>
        <v>2.15</v>
      </c>
      <c r="O41" t="s">
        <v>281</v>
      </c>
      <c r="P41">
        <v>12.69</v>
      </c>
      <c r="S41" s="57">
        <f t="shared" si="0"/>
        <v>0.56304347826086953</v>
      </c>
    </row>
    <row r="42" spans="1:19" ht="14.4">
      <c r="B42" s="1" t="str">
        <f>CONCATENATE(B41,"_1")</f>
        <v>M.186_1</v>
      </c>
      <c r="F42" s="22">
        <f>[1]hydro4!F42</f>
        <v>110</v>
      </c>
      <c r="G42" s="22" t="str">
        <f>[1]hydro4!G42</f>
        <v>***</v>
      </c>
      <c r="H42" s="22" t="str">
        <f>[1]hydro4!H42</f>
        <v>***</v>
      </c>
      <c r="I42" s="22">
        <f>[1]hydro4!I42</f>
        <v>1.53</v>
      </c>
      <c r="J42" s="22">
        <f>[1]hydro4!J42</f>
        <v>4.4000000000000004</v>
      </c>
      <c r="K42" s="22">
        <f>[1]hydro4!K42</f>
        <v>6.4</v>
      </c>
      <c r="L42" s="22">
        <f>[1]hydro4!L42</f>
        <v>6.4</v>
      </c>
      <c r="M42" s="22">
        <f>[1]hydro4!M42</f>
        <v>5.9</v>
      </c>
      <c r="N42" s="22">
        <f>[1]hydro4!N42</f>
        <v>4.93</v>
      </c>
      <c r="S42" s="57">
        <f t="shared" si="0"/>
        <v>5.3636363636363642E-2</v>
      </c>
    </row>
    <row r="43" spans="1:19" ht="13.8">
      <c r="A43">
        <v>18</v>
      </c>
      <c r="B43" t="s">
        <v>91</v>
      </c>
      <c r="C43" t="s">
        <v>155</v>
      </c>
      <c r="D43" t="s">
        <v>116</v>
      </c>
      <c r="E43" t="s">
        <v>131</v>
      </c>
      <c r="F43" s="22">
        <f>[1]hydro4!F43</f>
        <v>8.4499999999999993</v>
      </c>
      <c r="G43" s="22">
        <f>[1]hydro4!G43</f>
        <v>2.88</v>
      </c>
      <c r="H43" s="22">
        <f>[1]hydro4!H43</f>
        <v>2.99</v>
      </c>
      <c r="I43" s="22">
        <f>[1]hydro4!I43</f>
        <v>3.29</v>
      </c>
      <c r="J43" s="22">
        <f>[1]hydro4!J43</f>
        <v>3.3</v>
      </c>
      <c r="K43" s="22">
        <f>[1]hydro4!K43</f>
        <v>3.33</v>
      </c>
      <c r="L43" s="22">
        <f>[1]hydro4!L43</f>
        <v>3.29</v>
      </c>
      <c r="M43" s="22">
        <f>[1]hydro4!M43</f>
        <v>3.24</v>
      </c>
      <c r="N43" s="22">
        <f>[1]hydro4!N43</f>
        <v>3.19</v>
      </c>
      <c r="O43" t="s">
        <v>282</v>
      </c>
      <c r="P43">
        <v>2.98</v>
      </c>
      <c r="S43" s="57">
        <f t="shared" si="0"/>
        <v>0.38343195266272195</v>
      </c>
    </row>
    <row r="44" spans="1:19" ht="14.4">
      <c r="B44" s="1" t="str">
        <f>CONCATENATE(B43,"_1")</f>
        <v>M.185A_1</v>
      </c>
      <c r="F44" s="22">
        <f>[1]hydro4!F44</f>
        <v>380</v>
      </c>
      <c r="G44" s="22">
        <f>[1]hydro4!G44</f>
        <v>13.6</v>
      </c>
      <c r="H44" s="22">
        <f>[1]hydro4!H44</f>
        <v>15.8</v>
      </c>
      <c r="I44" s="22">
        <f>[1]hydro4!I44</f>
        <v>21.8</v>
      </c>
      <c r="J44" s="22">
        <f>[1]hydro4!J44</f>
        <v>22</v>
      </c>
      <c r="K44" s="22">
        <f>[1]hydro4!K44</f>
        <v>22.6</v>
      </c>
      <c r="L44" s="22">
        <f>[1]hydro4!L44</f>
        <v>21.8</v>
      </c>
      <c r="M44" s="22">
        <f>[1]hydro4!M44</f>
        <v>20.8</v>
      </c>
      <c r="N44" s="22">
        <f>[1]hydro4!N44</f>
        <v>19.77</v>
      </c>
      <c r="S44" s="57">
        <f t="shared" si="0"/>
        <v>5.473684210526316E-2</v>
      </c>
    </row>
    <row r="45" spans="1:19" ht="13.8">
      <c r="A45">
        <v>19</v>
      </c>
      <c r="B45" t="s">
        <v>283</v>
      </c>
      <c r="C45" t="s">
        <v>155</v>
      </c>
      <c r="D45" t="s">
        <v>284</v>
      </c>
      <c r="E45" t="s">
        <v>130</v>
      </c>
      <c r="F45" s="22">
        <f>[1]hydro4!F45</f>
        <v>6.5</v>
      </c>
      <c r="G45" s="22">
        <f>[1]hydro4!G45</f>
        <v>2.1800000000000002</v>
      </c>
      <c r="H45" s="22">
        <f>[1]hydro4!H45</f>
        <v>2.2200000000000002</v>
      </c>
      <c r="I45" s="22">
        <f>[1]hydro4!I45</f>
        <v>2.41</v>
      </c>
      <c r="J45" s="22">
        <f>[1]hydro4!J45</f>
        <v>2.4900000000000002</v>
      </c>
      <c r="K45" s="22">
        <f>[1]hydro4!K45</f>
        <v>2.59</v>
      </c>
      <c r="L45" s="22">
        <f>[1]hydro4!L45</f>
        <v>2.66</v>
      </c>
      <c r="M45" s="22">
        <f>[1]hydro4!M45</f>
        <v>2.78</v>
      </c>
      <c r="N45" s="22">
        <f>[1]hydro4!N45</f>
        <v>2.48</v>
      </c>
      <c r="O45" t="s">
        <v>285</v>
      </c>
      <c r="P45">
        <v>0.44</v>
      </c>
      <c r="S45" s="57">
        <f t="shared" si="0"/>
        <v>0.42769230769230765</v>
      </c>
    </row>
    <row r="46" spans="1:19" ht="14.4">
      <c r="B46" s="1" t="str">
        <f>CONCATENATE(B45,"_1")</f>
        <v>M.174_1</v>
      </c>
      <c r="F46" s="22">
        <f>[1]hydro4!F46</f>
        <v>339</v>
      </c>
      <c r="G46" s="22" t="str">
        <f>[1]hydro4!G46</f>
        <v>***</v>
      </c>
      <c r="H46" s="22" t="str">
        <f>[1]hydro4!H46</f>
        <v>***</v>
      </c>
      <c r="I46" s="22" t="str">
        <f>[1]hydro4!I46</f>
        <v>***</v>
      </c>
      <c r="J46" s="22" t="str">
        <f>[1]hydro4!J46</f>
        <v>***</v>
      </c>
      <c r="K46" s="22" t="str">
        <f>[1]hydro4!K46</f>
        <v>***</v>
      </c>
      <c r="L46" s="22" t="str">
        <f>[1]hydro4!L46</f>
        <v>***</v>
      </c>
      <c r="M46" s="22" t="str">
        <f>[1]hydro4!M46</f>
        <v>***</v>
      </c>
      <c r="N46" s="22">
        <f>[1]hydro4!N46</f>
        <v>0</v>
      </c>
      <c r="S46" s="57" t="e">
        <f t="shared" si="0"/>
        <v>#VALUE!</v>
      </c>
    </row>
    <row r="47" spans="1:19" ht="13.8">
      <c r="A47">
        <v>20</v>
      </c>
      <c r="B47" t="s">
        <v>92</v>
      </c>
      <c r="C47" t="s">
        <v>155</v>
      </c>
      <c r="D47" t="s">
        <v>117</v>
      </c>
      <c r="E47" t="s">
        <v>131</v>
      </c>
      <c r="F47" s="22">
        <f>[1]hydro4!F47</f>
        <v>8</v>
      </c>
      <c r="G47" s="22">
        <f>[1]hydro4!G47</f>
        <v>3.28</v>
      </c>
      <c r="H47" s="22">
        <f>[1]hydro4!H47</f>
        <v>3.4</v>
      </c>
      <c r="I47" s="22">
        <f>[1]hydro4!I47</f>
        <v>3.61</v>
      </c>
      <c r="J47" s="22">
        <f>[1]hydro4!J47</f>
        <v>3.86</v>
      </c>
      <c r="K47" s="22">
        <f>[1]hydro4!K47</f>
        <v>3.9</v>
      </c>
      <c r="L47" s="22">
        <f>[1]hydro4!L47</f>
        <v>3.87</v>
      </c>
      <c r="M47" s="22">
        <f>[1]hydro4!M47</f>
        <v>3.93</v>
      </c>
      <c r="N47" s="22">
        <f>[1]hydro4!N47</f>
        <v>3.69</v>
      </c>
      <c r="O47" t="s">
        <v>286</v>
      </c>
      <c r="S47" s="57">
        <f t="shared" si="0"/>
        <v>0.49125000000000002</v>
      </c>
    </row>
    <row r="48" spans="1:19" ht="14.4">
      <c r="B48" s="1" t="str">
        <f>CONCATENATE(B47,"_1")</f>
        <v>M.104_1</v>
      </c>
      <c r="F48" s="22">
        <f>[1]hydro4!F48</f>
        <v>850</v>
      </c>
      <c r="G48" s="22" t="str">
        <f>[1]hydro4!G48</f>
        <v>***</v>
      </c>
      <c r="H48" s="22" t="str">
        <f>[1]hydro4!H48</f>
        <v>***</v>
      </c>
      <c r="I48" s="22" t="str">
        <f>[1]hydro4!I48</f>
        <v>***</v>
      </c>
      <c r="J48" s="22" t="str">
        <f>[1]hydro4!J48</f>
        <v>***</v>
      </c>
      <c r="K48" s="22" t="str">
        <f>[1]hydro4!K48</f>
        <v>***</v>
      </c>
      <c r="L48" s="22" t="str">
        <f>[1]hydro4!L48</f>
        <v>***</v>
      </c>
      <c r="M48" s="22" t="str">
        <f>[1]hydro4!M48</f>
        <v>***</v>
      </c>
      <c r="N48" s="22">
        <f>[1]hydro4!N48</f>
        <v>0</v>
      </c>
      <c r="S48" s="57" t="e">
        <f t="shared" si="0"/>
        <v>#VALUE!</v>
      </c>
    </row>
    <row r="49" spans="1:19" ht="13.8">
      <c r="A49">
        <v>21</v>
      </c>
      <c r="B49" t="s">
        <v>93</v>
      </c>
      <c r="C49" t="s">
        <v>155</v>
      </c>
      <c r="D49" t="s">
        <v>118</v>
      </c>
      <c r="E49" t="s">
        <v>131</v>
      </c>
      <c r="F49" s="22">
        <f>[1]hydro4!F49</f>
        <v>7.95</v>
      </c>
      <c r="G49" s="22">
        <f>[1]hydro4!G49</f>
        <v>2.2400000000000002</v>
      </c>
      <c r="H49" s="22">
        <f>[1]hydro4!H49</f>
        <v>2.29</v>
      </c>
      <c r="I49" s="22">
        <f>[1]hydro4!I49</f>
        <v>2.39</v>
      </c>
      <c r="J49" s="22">
        <f>[1]hydro4!J49</f>
        <v>2.69</v>
      </c>
      <c r="K49" s="22">
        <f>[1]hydro4!K49</f>
        <v>2.9</v>
      </c>
      <c r="L49" s="22">
        <f>[1]hydro4!L49</f>
        <v>3.04</v>
      </c>
      <c r="M49" s="22">
        <f>[1]hydro4!M49</f>
        <v>3.38</v>
      </c>
      <c r="N49" s="22">
        <f>[1]hydro4!N49</f>
        <v>2.7</v>
      </c>
      <c r="O49" t="s">
        <v>287</v>
      </c>
      <c r="P49">
        <v>2.99</v>
      </c>
      <c r="S49" s="57">
        <f t="shared" si="0"/>
        <v>0.42515723270440248</v>
      </c>
    </row>
    <row r="50" spans="1:19" ht="14.4">
      <c r="B50" s="1" t="str">
        <f>CONCATENATE(B49,"_1")</f>
        <v>M.6A_1</v>
      </c>
      <c r="F50" s="22">
        <f>[1]hydro4!F50</f>
        <v>1170</v>
      </c>
      <c r="G50" s="22">
        <f>[1]hydro4!G50</f>
        <v>64</v>
      </c>
      <c r="H50" s="22">
        <f>[1]hydro4!H50</f>
        <v>66.5</v>
      </c>
      <c r="I50" s="22">
        <f>[1]hydro4!I50</f>
        <v>71.5</v>
      </c>
      <c r="J50" s="22">
        <f>[1]hydro4!J50</f>
        <v>88.4</v>
      </c>
      <c r="K50" s="22">
        <f>[1]hydro4!K50</f>
        <v>101</v>
      </c>
      <c r="L50" s="22">
        <f>[1]hydro4!L50</f>
        <v>109.4</v>
      </c>
      <c r="M50" s="22">
        <f>[1]hydro4!M50</f>
        <v>132.6</v>
      </c>
      <c r="N50" s="22">
        <f>[1]hydro4!N50</f>
        <v>90.49</v>
      </c>
      <c r="S50" s="57">
        <f t="shared" si="0"/>
        <v>0.11333333333333333</v>
      </c>
    </row>
    <row r="51" spans="1:19" ht="13.8">
      <c r="A51">
        <v>22</v>
      </c>
      <c r="B51" t="s">
        <v>288</v>
      </c>
      <c r="C51" t="s">
        <v>155</v>
      </c>
      <c r="D51" t="s">
        <v>289</v>
      </c>
      <c r="E51" t="s">
        <v>132</v>
      </c>
      <c r="F51" s="22">
        <f>[1]hydro4!F51</f>
        <v>3.6</v>
      </c>
      <c r="G51" s="22">
        <f>[1]hydro4!G51</f>
        <v>2.99</v>
      </c>
      <c r="H51" s="22">
        <f>[1]hydro4!H51</f>
        <v>3.03</v>
      </c>
      <c r="I51" s="22">
        <f>[1]hydro4!I51</f>
        <v>2.61</v>
      </c>
      <c r="J51" s="22">
        <f>[1]hydro4!J51</f>
        <v>2.09</v>
      </c>
      <c r="K51" s="22">
        <f>[1]hydro4!K51</f>
        <v>2.09</v>
      </c>
      <c r="L51" s="22">
        <f>[1]hydro4!L51</f>
        <v>2.08</v>
      </c>
      <c r="M51" s="22">
        <f>[1]hydro4!M51</f>
        <v>2.1</v>
      </c>
      <c r="N51" s="22">
        <f>[1]hydro4!N51</f>
        <v>2.4300000000000002</v>
      </c>
      <c r="O51" t="s">
        <v>290</v>
      </c>
      <c r="P51">
        <v>16.670000000000002</v>
      </c>
      <c r="S51" s="57">
        <f t="shared" si="0"/>
        <v>0.58333333333333337</v>
      </c>
    </row>
    <row r="52" spans="1:19" ht="14.4">
      <c r="B52" s="1" t="str">
        <f>CONCATENATE(B51,"_1")</f>
        <v>M.187_1</v>
      </c>
      <c r="F52" s="22">
        <f>[1]hydro4!F52</f>
        <v>60</v>
      </c>
      <c r="G52" s="22">
        <f>[1]hydro4!G52</f>
        <v>33.200000000000003</v>
      </c>
      <c r="H52" s="22">
        <f>[1]hydro4!H52</f>
        <v>34.549999999999997</v>
      </c>
      <c r="I52" s="22">
        <f>[1]hydro4!I52</f>
        <v>22.75</v>
      </c>
      <c r="J52" s="22">
        <f>[1]hydro4!J52</f>
        <v>11.8</v>
      </c>
      <c r="K52" s="22">
        <f>[1]hydro4!K52</f>
        <v>11.8</v>
      </c>
      <c r="L52" s="22">
        <f>[1]hydro4!L52</f>
        <v>11.6</v>
      </c>
      <c r="M52" s="22">
        <f>[1]hydro4!M52</f>
        <v>12</v>
      </c>
      <c r="N52" s="22">
        <f>[1]hydro4!N52</f>
        <v>19.670000000000002</v>
      </c>
      <c r="S52" s="57">
        <f t="shared" si="0"/>
        <v>0.2</v>
      </c>
    </row>
    <row r="53" spans="1:19" ht="13.8">
      <c r="A53">
        <v>23</v>
      </c>
      <c r="B53" t="s">
        <v>94</v>
      </c>
      <c r="C53" t="s">
        <v>155</v>
      </c>
      <c r="D53" t="s">
        <v>119</v>
      </c>
      <c r="E53" t="s">
        <v>132</v>
      </c>
      <c r="F53" s="22">
        <f>[1]hydro4!F53</f>
        <v>8.1999999999999993</v>
      </c>
      <c r="G53" s="22">
        <f>[1]hydro4!G53</f>
        <v>4.3899999999999997</v>
      </c>
      <c r="H53" s="22">
        <f>[1]hydro4!H53</f>
        <v>4.6500000000000004</v>
      </c>
      <c r="I53" s="22">
        <f>[1]hydro4!I53</f>
        <v>4.4800000000000004</v>
      </c>
      <c r="J53" s="22">
        <f>[1]hydro4!J53</f>
        <v>5</v>
      </c>
      <c r="K53" s="22">
        <f>[1]hydro4!K53</f>
        <v>5.01</v>
      </c>
      <c r="L53" s="22">
        <f>[1]hydro4!L53</f>
        <v>5.03</v>
      </c>
      <c r="M53" s="22">
        <f>[1]hydro4!M53</f>
        <v>5.0599999999999996</v>
      </c>
      <c r="N53" s="22">
        <f>[1]hydro4!N53</f>
        <v>4.8</v>
      </c>
      <c r="O53" t="s">
        <v>291</v>
      </c>
      <c r="P53">
        <v>0.68</v>
      </c>
      <c r="S53" s="57">
        <f t="shared" si="0"/>
        <v>0.61707317073170731</v>
      </c>
    </row>
    <row r="54" spans="1:19" ht="14.4">
      <c r="B54" s="1" t="str">
        <f>CONCATENATE(B53,"_1")</f>
        <v>M.159_1</v>
      </c>
      <c r="F54" s="22">
        <f>[1]hydro4!F54</f>
        <v>320</v>
      </c>
      <c r="G54" s="22" t="str">
        <f>[1]hydro4!G54</f>
        <v>***</v>
      </c>
      <c r="H54" s="22" t="str">
        <f>[1]hydro4!H54</f>
        <v>***</v>
      </c>
      <c r="I54" s="22" t="str">
        <f>[1]hydro4!I54</f>
        <v>***</v>
      </c>
      <c r="J54" s="22" t="str">
        <f>[1]hydro4!J54</f>
        <v>***</v>
      </c>
      <c r="K54" s="22" t="str">
        <f>[1]hydro4!K54</f>
        <v>***</v>
      </c>
      <c r="L54" s="22" t="str">
        <f>[1]hydro4!L54</f>
        <v>***</v>
      </c>
      <c r="M54" s="22" t="str">
        <f>[1]hydro4!M54</f>
        <v>***</v>
      </c>
      <c r="N54" s="22">
        <f>[1]hydro4!N54</f>
        <v>0</v>
      </c>
      <c r="S54" s="57" t="e">
        <f t="shared" si="0"/>
        <v>#VALUE!</v>
      </c>
    </row>
    <row r="55" spans="1:19" ht="13.8">
      <c r="A55">
        <v>24</v>
      </c>
      <c r="B55" t="s">
        <v>95</v>
      </c>
      <c r="C55" t="s">
        <v>155</v>
      </c>
      <c r="D55" t="s">
        <v>120</v>
      </c>
      <c r="E55" t="s">
        <v>132</v>
      </c>
      <c r="F55" s="22">
        <f>[1]hydro4!F55</f>
        <v>8.1999999999999993</v>
      </c>
      <c r="G55" s="22">
        <f>[1]hydro4!G55</f>
        <v>3.13</v>
      </c>
      <c r="H55" s="22">
        <f>[1]hydro4!H55</f>
        <v>3.3</v>
      </c>
      <c r="I55" s="22">
        <f>[1]hydro4!I55</f>
        <v>3.49</v>
      </c>
      <c r="J55" s="22">
        <f>[1]hydro4!J55</f>
        <v>3.68</v>
      </c>
      <c r="K55" s="22">
        <f>[1]hydro4!K55</f>
        <v>3.85</v>
      </c>
      <c r="L55" s="22">
        <f>[1]hydro4!L55</f>
        <v>3.91</v>
      </c>
      <c r="M55" s="22">
        <f>[1]hydro4!M55</f>
        <v>3.95</v>
      </c>
      <c r="N55" s="22">
        <f>[1]hydro4!N55</f>
        <v>3.62</v>
      </c>
      <c r="O55" t="s">
        <v>292</v>
      </c>
      <c r="P55">
        <v>18.88</v>
      </c>
      <c r="S55" s="57">
        <f t="shared" si="0"/>
        <v>0.48170731707317077</v>
      </c>
    </row>
    <row r="56" spans="1:19" ht="14.4">
      <c r="B56" s="1" t="str">
        <f>CONCATENATE(B55,"_1")</f>
        <v>M.4_1</v>
      </c>
      <c r="F56" s="22">
        <f>[1]hydro4!F56</f>
        <v>1040</v>
      </c>
      <c r="G56" s="22">
        <f>[1]hydro4!G56</f>
        <v>180</v>
      </c>
      <c r="H56" s="22">
        <f>[1]hydro4!H56</f>
        <v>197</v>
      </c>
      <c r="I56" s="22">
        <f>[1]hydro4!I56</f>
        <v>216</v>
      </c>
      <c r="J56" s="22">
        <f>[1]hydro4!J56</f>
        <v>235</v>
      </c>
      <c r="K56" s="22">
        <f>[1]hydro4!K56</f>
        <v>252</v>
      </c>
      <c r="L56" s="22">
        <f>[1]hydro4!L56</f>
        <v>258.10000000000002</v>
      </c>
      <c r="M56" s="22">
        <f>[1]hydro4!M56</f>
        <v>262.5</v>
      </c>
      <c r="N56" s="22">
        <f>[1]hydro4!N56</f>
        <v>228.66</v>
      </c>
      <c r="S56" s="57">
        <f t="shared" si="0"/>
        <v>0.25240384615384615</v>
      </c>
    </row>
    <row r="57" spans="1:19" ht="13.8">
      <c r="A57">
        <v>25</v>
      </c>
      <c r="B57" t="s">
        <v>96</v>
      </c>
      <c r="C57" t="s">
        <v>155</v>
      </c>
      <c r="D57" t="s">
        <v>121</v>
      </c>
      <c r="E57" t="s">
        <v>74</v>
      </c>
      <c r="F57" s="22">
        <f>[1]hydro4!F57</f>
        <v>7.3</v>
      </c>
      <c r="G57" s="22">
        <f>[1]hydro4!G57</f>
        <v>5.17</v>
      </c>
      <c r="H57" s="22">
        <f>[1]hydro4!H57</f>
        <v>5.24</v>
      </c>
      <c r="I57" s="22">
        <f>[1]hydro4!I57</f>
        <v>5.28</v>
      </c>
      <c r="J57" s="22">
        <f>[1]hydro4!J57</f>
        <v>5.32</v>
      </c>
      <c r="K57" s="22">
        <f>[1]hydro4!K57</f>
        <v>5.31</v>
      </c>
      <c r="L57" s="22">
        <f>[1]hydro4!L57</f>
        <v>5.28</v>
      </c>
      <c r="M57" s="22">
        <f>[1]hydro4!M57</f>
        <v>5.28</v>
      </c>
      <c r="N57" s="22">
        <f>[1]hydro4!N57</f>
        <v>5.27</v>
      </c>
      <c r="O57" t="s">
        <v>293</v>
      </c>
      <c r="P57">
        <v>15.3</v>
      </c>
      <c r="S57" s="57">
        <f t="shared" si="0"/>
        <v>0.72328767123287674</v>
      </c>
    </row>
    <row r="58" spans="1:19" ht="14.4">
      <c r="B58" s="1" t="str">
        <f>CONCATENATE(B57,"_1")</f>
        <v>M.95A_1</v>
      </c>
      <c r="F58" s="22">
        <f>[1]hydro4!F58</f>
        <v>100</v>
      </c>
      <c r="G58" s="22" t="str">
        <f>[1]hydro4!G58</f>
        <v>***</v>
      </c>
      <c r="H58" s="22" t="str">
        <f>[1]hydro4!H58</f>
        <v>***</v>
      </c>
      <c r="I58" s="22" t="str">
        <f>[1]hydro4!I58</f>
        <v>***</v>
      </c>
      <c r="J58" s="22" t="str">
        <f>[1]hydro4!J58</f>
        <v>***</v>
      </c>
      <c r="K58" s="22" t="str">
        <f>[1]hydro4!K58</f>
        <v>***</v>
      </c>
      <c r="L58" s="22" t="str">
        <f>[1]hydro4!L58</f>
        <v>***</v>
      </c>
      <c r="M58" s="22" t="str">
        <f>[1]hydro4!M58</f>
        <v>***</v>
      </c>
      <c r="N58" s="22">
        <f>[1]hydro4!N58</f>
        <v>0</v>
      </c>
      <c r="S58" s="57" t="e">
        <f t="shared" si="0"/>
        <v>#VALUE!</v>
      </c>
    </row>
    <row r="59" spans="1:19" ht="13.8">
      <c r="A59">
        <v>26</v>
      </c>
      <c r="B59" t="s">
        <v>97</v>
      </c>
      <c r="F59" s="22">
        <f>[1]hydro4!F59</f>
        <v>8.3000000000000007</v>
      </c>
      <c r="G59" s="22">
        <f>[1]hydro4!G59</f>
        <v>7.03</v>
      </c>
      <c r="H59" s="22">
        <f>[1]hydro4!H59</f>
        <v>7.36</v>
      </c>
      <c r="I59" s="22">
        <f>[1]hydro4!I59</f>
        <v>7.61</v>
      </c>
      <c r="J59" s="22">
        <f>[1]hydro4!J59</f>
        <v>7.86</v>
      </c>
      <c r="K59" s="22">
        <f>[1]hydro4!K59</f>
        <v>8.06</v>
      </c>
      <c r="L59" s="22">
        <f>[1]hydro4!L59</f>
        <v>8.15</v>
      </c>
      <c r="M59" s="22">
        <f>[1]hydro4!M59</f>
        <v>8.1999999999999993</v>
      </c>
      <c r="N59" s="22">
        <f>[1]hydro4!N59</f>
        <v>7.75</v>
      </c>
      <c r="O59" t="s">
        <v>294</v>
      </c>
      <c r="S59" s="57">
        <f t="shared" si="0"/>
        <v>0.98795180722891551</v>
      </c>
    </row>
    <row r="60" spans="1:19" ht="14.4">
      <c r="B60" s="1" t="str">
        <f>CONCATENATE(B59,"_1")</f>
        <v>M.42_1</v>
      </c>
      <c r="F60" s="22">
        <f>[1]hydro4!F60</f>
        <v>124</v>
      </c>
      <c r="G60" s="22">
        <f>[1]hydro4!G60</f>
        <v>80.25</v>
      </c>
      <c r="H60" s="22">
        <f>[1]hydro4!H60</f>
        <v>88.5</v>
      </c>
      <c r="I60" s="22">
        <f>[1]hydro4!I60</f>
        <v>100.8</v>
      </c>
      <c r="J60" s="22">
        <f>[1]hydro4!J60</f>
        <v>108.6</v>
      </c>
      <c r="K60" s="22">
        <f>[1]hydro4!K60</f>
        <v>115.6</v>
      </c>
      <c r="L60" s="22">
        <f>[1]hydro4!L60</f>
        <v>118.75</v>
      </c>
      <c r="M60" s="22">
        <f>[1]hydro4!M60</f>
        <v>120.5</v>
      </c>
      <c r="N60" s="22">
        <f>[1]hydro4!N60</f>
        <v>104.71</v>
      </c>
      <c r="S60" s="57">
        <f t="shared" si="0"/>
        <v>0.97177419354838712</v>
      </c>
    </row>
    <row r="61" spans="1:19" ht="13.8">
      <c r="A61">
        <v>27</v>
      </c>
      <c r="B61" s="22" t="s">
        <v>30</v>
      </c>
      <c r="C61" s="22" t="s">
        <v>155</v>
      </c>
      <c r="D61" s="22" t="s">
        <v>122</v>
      </c>
      <c r="E61" s="22" t="s">
        <v>133</v>
      </c>
      <c r="F61" s="23">
        <f>[1]hydro4!F61</f>
        <v>10.75</v>
      </c>
      <c r="G61" s="23">
        <f>[1]hydro4!G61</f>
        <v>2.27</v>
      </c>
      <c r="H61" s="23">
        <f>[1]hydro4!H61</f>
        <v>3.65</v>
      </c>
      <c r="I61" s="23">
        <f>[1]hydro4!I61</f>
        <v>4.3600000000000003</v>
      </c>
      <c r="J61" s="23">
        <f>[1]hydro4!J61</f>
        <v>4.97</v>
      </c>
      <c r="K61" s="23">
        <f>[1]hydro4!K61</f>
        <v>5.41</v>
      </c>
      <c r="L61" s="23">
        <f>[1]hydro4!L61</f>
        <v>5.43</v>
      </c>
      <c r="M61" s="23">
        <f>[1]hydro4!M61</f>
        <v>5.26</v>
      </c>
      <c r="N61" s="23">
        <f>[1]hydro4!N61</f>
        <v>4.4800000000000004</v>
      </c>
      <c r="O61" t="s">
        <v>295</v>
      </c>
      <c r="P61">
        <v>9.76</v>
      </c>
      <c r="S61" s="57">
        <f t="shared" si="0"/>
        <v>0.4893023255813953</v>
      </c>
    </row>
    <row r="62" spans="1:19" ht="14.4">
      <c r="B62" s="1" t="str">
        <f>CONCATENATE(B61,"_1")</f>
        <v>M.5_1</v>
      </c>
      <c r="C62" s="22"/>
      <c r="D62" s="22"/>
      <c r="E62" s="22"/>
      <c r="F62" s="23">
        <f>[1]hydro4!F62</f>
        <v>1670</v>
      </c>
      <c r="G62" s="23">
        <f>[1]hydro4!G62</f>
        <v>102</v>
      </c>
      <c r="H62" s="23">
        <f>[1]hydro4!H62</f>
        <v>240</v>
      </c>
      <c r="I62" s="23">
        <f>[1]hydro4!I62</f>
        <v>359.6</v>
      </c>
      <c r="J62" s="23">
        <f>[1]hydro4!J62</f>
        <v>426.7</v>
      </c>
      <c r="K62" s="23">
        <f>[1]hydro4!K62</f>
        <v>475.1</v>
      </c>
      <c r="L62" s="23">
        <f>[1]hydro4!L62</f>
        <v>477.3</v>
      </c>
      <c r="M62" s="23">
        <f>[1]hydro4!M62</f>
        <v>458.6</v>
      </c>
      <c r="N62" s="23">
        <f>[1]hydro4!N62</f>
        <v>362.76</v>
      </c>
      <c r="S62" s="57">
        <f t="shared" si="0"/>
        <v>0.27461077844311377</v>
      </c>
    </row>
    <row r="63" spans="1:19" ht="13.8">
      <c r="A63">
        <v>28</v>
      </c>
      <c r="B63" t="s">
        <v>98</v>
      </c>
      <c r="C63" t="s">
        <v>155</v>
      </c>
      <c r="D63" t="s">
        <v>123</v>
      </c>
      <c r="E63" t="s">
        <v>133</v>
      </c>
      <c r="F63" s="22">
        <f>[1]hydro4!F63</f>
        <v>7.6</v>
      </c>
      <c r="G63" s="22">
        <f>[1]hydro4!G63</f>
        <v>5.09</v>
      </c>
      <c r="H63" s="22">
        <f>[1]hydro4!H63</f>
        <v>5.21</v>
      </c>
      <c r="I63" s="22">
        <f>[1]hydro4!I63</f>
        <v>5.26</v>
      </c>
      <c r="J63" s="22">
        <f>[1]hydro4!J63</f>
        <v>5.31</v>
      </c>
      <c r="K63" s="22">
        <f>[1]hydro4!K63</f>
        <v>5.36</v>
      </c>
      <c r="L63" s="22">
        <f>[1]hydro4!L63</f>
        <v>5.4</v>
      </c>
      <c r="M63" s="22">
        <f>[1]hydro4!M63</f>
        <v>5.42</v>
      </c>
      <c r="N63" s="22">
        <f>[1]hydro4!N63</f>
        <v>5.29</v>
      </c>
      <c r="O63" t="s">
        <v>296</v>
      </c>
      <c r="S63" s="57">
        <f t="shared" si="0"/>
        <v>0.7131578947368421</v>
      </c>
    </row>
    <row r="64" spans="1:19" ht="14.4">
      <c r="B64" s="1" t="str">
        <f>CONCATENATE(B63,"_1")</f>
        <v>M.190_1</v>
      </c>
      <c r="F64" s="22">
        <f>[1]hydro4!F64</f>
        <v>220</v>
      </c>
      <c r="G64" s="22">
        <f>[1]hydro4!G64</f>
        <v>25.4</v>
      </c>
      <c r="H64" s="22">
        <f>[1]hydro4!H64</f>
        <v>34.799999999999997</v>
      </c>
      <c r="I64" s="22">
        <f>[1]hydro4!I64</f>
        <v>38.799999999999997</v>
      </c>
      <c r="J64" s="22">
        <f>[1]hydro4!J64</f>
        <v>43.1</v>
      </c>
      <c r="K64" s="22">
        <f>[1]hydro4!K64</f>
        <v>48.6</v>
      </c>
      <c r="L64" s="22">
        <f>[1]hydro4!L64</f>
        <v>53</v>
      </c>
      <c r="M64" s="22">
        <f>[1]hydro4!M64</f>
        <v>55.2</v>
      </c>
      <c r="N64" s="22">
        <f>[1]hydro4!N64</f>
        <v>42.7</v>
      </c>
      <c r="S64" s="57">
        <f t="shared" si="0"/>
        <v>0.25090909090909091</v>
      </c>
    </row>
    <row r="65" spans="1:19" ht="13.8">
      <c r="A65">
        <v>29</v>
      </c>
      <c r="B65" t="s">
        <v>99</v>
      </c>
      <c r="C65" t="s">
        <v>155</v>
      </c>
      <c r="D65" t="s">
        <v>124</v>
      </c>
      <c r="E65" t="s">
        <v>133</v>
      </c>
      <c r="F65" s="22">
        <f>[1]hydro4!F65</f>
        <v>10</v>
      </c>
      <c r="G65" s="22">
        <f>[1]hydro4!G65</f>
        <v>5.63</v>
      </c>
      <c r="H65" s="22">
        <f>[1]hydro4!H65</f>
        <v>5.68</v>
      </c>
      <c r="I65" s="22">
        <f>[1]hydro4!I65</f>
        <v>5.86</v>
      </c>
      <c r="J65" s="22">
        <f>[1]hydro4!J65</f>
        <v>6.03</v>
      </c>
      <c r="K65" s="22">
        <f>[1]hydro4!K65</f>
        <v>6.1</v>
      </c>
      <c r="L65" s="22">
        <f>[1]hydro4!L65</f>
        <v>6.17</v>
      </c>
      <c r="M65" s="22">
        <f>[1]hydro4!M65</f>
        <v>6.48</v>
      </c>
      <c r="N65" s="22">
        <f>[1]hydro4!N65</f>
        <v>5.99</v>
      </c>
      <c r="O65" t="s">
        <v>297</v>
      </c>
      <c r="P65">
        <v>4.04</v>
      </c>
      <c r="S65" s="57">
        <f t="shared" si="0"/>
        <v>0.64800000000000002</v>
      </c>
    </row>
    <row r="66" spans="1:19" ht="14.4">
      <c r="B66" s="1" t="str">
        <f>CONCATENATE(B65,"_1")</f>
        <v>M.9_1</v>
      </c>
      <c r="F66" s="22">
        <f>[1]hydro4!F66</f>
        <v>200</v>
      </c>
      <c r="G66" s="22">
        <f>[1]hydro4!G66</f>
        <v>22.6</v>
      </c>
      <c r="H66" s="22">
        <f>[1]hydro4!H66</f>
        <v>23.6</v>
      </c>
      <c r="I66" s="22">
        <f>[1]hydro4!I66</f>
        <v>27.8</v>
      </c>
      <c r="J66" s="22">
        <f>[1]hydro4!J66</f>
        <v>32.9</v>
      </c>
      <c r="K66" s="22">
        <f>[1]hydro4!K66</f>
        <v>35</v>
      </c>
      <c r="L66" s="22">
        <f>[1]hydro4!L66</f>
        <v>37.1</v>
      </c>
      <c r="M66" s="22">
        <f>[1]hydro4!M66</f>
        <v>46.4</v>
      </c>
      <c r="N66" s="22">
        <f>[1]hydro4!N66</f>
        <v>32.200000000000003</v>
      </c>
      <c r="S66" s="57">
        <f t="shared" si="0"/>
        <v>0.23199999999999998</v>
      </c>
    </row>
    <row r="67" spans="1:19" ht="13.8">
      <c r="A67">
        <v>30</v>
      </c>
      <c r="B67" t="s">
        <v>100</v>
      </c>
      <c r="F67" s="22">
        <f>[1]hydro4!F67</f>
        <v>7</v>
      </c>
      <c r="G67" s="22">
        <f>[1]hydro4!G67</f>
        <v>2.6</v>
      </c>
      <c r="H67" s="22">
        <f>[1]hydro4!H67</f>
        <v>3.04</v>
      </c>
      <c r="I67" s="22">
        <f>[1]hydro4!I67</f>
        <v>3.34</v>
      </c>
      <c r="J67" s="22">
        <f>[1]hydro4!J67</f>
        <v>2.65</v>
      </c>
      <c r="K67" s="22">
        <f>[1]hydro4!K67</f>
        <v>2.5299999999999998</v>
      </c>
      <c r="L67" s="22">
        <f>[1]hydro4!L67</f>
        <v>2.4</v>
      </c>
      <c r="M67" s="22">
        <f>[1]hydro4!M67</f>
        <v>2.66</v>
      </c>
      <c r="N67" s="22">
        <f>[1]hydro4!N67</f>
        <v>2.75</v>
      </c>
      <c r="O67" t="s">
        <v>298</v>
      </c>
      <c r="S67" s="57">
        <f t="shared" si="0"/>
        <v>0.38</v>
      </c>
    </row>
    <row r="68" spans="1:19" ht="14.4">
      <c r="B68" s="1" t="str">
        <f>CONCATENATE(B67,"_1")</f>
        <v>M.66_1</v>
      </c>
      <c r="F68" s="22">
        <f>[1]hydro4!F68</f>
        <v>560</v>
      </c>
      <c r="G68" s="22">
        <f>[1]hydro4!G68</f>
        <v>30</v>
      </c>
      <c r="H68" s="22">
        <f>[1]hydro4!H68</f>
        <v>40</v>
      </c>
      <c r="I68" s="22">
        <f>[1]hydro4!I68</f>
        <v>47.5</v>
      </c>
      <c r="J68" s="22">
        <f>[1]hydro4!J68</f>
        <v>31</v>
      </c>
      <c r="K68" s="22">
        <f>[1]hydro4!K68</f>
        <v>28.6</v>
      </c>
      <c r="L68" s="22">
        <f>[1]hydro4!L68</f>
        <v>26</v>
      </c>
      <c r="M68" s="22">
        <f>[1]hydro4!M68</f>
        <v>31.2</v>
      </c>
      <c r="N68" s="22">
        <f>[1]hydro4!N68</f>
        <v>33.47</v>
      </c>
      <c r="S68" s="57">
        <f t="shared" si="0"/>
        <v>5.5714285714285716E-2</v>
      </c>
    </row>
    <row r="69" spans="1:19" ht="13.8">
      <c r="A69">
        <v>31</v>
      </c>
      <c r="B69" t="s">
        <v>101</v>
      </c>
      <c r="C69" t="s">
        <v>155</v>
      </c>
      <c r="D69" t="s">
        <v>125</v>
      </c>
      <c r="E69" t="s">
        <v>133</v>
      </c>
      <c r="F69" s="22">
        <f>[1]hydro4!F69</f>
        <v>12</v>
      </c>
      <c r="G69" s="22">
        <f>[1]hydro4!G69</f>
        <v>6.29</v>
      </c>
      <c r="H69" s="22">
        <f>[1]hydro4!H69</f>
        <v>5.96</v>
      </c>
      <c r="I69" s="22">
        <f>[1]hydro4!I69</f>
        <v>5.93</v>
      </c>
      <c r="J69" s="22">
        <f>[1]hydro4!J69</f>
        <v>6.29</v>
      </c>
      <c r="K69" s="22">
        <f>[1]hydro4!K69</f>
        <v>6.06</v>
      </c>
      <c r="L69" s="22">
        <f>[1]hydro4!L69</f>
        <v>5.61</v>
      </c>
      <c r="M69" s="22">
        <f>[1]hydro4!M69</f>
        <v>5.43</v>
      </c>
      <c r="N69" s="22">
        <f>[1]hydro4!N69</f>
        <v>5.94</v>
      </c>
      <c r="O69" t="s">
        <v>299</v>
      </c>
      <c r="P69">
        <v>0.06</v>
      </c>
      <c r="S69" s="57">
        <f t="shared" si="0"/>
        <v>0.45249999999999996</v>
      </c>
    </row>
    <row r="70" spans="1:19" ht="14.4">
      <c r="B70" s="1" t="str">
        <f>CONCATENATE(B69,"_1")</f>
        <v>M.176_1</v>
      </c>
      <c r="F70" s="22">
        <f>[1]hydro4!F70</f>
        <v>500</v>
      </c>
      <c r="G70" s="22">
        <f>[1]hydro4!G70</f>
        <v>122.7</v>
      </c>
      <c r="H70" s="22">
        <f>[1]hydro4!H70</f>
        <v>112.8</v>
      </c>
      <c r="I70" s="22">
        <f>[1]hydro4!I70</f>
        <v>111.9</v>
      </c>
      <c r="J70" s="22">
        <f>[1]hydro4!J70</f>
        <v>122.7</v>
      </c>
      <c r="K70" s="22">
        <f>[1]hydro4!K70</f>
        <v>115.8</v>
      </c>
      <c r="L70" s="22">
        <f>[1]hydro4!L70</f>
        <v>102.3</v>
      </c>
      <c r="M70" s="22">
        <f>[1]hydro4!M70</f>
        <v>96.9</v>
      </c>
      <c r="N70" s="22">
        <f>[1]hydro4!N70</f>
        <v>112.16</v>
      </c>
      <c r="S70" s="57">
        <f t="shared" si="0"/>
        <v>0.1938</v>
      </c>
    </row>
    <row r="71" spans="1:19" ht="13.8">
      <c r="A71">
        <v>32</v>
      </c>
      <c r="B71" s="22" t="s">
        <v>29</v>
      </c>
      <c r="C71" s="22" t="s">
        <v>155</v>
      </c>
      <c r="D71" s="22" t="s">
        <v>125</v>
      </c>
      <c r="E71" s="22" t="s">
        <v>133</v>
      </c>
      <c r="F71" s="23">
        <f>[1]hydro4!F71</f>
        <v>10.6</v>
      </c>
      <c r="G71" s="23">
        <f>[1]hydro4!G71</f>
        <v>5.51</v>
      </c>
      <c r="H71" s="23">
        <f>[1]hydro4!H71</f>
        <v>5.9</v>
      </c>
      <c r="I71" s="23">
        <f>[1]hydro4!I71</f>
        <v>6.5</v>
      </c>
      <c r="J71" s="23">
        <f>[1]hydro4!J71</f>
        <v>6.71</v>
      </c>
      <c r="K71" s="23">
        <f>[1]hydro4!K71</f>
        <v>6.94</v>
      </c>
      <c r="L71" s="23">
        <f>[1]hydro4!L71</f>
        <v>6.96</v>
      </c>
      <c r="M71" s="23">
        <f>[1]hydro4!M71</f>
        <v>7.06</v>
      </c>
      <c r="N71" s="23">
        <f>[1]hydro4!N71</f>
        <v>6.51</v>
      </c>
      <c r="O71" t="s">
        <v>300</v>
      </c>
      <c r="P71">
        <v>37.1</v>
      </c>
      <c r="S71" s="57">
        <f t="shared" si="0"/>
        <v>0.66603773584905657</v>
      </c>
    </row>
    <row r="72" spans="1:19" ht="14.4">
      <c r="B72" s="1" t="str">
        <f>CONCATENATE(B71,"_1")</f>
        <v>M.182_1</v>
      </c>
      <c r="C72" s="22"/>
      <c r="D72" s="22"/>
      <c r="E72" s="22"/>
      <c r="F72" s="23">
        <f>[1]hydro4!F72</f>
        <v>1580</v>
      </c>
      <c r="G72" s="23">
        <f>[1]hydro4!G72</f>
        <v>401.8</v>
      </c>
      <c r="H72" s="23">
        <f>[1]hydro4!H72</f>
        <v>472</v>
      </c>
      <c r="I72" s="23">
        <f>[1]hydro4!I72</f>
        <v>580</v>
      </c>
      <c r="J72" s="23">
        <f>[1]hydro4!J72</f>
        <v>622</v>
      </c>
      <c r="K72" s="23">
        <f>[1]hydro4!K72</f>
        <v>668</v>
      </c>
      <c r="L72" s="23">
        <f>[1]hydro4!L72</f>
        <v>672</v>
      </c>
      <c r="M72" s="23">
        <f>[1]hydro4!M72</f>
        <v>692</v>
      </c>
      <c r="N72" s="23">
        <f>[1]hydro4!N72</f>
        <v>586.83000000000004</v>
      </c>
      <c r="S72" s="57">
        <f t="shared" si="0"/>
        <v>0.4379746835443038</v>
      </c>
    </row>
    <row r="73" spans="1:19" ht="13.8">
      <c r="A73">
        <v>33</v>
      </c>
      <c r="B73" s="22" t="s">
        <v>27</v>
      </c>
      <c r="C73" s="22" t="s">
        <v>152</v>
      </c>
      <c r="D73" s="22" t="s">
        <v>126</v>
      </c>
      <c r="E73" s="22" t="s">
        <v>134</v>
      </c>
      <c r="F73" s="23">
        <f>[1]hydro4!F73</f>
        <v>11.8</v>
      </c>
      <c r="G73" s="23">
        <f>[1]hydro4!G73</f>
        <v>6.65</v>
      </c>
      <c r="H73" s="23">
        <f>[1]hydro4!H73</f>
        <v>7.11</v>
      </c>
      <c r="I73" s="23">
        <f>[1]hydro4!I73</f>
        <v>7.59</v>
      </c>
      <c r="J73" s="23">
        <f>[1]hydro4!J73</f>
        <v>7.94</v>
      </c>
      <c r="K73" s="23">
        <f>[1]hydro4!K73</f>
        <v>8.23</v>
      </c>
      <c r="L73" s="23">
        <f>[1]hydro4!L73</f>
        <v>8.49</v>
      </c>
      <c r="M73" s="23">
        <f>[1]hydro4!M73</f>
        <v>8.73</v>
      </c>
      <c r="N73" s="23">
        <f>[1]hydro4!N73</f>
        <v>7.82</v>
      </c>
      <c r="O73" t="s">
        <v>301</v>
      </c>
      <c r="P73">
        <v>17.12</v>
      </c>
      <c r="S73" s="57">
        <f t="shared" si="0"/>
        <v>0.73983050847457621</v>
      </c>
    </row>
    <row r="74" spans="1:19" ht="14.4">
      <c r="B74" s="1" t="str">
        <f>CONCATENATE(B73,"_1")</f>
        <v>E.98_1</v>
      </c>
      <c r="C74" s="22"/>
      <c r="D74" s="22"/>
      <c r="E74" s="22"/>
      <c r="F74" s="23">
        <f>[1]hydro4!F74</f>
        <v>2150</v>
      </c>
      <c r="G74" s="23">
        <f>[1]hydro4!G74</f>
        <v>427.5</v>
      </c>
      <c r="H74" s="23">
        <f>[1]hydro4!H74</f>
        <v>496.5</v>
      </c>
      <c r="I74" s="23">
        <f>[1]hydro4!I74</f>
        <v>562.25</v>
      </c>
      <c r="J74" s="23">
        <f>[1]hydro4!J74</f>
        <v>625.20000000000005</v>
      </c>
      <c r="K74" s="23">
        <f>[1]hydro4!K74</f>
        <v>677.7</v>
      </c>
      <c r="L74" s="23">
        <f>[1]hydro4!L74</f>
        <v>728</v>
      </c>
      <c r="M74" s="23">
        <f>[1]hydro4!M74</f>
        <v>778.6</v>
      </c>
      <c r="N74" s="23">
        <f>[1]hydro4!N74</f>
        <v>613.67999999999995</v>
      </c>
      <c r="S74" s="57">
        <f t="shared" ref="S74:S88" si="1">M74/F74</f>
        <v>0.36213953488372091</v>
      </c>
    </row>
    <row r="75" spans="1:19" ht="13.8">
      <c r="A75">
        <v>34</v>
      </c>
      <c r="B75" t="s">
        <v>102</v>
      </c>
      <c r="C75" t="s">
        <v>155</v>
      </c>
      <c r="D75" t="s">
        <v>127</v>
      </c>
      <c r="E75" t="s">
        <v>77</v>
      </c>
      <c r="F75" s="22">
        <f>[1]hydro4!F75</f>
        <v>8</v>
      </c>
      <c r="G75" s="22">
        <f>[1]hydro4!G75</f>
        <v>3.31</v>
      </c>
      <c r="H75" s="22">
        <f>[1]hydro4!H75</f>
        <v>3.34</v>
      </c>
      <c r="I75" s="22">
        <f>[1]hydro4!I75</f>
        <v>3.45</v>
      </c>
      <c r="J75" s="22">
        <f>[1]hydro4!J75</f>
        <v>3.54</v>
      </c>
      <c r="K75" s="22">
        <f>[1]hydro4!K75</f>
        <v>3.57</v>
      </c>
      <c r="L75" s="22">
        <f>[1]hydro4!L75</f>
        <v>3.63</v>
      </c>
      <c r="M75" s="22">
        <f>[1]hydro4!M75</f>
        <v>4.03</v>
      </c>
      <c r="N75" s="22">
        <f>[1]hydro4!N75</f>
        <v>3.55</v>
      </c>
      <c r="O75" t="s">
        <v>302</v>
      </c>
      <c r="P75">
        <v>0.64</v>
      </c>
      <c r="S75" s="57">
        <f t="shared" si="1"/>
        <v>0.50375000000000003</v>
      </c>
    </row>
    <row r="76" spans="1:19" ht="14.4">
      <c r="B76" s="1" t="str">
        <f>CONCATENATE(B75,"_1")</f>
        <v>M.157_1</v>
      </c>
      <c r="F76" s="22">
        <f>[1]hydro4!F76</f>
        <v>375</v>
      </c>
      <c r="G76" s="22" t="str">
        <f>[1]hydro4!G76</f>
        <v>***</v>
      </c>
      <c r="H76" s="22" t="str">
        <f>[1]hydro4!H76</f>
        <v>***</v>
      </c>
      <c r="I76" s="22" t="str">
        <f>[1]hydro4!I76</f>
        <v>***</v>
      </c>
      <c r="J76" s="22" t="str">
        <f>[1]hydro4!J76</f>
        <v>***</v>
      </c>
      <c r="K76" s="22" t="str">
        <f>[1]hydro4!K76</f>
        <v>***</v>
      </c>
      <c r="L76" s="22" t="str">
        <f>[1]hydro4!L76</f>
        <v>***</v>
      </c>
      <c r="M76" s="22" t="str">
        <f>[1]hydro4!M76</f>
        <v>***</v>
      </c>
      <c r="N76" s="22">
        <f>[1]hydro4!N76</f>
        <v>0</v>
      </c>
      <c r="S76" s="57" t="e">
        <f t="shared" si="1"/>
        <v>#VALUE!</v>
      </c>
    </row>
    <row r="77" spans="1:19" ht="13.8">
      <c r="A77">
        <v>35</v>
      </c>
      <c r="B77" t="s">
        <v>103</v>
      </c>
      <c r="C77" t="s">
        <v>155</v>
      </c>
      <c r="D77" t="s">
        <v>127</v>
      </c>
      <c r="E77" t="s">
        <v>77</v>
      </c>
      <c r="F77" s="22">
        <f>[1]hydro4!F77</f>
        <v>8.1999999999999993</v>
      </c>
      <c r="G77" s="22">
        <f>[1]hydro4!G77</f>
        <v>6.57</v>
      </c>
      <c r="H77" s="22">
        <f>[1]hydro4!H77</f>
        <v>6.52</v>
      </c>
      <c r="I77" s="22">
        <f>[1]hydro4!I77</f>
        <v>6.39</v>
      </c>
      <c r="J77" s="22">
        <f>[1]hydro4!J77</f>
        <v>6.16</v>
      </c>
      <c r="K77" s="22">
        <f>[1]hydro4!K77</f>
        <v>5.91</v>
      </c>
      <c r="L77" s="22">
        <f>[1]hydro4!L77</f>
        <v>5.92</v>
      </c>
      <c r="M77" s="22">
        <f>[1]hydro4!M77</f>
        <v>6.92</v>
      </c>
      <c r="N77" s="22">
        <f>[1]hydro4!N77</f>
        <v>6.34</v>
      </c>
      <c r="O77" t="s">
        <v>303</v>
      </c>
      <c r="P77">
        <v>0.86</v>
      </c>
      <c r="S77" s="57">
        <f t="shared" si="1"/>
        <v>0.84390243902439033</v>
      </c>
    </row>
    <row r="78" spans="1:19" ht="14.4">
      <c r="B78" s="1" t="str">
        <f>CONCATENATE(B77,"_1")</f>
        <v>M.32_1</v>
      </c>
      <c r="F78" s="22">
        <f>[1]hydro4!F78</f>
        <v>660</v>
      </c>
      <c r="G78" s="22">
        <f>[1]hydro4!G78</f>
        <v>239.8</v>
      </c>
      <c r="H78" s="22">
        <f>[1]hydro4!H78</f>
        <v>232.8</v>
      </c>
      <c r="I78" s="22">
        <f>[1]hydro4!I78</f>
        <v>214.7</v>
      </c>
      <c r="J78" s="22">
        <f>[1]hydro4!J78</f>
        <v>185.6</v>
      </c>
      <c r="K78" s="22">
        <f>[1]hydro4!K78</f>
        <v>158.1</v>
      </c>
      <c r="L78" s="22">
        <f>[1]hydro4!L78</f>
        <v>159.19999999999999</v>
      </c>
      <c r="M78" s="22">
        <f>[1]hydro4!M78</f>
        <v>288.8</v>
      </c>
      <c r="N78" s="22">
        <f>[1]hydro4!N78</f>
        <v>211.29</v>
      </c>
      <c r="S78" s="57">
        <f t="shared" si="1"/>
        <v>0.43757575757575762</v>
      </c>
    </row>
    <row r="79" spans="1:19" ht="13.8">
      <c r="A79">
        <v>36</v>
      </c>
      <c r="B79" t="s">
        <v>104</v>
      </c>
      <c r="C79" t="s">
        <v>155</v>
      </c>
      <c r="D79" t="s">
        <v>126</v>
      </c>
      <c r="E79" t="s">
        <v>134</v>
      </c>
      <c r="F79" s="22">
        <f>[1]hydro4!F79</f>
        <v>10</v>
      </c>
      <c r="G79" s="22">
        <f>[1]hydro4!G79</f>
        <v>5.64</v>
      </c>
      <c r="H79" s="22">
        <f>[1]hydro4!H79</f>
        <v>5.83</v>
      </c>
      <c r="I79" s="22">
        <f>[1]hydro4!I79</f>
        <v>6.14</v>
      </c>
      <c r="J79" s="22">
        <f>[1]hydro4!J79</f>
        <v>6.56</v>
      </c>
      <c r="K79" s="22">
        <f>[1]hydro4!K79</f>
        <v>6.86</v>
      </c>
      <c r="L79" s="22">
        <f>[1]hydro4!L79</f>
        <v>7.43</v>
      </c>
      <c r="M79" s="22">
        <f>[1]hydro4!M79</f>
        <v>7.91</v>
      </c>
      <c r="N79" s="22">
        <f>[1]hydro4!N79</f>
        <v>6.62</v>
      </c>
      <c r="O79" t="s">
        <v>304</v>
      </c>
      <c r="P79">
        <v>22.58</v>
      </c>
      <c r="S79" s="57">
        <f t="shared" si="1"/>
        <v>0.79100000000000004</v>
      </c>
    </row>
    <row r="80" spans="1:19" ht="14.4">
      <c r="B80" s="1" t="str">
        <f>CONCATENATE(B79,"_1")</f>
        <v>M.179A_1</v>
      </c>
      <c r="F80" s="22">
        <f>[1]hydro4!F80</f>
        <v>450</v>
      </c>
      <c r="G80" s="22">
        <f>[1]hydro4!G80</f>
        <v>115.4</v>
      </c>
      <c r="H80" s="22">
        <f>[1]hydro4!H80</f>
        <v>137.80000000000001</v>
      </c>
      <c r="I80" s="22">
        <f>[1]hydro4!I80</f>
        <v>156.4</v>
      </c>
      <c r="J80" s="22">
        <f>[1]hydro4!J80</f>
        <v>183.2</v>
      </c>
      <c r="K80" s="22">
        <f>[1]hydro4!K80</f>
        <v>204.2</v>
      </c>
      <c r="L80" s="22">
        <f>[1]hydro4!L80</f>
        <v>244.1</v>
      </c>
      <c r="M80" s="22">
        <f>[1]hydro4!M80</f>
        <v>278.8</v>
      </c>
      <c r="N80" s="22">
        <f>[1]hydro4!N80</f>
        <v>188.56</v>
      </c>
      <c r="S80" s="57">
        <f t="shared" si="1"/>
        <v>0.61955555555555553</v>
      </c>
    </row>
    <row r="81" spans="1:19" ht="13.8">
      <c r="A81">
        <v>37</v>
      </c>
      <c r="B81" s="22" t="s">
        <v>28</v>
      </c>
      <c r="C81" s="22" t="s">
        <v>155</v>
      </c>
      <c r="D81" s="22" t="s">
        <v>128</v>
      </c>
      <c r="E81" s="22" t="s">
        <v>134</v>
      </c>
      <c r="F81" s="23">
        <f>[1]hydro4!F81</f>
        <v>7</v>
      </c>
      <c r="G81" s="23">
        <f>[1]hydro4!G81</f>
        <v>4.45</v>
      </c>
      <c r="H81" s="23">
        <f>[1]hydro4!H81</f>
        <v>4.7</v>
      </c>
      <c r="I81" s="23">
        <f>[1]hydro4!I81</f>
        <v>4.99</v>
      </c>
      <c r="J81" s="23">
        <f>[1]hydro4!J81</f>
        <v>5.33</v>
      </c>
      <c r="K81" s="23">
        <f>[1]hydro4!K81</f>
        <v>5.69</v>
      </c>
      <c r="L81" s="23">
        <f>[1]hydro4!L81</f>
        <v>5.91</v>
      </c>
      <c r="M81" s="23">
        <f>[1]hydro4!M81</f>
        <v>6.16</v>
      </c>
      <c r="N81" s="23">
        <f>[1]hydro4!N81</f>
        <v>5.32</v>
      </c>
      <c r="O81" t="s">
        <v>305</v>
      </c>
      <c r="P81">
        <v>12.7</v>
      </c>
      <c r="S81" s="57">
        <f t="shared" si="1"/>
        <v>0.88</v>
      </c>
    </row>
    <row r="82" spans="1:19" ht="14.4">
      <c r="B82" s="1" t="str">
        <f>CONCATENATE(B81,"_1")</f>
        <v>M.7_1</v>
      </c>
      <c r="C82" s="22"/>
      <c r="D82" s="22"/>
      <c r="E82" s="22"/>
      <c r="F82" s="23">
        <f>[1]hydro4!F82</f>
        <v>2300</v>
      </c>
      <c r="G82" s="23">
        <f>[1]hydro4!G82</f>
        <v>1022.5</v>
      </c>
      <c r="H82" s="23">
        <f>[1]hydro4!H82</f>
        <v>1155.25</v>
      </c>
      <c r="I82" s="23">
        <f>[1]hydro4!I82</f>
        <v>1305.2</v>
      </c>
      <c r="J82" s="23">
        <f>[1]hydro4!J82</f>
        <v>1468.4</v>
      </c>
      <c r="K82" s="23">
        <f>[1]hydro4!K82</f>
        <v>1645</v>
      </c>
      <c r="L82" s="23">
        <f>[1]hydro4!L82</f>
        <v>1755</v>
      </c>
      <c r="M82" s="23">
        <f>[1]hydro4!M82</f>
        <v>1880</v>
      </c>
      <c r="N82" s="23">
        <f>[1]hydro4!N82</f>
        <v>1461.62</v>
      </c>
      <c r="S82" s="57">
        <f t="shared" si="1"/>
        <v>0.81739130434782614</v>
      </c>
    </row>
    <row r="83" spans="1:19" ht="13.8">
      <c r="A83">
        <v>38</v>
      </c>
      <c r="B83" t="s">
        <v>306</v>
      </c>
      <c r="C83" t="s">
        <v>155</v>
      </c>
      <c r="D83" t="s">
        <v>307</v>
      </c>
      <c r="E83" t="s">
        <v>134</v>
      </c>
      <c r="F83" s="22">
        <f>[1]hydro4!F83</f>
        <v>9.6999999999999993</v>
      </c>
      <c r="G83" s="22">
        <f>[1]hydro4!G83</f>
        <v>3.18</v>
      </c>
      <c r="H83" s="22">
        <f>[1]hydro4!H83</f>
        <v>4.08</v>
      </c>
      <c r="I83" s="22">
        <f>[1]hydro4!I83</f>
        <v>2.84</v>
      </c>
      <c r="J83" s="22">
        <f>[1]hydro4!J83</f>
        <v>2.84</v>
      </c>
      <c r="K83" s="22">
        <f>[1]hydro4!K83</f>
        <v>2.62</v>
      </c>
      <c r="L83" s="22">
        <f>[1]hydro4!L83</f>
        <v>1.75</v>
      </c>
      <c r="M83" s="22">
        <f>[1]hydro4!M83</f>
        <v>2.98</v>
      </c>
      <c r="N83" s="22">
        <f>[1]hydro4!N83</f>
        <v>2.9</v>
      </c>
      <c r="O83" t="s">
        <v>308</v>
      </c>
      <c r="P83">
        <v>44.16</v>
      </c>
      <c r="S83" s="57">
        <f t="shared" si="1"/>
        <v>0.30721649484536084</v>
      </c>
    </row>
    <row r="84" spans="1:19" ht="14.4">
      <c r="B84" s="1" t="str">
        <f>CONCATENATE(B83,"_1")</f>
        <v>M.69_1</v>
      </c>
      <c r="F84" s="22">
        <f>[1]hydro4!F84</f>
        <v>445</v>
      </c>
      <c r="G84" s="22">
        <f>[1]hydro4!G84</f>
        <v>0.36</v>
      </c>
      <c r="H84" s="22">
        <f>[1]hydro4!H84</f>
        <v>2.8</v>
      </c>
      <c r="I84" s="22" t="str">
        <f>[1]hydro4!I84</f>
        <v>***</v>
      </c>
      <c r="J84" s="22" t="str">
        <f>[1]hydro4!J84</f>
        <v>***</v>
      </c>
      <c r="K84" s="22" t="str">
        <f>[1]hydro4!K84</f>
        <v>***</v>
      </c>
      <c r="L84" s="22" t="str">
        <f>[1]hydro4!L84</f>
        <v>***</v>
      </c>
      <c r="M84" s="22" t="str">
        <f>[1]hydro4!M84</f>
        <v>***</v>
      </c>
      <c r="N84" s="22">
        <f>[1]hydro4!N84</f>
        <v>1.58</v>
      </c>
      <c r="S84" s="57" t="e">
        <f t="shared" si="1"/>
        <v>#VALUE!</v>
      </c>
    </row>
    <row r="85" spans="1:19" ht="13.8">
      <c r="A85">
        <v>39</v>
      </c>
      <c r="B85" t="s">
        <v>309</v>
      </c>
      <c r="C85" t="s">
        <v>155</v>
      </c>
      <c r="D85" t="s">
        <v>310</v>
      </c>
      <c r="E85" t="s">
        <v>134</v>
      </c>
      <c r="F85" s="22">
        <f>[1]hydro4!F85</f>
        <v>9</v>
      </c>
      <c r="G85" s="22">
        <f>[1]hydro4!G85</f>
        <v>6.36</v>
      </c>
      <c r="H85" s="22">
        <f>[1]hydro4!H85</f>
        <v>6.68</v>
      </c>
      <c r="I85" s="22">
        <f>[1]hydro4!I85</f>
        <v>6.67</v>
      </c>
      <c r="J85" s="22">
        <f>[1]hydro4!J85</f>
        <v>6.63</v>
      </c>
      <c r="K85" s="22">
        <f>[1]hydro4!K85</f>
        <v>6.43</v>
      </c>
      <c r="L85" s="22">
        <f>[1]hydro4!L85</f>
        <v>6.15</v>
      </c>
      <c r="M85" s="22">
        <f>[1]hydro4!M85</f>
        <v>5.82</v>
      </c>
      <c r="N85" s="22">
        <f>[1]hydro4!N85</f>
        <v>6.39</v>
      </c>
      <c r="O85" t="s">
        <v>311</v>
      </c>
      <c r="P85">
        <v>2.5</v>
      </c>
      <c r="S85" s="57">
        <f t="shared" si="1"/>
        <v>0.64666666666666672</v>
      </c>
    </row>
    <row r="86" spans="1:19" ht="14.4">
      <c r="B86" s="1" t="str">
        <f>CONCATENATE(B85,"_1")</f>
        <v>M.170_1</v>
      </c>
      <c r="F86" s="22">
        <f>[1]hydro4!F86</f>
        <v>600</v>
      </c>
      <c r="G86" s="22">
        <f>[1]hydro4!G86</f>
        <v>195.6</v>
      </c>
      <c r="H86" s="22">
        <f>[1]hydro4!H86</f>
        <v>215.8</v>
      </c>
      <c r="I86" s="22">
        <f>[1]hydro4!I86</f>
        <v>182.08</v>
      </c>
      <c r="J86" s="22">
        <f>[1]hydro4!J86</f>
        <v>212.8</v>
      </c>
      <c r="K86" s="22">
        <f>[1]hydro4!K86</f>
        <v>199.8</v>
      </c>
      <c r="L86" s="22">
        <f>[1]hydro4!L86</f>
        <v>183</v>
      </c>
      <c r="M86" s="22">
        <f>[1]hydro4!M86</f>
        <v>163.19999999999999</v>
      </c>
      <c r="N86" s="22">
        <f>[1]hydro4!N86</f>
        <v>193.18</v>
      </c>
      <c r="S86" s="57">
        <f t="shared" si="1"/>
        <v>0.27199999999999996</v>
      </c>
    </row>
    <row r="87" spans="1:19" ht="13.8">
      <c r="A87">
        <v>40</v>
      </c>
      <c r="B87" t="s">
        <v>105</v>
      </c>
      <c r="C87" t="s">
        <v>155</v>
      </c>
      <c r="D87" t="s">
        <v>129</v>
      </c>
      <c r="E87" t="s">
        <v>134</v>
      </c>
      <c r="F87" s="22">
        <f>[1]hydro4!F87</f>
        <v>8</v>
      </c>
      <c r="G87" s="22">
        <f>[1]hydro4!G87</f>
        <v>4.5</v>
      </c>
      <c r="H87" s="22">
        <f>[1]hydro4!H87</f>
        <v>4.66</v>
      </c>
      <c r="I87" s="22">
        <f>[1]hydro4!I87</f>
        <v>4.8499999999999996</v>
      </c>
      <c r="J87" s="22">
        <f>[1]hydro4!J87</f>
        <v>5.04</v>
      </c>
      <c r="K87" s="22">
        <f>[1]hydro4!K87</f>
        <v>5.26</v>
      </c>
      <c r="L87" s="22">
        <f>[1]hydro4!L87</f>
        <v>5.38</v>
      </c>
      <c r="M87" s="22">
        <f>[1]hydro4!M87</f>
        <v>5.57</v>
      </c>
      <c r="N87" s="22">
        <f>[1]hydro4!N87</f>
        <v>5.04</v>
      </c>
      <c r="O87" t="s">
        <v>312</v>
      </c>
      <c r="P87">
        <v>6.12</v>
      </c>
      <c r="S87" s="57">
        <f t="shared" si="1"/>
        <v>0.69625000000000004</v>
      </c>
    </row>
    <row r="88" spans="1:19" ht="14.4">
      <c r="B88" s="1" t="str">
        <f>CONCATENATE(B87,"_1")</f>
        <v>M.11B_1</v>
      </c>
      <c r="F88" s="22">
        <f>[1]hydro4!F88</f>
        <v>5100</v>
      </c>
      <c r="G88" s="22">
        <f>[1]hydro4!G88</f>
        <v>1420</v>
      </c>
      <c r="H88" s="22">
        <f>[1]hydro4!H88</f>
        <v>1264</v>
      </c>
      <c r="I88" s="22">
        <f>[1]hydro4!I88</f>
        <v>1450</v>
      </c>
      <c r="J88" s="22">
        <f>[1]hydro4!J88</f>
        <v>1640</v>
      </c>
      <c r="K88" s="22">
        <f>[1]hydro4!K88</f>
        <v>1860</v>
      </c>
      <c r="L88" s="22">
        <f>[1]hydro4!L88</f>
        <v>1980</v>
      </c>
      <c r="M88" s="22">
        <f>[1]hydro4!M88</f>
        <v>2170</v>
      </c>
      <c r="N88" s="22">
        <f>[1]hydro4!N88</f>
        <v>1683.43</v>
      </c>
      <c r="S88" s="57">
        <f t="shared" si="1"/>
        <v>0.42549019607843136</v>
      </c>
    </row>
  </sheetData>
  <conditionalFormatting sqref="S9:S88">
    <cfRule type="dataBar" priority="1">
      <dataBar>
        <cfvo type="percent" val="0"/>
        <cfvo type="percentile" val="100"/>
        <color rgb="FF638EC6"/>
      </dataBar>
      <extLst>
        <ext xmlns:x14="http://schemas.microsoft.com/office/spreadsheetml/2009/9/main" uri="{B025F937-C7B1-47D3-B67F-A62EFF666E3E}">
          <x14:id>{97CA7B40-FC71-4C4D-A471-2C585C4C0F08}</x14:id>
        </ext>
      </extLst>
    </cfRule>
  </conditionalFormatting>
  <pageMargins left="0.7" right="0.7" top="0.75" bottom="0.75" header="0.3" footer="0.3"/>
  <pageSetup paperSize="9" orientation="portrait" horizontalDpi="4294967293" verticalDpi="0" r:id="rId1"/>
  <extLst>
    <ext xmlns:x14="http://schemas.microsoft.com/office/spreadsheetml/2009/9/main" uri="{78C0D931-6437-407d-A8EE-F0AAD7539E65}">
      <x14:conditionalFormattings>
        <x14:conditionalFormatting xmlns:xm="http://schemas.microsoft.com/office/excel/2006/main">
          <x14:cfRule type="dataBar" id="{97CA7B40-FC71-4C4D-A471-2C585C4C0F08}">
            <x14:dataBar minLength="0" maxLength="100" gradient="0">
              <x14:cfvo type="percent">
                <xm:f>0</xm:f>
              </x14:cfvo>
              <x14:cfvo type="percentile">
                <xm:f>100</xm:f>
              </x14:cfvo>
              <x14:negativeFillColor rgb="FFFF0000"/>
              <x14:axisColor rgb="FF000000"/>
            </x14:dataBar>
          </x14:cfRule>
          <xm:sqref>S9:S88</xm:sqref>
        </x14:conditionalFormatting>
      </x14:conditionalFormattings>
    </ext>
    <ext xmlns:x14="http://schemas.microsoft.com/office/spreadsheetml/2009/9/main" uri="{05C60535-1F16-4fd2-B633-F4F36F0B64E0}">
      <x14:sparklineGroups xmlns:xm="http://schemas.microsoft.com/office/excel/2006/main">
        <x14:sparklineGroup displayEmptyCellsAs="gap" markers="1" xr2:uid="{9F18948F-26C7-4CE7-8711-5D4055795B6B}">
          <x14:colorSeries rgb="FF376092"/>
          <x14:colorNegative rgb="FFD00000"/>
          <x14:colorAxis rgb="FF000000"/>
          <x14:colorMarkers rgb="FFD00000"/>
          <x14:colorFirst rgb="FFD00000"/>
          <x14:colorLast rgb="FFD00000"/>
          <x14:colorHigh rgb="FFD00000"/>
          <x14:colorLow rgb="FFD00000"/>
          <x14:sparklines>
            <x14:sparkline>
              <xm:f>hydro4!G9:M9</xm:f>
              <xm:sqref>R9</xm:sqref>
            </x14:sparkline>
            <x14:sparkline>
              <xm:f>hydro4!G10:M10</xm:f>
              <xm:sqref>R10</xm:sqref>
            </x14:sparkline>
            <x14:sparkline>
              <xm:f>hydro4!G11:M11</xm:f>
              <xm:sqref>R11</xm:sqref>
            </x14:sparkline>
            <x14:sparkline>
              <xm:f>hydro4!G12:M12</xm:f>
              <xm:sqref>R12</xm:sqref>
            </x14:sparkline>
            <x14:sparkline>
              <xm:f>hydro4!G13:M13</xm:f>
              <xm:sqref>R13</xm:sqref>
            </x14:sparkline>
            <x14:sparkline>
              <xm:f>hydro4!G14:M14</xm:f>
              <xm:sqref>R14</xm:sqref>
            </x14:sparkline>
            <x14:sparkline>
              <xm:f>hydro4!G15:M15</xm:f>
              <xm:sqref>R15</xm:sqref>
            </x14:sparkline>
            <x14:sparkline>
              <xm:f>hydro4!G16:M16</xm:f>
              <xm:sqref>R16</xm:sqref>
            </x14:sparkline>
            <x14:sparkline>
              <xm:f>hydro4!G17:M17</xm:f>
              <xm:sqref>R17</xm:sqref>
            </x14:sparkline>
            <x14:sparkline>
              <xm:f>hydro4!G18:M18</xm:f>
              <xm:sqref>R18</xm:sqref>
            </x14:sparkline>
            <x14:sparkline>
              <xm:f>hydro4!G19:M19</xm:f>
              <xm:sqref>R19</xm:sqref>
            </x14:sparkline>
            <x14:sparkline>
              <xm:f>hydro4!G20:M20</xm:f>
              <xm:sqref>R20</xm:sqref>
            </x14:sparkline>
            <x14:sparkline>
              <xm:f>hydro4!G21:M21</xm:f>
              <xm:sqref>R21</xm:sqref>
            </x14:sparkline>
            <x14:sparkline>
              <xm:f>hydro4!G22:M22</xm:f>
              <xm:sqref>R22</xm:sqref>
            </x14:sparkline>
            <x14:sparkline>
              <xm:f>hydro4!G23:M23</xm:f>
              <xm:sqref>R23</xm:sqref>
            </x14:sparkline>
            <x14:sparkline>
              <xm:f>hydro4!G24:M24</xm:f>
              <xm:sqref>R24</xm:sqref>
            </x14:sparkline>
            <x14:sparkline>
              <xm:f>hydro4!G25:M25</xm:f>
              <xm:sqref>R25</xm:sqref>
            </x14:sparkline>
            <x14:sparkline>
              <xm:f>hydro4!G26:M26</xm:f>
              <xm:sqref>R26</xm:sqref>
            </x14:sparkline>
            <x14:sparkline>
              <xm:f>hydro4!G27:M27</xm:f>
              <xm:sqref>R27</xm:sqref>
            </x14:sparkline>
            <x14:sparkline>
              <xm:f>hydro4!G28:M28</xm:f>
              <xm:sqref>R28</xm:sqref>
            </x14:sparkline>
            <x14:sparkline>
              <xm:f>hydro4!G29:M29</xm:f>
              <xm:sqref>R29</xm:sqref>
            </x14:sparkline>
            <x14:sparkline>
              <xm:f>hydro4!G30:M30</xm:f>
              <xm:sqref>R30</xm:sqref>
            </x14:sparkline>
            <x14:sparkline>
              <xm:f>hydro4!G31:M31</xm:f>
              <xm:sqref>R31</xm:sqref>
            </x14:sparkline>
            <x14:sparkline>
              <xm:f>hydro4!G32:M32</xm:f>
              <xm:sqref>R32</xm:sqref>
            </x14:sparkline>
            <x14:sparkline>
              <xm:f>hydro4!G33:M33</xm:f>
              <xm:sqref>R33</xm:sqref>
            </x14:sparkline>
            <x14:sparkline>
              <xm:f>hydro4!G34:M34</xm:f>
              <xm:sqref>R34</xm:sqref>
            </x14:sparkline>
            <x14:sparkline>
              <xm:f>hydro4!G35:M35</xm:f>
              <xm:sqref>R35</xm:sqref>
            </x14:sparkline>
            <x14:sparkline>
              <xm:f>hydro4!G36:M36</xm:f>
              <xm:sqref>R36</xm:sqref>
            </x14:sparkline>
            <x14:sparkline>
              <xm:f>hydro4!G37:M37</xm:f>
              <xm:sqref>R37</xm:sqref>
            </x14:sparkline>
            <x14:sparkline>
              <xm:f>hydro4!G38:M38</xm:f>
              <xm:sqref>R38</xm:sqref>
            </x14:sparkline>
            <x14:sparkline>
              <xm:f>hydro4!G39:M39</xm:f>
              <xm:sqref>R39</xm:sqref>
            </x14:sparkline>
            <x14:sparkline>
              <xm:f>hydro4!G40:M40</xm:f>
              <xm:sqref>R40</xm:sqref>
            </x14:sparkline>
            <x14:sparkline>
              <xm:f>hydro4!G41:M41</xm:f>
              <xm:sqref>R41</xm:sqref>
            </x14:sparkline>
            <x14:sparkline>
              <xm:f>hydro4!G42:M42</xm:f>
              <xm:sqref>R42</xm:sqref>
            </x14:sparkline>
            <x14:sparkline>
              <xm:f>hydro4!G43:M43</xm:f>
              <xm:sqref>R43</xm:sqref>
            </x14:sparkline>
            <x14:sparkline>
              <xm:f>hydro4!G44:M44</xm:f>
              <xm:sqref>R44</xm:sqref>
            </x14:sparkline>
            <x14:sparkline>
              <xm:f>hydro4!G45:M45</xm:f>
              <xm:sqref>R45</xm:sqref>
            </x14:sparkline>
            <x14:sparkline>
              <xm:f>hydro4!G46:M46</xm:f>
              <xm:sqref>R46</xm:sqref>
            </x14:sparkline>
            <x14:sparkline>
              <xm:f>hydro4!G47:M47</xm:f>
              <xm:sqref>R47</xm:sqref>
            </x14:sparkline>
            <x14:sparkline>
              <xm:f>hydro4!G48:M48</xm:f>
              <xm:sqref>R48</xm:sqref>
            </x14:sparkline>
            <x14:sparkline>
              <xm:f>hydro4!G49:M49</xm:f>
              <xm:sqref>R49</xm:sqref>
            </x14:sparkline>
            <x14:sparkline>
              <xm:f>hydro4!G50:M50</xm:f>
              <xm:sqref>R50</xm:sqref>
            </x14:sparkline>
            <x14:sparkline>
              <xm:f>hydro4!G51:M51</xm:f>
              <xm:sqref>R51</xm:sqref>
            </x14:sparkline>
            <x14:sparkline>
              <xm:f>hydro4!G52:M52</xm:f>
              <xm:sqref>R52</xm:sqref>
            </x14:sparkline>
            <x14:sparkline>
              <xm:f>hydro4!G53:M53</xm:f>
              <xm:sqref>R53</xm:sqref>
            </x14:sparkline>
            <x14:sparkline>
              <xm:f>hydro4!G54:M54</xm:f>
              <xm:sqref>R54</xm:sqref>
            </x14:sparkline>
            <x14:sparkline>
              <xm:f>hydro4!G55:M55</xm:f>
              <xm:sqref>R55</xm:sqref>
            </x14:sparkline>
            <x14:sparkline>
              <xm:f>hydro4!G56:M56</xm:f>
              <xm:sqref>R56</xm:sqref>
            </x14:sparkline>
            <x14:sparkline>
              <xm:f>hydro4!G57:M57</xm:f>
              <xm:sqref>R57</xm:sqref>
            </x14:sparkline>
            <x14:sparkline>
              <xm:f>hydro4!G58:M58</xm:f>
              <xm:sqref>R58</xm:sqref>
            </x14:sparkline>
            <x14:sparkline>
              <xm:f>hydro4!G59:M59</xm:f>
              <xm:sqref>R59</xm:sqref>
            </x14:sparkline>
            <x14:sparkline>
              <xm:f>hydro4!G60:M60</xm:f>
              <xm:sqref>R60</xm:sqref>
            </x14:sparkline>
            <x14:sparkline>
              <xm:f>hydro4!G61:M61</xm:f>
              <xm:sqref>R61</xm:sqref>
            </x14:sparkline>
            <x14:sparkline>
              <xm:f>hydro4!G62:M62</xm:f>
              <xm:sqref>R62</xm:sqref>
            </x14:sparkline>
            <x14:sparkline>
              <xm:f>hydro4!G63:M63</xm:f>
              <xm:sqref>R63</xm:sqref>
            </x14:sparkline>
            <x14:sparkline>
              <xm:f>hydro4!G64:M64</xm:f>
              <xm:sqref>R64</xm:sqref>
            </x14:sparkline>
            <x14:sparkline>
              <xm:f>hydro4!G65:M65</xm:f>
              <xm:sqref>R65</xm:sqref>
            </x14:sparkline>
            <x14:sparkline>
              <xm:f>hydro4!G66:M66</xm:f>
              <xm:sqref>R66</xm:sqref>
            </x14:sparkline>
            <x14:sparkline>
              <xm:f>hydro4!G67:M67</xm:f>
              <xm:sqref>R67</xm:sqref>
            </x14:sparkline>
            <x14:sparkline>
              <xm:f>hydro4!G68:M68</xm:f>
              <xm:sqref>R68</xm:sqref>
            </x14:sparkline>
            <x14:sparkline>
              <xm:f>hydro4!G69:M69</xm:f>
              <xm:sqref>R69</xm:sqref>
            </x14:sparkline>
            <x14:sparkline>
              <xm:f>hydro4!G70:M70</xm:f>
              <xm:sqref>R70</xm:sqref>
            </x14:sparkline>
            <x14:sparkline>
              <xm:f>hydro4!G71:M71</xm:f>
              <xm:sqref>R71</xm:sqref>
            </x14:sparkline>
            <x14:sparkline>
              <xm:f>hydro4!G72:M72</xm:f>
              <xm:sqref>R72</xm:sqref>
            </x14:sparkline>
            <x14:sparkline>
              <xm:f>hydro4!G73:M73</xm:f>
              <xm:sqref>R73</xm:sqref>
            </x14:sparkline>
            <x14:sparkline>
              <xm:f>hydro4!G74:M74</xm:f>
              <xm:sqref>R74</xm:sqref>
            </x14:sparkline>
            <x14:sparkline>
              <xm:f>hydro4!G75:M75</xm:f>
              <xm:sqref>R75</xm:sqref>
            </x14:sparkline>
            <x14:sparkline>
              <xm:f>hydro4!G76:M76</xm:f>
              <xm:sqref>R76</xm:sqref>
            </x14:sparkline>
            <x14:sparkline>
              <xm:f>hydro4!G77:M77</xm:f>
              <xm:sqref>R77</xm:sqref>
            </x14:sparkline>
            <x14:sparkline>
              <xm:f>hydro4!G78:M78</xm:f>
              <xm:sqref>R78</xm:sqref>
            </x14:sparkline>
            <x14:sparkline>
              <xm:f>hydro4!G79:M79</xm:f>
              <xm:sqref>R79</xm:sqref>
            </x14:sparkline>
            <x14:sparkline>
              <xm:f>hydro4!G80:M80</xm:f>
              <xm:sqref>R80</xm:sqref>
            </x14:sparkline>
            <x14:sparkline>
              <xm:f>hydro4!G81:M81</xm:f>
              <xm:sqref>R81</xm:sqref>
            </x14:sparkline>
            <x14:sparkline>
              <xm:f>hydro4!G82:M82</xm:f>
              <xm:sqref>R82</xm:sqref>
            </x14:sparkline>
            <x14:sparkline>
              <xm:f>hydro4!G83:M83</xm:f>
              <xm:sqref>R83</xm:sqref>
            </x14:sparkline>
            <x14:sparkline>
              <xm:f>hydro4!G84:M84</xm:f>
              <xm:sqref>R84</xm:sqref>
            </x14:sparkline>
            <x14:sparkline>
              <xm:f>hydro4!G85:M85</xm:f>
              <xm:sqref>R85</xm:sqref>
            </x14:sparkline>
            <x14:sparkline>
              <xm:f>hydro4!G86:M86</xm:f>
              <xm:sqref>R86</xm:sqref>
            </x14:sparkline>
            <x14:sparkline>
              <xm:f>hydro4!G87:M87</xm:f>
              <xm:sqref>R87</xm:sqref>
            </x14:sparkline>
            <x14:sparkline>
              <xm:f>hydro4!G88:M88</xm:f>
              <xm:sqref>R88</xm:sqref>
            </x14:sparkline>
          </x14:sparklines>
        </x14:sparklineGroup>
      </x14:sparklineGroup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J3"/>
  <sheetViews>
    <sheetView workbookViewId="0">
      <selection activeCell="B3" sqref="B3"/>
    </sheetView>
  </sheetViews>
  <sheetFormatPr defaultColWidth="12.5546875" defaultRowHeight="15.75" customHeight="1"/>
  <sheetData>
    <row r="1" spans="1:10" ht="15.75" customHeight="1">
      <c r="A1" s="1" t="s">
        <v>135</v>
      </c>
      <c r="B1" s="1" t="s">
        <v>0</v>
      </c>
      <c r="C1" s="1" t="s">
        <v>136</v>
      </c>
      <c r="D1" s="1" t="s">
        <v>137</v>
      </c>
      <c r="E1" s="1" t="s">
        <v>138</v>
      </c>
      <c r="F1" s="1" t="s">
        <v>139</v>
      </c>
      <c r="G1" s="1" t="s">
        <v>140</v>
      </c>
      <c r="H1" s="2" t="s">
        <v>141</v>
      </c>
      <c r="I1" s="1" t="s">
        <v>142</v>
      </c>
    </row>
    <row r="2" spans="1:10" ht="15.75" customHeight="1">
      <c r="A2" s="3">
        <v>1</v>
      </c>
      <c r="B2" s="1" t="s">
        <v>26</v>
      </c>
      <c r="C2" s="4" t="s">
        <v>143</v>
      </c>
      <c r="D2" s="4" t="s">
        <v>144</v>
      </c>
      <c r="E2" s="4" t="s">
        <v>134</v>
      </c>
      <c r="F2" s="3">
        <v>14.15</v>
      </c>
      <c r="G2">
        <f>[1]KHO!L7</f>
        <v>10.9</v>
      </c>
      <c r="H2" s="59">
        <f>[1]KHO!$M$7</f>
        <v>11.606</v>
      </c>
      <c r="I2" s="1"/>
      <c r="J2" s="5">
        <f>G3-((G2-H2)*100*20)</f>
        <v>25522</v>
      </c>
    </row>
    <row r="3" spans="1:10" ht="15.75" customHeight="1">
      <c r="A3" s="1"/>
      <c r="B3" s="1" t="str">
        <f>CONCATENATE(B2,"_1")</f>
        <v>KHO_1</v>
      </c>
      <c r="C3" s="1"/>
      <c r="D3" s="1"/>
      <c r="E3" s="1"/>
      <c r="F3" s="1"/>
      <c r="G3" s="21">
        <f>[1]KHO!L8</f>
        <v>24110</v>
      </c>
      <c r="H3" s="6">
        <f>J2</f>
        <v>25522</v>
      </c>
      <c r="I3" s="1"/>
    </row>
  </sheetData>
  <pageMargins left="0.7" right="0.7" top="0.75" bottom="0.75" header="0.3" footer="0.3"/>
  <pageSetup paperSize="9" orientation="portrait" horizontalDpi="1200" verticalDpi="1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L117"/>
  <sheetViews>
    <sheetView topLeftCell="A52" workbookViewId="0">
      <selection activeCell="F34" sqref="F34"/>
    </sheetView>
  </sheetViews>
  <sheetFormatPr defaultColWidth="12.5546875" defaultRowHeight="15.75" customHeight="1"/>
  <cols>
    <col min="1" max="16384" width="12.5546875" style="52"/>
  </cols>
  <sheetData>
    <row r="1" spans="1:12" ht="15.75" customHeight="1">
      <c r="A1" s="29" t="s">
        <v>135</v>
      </c>
      <c r="B1" s="30" t="s">
        <v>0</v>
      </c>
      <c r="C1" s="30" t="s">
        <v>136</v>
      </c>
      <c r="D1" s="30" t="s">
        <v>137</v>
      </c>
      <c r="E1" s="30" t="s">
        <v>138</v>
      </c>
      <c r="F1" s="30" t="s">
        <v>145</v>
      </c>
      <c r="G1" s="30" t="s">
        <v>146</v>
      </c>
      <c r="H1" s="31" t="s">
        <v>147</v>
      </c>
      <c r="I1" s="30" t="s">
        <v>148</v>
      </c>
      <c r="J1" s="30" t="s">
        <v>149</v>
      </c>
      <c r="K1" s="30" t="s">
        <v>150</v>
      </c>
      <c r="L1" s="32" t="s">
        <v>151</v>
      </c>
    </row>
    <row r="2" spans="1:12" ht="15.75" customHeight="1">
      <c r="A2" s="33">
        <v>1</v>
      </c>
      <c r="B2" s="34" t="s">
        <v>4</v>
      </c>
      <c r="C2" s="34" t="s">
        <v>152</v>
      </c>
      <c r="D2" s="35" t="s">
        <v>41</v>
      </c>
      <c r="E2" s="35" t="s">
        <v>69</v>
      </c>
      <c r="F2" s="36">
        <v>198</v>
      </c>
      <c r="G2" s="36">
        <v>197.5</v>
      </c>
      <c r="H2" s="36">
        <f>F2+L2</f>
        <v>210.8</v>
      </c>
      <c r="I2" s="36">
        <v>211.14500000000001</v>
      </c>
      <c r="J2" s="36">
        <v>211.2</v>
      </c>
      <c r="K2" s="34">
        <v>694</v>
      </c>
      <c r="L2" s="37">
        <v>12.8</v>
      </c>
    </row>
    <row r="3" spans="1:12" ht="15.75" customHeight="1">
      <c r="A3" s="38">
        <v>2</v>
      </c>
      <c r="B3" s="39" t="s">
        <v>5</v>
      </c>
      <c r="C3" s="39" t="s">
        <v>152</v>
      </c>
      <c r="D3" s="40" t="s">
        <v>41</v>
      </c>
      <c r="E3" s="40" t="s">
        <v>69</v>
      </c>
      <c r="F3" s="41">
        <v>186.1</v>
      </c>
      <c r="G3" s="41"/>
      <c r="H3" s="41"/>
      <c r="I3" s="41"/>
      <c r="J3" s="41"/>
      <c r="K3" s="34"/>
      <c r="L3" s="37"/>
    </row>
    <row r="4" spans="1:12" ht="15.75" customHeight="1">
      <c r="A4" s="33">
        <v>3</v>
      </c>
      <c r="B4" s="34" t="s">
        <v>6</v>
      </c>
      <c r="C4" s="34" t="s">
        <v>152</v>
      </c>
      <c r="D4" s="35" t="s">
        <v>42</v>
      </c>
      <c r="E4" s="35" t="s">
        <v>69</v>
      </c>
      <c r="F4" s="36">
        <v>176.2</v>
      </c>
      <c r="G4" s="36">
        <v>177.3</v>
      </c>
      <c r="H4" s="36">
        <f>F4+L4</f>
        <v>185.2</v>
      </c>
      <c r="I4" s="36">
        <v>187.26300000000001</v>
      </c>
      <c r="J4" s="36">
        <v>187.61799999999999</v>
      </c>
      <c r="K4" s="34">
        <v>460</v>
      </c>
      <c r="L4" s="37">
        <v>9</v>
      </c>
    </row>
    <row r="5" spans="1:12" ht="15.75" customHeight="1">
      <c r="A5" s="38">
        <v>4</v>
      </c>
      <c r="B5" s="39" t="s">
        <v>31</v>
      </c>
      <c r="C5" s="39" t="s">
        <v>152</v>
      </c>
      <c r="D5" s="40" t="s">
        <v>42</v>
      </c>
      <c r="E5" s="40" t="s">
        <v>69</v>
      </c>
      <c r="F5" s="41">
        <v>192.7</v>
      </c>
      <c r="G5" s="41"/>
      <c r="H5" s="41"/>
      <c r="I5" s="41"/>
      <c r="J5" s="41"/>
      <c r="K5" s="34"/>
      <c r="L5" s="37"/>
    </row>
    <row r="6" spans="1:12" ht="15.75" customHeight="1">
      <c r="A6" s="38">
        <v>5</v>
      </c>
      <c r="B6" s="39" t="s">
        <v>7</v>
      </c>
      <c r="C6" s="39" t="s">
        <v>152</v>
      </c>
      <c r="D6" s="40" t="s">
        <v>42</v>
      </c>
      <c r="E6" s="40" t="s">
        <v>69</v>
      </c>
      <c r="F6" s="41">
        <v>163</v>
      </c>
      <c r="G6" s="41"/>
      <c r="H6" s="41"/>
      <c r="I6" s="41"/>
      <c r="J6" s="41"/>
      <c r="K6" s="34"/>
      <c r="L6" s="37"/>
    </row>
    <row r="7" spans="1:12" ht="15.75" customHeight="1">
      <c r="A7" s="33">
        <v>6</v>
      </c>
      <c r="B7" s="34" t="s">
        <v>8</v>
      </c>
      <c r="C7" s="34" t="s">
        <v>152</v>
      </c>
      <c r="D7" s="35" t="s">
        <v>43</v>
      </c>
      <c r="E7" s="35" t="s">
        <v>70</v>
      </c>
      <c r="F7" s="36">
        <v>151.1</v>
      </c>
      <c r="G7" s="36">
        <v>149.62</v>
      </c>
      <c r="H7" s="36">
        <f>F7+L7</f>
        <v>162.1</v>
      </c>
      <c r="I7" s="36">
        <v>166.93199999999999</v>
      </c>
      <c r="J7" s="36">
        <v>166.584</v>
      </c>
      <c r="K7" s="34">
        <v>536</v>
      </c>
      <c r="L7" s="37">
        <v>11</v>
      </c>
    </row>
    <row r="8" spans="1:12" ht="15.75" customHeight="1">
      <c r="A8" s="38">
        <v>7</v>
      </c>
      <c r="B8" s="39" t="s">
        <v>9</v>
      </c>
      <c r="C8" s="39" t="s">
        <v>152</v>
      </c>
      <c r="D8" s="40" t="s">
        <v>44</v>
      </c>
      <c r="E8" s="40" t="s">
        <v>70</v>
      </c>
      <c r="F8" s="41">
        <v>142.69999999999999</v>
      </c>
      <c r="G8" s="41"/>
      <c r="H8" s="41"/>
      <c r="I8" s="41"/>
      <c r="J8" s="41"/>
      <c r="K8" s="34">
        <v>625</v>
      </c>
      <c r="L8" s="37"/>
    </row>
    <row r="9" spans="1:12" ht="15.75" customHeight="1">
      <c r="A9" s="38">
        <v>8</v>
      </c>
      <c r="B9" s="39" t="s">
        <v>32</v>
      </c>
      <c r="C9" s="39" t="s">
        <v>152</v>
      </c>
      <c r="D9" s="40" t="s">
        <v>47</v>
      </c>
      <c r="E9" s="40" t="s">
        <v>71</v>
      </c>
      <c r="F9" s="58">
        <v>228</v>
      </c>
      <c r="G9" s="41"/>
      <c r="H9" s="41"/>
      <c r="I9" s="41"/>
      <c r="J9" s="41"/>
      <c r="K9" s="34"/>
      <c r="L9" s="37"/>
    </row>
    <row r="10" spans="1:12" ht="15.75" customHeight="1">
      <c r="A10" s="38">
        <v>9</v>
      </c>
      <c r="B10" s="39" t="s">
        <v>33</v>
      </c>
      <c r="C10" s="39" t="s">
        <v>152</v>
      </c>
      <c r="D10" s="40" t="s">
        <v>48</v>
      </c>
      <c r="E10" s="42" t="s">
        <v>72</v>
      </c>
      <c r="F10" s="54">
        <v>194.69999694824199</v>
      </c>
      <c r="G10" s="41"/>
      <c r="H10" s="41"/>
      <c r="I10" s="41"/>
      <c r="J10" s="41"/>
      <c r="K10" s="34"/>
      <c r="L10" s="37"/>
    </row>
    <row r="11" spans="1:12" ht="15.75" customHeight="1">
      <c r="A11" s="33">
        <v>10</v>
      </c>
      <c r="B11" s="34" t="s">
        <v>10</v>
      </c>
      <c r="C11" s="34" t="s">
        <v>152</v>
      </c>
      <c r="D11" s="35" t="s">
        <v>49</v>
      </c>
      <c r="E11" s="35" t="s">
        <v>70</v>
      </c>
      <c r="F11" s="36">
        <v>150.9</v>
      </c>
      <c r="G11" s="36">
        <v>150.22999999999999</v>
      </c>
      <c r="H11" s="36">
        <f t="shared" ref="H11:H12" si="0">F11+L11</f>
        <v>160.9</v>
      </c>
      <c r="I11" s="36">
        <v>163.596</v>
      </c>
      <c r="J11" s="36">
        <v>163.678</v>
      </c>
      <c r="K11" s="34">
        <v>467</v>
      </c>
      <c r="L11" s="37">
        <v>10</v>
      </c>
    </row>
    <row r="12" spans="1:12" ht="15.75" customHeight="1">
      <c r="A12" s="33">
        <v>11</v>
      </c>
      <c r="B12" s="34" t="s">
        <v>12</v>
      </c>
      <c r="C12" s="34" t="s">
        <v>152</v>
      </c>
      <c r="D12" s="35" t="s">
        <v>50</v>
      </c>
      <c r="E12" s="35" t="s">
        <v>73</v>
      </c>
      <c r="F12" s="36">
        <v>138</v>
      </c>
      <c r="G12" s="36">
        <v>137.977</v>
      </c>
      <c r="H12" s="36">
        <f t="shared" si="0"/>
        <v>149.69999999999999</v>
      </c>
      <c r="I12" s="36">
        <v>152.14400000000001</v>
      </c>
      <c r="J12" s="36">
        <v>152.20500000000001</v>
      </c>
      <c r="K12" s="34">
        <v>834</v>
      </c>
      <c r="L12" s="37">
        <v>11.7</v>
      </c>
    </row>
    <row r="13" spans="1:12" ht="15.75" customHeight="1">
      <c r="A13" s="38">
        <v>12</v>
      </c>
      <c r="B13" s="39" t="s">
        <v>21</v>
      </c>
      <c r="C13" s="39" t="s">
        <v>152</v>
      </c>
      <c r="D13" s="40" t="s">
        <v>51</v>
      </c>
      <c r="E13" s="42" t="s">
        <v>73</v>
      </c>
      <c r="F13" s="41">
        <v>133.19999999999999</v>
      </c>
      <c r="G13" s="41"/>
      <c r="H13" s="41"/>
      <c r="I13" s="41"/>
      <c r="J13" s="41"/>
      <c r="K13" s="34"/>
      <c r="L13" s="37"/>
    </row>
    <row r="14" spans="1:12" ht="15.75" customHeight="1">
      <c r="A14" s="33">
        <v>13</v>
      </c>
      <c r="B14" s="34" t="s">
        <v>13</v>
      </c>
      <c r="C14" s="34" t="s">
        <v>152</v>
      </c>
      <c r="D14" s="35" t="s">
        <v>52</v>
      </c>
      <c r="E14" s="35" t="s">
        <v>74</v>
      </c>
      <c r="F14" s="36">
        <v>126.9</v>
      </c>
      <c r="G14" s="36">
        <v>127.29</v>
      </c>
      <c r="H14" s="36">
        <f>F14+L14</f>
        <v>138.5</v>
      </c>
      <c r="I14" s="36">
        <v>141.85900000000001</v>
      </c>
      <c r="J14" s="36">
        <v>143.39500000000001</v>
      </c>
      <c r="K14" s="34">
        <v>662</v>
      </c>
      <c r="L14" s="37">
        <v>11.6</v>
      </c>
    </row>
    <row r="15" spans="1:12" ht="15.75" customHeight="1">
      <c r="A15" s="38">
        <v>14</v>
      </c>
      <c r="B15" s="39" t="s">
        <v>34</v>
      </c>
      <c r="C15" s="39" t="s">
        <v>152</v>
      </c>
      <c r="D15" s="40" t="s">
        <v>53</v>
      </c>
      <c r="E15" s="40" t="s">
        <v>75</v>
      </c>
      <c r="F15" s="56">
        <v>159</v>
      </c>
      <c r="G15" s="41"/>
      <c r="H15" s="41"/>
      <c r="I15" s="41"/>
      <c r="J15" s="41"/>
      <c r="K15" s="34"/>
      <c r="L15" s="37"/>
    </row>
    <row r="16" spans="1:12" ht="15.75" customHeight="1">
      <c r="A16" s="38">
        <v>15</v>
      </c>
      <c r="B16" s="39" t="s">
        <v>35</v>
      </c>
      <c r="C16" s="39" t="s">
        <v>152</v>
      </c>
      <c r="D16" s="40" t="s">
        <v>54</v>
      </c>
      <c r="E16" s="40" t="s">
        <v>76</v>
      </c>
      <c r="F16" s="56">
        <v>158.86999511718699</v>
      </c>
      <c r="G16" s="41"/>
      <c r="H16" s="41"/>
      <c r="I16" s="41"/>
      <c r="J16" s="41"/>
      <c r="K16" s="34"/>
      <c r="L16" s="37"/>
    </row>
    <row r="17" spans="1:12" ht="15.75" customHeight="1">
      <c r="A17" s="38">
        <v>16</v>
      </c>
      <c r="B17" s="39" t="s">
        <v>36</v>
      </c>
      <c r="C17" s="39" t="s">
        <v>152</v>
      </c>
      <c r="D17" s="40" t="s">
        <v>55</v>
      </c>
      <c r="E17" s="40" t="s">
        <v>76</v>
      </c>
      <c r="F17" s="56">
        <v>163.89999389648401</v>
      </c>
      <c r="G17" s="41"/>
      <c r="H17" s="41"/>
      <c r="I17" s="41"/>
      <c r="J17" s="41"/>
      <c r="K17" s="34"/>
      <c r="L17" s="37"/>
    </row>
    <row r="18" spans="1:12" ht="15.75" customHeight="1">
      <c r="A18" s="38">
        <v>17</v>
      </c>
      <c r="B18" s="39" t="s">
        <v>37</v>
      </c>
      <c r="C18" s="39" t="s">
        <v>152</v>
      </c>
      <c r="D18" s="40" t="s">
        <v>56</v>
      </c>
      <c r="E18" s="40" t="s">
        <v>76</v>
      </c>
      <c r="F18" s="56">
        <v>163.05999755859301</v>
      </c>
      <c r="G18" s="41"/>
      <c r="H18" s="41"/>
      <c r="I18" s="41"/>
      <c r="J18" s="41"/>
      <c r="K18" s="34"/>
      <c r="L18" s="37"/>
    </row>
    <row r="19" spans="1:12" ht="15.75" customHeight="1">
      <c r="A19" s="38">
        <v>18</v>
      </c>
      <c r="B19" s="39" t="s">
        <v>38</v>
      </c>
      <c r="C19" s="39" t="s">
        <v>152</v>
      </c>
      <c r="D19" s="40" t="s">
        <v>57</v>
      </c>
      <c r="E19" s="40" t="s">
        <v>76</v>
      </c>
      <c r="F19" s="56">
        <v>170.600006103515</v>
      </c>
      <c r="G19" s="41"/>
      <c r="H19" s="41"/>
      <c r="I19" s="41"/>
      <c r="J19" s="41"/>
      <c r="K19" s="34"/>
      <c r="L19" s="37"/>
    </row>
    <row r="20" spans="1:12" ht="15.75" customHeight="1">
      <c r="A20" s="38">
        <v>19</v>
      </c>
      <c r="B20" s="39" t="s">
        <v>39</v>
      </c>
      <c r="C20" s="39" t="s">
        <v>152</v>
      </c>
      <c r="D20" s="40" t="s">
        <v>55</v>
      </c>
      <c r="E20" s="40" t="s">
        <v>76</v>
      </c>
      <c r="F20" s="56">
        <v>160.600006103515</v>
      </c>
      <c r="G20" s="41"/>
      <c r="H20" s="41"/>
      <c r="I20" s="41"/>
      <c r="J20" s="41"/>
      <c r="K20" s="34"/>
      <c r="L20" s="37"/>
    </row>
    <row r="21" spans="1:12" ht="15.75" customHeight="1">
      <c r="A21" s="38">
        <v>20</v>
      </c>
      <c r="B21" s="39" t="s">
        <v>22</v>
      </c>
      <c r="C21" s="39" t="s">
        <v>152</v>
      </c>
      <c r="D21" s="40" t="s">
        <v>58</v>
      </c>
      <c r="E21" s="40" t="s">
        <v>76</v>
      </c>
      <c r="F21" s="41">
        <v>137</v>
      </c>
      <c r="G21" s="41"/>
      <c r="H21" s="41"/>
      <c r="I21" s="41"/>
      <c r="J21" s="41"/>
      <c r="K21" s="34"/>
      <c r="L21" s="37"/>
    </row>
    <row r="22" spans="1:12" ht="15.75" customHeight="1">
      <c r="A22" s="33">
        <v>21</v>
      </c>
      <c r="B22" s="34" t="s">
        <v>14</v>
      </c>
      <c r="C22" s="34" t="s">
        <v>152</v>
      </c>
      <c r="D22" s="35" t="s">
        <v>59</v>
      </c>
      <c r="E22" s="35" t="s">
        <v>76</v>
      </c>
      <c r="F22" s="36">
        <v>128.9</v>
      </c>
      <c r="G22" s="36">
        <v>129.4</v>
      </c>
      <c r="H22" s="36">
        <f>F22+L22</f>
        <v>137.4</v>
      </c>
      <c r="I22" s="36">
        <v>139.90700000000001</v>
      </c>
      <c r="J22" s="36">
        <v>139.911</v>
      </c>
      <c r="K22" s="34">
        <v>230</v>
      </c>
      <c r="L22" s="37">
        <v>8.5</v>
      </c>
    </row>
    <row r="23" spans="1:12" ht="15.75" customHeight="1">
      <c r="A23" s="38">
        <v>22</v>
      </c>
      <c r="B23" s="39" t="s">
        <v>15</v>
      </c>
      <c r="C23" s="39" t="s">
        <v>152</v>
      </c>
      <c r="D23" s="40" t="s">
        <v>60</v>
      </c>
      <c r="E23" s="40" t="s">
        <v>74</v>
      </c>
      <c r="F23" s="41">
        <v>124</v>
      </c>
      <c r="G23" s="41"/>
      <c r="H23" s="41"/>
      <c r="I23" s="41"/>
      <c r="J23" s="41"/>
      <c r="K23" s="34"/>
      <c r="L23" s="37"/>
    </row>
    <row r="24" spans="1:12" ht="15.75" customHeight="1">
      <c r="A24" s="33">
        <v>23</v>
      </c>
      <c r="B24" s="34" t="s">
        <v>16</v>
      </c>
      <c r="C24" s="34" t="s">
        <v>152</v>
      </c>
      <c r="D24" s="35" t="s">
        <v>61</v>
      </c>
      <c r="E24" s="35" t="s">
        <v>74</v>
      </c>
      <c r="F24" s="36">
        <v>122.2</v>
      </c>
      <c r="G24" s="36">
        <v>121.843</v>
      </c>
      <c r="H24" s="36">
        <f t="shared" ref="H24:H27" si="1">F24+L24</f>
        <v>132</v>
      </c>
      <c r="I24" s="36">
        <v>135.114</v>
      </c>
      <c r="J24" s="36">
        <v>135.155</v>
      </c>
      <c r="K24" s="34">
        <v>1032</v>
      </c>
      <c r="L24" s="37">
        <v>9.8000000000000007</v>
      </c>
    </row>
    <row r="25" spans="1:12" ht="15.75" customHeight="1">
      <c r="A25" s="43">
        <v>24</v>
      </c>
      <c r="B25" s="44" t="s">
        <v>24</v>
      </c>
      <c r="C25" s="44" t="s">
        <v>152</v>
      </c>
      <c r="D25" s="45" t="s">
        <v>63</v>
      </c>
      <c r="E25" s="45" t="s">
        <v>76</v>
      </c>
      <c r="F25" s="46">
        <v>138.30000000000001</v>
      </c>
      <c r="G25" s="46">
        <v>138.69999999999999</v>
      </c>
      <c r="H25" s="46">
        <f t="shared" si="1"/>
        <v>147.30000000000001</v>
      </c>
      <c r="I25" s="46">
        <v>150.072</v>
      </c>
      <c r="J25" s="46">
        <v>150.101</v>
      </c>
      <c r="K25" s="34">
        <v>492</v>
      </c>
      <c r="L25" s="47">
        <v>9</v>
      </c>
    </row>
    <row r="26" spans="1:12" ht="15.75" customHeight="1">
      <c r="A26" s="43">
        <v>25</v>
      </c>
      <c r="B26" s="44" t="s">
        <v>23</v>
      </c>
      <c r="C26" s="44" t="s">
        <v>152</v>
      </c>
      <c r="D26" s="45" t="s">
        <v>64</v>
      </c>
      <c r="E26" s="45" t="s">
        <v>74</v>
      </c>
      <c r="F26" s="46">
        <v>131.1</v>
      </c>
      <c r="G26" s="46">
        <v>130.67400000000001</v>
      </c>
      <c r="H26" s="46">
        <f t="shared" si="1"/>
        <v>140.1</v>
      </c>
      <c r="I26" s="46">
        <v>144.58600000000001</v>
      </c>
      <c r="J26" s="46">
        <v>143.96799999999999</v>
      </c>
      <c r="K26" s="34">
        <v>565</v>
      </c>
      <c r="L26" s="47">
        <v>9</v>
      </c>
    </row>
    <row r="27" spans="1:12" ht="15.75" customHeight="1">
      <c r="A27" s="38">
        <v>26</v>
      </c>
      <c r="B27" s="39" t="s">
        <v>17</v>
      </c>
      <c r="C27" s="39" t="s">
        <v>152</v>
      </c>
      <c r="D27" s="40" t="s">
        <v>65</v>
      </c>
      <c r="E27" s="40" t="s">
        <v>74</v>
      </c>
      <c r="F27" s="41">
        <v>124.5</v>
      </c>
      <c r="G27" s="41">
        <v>124.72</v>
      </c>
      <c r="H27" s="41">
        <f t="shared" si="1"/>
        <v>133.30000000000001</v>
      </c>
      <c r="I27" s="41">
        <v>136.74100000000001</v>
      </c>
      <c r="J27" s="41">
        <v>136.65600000000001</v>
      </c>
      <c r="K27" s="34">
        <v>197</v>
      </c>
      <c r="L27" s="37">
        <v>8.8000000000000007</v>
      </c>
    </row>
    <row r="28" spans="1:12" ht="15.75" customHeight="1">
      <c r="A28" s="38">
        <v>27</v>
      </c>
      <c r="B28" s="39" t="s">
        <v>18</v>
      </c>
      <c r="C28" s="39" t="s">
        <v>152</v>
      </c>
      <c r="D28" s="40" t="s">
        <v>66</v>
      </c>
      <c r="E28" s="40" t="s">
        <v>77</v>
      </c>
      <c r="F28" s="41">
        <v>114</v>
      </c>
      <c r="G28" s="41"/>
      <c r="H28" s="41"/>
      <c r="I28" s="41"/>
      <c r="J28" s="41"/>
      <c r="K28" s="34"/>
      <c r="L28" s="37"/>
    </row>
    <row r="29" spans="1:12" ht="15.75" customHeight="1">
      <c r="A29" s="33">
        <v>28</v>
      </c>
      <c r="B29" s="34" t="s">
        <v>19</v>
      </c>
      <c r="C29" s="34" t="s">
        <v>152</v>
      </c>
      <c r="D29" s="35" t="s">
        <v>66</v>
      </c>
      <c r="E29" s="35" t="s">
        <v>77</v>
      </c>
      <c r="F29" s="36">
        <v>113</v>
      </c>
      <c r="G29" s="36">
        <v>111.98</v>
      </c>
      <c r="H29" s="36">
        <f t="shared" ref="H29:H33" si="2">F29+L29</f>
        <v>125.5</v>
      </c>
      <c r="I29" s="36">
        <v>126.80500000000001</v>
      </c>
      <c r="J29" s="36">
        <v>127.024</v>
      </c>
      <c r="K29" s="34">
        <v>866</v>
      </c>
      <c r="L29" s="37">
        <v>12.5</v>
      </c>
    </row>
    <row r="30" spans="1:12" ht="15.75" customHeight="1">
      <c r="A30" s="38">
        <v>29</v>
      </c>
      <c r="B30" s="34" t="s">
        <v>20</v>
      </c>
      <c r="C30" s="34" t="s">
        <v>152</v>
      </c>
      <c r="D30" s="35" t="s">
        <v>68</v>
      </c>
      <c r="E30" s="35" t="s">
        <v>77</v>
      </c>
      <c r="F30" s="36">
        <v>112</v>
      </c>
      <c r="G30" s="36">
        <v>110.29</v>
      </c>
      <c r="H30" s="36">
        <f t="shared" si="2"/>
        <v>122</v>
      </c>
      <c r="I30" s="36">
        <v>127.354</v>
      </c>
      <c r="J30" s="36">
        <v>127.48099999999999</v>
      </c>
      <c r="K30" s="34">
        <v>1220</v>
      </c>
      <c r="L30" s="37">
        <v>10</v>
      </c>
    </row>
    <row r="31" spans="1:12" ht="15.75" customHeight="1">
      <c r="A31" s="33">
        <v>30</v>
      </c>
      <c r="B31" s="34" t="s">
        <v>27</v>
      </c>
      <c r="C31" s="34" t="s">
        <v>152</v>
      </c>
      <c r="D31" s="35" t="s">
        <v>126</v>
      </c>
      <c r="E31" s="35" t="s">
        <v>134</v>
      </c>
      <c r="F31" s="36">
        <v>107</v>
      </c>
      <c r="G31" s="36">
        <v>107.80500000000001</v>
      </c>
      <c r="H31" s="36">
        <f t="shared" si="2"/>
        <v>117</v>
      </c>
      <c r="I31" s="36">
        <v>116.786</v>
      </c>
      <c r="J31" s="36">
        <v>116.015</v>
      </c>
      <c r="K31" s="34">
        <v>1075</v>
      </c>
      <c r="L31" s="37">
        <v>10</v>
      </c>
    </row>
    <row r="32" spans="1:12" ht="15.75" customHeight="1">
      <c r="A32" s="38">
        <v>31</v>
      </c>
      <c r="B32" s="34" t="s">
        <v>153</v>
      </c>
      <c r="C32" s="34" t="s">
        <v>154</v>
      </c>
      <c r="D32" s="35" t="s">
        <v>121</v>
      </c>
      <c r="E32" s="35" t="s">
        <v>74</v>
      </c>
      <c r="F32" s="36">
        <v>118.1</v>
      </c>
      <c r="G32" s="36">
        <v>118.033</v>
      </c>
      <c r="H32" s="36">
        <f t="shared" si="2"/>
        <v>121.3</v>
      </c>
      <c r="I32" s="36">
        <v>121.39100000000001</v>
      </c>
      <c r="J32" s="36">
        <v>122.324</v>
      </c>
      <c r="K32" s="34">
        <v>50</v>
      </c>
      <c r="L32" s="37">
        <v>3.2</v>
      </c>
    </row>
    <row r="33" spans="1:12" ht="15.75" customHeight="1">
      <c r="A33" s="33">
        <v>32</v>
      </c>
      <c r="B33" s="34" t="s">
        <v>28</v>
      </c>
      <c r="C33" s="34" t="s">
        <v>155</v>
      </c>
      <c r="D33" s="35" t="s">
        <v>156</v>
      </c>
      <c r="E33" s="35" t="s">
        <v>134</v>
      </c>
      <c r="F33" s="36">
        <v>105</v>
      </c>
      <c r="G33" s="36">
        <v>100.68300000000001</v>
      </c>
      <c r="H33" s="36">
        <f t="shared" si="2"/>
        <v>112</v>
      </c>
      <c r="I33" s="36">
        <v>0</v>
      </c>
      <c r="J33" s="36">
        <v>0</v>
      </c>
      <c r="K33" s="34">
        <v>2300</v>
      </c>
      <c r="L33" s="37">
        <v>7</v>
      </c>
    </row>
    <row r="34" spans="1:12" ht="15.75" customHeight="1">
      <c r="A34" s="38">
        <v>33</v>
      </c>
      <c r="B34" s="48" t="s">
        <v>157</v>
      </c>
      <c r="C34" s="48"/>
      <c r="D34" s="48"/>
      <c r="E34" s="48"/>
      <c r="F34" s="49">
        <v>118.65</v>
      </c>
      <c r="G34" s="49">
        <v>119.88200000000001</v>
      </c>
      <c r="H34" s="50">
        <v>123.7</v>
      </c>
      <c r="I34" s="51">
        <v>130.98099999999999</v>
      </c>
      <c r="J34" s="51">
        <v>130.864</v>
      </c>
      <c r="K34" s="53"/>
      <c r="L34" s="53"/>
    </row>
    <row r="35" spans="1:12" ht="15.75" customHeight="1">
      <c r="A35" s="33">
        <v>34</v>
      </c>
      <c r="B35" s="48" t="s">
        <v>158</v>
      </c>
      <c r="C35" s="48"/>
      <c r="D35" s="48"/>
      <c r="E35" s="48"/>
      <c r="F35" s="49">
        <v>224.8</v>
      </c>
      <c r="G35" s="48"/>
      <c r="H35" s="53"/>
      <c r="I35" s="53"/>
      <c r="J35" s="53"/>
      <c r="K35" s="53"/>
      <c r="L35" s="53"/>
    </row>
    <row r="36" spans="1:12" ht="15.75" customHeight="1">
      <c r="A36" s="38">
        <v>35</v>
      </c>
      <c r="B36" s="48" t="s">
        <v>29</v>
      </c>
      <c r="C36" s="48"/>
      <c r="D36" s="48"/>
      <c r="E36" s="48"/>
      <c r="F36" s="49">
        <v>106.5</v>
      </c>
      <c r="G36" s="48"/>
      <c r="H36" s="53"/>
      <c r="I36" s="53"/>
      <c r="J36" s="53"/>
      <c r="K36" s="53"/>
      <c r="L36" s="53"/>
    </row>
    <row r="37" spans="1:12" ht="15.75" customHeight="1">
      <c r="A37" s="48">
        <v>36</v>
      </c>
      <c r="B37" s="48" t="s">
        <v>26</v>
      </c>
      <c r="C37" s="48" t="s">
        <v>143</v>
      </c>
      <c r="D37" s="48" t="s">
        <v>144</v>
      </c>
      <c r="E37" s="48" t="s">
        <v>134</v>
      </c>
      <c r="F37" s="48">
        <v>89.03</v>
      </c>
      <c r="G37" s="48"/>
      <c r="H37" s="53"/>
      <c r="I37" s="53"/>
      <c r="J37" s="53"/>
      <c r="K37" s="53"/>
      <c r="L37" s="53"/>
    </row>
    <row r="38" spans="1:12" ht="24.6">
      <c r="A38" s="48">
        <v>37</v>
      </c>
      <c r="B38" s="48" t="s">
        <v>25</v>
      </c>
      <c r="C38" s="53" t="s">
        <v>152</v>
      </c>
      <c r="D38" s="53" t="s">
        <v>45</v>
      </c>
      <c r="E38" s="53" t="s">
        <v>69</v>
      </c>
      <c r="F38" s="48">
        <v>225.5</v>
      </c>
      <c r="G38" s="48"/>
      <c r="H38" s="53"/>
      <c r="I38" s="53"/>
      <c r="J38" s="53"/>
      <c r="K38" s="53"/>
      <c r="L38" s="53"/>
    </row>
    <row r="39" spans="1:12" ht="15.75" customHeight="1">
      <c r="B39" t="s">
        <v>4</v>
      </c>
      <c r="F39" s="54">
        <v>198</v>
      </c>
    </row>
    <row r="40" spans="1:12" ht="15.75" customHeight="1">
      <c r="B40" t="s">
        <v>5</v>
      </c>
      <c r="F40" s="54">
        <v>185</v>
      </c>
    </row>
    <row r="41" spans="1:12" ht="15.75" customHeight="1">
      <c r="B41" t="s">
        <v>6</v>
      </c>
      <c r="F41" s="54">
        <v>176.19999694824199</v>
      </c>
    </row>
    <row r="42" spans="1:12" ht="15.75" customHeight="1">
      <c r="B42" t="s">
        <v>31</v>
      </c>
      <c r="F42" s="54">
        <v>192.69999694824199</v>
      </c>
    </row>
    <row r="43" spans="1:12" ht="15.75" customHeight="1">
      <c r="B43" t="s">
        <v>7</v>
      </c>
      <c r="F43" s="54">
        <v>163</v>
      </c>
    </row>
    <row r="44" spans="1:12" ht="15.75" customHeight="1">
      <c r="B44" t="s">
        <v>8</v>
      </c>
      <c r="F44" s="54">
        <v>151.100006103515</v>
      </c>
    </row>
    <row r="45" spans="1:12" ht="15.75" customHeight="1">
      <c r="B45" t="s">
        <v>9</v>
      </c>
      <c r="F45" s="54">
        <v>142.69999694824199</v>
      </c>
    </row>
    <row r="46" spans="1:12" ht="15.75" customHeight="1">
      <c r="B46" t="s">
        <v>25</v>
      </c>
      <c r="F46" s="54">
        <v>227</v>
      </c>
    </row>
    <row r="47" spans="1:12" ht="15.75" customHeight="1">
      <c r="B47" t="s">
        <v>11</v>
      </c>
      <c r="F47" s="54">
        <v>224.80000305175699</v>
      </c>
    </row>
    <row r="48" spans="1:12" ht="15.75" customHeight="1">
      <c r="B48" t="s">
        <v>32</v>
      </c>
      <c r="F48" s="54">
        <v>228</v>
      </c>
    </row>
    <row r="49" spans="2:6" ht="15.75" customHeight="1">
      <c r="B49" t="s">
        <v>33</v>
      </c>
      <c r="F49" s="54">
        <v>194.69999694824199</v>
      </c>
    </row>
    <row r="50" spans="2:6" ht="15.75" customHeight="1">
      <c r="B50" t="s">
        <v>10</v>
      </c>
      <c r="F50" s="54">
        <v>150.89999389648401</v>
      </c>
    </row>
    <row r="51" spans="2:6" ht="15.75" customHeight="1">
      <c r="B51" t="s">
        <v>12</v>
      </c>
      <c r="F51" s="54">
        <v>138</v>
      </c>
    </row>
    <row r="52" spans="2:6" ht="15.75" customHeight="1">
      <c r="B52" t="s">
        <v>21</v>
      </c>
      <c r="F52" s="54">
        <v>133.19999694824199</v>
      </c>
    </row>
    <row r="53" spans="2:6" ht="15.75" customHeight="1">
      <c r="B53" t="s">
        <v>13</v>
      </c>
      <c r="F53" s="54">
        <v>126.900001525878</v>
      </c>
    </row>
    <row r="54" spans="2:6" ht="15.75" customHeight="1">
      <c r="B54" t="s">
        <v>34</v>
      </c>
      <c r="F54" s="54">
        <v>159</v>
      </c>
    </row>
    <row r="55" spans="2:6" ht="15.75" customHeight="1">
      <c r="B55" t="s">
        <v>35</v>
      </c>
      <c r="F55" s="54">
        <v>158.86999511718699</v>
      </c>
    </row>
    <row r="56" spans="2:6" ht="15.75" customHeight="1">
      <c r="B56" t="s">
        <v>36</v>
      </c>
      <c r="F56" s="54">
        <v>163.89999389648401</v>
      </c>
    </row>
    <row r="57" spans="2:6" ht="15.75" customHeight="1">
      <c r="B57" t="s">
        <v>37</v>
      </c>
      <c r="F57" s="54">
        <v>163.05999755859301</v>
      </c>
    </row>
    <row r="58" spans="2:6" ht="15.75" customHeight="1">
      <c r="B58" t="s">
        <v>38</v>
      </c>
      <c r="F58" s="54">
        <v>170.600006103515</v>
      </c>
    </row>
    <row r="59" spans="2:6" ht="15.75" customHeight="1">
      <c r="B59" t="s">
        <v>39</v>
      </c>
      <c r="F59" s="54">
        <v>160.600006103515</v>
      </c>
    </row>
    <row r="60" spans="2:6" ht="15.75" customHeight="1">
      <c r="B60" t="s">
        <v>22</v>
      </c>
      <c r="F60" s="54">
        <v>137</v>
      </c>
    </row>
    <row r="61" spans="2:6" ht="15.75" customHeight="1">
      <c r="B61" t="s">
        <v>14</v>
      </c>
      <c r="F61" s="54">
        <v>128.89999389648401</v>
      </c>
    </row>
    <row r="62" spans="2:6" ht="15.75" customHeight="1">
      <c r="B62" t="s">
        <v>357</v>
      </c>
      <c r="F62" s="54">
        <v>124.629997253417</v>
      </c>
    </row>
    <row r="63" spans="2:6" ht="15.75" customHeight="1">
      <c r="B63" t="s">
        <v>16</v>
      </c>
      <c r="F63" s="54">
        <v>122.199996948242</v>
      </c>
    </row>
    <row r="64" spans="2:6" ht="15.75" customHeight="1">
      <c r="B64" t="s">
        <v>356</v>
      </c>
      <c r="F64" s="54">
        <v>169.100006103515</v>
      </c>
    </row>
    <row r="65" spans="2:6" ht="15.75" customHeight="1">
      <c r="B65" t="s">
        <v>24</v>
      </c>
      <c r="F65" s="54">
        <v>138.30000305175699</v>
      </c>
    </row>
    <row r="66" spans="2:6" ht="15.75" customHeight="1">
      <c r="B66" t="s">
        <v>23</v>
      </c>
      <c r="F66" s="54">
        <v>131.100006103515</v>
      </c>
    </row>
    <row r="67" spans="2:6" ht="15.75" customHeight="1">
      <c r="B67" t="s">
        <v>17</v>
      </c>
      <c r="F67" s="54">
        <v>124.5</v>
      </c>
    </row>
    <row r="68" spans="2:6" ht="15.75" customHeight="1">
      <c r="B68" t="s">
        <v>40</v>
      </c>
      <c r="F68" s="54">
        <v>118.650001525878</v>
      </c>
    </row>
    <row r="69" spans="2:6" ht="15.75" customHeight="1">
      <c r="B69" t="s">
        <v>18</v>
      </c>
      <c r="F69" s="54">
        <v>114</v>
      </c>
    </row>
    <row r="70" spans="2:6" ht="15.75" customHeight="1">
      <c r="B70" t="s">
        <v>19</v>
      </c>
      <c r="F70" s="54">
        <v>113</v>
      </c>
    </row>
    <row r="71" spans="2:6" ht="15.75" customHeight="1">
      <c r="B71" t="s">
        <v>20</v>
      </c>
      <c r="F71" s="54">
        <v>112</v>
      </c>
    </row>
    <row r="72" spans="2:6" ht="15.75" customHeight="1">
      <c r="B72" t="s">
        <v>205</v>
      </c>
      <c r="F72" s="54">
        <v>258.39999389648398</v>
      </c>
    </row>
    <row r="73" spans="2:6" ht="15.75" customHeight="1">
      <c r="B73" t="s">
        <v>208</v>
      </c>
      <c r="F73" s="54">
        <v>239.600006103515</v>
      </c>
    </row>
    <row r="74" spans="2:6" ht="15.75" customHeight="1">
      <c r="B74" t="s">
        <v>211</v>
      </c>
      <c r="F74" s="54">
        <v>228.89999389648401</v>
      </c>
    </row>
    <row r="75" spans="2:6" ht="15.75" customHeight="1">
      <c r="B75" t="s">
        <v>214</v>
      </c>
      <c r="F75" s="54">
        <v>201.30000305175699</v>
      </c>
    </row>
    <row r="76" spans="2:6" ht="15.75" customHeight="1">
      <c r="B76" t="s">
        <v>217</v>
      </c>
      <c r="F76" s="54">
        <v>166.5</v>
      </c>
    </row>
    <row r="77" spans="2:6" ht="15.75" customHeight="1">
      <c r="B77" t="s">
        <v>220</v>
      </c>
      <c r="F77" s="54">
        <v>153.100006103515</v>
      </c>
    </row>
    <row r="78" spans="2:6" ht="15.75" customHeight="1">
      <c r="B78" t="s">
        <v>223</v>
      </c>
      <c r="F78" s="54">
        <v>145.30000305175699</v>
      </c>
    </row>
    <row r="79" spans="2:6" ht="15.75" customHeight="1">
      <c r="B79" t="s">
        <v>78</v>
      </c>
      <c r="F79" s="55">
        <v>371.70001220703102</v>
      </c>
    </row>
    <row r="80" spans="2:6" ht="15.75" customHeight="1">
      <c r="B80" t="s">
        <v>79</v>
      </c>
      <c r="F80" s="55">
        <v>328.79998779296801</v>
      </c>
    </row>
    <row r="81" spans="2:6" ht="15.75" customHeight="1">
      <c r="B81" t="s">
        <v>80</v>
      </c>
      <c r="F81" s="55">
        <v>290.89999389648398</v>
      </c>
    </row>
    <row r="82" spans="2:6" ht="15.75" customHeight="1">
      <c r="B82" t="s">
        <v>263</v>
      </c>
      <c r="F82" s="55">
        <v>294.89999389648398</v>
      </c>
    </row>
    <row r="83" spans="2:6" ht="15.75" customHeight="1">
      <c r="B83" t="s">
        <v>81</v>
      </c>
      <c r="F83" s="55">
        <v>236.69999694824199</v>
      </c>
    </row>
    <row r="84" spans="2:6" ht="15.75" customHeight="1">
      <c r="B84" t="s">
        <v>82</v>
      </c>
      <c r="F84" s="55">
        <v>199.600006103515</v>
      </c>
    </row>
    <row r="85" spans="2:6" ht="15.75" customHeight="1">
      <c r="B85" t="s">
        <v>83</v>
      </c>
      <c r="F85" s="55">
        <v>191.80000305175699</v>
      </c>
    </row>
    <row r="86" spans="2:6" ht="15.75" customHeight="1">
      <c r="B86" t="s">
        <v>84</v>
      </c>
      <c r="F86" s="55">
        <v>174.100006103515</v>
      </c>
    </row>
    <row r="87" spans="2:6" ht="15.75" customHeight="1">
      <c r="B87" t="s">
        <v>269</v>
      </c>
      <c r="F87" s="55">
        <v>383</v>
      </c>
    </row>
    <row r="88" spans="2:6" ht="15.75" customHeight="1">
      <c r="B88" t="s">
        <v>85</v>
      </c>
      <c r="F88" s="55">
        <v>272.20001220703102</v>
      </c>
    </row>
    <row r="89" spans="2:6" ht="15.75" customHeight="1">
      <c r="B89" t="s">
        <v>86</v>
      </c>
      <c r="F89" s="55">
        <v>219.19999694824199</v>
      </c>
    </row>
    <row r="90" spans="2:6" ht="15.75" customHeight="1">
      <c r="B90" t="s">
        <v>87</v>
      </c>
      <c r="F90" s="55">
        <v>174.80000305175699</v>
      </c>
    </row>
    <row r="91" spans="2:6" ht="15.75" customHeight="1">
      <c r="B91" t="s">
        <v>88</v>
      </c>
      <c r="F91" s="55">
        <v>161</v>
      </c>
    </row>
    <row r="92" spans="2:6" ht="15.75" customHeight="1">
      <c r="B92" t="s">
        <v>275</v>
      </c>
      <c r="F92" s="55">
        <v>157.69999694824199</v>
      </c>
    </row>
    <row r="93" spans="2:6" ht="15.75" customHeight="1">
      <c r="B93" t="s">
        <v>278</v>
      </c>
      <c r="F93" s="55">
        <v>151.30000305175699</v>
      </c>
    </row>
    <row r="94" spans="2:6" ht="15.75" customHeight="1">
      <c r="B94" t="s">
        <v>89</v>
      </c>
      <c r="F94" s="55">
        <v>150</v>
      </c>
    </row>
    <row r="95" spans="2:6" ht="15.75" customHeight="1">
      <c r="B95" t="s">
        <v>90</v>
      </c>
      <c r="F95" s="55">
        <v>158.30000305175699</v>
      </c>
    </row>
    <row r="96" spans="2:6" ht="15.75" customHeight="1">
      <c r="B96" t="s">
        <v>91</v>
      </c>
      <c r="F96" s="55">
        <v>150.39999389648401</v>
      </c>
    </row>
    <row r="97" spans="2:6" ht="15.75" customHeight="1">
      <c r="B97" t="s">
        <v>283</v>
      </c>
      <c r="F97" s="55">
        <v>134.19999694824199</v>
      </c>
    </row>
    <row r="98" spans="2:6" ht="15.75" customHeight="1">
      <c r="B98" t="s">
        <v>92</v>
      </c>
      <c r="F98" s="55">
        <v>129.80000305175699</v>
      </c>
    </row>
    <row r="99" spans="2:6" ht="15.75" customHeight="1">
      <c r="B99" t="s">
        <v>93</v>
      </c>
      <c r="F99" s="55">
        <v>123</v>
      </c>
    </row>
    <row r="100" spans="2:6" ht="15.75" customHeight="1">
      <c r="B100" t="s">
        <v>288</v>
      </c>
      <c r="F100" s="55">
        <v>136.80000305175699</v>
      </c>
    </row>
    <row r="101" spans="2:6" ht="15.75" customHeight="1">
      <c r="B101" t="s">
        <v>94</v>
      </c>
      <c r="F101" s="55">
        <v>120.900001525878</v>
      </c>
    </row>
    <row r="102" spans="2:6" ht="15.75" customHeight="1">
      <c r="B102" t="s">
        <v>95</v>
      </c>
      <c r="F102" s="55">
        <v>117</v>
      </c>
    </row>
    <row r="103" spans="2:6" ht="15.75" customHeight="1">
      <c r="B103" t="s">
        <v>96</v>
      </c>
      <c r="F103" s="55">
        <v>115.800003051757</v>
      </c>
    </row>
    <row r="104" spans="2:6" ht="15.75" customHeight="1">
      <c r="B104" t="s">
        <v>97</v>
      </c>
      <c r="F104" s="55">
        <v>118.900001525878</v>
      </c>
    </row>
    <row r="105" spans="2:6" ht="15.75" customHeight="1">
      <c r="B105" t="s">
        <v>30</v>
      </c>
      <c r="F105" s="55">
        <v>110</v>
      </c>
    </row>
    <row r="106" spans="2:6" ht="15.75" customHeight="1">
      <c r="B106" t="s">
        <v>98</v>
      </c>
      <c r="F106" s="55">
        <v>119.699996948242</v>
      </c>
    </row>
    <row r="107" spans="2:6" ht="15.75" customHeight="1">
      <c r="B107" t="s">
        <v>99</v>
      </c>
      <c r="F107" s="55">
        <v>109</v>
      </c>
    </row>
    <row r="108" spans="2:6" ht="15.75" customHeight="1">
      <c r="B108" t="s">
        <v>29</v>
      </c>
      <c r="F108" s="55">
        <v>106.5</v>
      </c>
    </row>
    <row r="109" spans="2:6" ht="15.75" customHeight="1">
      <c r="B109" t="s">
        <v>100</v>
      </c>
      <c r="F109" s="55">
        <v>141.89999389648401</v>
      </c>
    </row>
    <row r="110" spans="2:6" ht="15.75" customHeight="1">
      <c r="B110" t="s">
        <v>101</v>
      </c>
      <c r="F110" s="55">
        <v>110.199996948242</v>
      </c>
    </row>
    <row r="111" spans="2:6" ht="15.75" customHeight="1">
      <c r="B111" t="s">
        <v>27</v>
      </c>
      <c r="F111" s="55">
        <v>107</v>
      </c>
    </row>
    <row r="112" spans="2:6" ht="15.75" customHeight="1">
      <c r="B112" t="s">
        <v>102</v>
      </c>
      <c r="F112" s="55">
        <v>121.5</v>
      </c>
    </row>
    <row r="113" spans="2:6" ht="15.75" customHeight="1">
      <c r="B113" t="s">
        <v>103</v>
      </c>
      <c r="F113" s="55">
        <v>120.300003051757</v>
      </c>
    </row>
    <row r="114" spans="2:6" ht="15.75" customHeight="1">
      <c r="B114" t="s">
        <v>104</v>
      </c>
      <c r="F114" s="55">
        <v>109.800003051757</v>
      </c>
    </row>
    <row r="115" spans="2:6" ht="15.75" customHeight="1">
      <c r="B115" t="s">
        <v>28</v>
      </c>
      <c r="F115" s="55">
        <v>105</v>
      </c>
    </row>
    <row r="116" spans="2:6" ht="15.75" customHeight="1">
      <c r="B116" t="s">
        <v>306</v>
      </c>
      <c r="F116" s="55">
        <v>106</v>
      </c>
    </row>
    <row r="117" spans="2:6" ht="15.75" customHeight="1">
      <c r="B117" t="s">
        <v>309</v>
      </c>
      <c r="F117" s="55">
        <v>123.300003051757</v>
      </c>
    </row>
  </sheetData>
  <conditionalFormatting sqref="B2:B117">
    <cfRule type="duplicateValues" dxfId="0" priority="1"/>
  </conditionalFormatting>
  <pageMargins left="0.7" right="0.7" top="0.75" bottom="0.75"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เวิร์กชีต</vt:lpstr>
      </vt:variant>
      <vt:variant>
        <vt:i4>8</vt:i4>
      </vt:variant>
      <vt:variant>
        <vt:lpstr>ช่วงที่มีชื่อ</vt:lpstr>
      </vt:variant>
      <vt:variant>
        <vt:i4>1</vt:i4>
      </vt:variant>
    </vt:vector>
  </HeadingPairs>
  <TitlesOfParts>
    <vt:vector size="9" baseType="lpstr">
      <vt:lpstr>station_water6</vt:lpstr>
      <vt:lpstr>damp</vt:lpstr>
      <vt:lpstr>percendamp</vt:lpstr>
      <vt:lpstr>เขื่อน</vt:lpstr>
      <vt:lpstr>hydro3</vt:lpstr>
      <vt:lpstr>hydro4</vt:lpstr>
      <vt:lpstr>KHO</vt:lpstr>
      <vt:lpstr>zerogate</vt:lpstr>
      <vt:lpstr>station_water6!Print_Area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PC_003</dc:creator>
  <cp:lastModifiedBy>5CD016KSNC</cp:lastModifiedBy>
  <dcterms:created xsi:type="dcterms:W3CDTF">2023-03-17T03:04:13Z</dcterms:created>
  <dcterms:modified xsi:type="dcterms:W3CDTF">2023-09-16T11:32:09Z</dcterms:modified>
</cp:coreProperties>
</file>