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0" yWindow="0" windowWidth="25520" windowHeight="15560" tabRatio="500"/>
  </bookViews>
  <sheets>
    <sheet name="Sheet1" sheetId="1" r:id="rId1"/>
    <sheet name="Sheet2" sheetId="2" r:id="rId2"/>
  </sheets>
  <definedNames>
    <definedName name="_xlnm.Print_Area" localSheetId="0">Sheet1!$A$2:$J$29</definedName>
    <definedName name="_xlnm.Print_Area" localSheetId="1">Sheet2!$A$3:$E$24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2" l="1"/>
  <c r="D9" i="2"/>
  <c r="D90" i="1"/>
  <c r="E90" i="1"/>
  <c r="G90" i="1"/>
  <c r="H90" i="1"/>
  <c r="I90" i="1"/>
  <c r="J5" i="1"/>
  <c r="D91" i="1"/>
  <c r="E91" i="1"/>
  <c r="G91" i="1"/>
  <c r="H91" i="1"/>
  <c r="I91" i="1"/>
  <c r="J6" i="1"/>
  <c r="D92" i="1"/>
  <c r="E92" i="1"/>
  <c r="G92" i="1"/>
  <c r="H92" i="1"/>
  <c r="I92" i="1"/>
  <c r="J7" i="1"/>
  <c r="D93" i="1"/>
  <c r="E93" i="1"/>
  <c r="G93" i="1"/>
  <c r="H93" i="1"/>
  <c r="I93" i="1"/>
  <c r="J8" i="1"/>
  <c r="D94" i="1"/>
  <c r="E94" i="1"/>
  <c r="G94" i="1"/>
  <c r="H94" i="1"/>
  <c r="I94" i="1"/>
  <c r="J9" i="1"/>
  <c r="D95" i="1"/>
  <c r="E95" i="1"/>
  <c r="G95" i="1"/>
  <c r="H95" i="1"/>
  <c r="I95" i="1"/>
  <c r="J10" i="1"/>
  <c r="D96" i="1"/>
  <c r="E96" i="1"/>
  <c r="G96" i="1"/>
  <c r="H96" i="1"/>
  <c r="I96" i="1"/>
  <c r="J11" i="1"/>
  <c r="D89" i="1"/>
  <c r="E89" i="1"/>
  <c r="G89" i="1"/>
  <c r="H89" i="1"/>
  <c r="I89" i="1"/>
  <c r="J4" i="1"/>
  <c r="D82" i="1"/>
  <c r="E82" i="1"/>
  <c r="G82" i="1"/>
  <c r="H82" i="1"/>
  <c r="I82" i="1"/>
  <c r="I5" i="1"/>
  <c r="D83" i="1"/>
  <c r="E83" i="1"/>
  <c r="G83" i="1"/>
  <c r="H83" i="1"/>
  <c r="I83" i="1"/>
  <c r="I6" i="1"/>
  <c r="D84" i="1"/>
  <c r="E84" i="1"/>
  <c r="G84" i="1"/>
  <c r="H84" i="1"/>
  <c r="I84" i="1"/>
  <c r="I7" i="1"/>
  <c r="D85" i="1"/>
  <c r="E85" i="1"/>
  <c r="G85" i="1"/>
  <c r="H85" i="1"/>
  <c r="I85" i="1"/>
  <c r="I8" i="1"/>
  <c r="D86" i="1"/>
  <c r="E86" i="1"/>
  <c r="G86" i="1"/>
  <c r="H86" i="1"/>
  <c r="I86" i="1"/>
  <c r="I9" i="1"/>
  <c r="D87" i="1"/>
  <c r="E87" i="1"/>
  <c r="G87" i="1"/>
  <c r="H87" i="1"/>
  <c r="I87" i="1"/>
  <c r="I10" i="1"/>
  <c r="D88" i="1"/>
  <c r="E88" i="1"/>
  <c r="G88" i="1"/>
  <c r="H88" i="1"/>
  <c r="I88" i="1"/>
  <c r="I11" i="1"/>
  <c r="D81" i="1"/>
  <c r="E81" i="1"/>
  <c r="G81" i="1"/>
  <c r="H81" i="1"/>
  <c r="I81" i="1"/>
  <c r="I4" i="1"/>
  <c r="D74" i="1"/>
  <c r="E74" i="1"/>
  <c r="G74" i="1"/>
  <c r="H74" i="1"/>
  <c r="I74" i="1"/>
  <c r="H5" i="1"/>
  <c r="D75" i="1"/>
  <c r="E75" i="1"/>
  <c r="G75" i="1"/>
  <c r="H75" i="1"/>
  <c r="I75" i="1"/>
  <c r="H6" i="1"/>
  <c r="D76" i="1"/>
  <c r="E76" i="1"/>
  <c r="G76" i="1"/>
  <c r="H76" i="1"/>
  <c r="I76" i="1"/>
  <c r="H7" i="1"/>
  <c r="D77" i="1"/>
  <c r="E77" i="1"/>
  <c r="G77" i="1"/>
  <c r="H77" i="1"/>
  <c r="I77" i="1"/>
  <c r="H8" i="1"/>
  <c r="D78" i="1"/>
  <c r="E78" i="1"/>
  <c r="G78" i="1"/>
  <c r="H78" i="1"/>
  <c r="I78" i="1"/>
  <c r="H9" i="1"/>
  <c r="D79" i="1"/>
  <c r="E79" i="1"/>
  <c r="G79" i="1"/>
  <c r="H79" i="1"/>
  <c r="I79" i="1"/>
  <c r="H10" i="1"/>
  <c r="D80" i="1"/>
  <c r="E80" i="1"/>
  <c r="G80" i="1"/>
  <c r="H80" i="1"/>
  <c r="I80" i="1"/>
  <c r="H11" i="1"/>
  <c r="D73" i="1"/>
  <c r="E73" i="1"/>
  <c r="G73" i="1"/>
  <c r="H73" i="1"/>
  <c r="I73" i="1"/>
  <c r="H4" i="1"/>
  <c r="D66" i="1"/>
  <c r="E66" i="1"/>
  <c r="G66" i="1"/>
  <c r="H66" i="1"/>
  <c r="I66" i="1"/>
  <c r="G5" i="1"/>
  <c r="D67" i="1"/>
  <c r="E67" i="1"/>
  <c r="G67" i="1"/>
  <c r="H67" i="1"/>
  <c r="I67" i="1"/>
  <c r="G6" i="1"/>
  <c r="D68" i="1"/>
  <c r="E68" i="1"/>
  <c r="G68" i="1"/>
  <c r="H68" i="1"/>
  <c r="I68" i="1"/>
  <c r="G7" i="1"/>
  <c r="D69" i="1"/>
  <c r="E69" i="1"/>
  <c r="G69" i="1"/>
  <c r="H69" i="1"/>
  <c r="I69" i="1"/>
  <c r="G8" i="1"/>
  <c r="D70" i="1"/>
  <c r="E70" i="1"/>
  <c r="G70" i="1"/>
  <c r="H70" i="1"/>
  <c r="I70" i="1"/>
  <c r="G9" i="1"/>
  <c r="D71" i="1"/>
  <c r="E71" i="1"/>
  <c r="G71" i="1"/>
  <c r="H71" i="1"/>
  <c r="I71" i="1"/>
  <c r="G10" i="1"/>
  <c r="D72" i="1"/>
  <c r="E72" i="1"/>
  <c r="G72" i="1"/>
  <c r="H72" i="1"/>
  <c r="I72" i="1"/>
  <c r="G11" i="1"/>
  <c r="D65" i="1"/>
  <c r="E65" i="1"/>
  <c r="G65" i="1"/>
  <c r="H65" i="1"/>
  <c r="I65" i="1"/>
  <c r="G4" i="1"/>
  <c r="D58" i="1"/>
  <c r="E58" i="1"/>
  <c r="G58" i="1"/>
  <c r="H58" i="1"/>
  <c r="I58" i="1"/>
  <c r="F5" i="1"/>
  <c r="D59" i="1"/>
  <c r="E59" i="1"/>
  <c r="G59" i="1"/>
  <c r="H59" i="1"/>
  <c r="I59" i="1"/>
  <c r="F6" i="1"/>
  <c r="D60" i="1"/>
  <c r="E60" i="1"/>
  <c r="G60" i="1"/>
  <c r="H60" i="1"/>
  <c r="I60" i="1"/>
  <c r="F7" i="1"/>
  <c r="D61" i="1"/>
  <c r="E61" i="1"/>
  <c r="G61" i="1"/>
  <c r="H61" i="1"/>
  <c r="I61" i="1"/>
  <c r="F8" i="1"/>
  <c r="D62" i="1"/>
  <c r="E62" i="1"/>
  <c r="G62" i="1"/>
  <c r="H62" i="1"/>
  <c r="I62" i="1"/>
  <c r="F9" i="1"/>
  <c r="D63" i="1"/>
  <c r="E63" i="1"/>
  <c r="G63" i="1"/>
  <c r="H63" i="1"/>
  <c r="I63" i="1"/>
  <c r="F10" i="1"/>
  <c r="D64" i="1"/>
  <c r="E64" i="1"/>
  <c r="G64" i="1"/>
  <c r="H64" i="1"/>
  <c r="I64" i="1"/>
  <c r="F11" i="1"/>
  <c r="D57" i="1"/>
  <c r="E57" i="1"/>
  <c r="G57" i="1"/>
  <c r="H57" i="1"/>
  <c r="I57" i="1"/>
  <c r="F4" i="1"/>
  <c r="D50" i="1"/>
  <c r="E50" i="1"/>
  <c r="G50" i="1"/>
  <c r="H50" i="1"/>
  <c r="I50" i="1"/>
  <c r="E5" i="1"/>
  <c r="D51" i="1"/>
  <c r="E51" i="1"/>
  <c r="G51" i="1"/>
  <c r="H51" i="1"/>
  <c r="I51" i="1"/>
  <c r="E6" i="1"/>
  <c r="D52" i="1"/>
  <c r="E52" i="1"/>
  <c r="G52" i="1"/>
  <c r="H52" i="1"/>
  <c r="I52" i="1"/>
  <c r="E7" i="1"/>
  <c r="D53" i="1"/>
  <c r="E53" i="1"/>
  <c r="G53" i="1"/>
  <c r="H53" i="1"/>
  <c r="I53" i="1"/>
  <c r="E8" i="1"/>
  <c r="D54" i="1"/>
  <c r="E54" i="1"/>
  <c r="G54" i="1"/>
  <c r="H54" i="1"/>
  <c r="I54" i="1"/>
  <c r="E9" i="1"/>
  <c r="D55" i="1"/>
  <c r="E55" i="1"/>
  <c r="G55" i="1"/>
  <c r="H55" i="1"/>
  <c r="I55" i="1"/>
  <c r="E10" i="1"/>
  <c r="D56" i="1"/>
  <c r="E56" i="1"/>
  <c r="G56" i="1"/>
  <c r="H56" i="1"/>
  <c r="I56" i="1"/>
  <c r="E11" i="1"/>
  <c r="D49" i="1"/>
  <c r="E49" i="1"/>
  <c r="G49" i="1"/>
  <c r="H49" i="1"/>
  <c r="I49" i="1"/>
  <c r="E4" i="1"/>
  <c r="D42" i="1"/>
  <c r="E42" i="1"/>
  <c r="G42" i="1"/>
  <c r="H42" i="1"/>
  <c r="I42" i="1"/>
  <c r="D5" i="1"/>
  <c r="D43" i="1"/>
  <c r="E43" i="1"/>
  <c r="G43" i="1"/>
  <c r="H43" i="1"/>
  <c r="I43" i="1"/>
  <c r="D6" i="1"/>
  <c r="D44" i="1"/>
  <c r="E44" i="1"/>
  <c r="G44" i="1"/>
  <c r="H44" i="1"/>
  <c r="I44" i="1"/>
  <c r="D7" i="1"/>
  <c r="D45" i="1"/>
  <c r="E45" i="1"/>
  <c r="G45" i="1"/>
  <c r="H45" i="1"/>
  <c r="I45" i="1"/>
  <c r="D8" i="1"/>
  <c r="D46" i="1"/>
  <c r="E46" i="1"/>
  <c r="G46" i="1"/>
  <c r="H46" i="1"/>
  <c r="I46" i="1"/>
  <c r="D9" i="1"/>
  <c r="D47" i="1"/>
  <c r="E47" i="1"/>
  <c r="G47" i="1"/>
  <c r="H47" i="1"/>
  <c r="I47" i="1"/>
  <c r="D10" i="1"/>
  <c r="D48" i="1"/>
  <c r="E48" i="1"/>
  <c r="G48" i="1"/>
  <c r="H48" i="1"/>
  <c r="I48" i="1"/>
  <c r="D11" i="1"/>
  <c r="D41" i="1"/>
  <c r="E41" i="1"/>
  <c r="G41" i="1"/>
  <c r="H41" i="1"/>
  <c r="I41" i="1"/>
  <c r="D4" i="1"/>
  <c r="D34" i="1"/>
  <c r="E34" i="1"/>
  <c r="G34" i="1"/>
  <c r="H34" i="1"/>
  <c r="I34" i="1"/>
  <c r="C5" i="1"/>
  <c r="D35" i="1"/>
  <c r="E35" i="1"/>
  <c r="G35" i="1"/>
  <c r="H35" i="1"/>
  <c r="I35" i="1"/>
  <c r="C6" i="1"/>
  <c r="D36" i="1"/>
  <c r="E36" i="1"/>
  <c r="G36" i="1"/>
  <c r="H36" i="1"/>
  <c r="I36" i="1"/>
  <c r="C7" i="1"/>
  <c r="D37" i="1"/>
  <c r="E37" i="1"/>
  <c r="G37" i="1"/>
  <c r="H37" i="1"/>
  <c r="I37" i="1"/>
  <c r="C8" i="1"/>
  <c r="D38" i="1"/>
  <c r="E38" i="1"/>
  <c r="G38" i="1"/>
  <c r="H38" i="1"/>
  <c r="I38" i="1"/>
  <c r="C9" i="1"/>
  <c r="D39" i="1"/>
  <c r="E39" i="1"/>
  <c r="G39" i="1"/>
  <c r="H39" i="1"/>
  <c r="I39" i="1"/>
  <c r="C10" i="1"/>
  <c r="D40" i="1"/>
  <c r="E40" i="1"/>
  <c r="G40" i="1"/>
  <c r="H40" i="1"/>
  <c r="I40" i="1"/>
  <c r="C11" i="1"/>
  <c r="D33" i="1"/>
  <c r="E33" i="1"/>
  <c r="G33" i="1"/>
  <c r="H33" i="1"/>
  <c r="I33" i="1"/>
  <c r="C4" i="1"/>
  <c r="D10" i="2"/>
  <c r="E10" i="2"/>
  <c r="D11" i="2"/>
  <c r="E11" i="2"/>
  <c r="D12" i="2"/>
  <c r="E12" i="2"/>
  <c r="E13" i="2"/>
  <c r="D14" i="2"/>
  <c r="E14" i="2"/>
  <c r="E15" i="2"/>
  <c r="E16" i="2"/>
  <c r="E17" i="2"/>
  <c r="D18" i="2"/>
  <c r="D19" i="2"/>
  <c r="D20" i="2"/>
  <c r="D21" i="2"/>
  <c r="E21" i="2"/>
  <c r="E22" i="2"/>
  <c r="E24" i="2"/>
  <c r="D23" i="2"/>
  <c r="D13" i="2"/>
  <c r="D17" i="2"/>
  <c r="D22" i="2"/>
  <c r="D24" i="2"/>
  <c r="E20" i="2"/>
  <c r="E19" i="2"/>
  <c r="E18" i="2"/>
  <c r="E8" i="2"/>
  <c r="D7" i="2"/>
  <c r="E7" i="2"/>
  <c r="D6" i="2"/>
  <c r="E6" i="2"/>
  <c r="D5" i="2"/>
  <c r="E5" i="2"/>
  <c r="E4" i="2"/>
  <c r="C20" i="1"/>
  <c r="C19" i="1"/>
  <c r="D19" i="1"/>
  <c r="E18" i="1"/>
  <c r="F18" i="1"/>
  <c r="G17" i="1"/>
  <c r="H17" i="1"/>
  <c r="I17" i="1"/>
  <c r="J17" i="1"/>
  <c r="C18" i="1"/>
  <c r="D18" i="1"/>
  <c r="C17" i="1"/>
  <c r="D17" i="1"/>
  <c r="E17" i="1"/>
  <c r="F17" i="1"/>
  <c r="C16" i="1"/>
  <c r="D16" i="1"/>
  <c r="E16" i="1"/>
  <c r="F16" i="1"/>
  <c r="G16" i="1"/>
  <c r="H16" i="1"/>
  <c r="I16" i="1"/>
  <c r="J16" i="1"/>
</calcChain>
</file>

<file path=xl/sharedStrings.xml><?xml version="1.0" encoding="utf-8"?>
<sst xmlns="http://schemas.openxmlformats.org/spreadsheetml/2006/main" count="74" uniqueCount="49">
  <si>
    <t>ways</t>
  </si>
  <si>
    <t>-</t>
  </si>
  <si>
    <t>Name</t>
  </si>
  <si>
    <t>Description</t>
  </si>
  <si>
    <t>Size (bits)</t>
  </si>
  <si>
    <t>Size (bytes)</t>
  </si>
  <si>
    <t>Total Available</t>
  </si>
  <si>
    <t>Net</t>
  </si>
  <si>
    <t>Section</t>
  </si>
  <si>
    <t>Alpha</t>
  </si>
  <si>
    <t>alpha_lht</t>
  </si>
  <si>
    <t>local history table (1024 entries * 10 bits)</t>
  </si>
  <si>
    <t>alpha_lpt</t>
  </si>
  <si>
    <t>local prediction table (1024 entries * 3 bits)</t>
  </si>
  <si>
    <t>alpha_gpt</t>
  </si>
  <si>
    <t>global prediction table (4096 * 2)</t>
  </si>
  <si>
    <t>alpha_choice</t>
  </si>
  <si>
    <t>choice prediction table (4096 entries * 2 bits)</t>
  </si>
  <si>
    <t>phistory</t>
  </si>
  <si>
    <t>global path history</t>
  </si>
  <si>
    <t>counter</t>
  </si>
  <si>
    <t>LOG2(8!) bits * entries in table (16 bits * 64 entries)</t>
  </si>
  <si>
    <t>data</t>
  </si>
  <si>
    <t>data stored in cache (32 bits * 64 entries * 8 ways)</t>
  </si>
  <si>
    <t>tag</t>
  </si>
  <si>
    <t>cache tags (26 bits * 64 entries * 8 ways)</t>
  </si>
  <si>
    <t>Return Address Stack</t>
  </si>
  <si>
    <t>stack</t>
  </si>
  <si>
    <t>head_ptr</t>
  </si>
  <si>
    <t>tail_ptr</t>
  </si>
  <si>
    <t>pointer to head of stack (LOG2(64) = 6 bits)</t>
  </si>
  <si>
    <t>pointer to tail of stack (LOG2(64) = 6 bits)</t>
  </si>
  <si>
    <t>Cache Sizes by Dimension</t>
  </si>
  <si>
    <t>Victim Cache</t>
  </si>
  <si>
    <t>LOG2(8!) bits * entries in table (16 bits * 8 entries)</t>
  </si>
  <si>
    <t>data stored in cache (32 bits * 8 entries * 8 ways)</t>
  </si>
  <si>
    <t>cache tags (29 bits * 8 entries * 8 ways)</t>
  </si>
  <si>
    <t>Entries</t>
  </si>
  <si>
    <t>cbits</t>
  </si>
  <si>
    <t>index</t>
  </si>
  <si>
    <t>total</t>
  </si>
  <si>
    <t>/8</t>
  </si>
  <si>
    <t>data on stack (33 entries * 32 bits)</t>
  </si>
  <si>
    <t>Ways</t>
  </si>
  <si>
    <t>Mispredictions/1000 (Average of FP-1, INT-1, MM-1, and SERV-1) (Pre RAS/VC)</t>
  </si>
  <si>
    <t>Subtotal</t>
  </si>
  <si>
    <t>Main Cache</t>
  </si>
  <si>
    <t>Total Space Used</t>
  </si>
  <si>
    <t>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</si>
</sst>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</font>
    <font>
      <sz val="12"/>
      <color theme="0"/>
      <name val="Times New Roman"/>
    </font>
    <font>
      <b/>
      <sz val="12"/>
      <color theme="1"/>
      <name val="Times New Roman"/>
    </font>
    <font>
      <sz val="12"/>
      <color theme="0" tint="-0.34998626667073579"/>
      <name val="Times New Roman"/>
    </font>
    <font>
      <sz val="12"/>
      <color theme="0" tint="-0.249977111117893"/>
      <name val="Times New Roman"/>
    </font>
    <font>
      <sz val="12"/>
      <color rgb="FFBFBFBF"/>
      <name val="Times New Roman"/>
    </font>
    <font>
      <i/>
      <sz val="12"/>
      <name val="Times New Roman"/>
    </font>
    <font>
      <i/>
      <sz val="12"/>
      <color theme="1"/>
      <name val="Times New Roman"/>
    </font>
    <font>
      <b/>
      <sz val="11"/>
      <color theme="1"/>
      <name val="Times New Roman"/>
    </font>
    <font>
      <sz val="11"/>
      <color theme="1"/>
      <name val="Times New Roman"/>
    </font>
    <font>
      <i/>
      <sz val="11"/>
      <color rgb="FF000000"/>
      <name val="Times New Roman"/>
    </font>
    <font>
      <sz val="11"/>
      <name val="Times New Roman"/>
    </font>
    <font>
      <i/>
      <sz val="11"/>
      <color theme="1"/>
      <name val="Times New Roman"/>
    </font>
    <font>
      <b/>
      <sz val="11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</borders>
  <cellStyleXfs count="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right"/>
    </xf>
    <xf numFmtId="0" fontId="5" fillId="0" borderId="0" xfId="0" applyFont="1"/>
    <xf numFmtId="0" fontId="7" fillId="0" borderId="0" xfId="0" applyFont="1" applyAlignment="1">
      <alignment horizontal="center"/>
    </xf>
    <xf numFmtId="0" fontId="5" fillId="0" borderId="0" xfId="0" applyFont="1" applyBorder="1"/>
    <xf numFmtId="0" fontId="7" fillId="0" borderId="0" xfId="0" applyFont="1"/>
    <xf numFmtId="164" fontId="9" fillId="0" borderId="0" xfId="0" applyNumberFormat="1" applyFont="1" applyBorder="1" applyAlignment="1">
      <alignment horizontal="center" vertical="center"/>
    </xf>
    <xf numFmtId="164" fontId="9" fillId="0" borderId="2" xfId="0" applyNumberFormat="1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0" fontId="6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/>
    <xf numFmtId="0" fontId="12" fillId="0" borderId="0" xfId="0" applyFont="1" applyAlignment="1">
      <alignment horizontal="right" vertical="center" textRotation="90"/>
    </xf>
    <xf numFmtId="0" fontId="5" fillId="0" borderId="7" xfId="0" applyFont="1" applyBorder="1"/>
    <xf numFmtId="0" fontId="5" fillId="0" borderId="7" xfId="0" applyFont="1" applyFill="1" applyBorder="1"/>
    <xf numFmtId="0" fontId="7" fillId="0" borderId="7" xfId="0" applyFont="1" applyFill="1" applyBorder="1"/>
    <xf numFmtId="0" fontId="8" fillId="0" borderId="7" xfId="0" applyFont="1" applyFill="1" applyBorder="1"/>
    <xf numFmtId="164" fontId="5" fillId="0" borderId="7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4" fontId="7" fillId="2" borderId="7" xfId="0" applyNumberFormat="1" applyFont="1" applyFill="1" applyBorder="1" applyAlignment="1">
      <alignment horizontal="center" vertical="center"/>
    </xf>
    <xf numFmtId="164" fontId="9" fillId="0" borderId="7" xfId="0" applyNumberFormat="1" applyFont="1" applyBorder="1" applyAlignment="1">
      <alignment horizontal="center" vertical="center"/>
    </xf>
    <xf numFmtId="164" fontId="9" fillId="0" borderId="7" xfId="0" applyNumberFormat="1" applyFont="1" applyFill="1" applyBorder="1" applyAlignment="1">
      <alignment horizontal="center" vertical="center"/>
    </xf>
    <xf numFmtId="0" fontId="8" fillId="0" borderId="7" xfId="0" applyFont="1" applyBorder="1"/>
    <xf numFmtId="164" fontId="5" fillId="0" borderId="7" xfId="0" applyNumberFormat="1" applyFont="1" applyBorder="1" applyAlignment="1">
      <alignment horizontal="center" vertical="center"/>
    </xf>
    <xf numFmtId="0" fontId="13" fillId="0" borderId="7" xfId="0" applyFont="1" applyBorder="1"/>
    <xf numFmtId="0" fontId="13" fillId="0" borderId="7" xfId="0" applyFont="1" applyBorder="1" applyAlignment="1">
      <alignment horizontal="right"/>
    </xf>
    <xf numFmtId="0" fontId="13" fillId="0" borderId="4" xfId="0" applyFont="1" applyBorder="1" applyAlignment="1">
      <alignment horizontal="right"/>
    </xf>
    <xf numFmtId="0" fontId="14" fillId="0" borderId="0" xfId="0" applyFont="1"/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/>
    <xf numFmtId="0" fontId="14" fillId="0" borderId="1" xfId="0" applyFont="1" applyBorder="1" applyAlignment="1">
      <alignment horizontal="right"/>
    </xf>
    <xf numFmtId="0" fontId="14" fillId="0" borderId="4" xfId="0" applyFont="1" applyBorder="1" applyAlignment="1">
      <alignment horizontal="right"/>
    </xf>
    <xf numFmtId="0" fontId="14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right"/>
    </xf>
    <xf numFmtId="0" fontId="14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right"/>
    </xf>
    <xf numFmtId="0" fontId="15" fillId="0" borderId="9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8" xfId="0" applyFont="1" applyBorder="1" applyAlignment="1">
      <alignment horizontal="right"/>
    </xf>
    <xf numFmtId="0" fontId="15" fillId="0" borderId="3" xfId="0" applyFont="1" applyBorder="1" applyAlignment="1">
      <alignment horizontal="right"/>
    </xf>
    <xf numFmtId="0" fontId="14" fillId="0" borderId="0" xfId="0" applyFont="1" applyAlignment="1">
      <alignment horizontal="right" vertical="center"/>
    </xf>
    <xf numFmtId="0" fontId="14" fillId="0" borderId="4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16" fillId="0" borderId="5" xfId="0" applyFont="1" applyBorder="1"/>
    <xf numFmtId="0" fontId="16" fillId="0" borderId="4" xfId="0" applyFont="1" applyBorder="1" applyAlignment="1">
      <alignment horizontal="right"/>
    </xf>
    <xf numFmtId="0" fontId="14" fillId="0" borderId="5" xfId="0" applyFont="1" applyBorder="1" applyAlignment="1"/>
    <xf numFmtId="0" fontId="17" fillId="0" borderId="5" xfId="0" applyFont="1" applyBorder="1" applyAlignment="1">
      <alignment horizontal="right"/>
    </xf>
    <xf numFmtId="0" fontId="17" fillId="0" borderId="7" xfId="0" applyFont="1" applyBorder="1" applyAlignment="1">
      <alignment horizontal="right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8" xfId="0" applyFont="1" applyBorder="1" applyAlignment="1">
      <alignment horizontal="right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right"/>
    </xf>
    <xf numFmtId="0" fontId="18" fillId="0" borderId="7" xfId="0" applyFont="1" applyBorder="1" applyAlignment="1">
      <alignment horizontal="right"/>
    </xf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96"/>
  <sheetViews>
    <sheetView tabSelected="1" workbookViewId="0">
      <selection activeCell="L4" sqref="L4:S4"/>
    </sheetView>
  </sheetViews>
  <sheetFormatPr baseColWidth="10" defaultRowHeight="15" x14ac:dyDescent="0"/>
  <cols>
    <col min="1" max="1" width="6.6640625" customWidth="1"/>
    <col min="2" max="2" width="4.83203125" customWidth="1"/>
    <col min="3" max="10" width="8.5" customWidth="1"/>
  </cols>
  <sheetData>
    <row r="2" spans="1:19">
      <c r="A2" s="10"/>
      <c r="B2" s="10"/>
      <c r="C2" s="19" t="s">
        <v>43</v>
      </c>
      <c r="D2" s="19"/>
      <c r="E2" s="19"/>
      <c r="F2" s="19"/>
      <c r="G2" s="19"/>
      <c r="H2" s="19"/>
      <c r="I2" s="19"/>
      <c r="J2" s="19"/>
    </row>
    <row r="3" spans="1:19">
      <c r="A3" s="10"/>
      <c r="B3" s="10"/>
      <c r="C3" s="9">
        <v>1</v>
      </c>
      <c r="D3" s="9">
        <v>2</v>
      </c>
      <c r="E3" s="9">
        <v>3</v>
      </c>
      <c r="F3" s="9">
        <v>4</v>
      </c>
      <c r="G3" s="9">
        <v>5</v>
      </c>
      <c r="H3" s="9">
        <v>6</v>
      </c>
      <c r="I3" s="9">
        <v>7</v>
      </c>
      <c r="J3" s="9">
        <v>8</v>
      </c>
      <c r="K3" s="7">
        <v>1</v>
      </c>
      <c r="L3" s="20" t="s">
        <v>32</v>
      </c>
      <c r="M3" s="20"/>
      <c r="N3" s="20"/>
      <c r="O3" s="20"/>
      <c r="P3" s="20"/>
      <c r="Q3" s="20"/>
      <c r="R3" s="20"/>
      <c r="S3" s="20"/>
    </row>
    <row r="4" spans="1:19">
      <c r="A4" s="22" t="s">
        <v>48</v>
      </c>
      <c r="B4" s="10">
        <v>8</v>
      </c>
      <c r="C4" s="23">
        <f>I33</f>
        <v>61</v>
      </c>
      <c r="D4" s="23">
        <f>I41</f>
        <v>123</v>
      </c>
      <c r="E4" s="23">
        <f>I49</f>
        <v>186</v>
      </c>
      <c r="F4" s="23">
        <f>I57</f>
        <v>249</v>
      </c>
      <c r="G4" s="23">
        <f>I65</f>
        <v>312</v>
      </c>
      <c r="H4" s="23">
        <f>I73</f>
        <v>376</v>
      </c>
      <c r="I4" s="23">
        <f>I81</f>
        <v>440</v>
      </c>
      <c r="J4" s="23">
        <f>I89</f>
        <v>504</v>
      </c>
      <c r="K4" s="7">
        <v>2</v>
      </c>
      <c r="L4" s="20" t="s">
        <v>44</v>
      </c>
      <c r="M4" s="20"/>
      <c r="N4" s="20"/>
      <c r="O4" s="20"/>
      <c r="P4" s="20"/>
      <c r="Q4" s="20"/>
      <c r="R4" s="20"/>
      <c r="S4" s="20"/>
    </row>
    <row r="5" spans="1:19">
      <c r="A5" s="22"/>
      <c r="B5" s="10">
        <v>16</v>
      </c>
      <c r="C5" s="23">
        <f t="shared" ref="C5:C11" si="0">I34</f>
        <v>120</v>
      </c>
      <c r="D5" s="23">
        <f t="shared" ref="D5:D11" si="1">I42</f>
        <v>242</v>
      </c>
      <c r="E5" s="23">
        <f t="shared" ref="E5:E11" si="2">I50</f>
        <v>366</v>
      </c>
      <c r="F5" s="23">
        <f t="shared" ref="F5:F11" si="3">I58</f>
        <v>490</v>
      </c>
      <c r="G5" s="23">
        <f t="shared" ref="G5:G11" si="4">I66</f>
        <v>614</v>
      </c>
      <c r="H5" s="23">
        <f t="shared" ref="H5:H11" si="5">I74</f>
        <v>740</v>
      </c>
      <c r="I5" s="23">
        <f t="shared" ref="I5:I11" si="6">I82</f>
        <v>866</v>
      </c>
      <c r="J5" s="23">
        <f t="shared" ref="J5:J11" si="7">I90</f>
        <v>992</v>
      </c>
      <c r="K5" s="7">
        <v>3</v>
      </c>
      <c r="L5" s="20"/>
      <c r="M5" s="20"/>
      <c r="N5" s="20"/>
      <c r="O5" s="20"/>
      <c r="P5" s="20"/>
      <c r="Q5" s="20"/>
      <c r="R5" s="20"/>
      <c r="S5" s="20"/>
    </row>
    <row r="6" spans="1:19">
      <c r="A6" s="22"/>
      <c r="B6" s="11">
        <v>32</v>
      </c>
      <c r="C6" s="23">
        <f t="shared" si="0"/>
        <v>236</v>
      </c>
      <c r="D6" s="23">
        <f t="shared" si="1"/>
        <v>476</v>
      </c>
      <c r="E6" s="23">
        <f t="shared" si="2"/>
        <v>720</v>
      </c>
      <c r="F6" s="23">
        <f t="shared" si="3"/>
        <v>964</v>
      </c>
      <c r="G6" s="23">
        <f t="shared" si="4"/>
        <v>1208</v>
      </c>
      <c r="H6" s="23">
        <f t="shared" si="5"/>
        <v>1456</v>
      </c>
      <c r="I6" s="23">
        <f t="shared" si="6"/>
        <v>1704</v>
      </c>
      <c r="J6" s="23">
        <f t="shared" si="7"/>
        <v>1952</v>
      </c>
    </row>
    <row r="7" spans="1:19">
      <c r="A7" s="22"/>
      <c r="B7" s="11">
        <v>64</v>
      </c>
      <c r="C7" s="24">
        <f t="shared" si="0"/>
        <v>464</v>
      </c>
      <c r="D7" s="24">
        <f t="shared" si="1"/>
        <v>936</v>
      </c>
      <c r="E7" s="24">
        <f t="shared" si="2"/>
        <v>1416</v>
      </c>
      <c r="F7" s="24">
        <f t="shared" si="3"/>
        <v>1896</v>
      </c>
      <c r="G7" s="25">
        <f t="shared" si="4"/>
        <v>2376</v>
      </c>
      <c r="H7" s="25">
        <f t="shared" si="5"/>
        <v>2864</v>
      </c>
      <c r="I7" s="25">
        <f t="shared" si="6"/>
        <v>3352</v>
      </c>
      <c r="J7" s="25">
        <f t="shared" si="7"/>
        <v>3840</v>
      </c>
    </row>
    <row r="8" spans="1:19">
      <c r="A8" s="22"/>
      <c r="B8" s="11">
        <v>128</v>
      </c>
      <c r="C8" s="24">
        <f t="shared" si="0"/>
        <v>912</v>
      </c>
      <c r="D8" s="24">
        <f t="shared" si="1"/>
        <v>1840</v>
      </c>
      <c r="E8" s="25">
        <f t="shared" si="2"/>
        <v>2784</v>
      </c>
      <c r="F8" s="25">
        <f t="shared" si="3"/>
        <v>3728</v>
      </c>
      <c r="G8" s="26">
        <f t="shared" si="4"/>
        <v>4672</v>
      </c>
      <c r="H8" s="26">
        <f t="shared" si="5"/>
        <v>5632</v>
      </c>
      <c r="I8" s="26">
        <f t="shared" si="6"/>
        <v>6592</v>
      </c>
      <c r="J8" s="26">
        <f t="shared" si="7"/>
        <v>7552</v>
      </c>
    </row>
    <row r="9" spans="1:19">
      <c r="A9" s="22"/>
      <c r="B9" s="11">
        <v>256</v>
      </c>
      <c r="C9" s="24">
        <f t="shared" si="0"/>
        <v>1792</v>
      </c>
      <c r="D9" s="25">
        <f t="shared" si="1"/>
        <v>3616</v>
      </c>
      <c r="E9" s="26">
        <f t="shared" si="2"/>
        <v>5472</v>
      </c>
      <c r="F9" s="26">
        <f t="shared" si="3"/>
        <v>7328</v>
      </c>
      <c r="G9" s="26">
        <f t="shared" si="4"/>
        <v>9184</v>
      </c>
      <c r="H9" s="26">
        <f t="shared" si="5"/>
        <v>11072</v>
      </c>
      <c r="I9" s="26">
        <f t="shared" si="6"/>
        <v>12960</v>
      </c>
      <c r="J9" s="26">
        <f t="shared" si="7"/>
        <v>14848</v>
      </c>
    </row>
    <row r="10" spans="1:19">
      <c r="A10" s="22"/>
      <c r="B10" s="11">
        <v>512</v>
      </c>
      <c r="C10" s="25">
        <f t="shared" si="0"/>
        <v>3520</v>
      </c>
      <c r="D10" s="26">
        <f t="shared" si="1"/>
        <v>7104</v>
      </c>
      <c r="E10" s="26">
        <f t="shared" si="2"/>
        <v>10752</v>
      </c>
      <c r="F10" s="26">
        <f t="shared" si="3"/>
        <v>14400</v>
      </c>
      <c r="G10" s="26">
        <f t="shared" si="4"/>
        <v>18048</v>
      </c>
      <c r="H10" s="26">
        <f t="shared" si="5"/>
        <v>21760</v>
      </c>
      <c r="I10" s="26">
        <f t="shared" si="6"/>
        <v>25472</v>
      </c>
      <c r="J10" s="26">
        <f t="shared" si="7"/>
        <v>29184</v>
      </c>
    </row>
    <row r="11" spans="1:19">
      <c r="A11" s="22"/>
      <c r="B11" s="11">
        <v>1024</v>
      </c>
      <c r="C11" s="32">
        <f t="shared" si="0"/>
        <v>6912</v>
      </c>
      <c r="D11" s="32">
        <f t="shared" si="1"/>
        <v>13952</v>
      </c>
      <c r="E11" s="32">
        <f t="shared" si="2"/>
        <v>21120</v>
      </c>
      <c r="F11" s="32">
        <f t="shared" si="3"/>
        <v>28288</v>
      </c>
      <c r="G11" s="32">
        <f t="shared" si="4"/>
        <v>35456</v>
      </c>
      <c r="H11" s="32">
        <f t="shared" si="5"/>
        <v>42752</v>
      </c>
      <c r="I11" s="32">
        <f t="shared" si="6"/>
        <v>50048</v>
      </c>
      <c r="J11" s="32">
        <f t="shared" si="7"/>
        <v>57344</v>
      </c>
    </row>
    <row r="12" spans="1:19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9">
      <c r="A13" s="8"/>
      <c r="B13" s="8"/>
      <c r="C13" s="8"/>
      <c r="D13" s="8"/>
      <c r="E13" s="8"/>
      <c r="F13" s="8"/>
      <c r="G13" s="8"/>
      <c r="H13" s="8"/>
      <c r="I13" s="8"/>
      <c r="J13" s="8"/>
    </row>
    <row r="14" spans="1:19">
      <c r="A14" s="22" t="s">
        <v>48</v>
      </c>
      <c r="B14" s="21"/>
      <c r="C14" s="19" t="s">
        <v>43</v>
      </c>
      <c r="D14" s="19"/>
      <c r="E14" s="19"/>
      <c r="F14" s="19"/>
      <c r="G14" s="19"/>
      <c r="H14" s="19"/>
      <c r="I14" s="19"/>
      <c r="J14" s="19"/>
    </row>
    <row r="15" spans="1:19" ht="15" customHeight="1">
      <c r="A15" s="22"/>
      <c r="B15" s="21"/>
      <c r="C15" s="9">
        <v>1</v>
      </c>
      <c r="D15" s="9">
        <v>2</v>
      </c>
      <c r="E15" s="9">
        <v>3</v>
      </c>
      <c r="F15" s="9">
        <v>4</v>
      </c>
      <c r="G15" s="9">
        <v>5</v>
      </c>
      <c r="H15" s="9">
        <v>6</v>
      </c>
      <c r="I15" s="9">
        <v>7</v>
      </c>
      <c r="J15" s="9">
        <v>8</v>
      </c>
    </row>
    <row r="16" spans="1:19">
      <c r="A16" s="22"/>
      <c r="B16" s="11">
        <v>32</v>
      </c>
      <c r="C16" s="33">
        <f t="shared" ref="C16:H16" si="8">AVERAGE(L16:L19)</f>
        <v>34.323880000000003</v>
      </c>
      <c r="D16" s="33">
        <f t="shared" si="8"/>
        <v>28.460542499999999</v>
      </c>
      <c r="E16" s="33">
        <f t="shared" si="8"/>
        <v>24.320625</v>
      </c>
      <c r="F16" s="33">
        <f t="shared" si="8"/>
        <v>21.190035000000002</v>
      </c>
      <c r="G16" s="33">
        <f t="shared" si="8"/>
        <v>19.4595375</v>
      </c>
      <c r="H16" s="33">
        <f t="shared" si="8"/>
        <v>18.59666</v>
      </c>
      <c r="I16" s="33">
        <f>AVERAGE(R16:R19)</f>
        <v>18.115069999999999</v>
      </c>
      <c r="J16" s="33">
        <f>AVERAGE(S16:S19)</f>
        <v>17.784765</v>
      </c>
      <c r="L16" s="3">
        <v>16.70072</v>
      </c>
      <c r="M16" s="3">
        <v>14.759499999999999</v>
      </c>
      <c r="N16" s="3">
        <v>12.46963</v>
      </c>
      <c r="O16" s="3">
        <v>7.6781699999999997</v>
      </c>
      <c r="P16" s="3">
        <v>5.0450499999999998</v>
      </c>
      <c r="Q16" s="3">
        <v>4.0287800000000002</v>
      </c>
      <c r="R16" s="3">
        <v>3.7669800000000002</v>
      </c>
      <c r="S16" s="3">
        <v>3.5493600000000001</v>
      </c>
    </row>
    <row r="17" spans="1:19">
      <c r="A17" s="22"/>
      <c r="B17" s="11">
        <v>64</v>
      </c>
      <c r="C17" s="27">
        <f t="shared" ref="C17:H17" si="9">AVERAGE(L20:L23)</f>
        <v>29.483962500000001</v>
      </c>
      <c r="D17" s="27">
        <f t="shared" si="9"/>
        <v>21.793622500000001</v>
      </c>
      <c r="E17" s="27">
        <f t="shared" si="9"/>
        <v>19.285565000000002</v>
      </c>
      <c r="F17" s="27">
        <f t="shared" si="9"/>
        <v>18.029087499999999</v>
      </c>
      <c r="G17" s="27">
        <f t="shared" si="9"/>
        <v>17.414845</v>
      </c>
      <c r="H17" s="28">
        <f t="shared" si="9"/>
        <v>17.083829999999999</v>
      </c>
      <c r="I17" s="28">
        <f>AVERAGE(R20:R23)</f>
        <v>16.873547500000001</v>
      </c>
      <c r="J17" s="29">
        <f>AVERAGE(S20:S23)</f>
        <v>16.663134999999997</v>
      </c>
      <c r="L17" s="4">
        <v>44.900390000000002</v>
      </c>
      <c r="M17" s="4">
        <v>30.124659999999999</v>
      </c>
      <c r="N17" s="4">
        <v>19.757529999999999</v>
      </c>
      <c r="O17" s="4">
        <v>13.91024</v>
      </c>
      <c r="P17" s="4">
        <v>11.130280000000001</v>
      </c>
      <c r="Q17" s="4">
        <v>9.8643400000000003</v>
      </c>
      <c r="R17" s="4">
        <v>9.23461</v>
      </c>
      <c r="S17" s="4">
        <v>8.8934599999999993</v>
      </c>
    </row>
    <row r="18" spans="1:19">
      <c r="A18" s="22"/>
      <c r="B18" s="11">
        <v>128</v>
      </c>
      <c r="C18" s="27">
        <f t="shared" ref="C18:F18" si="10">AVERAGE(L24:L27)</f>
        <v>25.173652500000003</v>
      </c>
      <c r="D18" s="27">
        <f t="shared" si="10"/>
        <v>19.051275</v>
      </c>
      <c r="E18" s="28">
        <f t="shared" si="10"/>
        <v>17.604189999999999</v>
      </c>
      <c r="F18" s="29">
        <f t="shared" si="10"/>
        <v>16.748889999999999</v>
      </c>
      <c r="G18" s="27"/>
      <c r="H18" s="30" t="s">
        <v>1</v>
      </c>
      <c r="I18" s="30" t="s">
        <v>1</v>
      </c>
      <c r="J18" s="30" t="s">
        <v>1</v>
      </c>
      <c r="L18" s="4">
        <v>17.920590000000001</v>
      </c>
      <c r="M18" s="4">
        <v>13.5672</v>
      </c>
      <c r="N18" s="4">
        <v>11.989940000000001</v>
      </c>
      <c r="O18" s="4">
        <v>11.17408</v>
      </c>
      <c r="P18" s="4">
        <v>10.45384</v>
      </c>
      <c r="Q18" s="4">
        <v>9.8828200000000006</v>
      </c>
      <c r="R18" s="4">
        <v>9.4852600000000002</v>
      </c>
      <c r="S18" s="4">
        <v>9.1425800000000006</v>
      </c>
    </row>
    <row r="19" spans="1:19">
      <c r="A19" s="22"/>
      <c r="B19" s="11">
        <v>256</v>
      </c>
      <c r="C19" s="33">
        <f>AVERAGE(L28:L31)</f>
        <v>20.7624675</v>
      </c>
      <c r="D19" s="28">
        <f>AVERAGE(M28:M31)</f>
        <v>17.402304999999998</v>
      </c>
      <c r="E19" s="31" t="s">
        <v>1</v>
      </c>
      <c r="F19" s="30" t="s">
        <v>1</v>
      </c>
      <c r="G19" s="30" t="s">
        <v>1</v>
      </c>
      <c r="H19" s="30" t="s">
        <v>1</v>
      </c>
      <c r="I19" s="30" t="s">
        <v>1</v>
      </c>
      <c r="J19" s="30" t="s">
        <v>1</v>
      </c>
      <c r="L19" s="5">
        <v>57.773820000000001</v>
      </c>
      <c r="M19" s="5">
        <v>55.390810000000002</v>
      </c>
      <c r="N19" s="5">
        <v>53.065399999999997</v>
      </c>
      <c r="O19" s="5">
        <v>51.99765</v>
      </c>
      <c r="P19" s="5">
        <v>51.208979999999997</v>
      </c>
      <c r="Q19" s="5">
        <v>50.610700000000001</v>
      </c>
      <c r="R19" s="5">
        <v>49.97343</v>
      </c>
      <c r="S19" s="5">
        <v>49.553660000000001</v>
      </c>
    </row>
    <row r="20" spans="1:19">
      <c r="A20" s="22"/>
      <c r="B20" s="11">
        <v>512</v>
      </c>
      <c r="C20" s="28">
        <f>AVERAGE(L32:L35)</f>
        <v>18.292355000000001</v>
      </c>
      <c r="D20" s="30" t="s">
        <v>1</v>
      </c>
      <c r="E20" s="30" t="s">
        <v>1</v>
      </c>
      <c r="F20" s="30" t="s">
        <v>1</v>
      </c>
      <c r="G20" s="30" t="s">
        <v>1</v>
      </c>
      <c r="H20" s="30" t="s">
        <v>1</v>
      </c>
      <c r="I20" s="30" t="s">
        <v>1</v>
      </c>
      <c r="J20" s="30" t="s">
        <v>1</v>
      </c>
      <c r="L20" s="3">
        <v>14.836169999999999</v>
      </c>
      <c r="M20" s="3">
        <v>8.0137</v>
      </c>
      <c r="N20" s="3">
        <v>5.1087100000000003</v>
      </c>
      <c r="O20" s="3">
        <v>3.8990900000000002</v>
      </c>
      <c r="P20" s="3">
        <v>3.53356</v>
      </c>
      <c r="Q20" s="3">
        <v>3.52793</v>
      </c>
      <c r="R20" s="3">
        <v>3.52515</v>
      </c>
      <c r="S20" s="3">
        <v>3.52183</v>
      </c>
    </row>
    <row r="21" spans="1:19">
      <c r="A21" s="22"/>
      <c r="B21" s="11"/>
      <c r="C21" s="13"/>
      <c r="D21" s="13"/>
      <c r="E21" s="13"/>
      <c r="F21" s="13"/>
      <c r="G21" s="13"/>
      <c r="H21" s="13"/>
      <c r="I21" s="13"/>
      <c r="J21" s="13"/>
      <c r="L21" s="4">
        <v>33.34198</v>
      </c>
      <c r="M21" s="4">
        <v>15.417400000000001</v>
      </c>
      <c r="N21" s="4">
        <v>10.918340000000001</v>
      </c>
      <c r="O21" s="4">
        <v>9.1206800000000001</v>
      </c>
      <c r="P21" s="4">
        <v>8.4351599999999998</v>
      </c>
      <c r="Q21" s="4">
        <v>8.1715999999999998</v>
      </c>
      <c r="R21" s="4">
        <v>8.0402400000000007</v>
      </c>
      <c r="S21" s="4">
        <v>7.9605800000000002</v>
      </c>
    </row>
    <row r="22" spans="1:19">
      <c r="A22" s="8"/>
      <c r="B22" s="8"/>
      <c r="C22" s="8"/>
      <c r="D22" s="8"/>
      <c r="E22" s="8"/>
      <c r="F22" s="8"/>
      <c r="G22" s="8"/>
      <c r="H22" s="8"/>
      <c r="I22" s="8"/>
      <c r="J22" s="8"/>
      <c r="L22" s="4">
        <v>14.312010000000001</v>
      </c>
      <c r="M22" s="4">
        <v>11.352040000000001</v>
      </c>
      <c r="N22" s="4">
        <v>10.34736</v>
      </c>
      <c r="O22" s="4">
        <v>9.4656699999999994</v>
      </c>
      <c r="P22" s="4">
        <v>9.0360099999999992</v>
      </c>
      <c r="Q22" s="4">
        <v>8.8219399999999997</v>
      </c>
      <c r="R22" s="4">
        <v>8.7553300000000007</v>
      </c>
      <c r="S22" s="4">
        <v>8.7460699999999996</v>
      </c>
    </row>
    <row r="23" spans="1:19">
      <c r="A23" s="10"/>
      <c r="B23" s="10"/>
      <c r="C23" s="16"/>
      <c r="D23" s="16"/>
      <c r="E23" s="16"/>
      <c r="F23" s="16"/>
      <c r="G23" s="16"/>
      <c r="H23" s="16"/>
      <c r="I23" s="16"/>
      <c r="J23" s="16"/>
      <c r="L23" s="5">
        <v>55.445689999999999</v>
      </c>
      <c r="M23" s="5">
        <v>52.391350000000003</v>
      </c>
      <c r="N23" s="5">
        <v>50.767850000000003</v>
      </c>
      <c r="O23" s="5">
        <v>49.63091</v>
      </c>
      <c r="P23" s="5">
        <v>48.654649999999997</v>
      </c>
      <c r="Q23" s="5">
        <v>47.813850000000002</v>
      </c>
      <c r="R23" s="5">
        <v>47.173470000000002</v>
      </c>
      <c r="S23" s="5">
        <v>46.424059999999997</v>
      </c>
    </row>
    <row r="24" spans="1:19">
      <c r="A24" s="10"/>
      <c r="B24" s="10"/>
      <c r="C24" s="17"/>
      <c r="D24" s="17"/>
      <c r="E24" s="17"/>
      <c r="F24" s="17"/>
      <c r="G24" s="17"/>
      <c r="H24" s="17"/>
      <c r="I24" s="17"/>
      <c r="J24" s="17"/>
      <c r="L24" s="3">
        <v>9.8355300000000003</v>
      </c>
      <c r="M24" s="3">
        <v>4.5675600000000003</v>
      </c>
      <c r="N24" s="3">
        <v>3.8250199999999999</v>
      </c>
      <c r="O24" s="3">
        <v>3.5242</v>
      </c>
      <c r="P24" s="3">
        <v>3.52075</v>
      </c>
    </row>
    <row r="25" spans="1:19">
      <c r="A25" s="16"/>
      <c r="B25" s="18"/>
      <c r="C25" s="12"/>
      <c r="D25" s="12"/>
      <c r="E25" s="12"/>
      <c r="F25" s="12"/>
      <c r="G25" s="12"/>
      <c r="H25" s="12"/>
      <c r="I25" s="12"/>
      <c r="J25" s="12"/>
      <c r="L25" s="4">
        <v>25.59479</v>
      </c>
      <c r="M25" s="4">
        <v>11.816140000000001</v>
      </c>
      <c r="N25" s="4">
        <v>9.4007199999999997</v>
      </c>
      <c r="O25" s="4">
        <v>8.1558700000000002</v>
      </c>
      <c r="P25" s="4">
        <v>7.9537699999999996</v>
      </c>
    </row>
    <row r="26" spans="1:19">
      <c r="A26" s="16"/>
      <c r="B26" s="18"/>
      <c r="C26" s="12"/>
      <c r="D26" s="12"/>
      <c r="E26" s="12"/>
      <c r="F26" s="14"/>
      <c r="G26" s="14"/>
      <c r="H26" s="14"/>
      <c r="I26" s="14"/>
      <c r="J26" s="14"/>
      <c r="L26" s="4">
        <v>12.4374</v>
      </c>
      <c r="M26" s="4">
        <v>9.8539399999999997</v>
      </c>
      <c r="N26" s="4">
        <v>9.1243800000000004</v>
      </c>
      <c r="O26" s="4">
        <v>8.7843800000000005</v>
      </c>
      <c r="P26" s="4">
        <v>8.7486499999999996</v>
      </c>
    </row>
    <row r="27" spans="1:19">
      <c r="A27" s="16"/>
      <c r="B27" s="18"/>
      <c r="C27" s="12"/>
      <c r="D27" s="14"/>
      <c r="E27" s="14"/>
      <c r="F27" s="14"/>
      <c r="G27" s="15"/>
      <c r="H27" s="15"/>
      <c r="I27" s="15"/>
      <c r="J27" s="15"/>
      <c r="L27" s="5">
        <v>52.826889999999999</v>
      </c>
      <c r="M27" s="5">
        <v>49.967460000000003</v>
      </c>
      <c r="N27" s="5">
        <v>48.06664</v>
      </c>
      <c r="O27" s="5">
        <v>46.531109999999998</v>
      </c>
      <c r="P27" s="5">
        <v>45.35275</v>
      </c>
    </row>
    <row r="28" spans="1:19">
      <c r="A28" s="16"/>
      <c r="B28" s="18"/>
      <c r="C28" s="14"/>
      <c r="D28" s="14"/>
      <c r="E28" s="14"/>
      <c r="F28" s="15"/>
      <c r="G28" s="15"/>
      <c r="H28" s="15"/>
      <c r="I28" s="15"/>
      <c r="J28" s="15"/>
      <c r="L28" s="3">
        <v>7.2354599999999998</v>
      </c>
      <c r="M28" s="3">
        <v>4.0156999999999998</v>
      </c>
    </row>
    <row r="29" spans="1:19">
      <c r="A29" s="16"/>
      <c r="B29" s="18"/>
      <c r="C29" s="14"/>
      <c r="D29" s="14"/>
      <c r="E29" s="15"/>
      <c r="F29" s="15"/>
      <c r="G29" s="15"/>
      <c r="H29" s="15"/>
      <c r="I29" s="15"/>
      <c r="J29" s="15"/>
      <c r="L29" s="4">
        <v>14.325430000000001</v>
      </c>
      <c r="M29" s="4">
        <v>9.3343799999999995</v>
      </c>
    </row>
    <row r="30" spans="1:19">
      <c r="A30" s="2"/>
      <c r="B30" s="2"/>
      <c r="C30" s="2"/>
      <c r="D30" s="2"/>
      <c r="E30" s="2"/>
      <c r="F30" s="2"/>
      <c r="G30" s="2"/>
      <c r="H30" s="2"/>
      <c r="I30" s="2"/>
      <c r="J30" s="2"/>
      <c r="L30" s="4">
        <v>10.87848</v>
      </c>
      <c r="M30" s="4">
        <v>9.1473999999999993</v>
      </c>
    </row>
    <row r="31" spans="1:19">
      <c r="L31" s="5">
        <v>50.610500000000002</v>
      </c>
      <c r="M31" s="5">
        <v>47.111739999999998</v>
      </c>
    </row>
    <row r="32" spans="1:19">
      <c r="B32" t="s">
        <v>37</v>
      </c>
      <c r="C32" t="s">
        <v>0</v>
      </c>
      <c r="D32" t="s">
        <v>38</v>
      </c>
      <c r="E32" t="s">
        <v>39</v>
      </c>
      <c r="F32" t="s">
        <v>22</v>
      </c>
      <c r="G32" t="s">
        <v>24</v>
      </c>
      <c r="H32" t="s">
        <v>40</v>
      </c>
      <c r="I32" t="s">
        <v>41</v>
      </c>
      <c r="L32" s="3">
        <v>5.0268199999999998</v>
      </c>
    </row>
    <row r="33" spans="2:12">
      <c r="B33" s="2">
        <v>8</v>
      </c>
      <c r="C33">
        <v>1</v>
      </c>
      <c r="D33">
        <f>CEILING(LOG(FACT(C33),2),1)</f>
        <v>0</v>
      </c>
      <c r="E33">
        <f>CEILING(LOG(B33,2),1)</f>
        <v>3</v>
      </c>
      <c r="F33">
        <v>32</v>
      </c>
      <c r="G33">
        <f>F33-E33</f>
        <v>29</v>
      </c>
      <c r="H33">
        <f>B33*(D33+C33*(F33+G33))</f>
        <v>488</v>
      </c>
      <c r="I33">
        <f>H33/8</f>
        <v>61</v>
      </c>
      <c r="L33" s="4">
        <v>10.90221</v>
      </c>
    </row>
    <row r="34" spans="2:12">
      <c r="B34" s="2">
        <v>16</v>
      </c>
      <c r="C34">
        <v>1</v>
      </c>
      <c r="D34">
        <f t="shared" ref="D34:D96" si="11">CEILING(LOG(FACT(C34),2),1)</f>
        <v>0</v>
      </c>
      <c r="E34">
        <f t="shared" ref="E34:E96" si="12">CEILING(LOG(B34,2),1)</f>
        <v>4</v>
      </c>
      <c r="F34">
        <v>32</v>
      </c>
      <c r="G34">
        <f t="shared" ref="G34:G96" si="13">F34-E34</f>
        <v>28</v>
      </c>
      <c r="H34">
        <f t="shared" ref="H34:H96" si="14">B34*(D34+C34*(F34+G34))</f>
        <v>960</v>
      </c>
      <c r="I34">
        <f t="shared" ref="I34:I96" si="15">H34/8</f>
        <v>120</v>
      </c>
      <c r="L34" s="4">
        <v>9.5180699999999998</v>
      </c>
    </row>
    <row r="35" spans="2:12">
      <c r="B35" s="1">
        <v>32</v>
      </c>
      <c r="C35">
        <v>1</v>
      </c>
      <c r="D35">
        <f t="shared" si="11"/>
        <v>0</v>
      </c>
      <c r="E35">
        <f t="shared" si="12"/>
        <v>5</v>
      </c>
      <c r="F35">
        <v>32</v>
      </c>
      <c r="G35">
        <f t="shared" si="13"/>
        <v>27</v>
      </c>
      <c r="H35">
        <f t="shared" si="14"/>
        <v>1888</v>
      </c>
      <c r="I35">
        <f t="shared" si="15"/>
        <v>236</v>
      </c>
      <c r="L35" s="5">
        <v>47.722320000000003</v>
      </c>
    </row>
    <row r="36" spans="2:12">
      <c r="B36" s="1">
        <v>64</v>
      </c>
      <c r="C36">
        <v>1</v>
      </c>
      <c r="D36">
        <f t="shared" si="11"/>
        <v>0</v>
      </c>
      <c r="E36">
        <f t="shared" si="12"/>
        <v>6</v>
      </c>
      <c r="F36">
        <v>32</v>
      </c>
      <c r="G36">
        <f t="shared" si="13"/>
        <v>26</v>
      </c>
      <c r="H36">
        <f t="shared" si="14"/>
        <v>3712</v>
      </c>
      <c r="I36">
        <f t="shared" si="15"/>
        <v>464</v>
      </c>
    </row>
    <row r="37" spans="2:12">
      <c r="B37" s="1">
        <v>128</v>
      </c>
      <c r="C37">
        <v>1</v>
      </c>
      <c r="D37">
        <f t="shared" si="11"/>
        <v>0</v>
      </c>
      <c r="E37">
        <f t="shared" si="12"/>
        <v>7</v>
      </c>
      <c r="F37">
        <v>32</v>
      </c>
      <c r="G37">
        <f t="shared" si="13"/>
        <v>25</v>
      </c>
      <c r="H37">
        <f t="shared" si="14"/>
        <v>7296</v>
      </c>
      <c r="I37">
        <f t="shared" si="15"/>
        <v>912</v>
      </c>
    </row>
    <row r="38" spans="2:12">
      <c r="B38" s="1">
        <v>256</v>
      </c>
      <c r="C38">
        <v>1</v>
      </c>
      <c r="D38">
        <f t="shared" si="11"/>
        <v>0</v>
      </c>
      <c r="E38">
        <f t="shared" si="12"/>
        <v>8</v>
      </c>
      <c r="F38">
        <v>32</v>
      </c>
      <c r="G38">
        <f t="shared" si="13"/>
        <v>24</v>
      </c>
      <c r="H38">
        <f t="shared" si="14"/>
        <v>14336</v>
      </c>
      <c r="I38">
        <f t="shared" si="15"/>
        <v>1792</v>
      </c>
    </row>
    <row r="39" spans="2:12">
      <c r="B39" s="1">
        <v>512</v>
      </c>
      <c r="C39">
        <v>1</v>
      </c>
      <c r="D39">
        <f t="shared" si="11"/>
        <v>0</v>
      </c>
      <c r="E39">
        <f t="shared" si="12"/>
        <v>9</v>
      </c>
      <c r="F39">
        <v>32</v>
      </c>
      <c r="G39">
        <f t="shared" si="13"/>
        <v>23</v>
      </c>
      <c r="H39">
        <f t="shared" si="14"/>
        <v>28160</v>
      </c>
      <c r="I39">
        <f t="shared" si="15"/>
        <v>3520</v>
      </c>
    </row>
    <row r="40" spans="2:12">
      <c r="B40" s="1">
        <v>1024</v>
      </c>
      <c r="C40">
        <v>1</v>
      </c>
      <c r="D40">
        <f t="shared" si="11"/>
        <v>0</v>
      </c>
      <c r="E40">
        <f t="shared" si="12"/>
        <v>10</v>
      </c>
      <c r="F40">
        <v>32</v>
      </c>
      <c r="G40">
        <f t="shared" si="13"/>
        <v>22</v>
      </c>
      <c r="H40">
        <f t="shared" si="14"/>
        <v>55296</v>
      </c>
      <c r="I40">
        <f t="shared" si="15"/>
        <v>6912</v>
      </c>
    </row>
    <row r="41" spans="2:12">
      <c r="B41" s="2">
        <v>8</v>
      </c>
      <c r="C41">
        <v>2</v>
      </c>
      <c r="D41">
        <f t="shared" si="11"/>
        <v>1</v>
      </c>
      <c r="E41">
        <f t="shared" si="12"/>
        <v>3</v>
      </c>
      <c r="F41">
        <v>32</v>
      </c>
      <c r="G41">
        <f t="shared" si="13"/>
        <v>29</v>
      </c>
      <c r="H41">
        <f t="shared" si="14"/>
        <v>984</v>
      </c>
      <c r="I41">
        <f t="shared" si="15"/>
        <v>123</v>
      </c>
    </row>
    <row r="42" spans="2:12">
      <c r="B42" s="2">
        <v>16</v>
      </c>
      <c r="C42">
        <v>2</v>
      </c>
      <c r="D42">
        <f t="shared" si="11"/>
        <v>1</v>
      </c>
      <c r="E42">
        <f t="shared" si="12"/>
        <v>4</v>
      </c>
      <c r="F42">
        <v>32</v>
      </c>
      <c r="G42">
        <f t="shared" si="13"/>
        <v>28</v>
      </c>
      <c r="H42">
        <f t="shared" si="14"/>
        <v>1936</v>
      </c>
      <c r="I42">
        <f t="shared" si="15"/>
        <v>242</v>
      </c>
    </row>
    <row r="43" spans="2:12">
      <c r="B43" s="1">
        <v>32</v>
      </c>
      <c r="C43">
        <v>2</v>
      </c>
      <c r="D43">
        <f t="shared" si="11"/>
        <v>1</v>
      </c>
      <c r="E43">
        <f t="shared" si="12"/>
        <v>5</v>
      </c>
      <c r="F43">
        <v>32</v>
      </c>
      <c r="G43">
        <f t="shared" si="13"/>
        <v>27</v>
      </c>
      <c r="H43">
        <f t="shared" si="14"/>
        <v>3808</v>
      </c>
      <c r="I43">
        <f t="shared" si="15"/>
        <v>476</v>
      </c>
    </row>
    <row r="44" spans="2:12">
      <c r="B44" s="1">
        <v>64</v>
      </c>
      <c r="C44">
        <v>2</v>
      </c>
      <c r="D44">
        <f t="shared" si="11"/>
        <v>1</v>
      </c>
      <c r="E44">
        <f t="shared" si="12"/>
        <v>6</v>
      </c>
      <c r="F44">
        <v>32</v>
      </c>
      <c r="G44">
        <f t="shared" si="13"/>
        <v>26</v>
      </c>
      <c r="H44">
        <f t="shared" si="14"/>
        <v>7488</v>
      </c>
      <c r="I44">
        <f t="shared" si="15"/>
        <v>936</v>
      </c>
    </row>
    <row r="45" spans="2:12">
      <c r="B45" s="1">
        <v>128</v>
      </c>
      <c r="C45">
        <v>2</v>
      </c>
      <c r="D45">
        <f t="shared" si="11"/>
        <v>1</v>
      </c>
      <c r="E45">
        <f t="shared" si="12"/>
        <v>7</v>
      </c>
      <c r="F45">
        <v>32</v>
      </c>
      <c r="G45">
        <f t="shared" si="13"/>
        <v>25</v>
      </c>
      <c r="H45">
        <f t="shared" si="14"/>
        <v>14720</v>
      </c>
      <c r="I45">
        <f t="shared" si="15"/>
        <v>1840</v>
      </c>
    </row>
    <row r="46" spans="2:12">
      <c r="B46" s="1">
        <v>256</v>
      </c>
      <c r="C46">
        <v>2</v>
      </c>
      <c r="D46">
        <f t="shared" si="11"/>
        <v>1</v>
      </c>
      <c r="E46">
        <f t="shared" si="12"/>
        <v>8</v>
      </c>
      <c r="F46">
        <v>32</v>
      </c>
      <c r="G46">
        <f t="shared" si="13"/>
        <v>24</v>
      </c>
      <c r="H46">
        <f t="shared" si="14"/>
        <v>28928</v>
      </c>
      <c r="I46">
        <f t="shared" si="15"/>
        <v>3616</v>
      </c>
    </row>
    <row r="47" spans="2:12">
      <c r="B47" s="1">
        <v>512</v>
      </c>
      <c r="C47">
        <v>2</v>
      </c>
      <c r="D47">
        <f t="shared" si="11"/>
        <v>1</v>
      </c>
      <c r="E47">
        <f t="shared" si="12"/>
        <v>9</v>
      </c>
      <c r="F47">
        <v>32</v>
      </c>
      <c r="G47">
        <f t="shared" si="13"/>
        <v>23</v>
      </c>
      <c r="H47">
        <f t="shared" si="14"/>
        <v>56832</v>
      </c>
      <c r="I47">
        <f t="shared" si="15"/>
        <v>7104</v>
      </c>
    </row>
    <row r="48" spans="2:12">
      <c r="B48" s="1">
        <v>1024</v>
      </c>
      <c r="C48">
        <v>2</v>
      </c>
      <c r="D48">
        <f t="shared" si="11"/>
        <v>1</v>
      </c>
      <c r="E48">
        <f t="shared" si="12"/>
        <v>10</v>
      </c>
      <c r="F48">
        <v>32</v>
      </c>
      <c r="G48">
        <f t="shared" si="13"/>
        <v>22</v>
      </c>
      <c r="H48">
        <f t="shared" si="14"/>
        <v>111616</v>
      </c>
      <c r="I48">
        <f t="shared" si="15"/>
        <v>13952</v>
      </c>
    </row>
    <row r="49" spans="2:9">
      <c r="B49" s="2">
        <v>8</v>
      </c>
      <c r="C49">
        <v>3</v>
      </c>
      <c r="D49">
        <f t="shared" si="11"/>
        <v>3</v>
      </c>
      <c r="E49">
        <f t="shared" si="12"/>
        <v>3</v>
      </c>
      <c r="F49">
        <v>32</v>
      </c>
      <c r="G49">
        <f t="shared" si="13"/>
        <v>29</v>
      </c>
      <c r="H49">
        <f t="shared" si="14"/>
        <v>1488</v>
      </c>
      <c r="I49">
        <f t="shared" si="15"/>
        <v>186</v>
      </c>
    </row>
    <row r="50" spans="2:9">
      <c r="B50" s="2">
        <v>16</v>
      </c>
      <c r="C50">
        <v>3</v>
      </c>
      <c r="D50">
        <f t="shared" si="11"/>
        <v>3</v>
      </c>
      <c r="E50">
        <f t="shared" si="12"/>
        <v>4</v>
      </c>
      <c r="F50">
        <v>32</v>
      </c>
      <c r="G50">
        <f t="shared" si="13"/>
        <v>28</v>
      </c>
      <c r="H50">
        <f t="shared" si="14"/>
        <v>2928</v>
      </c>
      <c r="I50">
        <f t="shared" si="15"/>
        <v>366</v>
      </c>
    </row>
    <row r="51" spans="2:9">
      <c r="B51" s="1">
        <v>32</v>
      </c>
      <c r="C51">
        <v>3</v>
      </c>
      <c r="D51">
        <f t="shared" si="11"/>
        <v>3</v>
      </c>
      <c r="E51">
        <f t="shared" si="12"/>
        <v>5</v>
      </c>
      <c r="F51">
        <v>32</v>
      </c>
      <c r="G51">
        <f t="shared" si="13"/>
        <v>27</v>
      </c>
      <c r="H51">
        <f t="shared" si="14"/>
        <v>5760</v>
      </c>
      <c r="I51">
        <f t="shared" si="15"/>
        <v>720</v>
      </c>
    </row>
    <row r="52" spans="2:9">
      <c r="B52" s="1">
        <v>64</v>
      </c>
      <c r="C52">
        <v>3</v>
      </c>
      <c r="D52">
        <f t="shared" si="11"/>
        <v>3</v>
      </c>
      <c r="E52">
        <f t="shared" si="12"/>
        <v>6</v>
      </c>
      <c r="F52">
        <v>32</v>
      </c>
      <c r="G52">
        <f t="shared" si="13"/>
        <v>26</v>
      </c>
      <c r="H52">
        <f t="shared" si="14"/>
        <v>11328</v>
      </c>
      <c r="I52">
        <f t="shared" si="15"/>
        <v>1416</v>
      </c>
    </row>
    <row r="53" spans="2:9">
      <c r="B53" s="1">
        <v>128</v>
      </c>
      <c r="C53">
        <v>3</v>
      </c>
      <c r="D53">
        <f t="shared" si="11"/>
        <v>3</v>
      </c>
      <c r="E53">
        <f t="shared" si="12"/>
        <v>7</v>
      </c>
      <c r="F53">
        <v>32</v>
      </c>
      <c r="G53">
        <f t="shared" si="13"/>
        <v>25</v>
      </c>
      <c r="H53">
        <f t="shared" si="14"/>
        <v>22272</v>
      </c>
      <c r="I53">
        <f t="shared" si="15"/>
        <v>2784</v>
      </c>
    </row>
    <row r="54" spans="2:9">
      <c r="B54" s="1">
        <v>256</v>
      </c>
      <c r="C54">
        <v>3</v>
      </c>
      <c r="D54">
        <f t="shared" si="11"/>
        <v>3</v>
      </c>
      <c r="E54">
        <f t="shared" si="12"/>
        <v>8</v>
      </c>
      <c r="F54">
        <v>32</v>
      </c>
      <c r="G54">
        <f t="shared" si="13"/>
        <v>24</v>
      </c>
      <c r="H54">
        <f t="shared" si="14"/>
        <v>43776</v>
      </c>
      <c r="I54">
        <f t="shared" si="15"/>
        <v>5472</v>
      </c>
    </row>
    <row r="55" spans="2:9">
      <c r="B55" s="1">
        <v>512</v>
      </c>
      <c r="C55">
        <v>3</v>
      </c>
      <c r="D55">
        <f t="shared" si="11"/>
        <v>3</v>
      </c>
      <c r="E55">
        <f t="shared" si="12"/>
        <v>9</v>
      </c>
      <c r="F55">
        <v>32</v>
      </c>
      <c r="G55">
        <f t="shared" si="13"/>
        <v>23</v>
      </c>
      <c r="H55">
        <f t="shared" si="14"/>
        <v>86016</v>
      </c>
      <c r="I55">
        <f t="shared" si="15"/>
        <v>10752</v>
      </c>
    </row>
    <row r="56" spans="2:9">
      <c r="B56" s="1">
        <v>1024</v>
      </c>
      <c r="C56">
        <v>3</v>
      </c>
      <c r="D56">
        <f t="shared" si="11"/>
        <v>3</v>
      </c>
      <c r="E56">
        <f t="shared" si="12"/>
        <v>10</v>
      </c>
      <c r="F56">
        <v>32</v>
      </c>
      <c r="G56">
        <f t="shared" si="13"/>
        <v>22</v>
      </c>
      <c r="H56">
        <f t="shared" si="14"/>
        <v>168960</v>
      </c>
      <c r="I56">
        <f t="shared" si="15"/>
        <v>21120</v>
      </c>
    </row>
    <row r="57" spans="2:9">
      <c r="B57" s="2">
        <v>8</v>
      </c>
      <c r="C57">
        <v>4</v>
      </c>
      <c r="D57">
        <f t="shared" si="11"/>
        <v>5</v>
      </c>
      <c r="E57">
        <f t="shared" si="12"/>
        <v>3</v>
      </c>
      <c r="F57">
        <v>32</v>
      </c>
      <c r="G57">
        <f t="shared" si="13"/>
        <v>29</v>
      </c>
      <c r="H57">
        <f t="shared" si="14"/>
        <v>1992</v>
      </c>
      <c r="I57">
        <f t="shared" si="15"/>
        <v>249</v>
      </c>
    </row>
    <row r="58" spans="2:9">
      <c r="B58" s="2">
        <v>16</v>
      </c>
      <c r="C58">
        <v>4</v>
      </c>
      <c r="D58">
        <f t="shared" si="11"/>
        <v>5</v>
      </c>
      <c r="E58">
        <f t="shared" si="12"/>
        <v>4</v>
      </c>
      <c r="F58">
        <v>32</v>
      </c>
      <c r="G58">
        <f t="shared" si="13"/>
        <v>28</v>
      </c>
      <c r="H58">
        <f t="shared" si="14"/>
        <v>3920</v>
      </c>
      <c r="I58">
        <f t="shared" si="15"/>
        <v>490</v>
      </c>
    </row>
    <row r="59" spans="2:9">
      <c r="B59" s="1">
        <v>32</v>
      </c>
      <c r="C59">
        <v>4</v>
      </c>
      <c r="D59">
        <f t="shared" si="11"/>
        <v>5</v>
      </c>
      <c r="E59">
        <f t="shared" si="12"/>
        <v>5</v>
      </c>
      <c r="F59">
        <v>32</v>
      </c>
      <c r="G59">
        <f t="shared" si="13"/>
        <v>27</v>
      </c>
      <c r="H59">
        <f t="shared" si="14"/>
        <v>7712</v>
      </c>
      <c r="I59">
        <f t="shared" si="15"/>
        <v>964</v>
      </c>
    </row>
    <row r="60" spans="2:9">
      <c r="B60" s="1">
        <v>64</v>
      </c>
      <c r="C60">
        <v>4</v>
      </c>
      <c r="D60">
        <f t="shared" si="11"/>
        <v>5</v>
      </c>
      <c r="E60">
        <f t="shared" si="12"/>
        <v>6</v>
      </c>
      <c r="F60">
        <v>32</v>
      </c>
      <c r="G60">
        <f t="shared" si="13"/>
        <v>26</v>
      </c>
      <c r="H60">
        <f t="shared" si="14"/>
        <v>15168</v>
      </c>
      <c r="I60">
        <f t="shared" si="15"/>
        <v>1896</v>
      </c>
    </row>
    <row r="61" spans="2:9">
      <c r="B61" s="1">
        <v>128</v>
      </c>
      <c r="C61">
        <v>4</v>
      </c>
      <c r="D61">
        <f t="shared" si="11"/>
        <v>5</v>
      </c>
      <c r="E61">
        <f t="shared" si="12"/>
        <v>7</v>
      </c>
      <c r="F61">
        <v>32</v>
      </c>
      <c r="G61">
        <f t="shared" si="13"/>
        <v>25</v>
      </c>
      <c r="H61">
        <f t="shared" si="14"/>
        <v>29824</v>
      </c>
      <c r="I61">
        <f t="shared" si="15"/>
        <v>3728</v>
      </c>
    </row>
    <row r="62" spans="2:9">
      <c r="B62" s="1">
        <v>256</v>
      </c>
      <c r="C62">
        <v>4</v>
      </c>
      <c r="D62">
        <f t="shared" si="11"/>
        <v>5</v>
      </c>
      <c r="E62">
        <f t="shared" si="12"/>
        <v>8</v>
      </c>
      <c r="F62">
        <v>32</v>
      </c>
      <c r="G62">
        <f t="shared" si="13"/>
        <v>24</v>
      </c>
      <c r="H62">
        <f t="shared" si="14"/>
        <v>58624</v>
      </c>
      <c r="I62">
        <f t="shared" si="15"/>
        <v>7328</v>
      </c>
    </row>
    <row r="63" spans="2:9">
      <c r="B63" s="1">
        <v>512</v>
      </c>
      <c r="C63">
        <v>4</v>
      </c>
      <c r="D63">
        <f t="shared" si="11"/>
        <v>5</v>
      </c>
      <c r="E63">
        <f t="shared" si="12"/>
        <v>9</v>
      </c>
      <c r="F63">
        <v>32</v>
      </c>
      <c r="G63">
        <f t="shared" si="13"/>
        <v>23</v>
      </c>
      <c r="H63">
        <f t="shared" si="14"/>
        <v>115200</v>
      </c>
      <c r="I63">
        <f t="shared" si="15"/>
        <v>14400</v>
      </c>
    </row>
    <row r="64" spans="2:9">
      <c r="B64" s="1">
        <v>1024</v>
      </c>
      <c r="C64">
        <v>4</v>
      </c>
      <c r="D64">
        <f t="shared" si="11"/>
        <v>5</v>
      </c>
      <c r="E64">
        <f t="shared" si="12"/>
        <v>10</v>
      </c>
      <c r="F64">
        <v>32</v>
      </c>
      <c r="G64">
        <f t="shared" si="13"/>
        <v>22</v>
      </c>
      <c r="H64">
        <f t="shared" si="14"/>
        <v>226304</v>
      </c>
      <c r="I64">
        <f t="shared" si="15"/>
        <v>28288</v>
      </c>
    </row>
    <row r="65" spans="2:9">
      <c r="B65" s="2">
        <v>8</v>
      </c>
      <c r="C65">
        <v>5</v>
      </c>
      <c r="D65">
        <f t="shared" si="11"/>
        <v>7</v>
      </c>
      <c r="E65">
        <f t="shared" si="12"/>
        <v>3</v>
      </c>
      <c r="F65">
        <v>32</v>
      </c>
      <c r="G65">
        <f t="shared" si="13"/>
        <v>29</v>
      </c>
      <c r="H65">
        <f t="shared" si="14"/>
        <v>2496</v>
      </c>
      <c r="I65">
        <f t="shared" si="15"/>
        <v>312</v>
      </c>
    </row>
    <row r="66" spans="2:9">
      <c r="B66" s="2">
        <v>16</v>
      </c>
      <c r="C66">
        <v>5</v>
      </c>
      <c r="D66">
        <f t="shared" si="11"/>
        <v>7</v>
      </c>
      <c r="E66">
        <f t="shared" si="12"/>
        <v>4</v>
      </c>
      <c r="F66">
        <v>32</v>
      </c>
      <c r="G66">
        <f t="shared" si="13"/>
        <v>28</v>
      </c>
      <c r="H66">
        <f t="shared" si="14"/>
        <v>4912</v>
      </c>
      <c r="I66">
        <f t="shared" si="15"/>
        <v>614</v>
      </c>
    </row>
    <row r="67" spans="2:9">
      <c r="B67" s="1">
        <v>32</v>
      </c>
      <c r="C67">
        <v>5</v>
      </c>
      <c r="D67">
        <f t="shared" si="11"/>
        <v>7</v>
      </c>
      <c r="E67">
        <f t="shared" si="12"/>
        <v>5</v>
      </c>
      <c r="F67">
        <v>32</v>
      </c>
      <c r="G67">
        <f t="shared" si="13"/>
        <v>27</v>
      </c>
      <c r="H67">
        <f t="shared" si="14"/>
        <v>9664</v>
      </c>
      <c r="I67">
        <f t="shared" si="15"/>
        <v>1208</v>
      </c>
    </row>
    <row r="68" spans="2:9">
      <c r="B68" s="1">
        <v>64</v>
      </c>
      <c r="C68">
        <v>5</v>
      </c>
      <c r="D68">
        <f t="shared" si="11"/>
        <v>7</v>
      </c>
      <c r="E68">
        <f t="shared" si="12"/>
        <v>6</v>
      </c>
      <c r="F68">
        <v>32</v>
      </c>
      <c r="G68">
        <f t="shared" si="13"/>
        <v>26</v>
      </c>
      <c r="H68">
        <f t="shared" si="14"/>
        <v>19008</v>
      </c>
      <c r="I68">
        <f t="shared" si="15"/>
        <v>2376</v>
      </c>
    </row>
    <row r="69" spans="2:9">
      <c r="B69" s="1">
        <v>128</v>
      </c>
      <c r="C69">
        <v>5</v>
      </c>
      <c r="D69">
        <f t="shared" si="11"/>
        <v>7</v>
      </c>
      <c r="E69">
        <f t="shared" si="12"/>
        <v>7</v>
      </c>
      <c r="F69">
        <v>32</v>
      </c>
      <c r="G69">
        <f t="shared" si="13"/>
        <v>25</v>
      </c>
      <c r="H69">
        <f t="shared" si="14"/>
        <v>37376</v>
      </c>
      <c r="I69">
        <f t="shared" si="15"/>
        <v>4672</v>
      </c>
    </row>
    <row r="70" spans="2:9" s="6" customFormat="1" ht="21" customHeight="1">
      <c r="B70" s="1">
        <v>256</v>
      </c>
      <c r="C70" s="6">
        <v>5</v>
      </c>
      <c r="D70">
        <f t="shared" si="11"/>
        <v>7</v>
      </c>
      <c r="E70">
        <f t="shared" si="12"/>
        <v>8</v>
      </c>
      <c r="F70">
        <v>32</v>
      </c>
      <c r="G70">
        <f t="shared" si="13"/>
        <v>24</v>
      </c>
      <c r="H70">
        <f t="shared" si="14"/>
        <v>73472</v>
      </c>
      <c r="I70">
        <f t="shared" si="15"/>
        <v>9184</v>
      </c>
    </row>
    <row r="71" spans="2:9">
      <c r="B71" s="1">
        <v>512</v>
      </c>
      <c r="C71">
        <v>5</v>
      </c>
      <c r="D71">
        <f t="shared" si="11"/>
        <v>7</v>
      </c>
      <c r="E71">
        <f t="shared" si="12"/>
        <v>9</v>
      </c>
      <c r="F71">
        <v>32</v>
      </c>
      <c r="G71">
        <f t="shared" si="13"/>
        <v>23</v>
      </c>
      <c r="H71">
        <f t="shared" si="14"/>
        <v>144384</v>
      </c>
      <c r="I71">
        <f t="shared" si="15"/>
        <v>18048</v>
      </c>
    </row>
    <row r="72" spans="2:9">
      <c r="B72" s="1">
        <v>1024</v>
      </c>
      <c r="C72">
        <v>5</v>
      </c>
      <c r="D72">
        <f t="shared" si="11"/>
        <v>7</v>
      </c>
      <c r="E72">
        <f t="shared" si="12"/>
        <v>10</v>
      </c>
      <c r="F72">
        <v>32</v>
      </c>
      <c r="G72">
        <f t="shared" si="13"/>
        <v>22</v>
      </c>
      <c r="H72">
        <f t="shared" si="14"/>
        <v>283648</v>
      </c>
      <c r="I72">
        <f t="shared" si="15"/>
        <v>35456</v>
      </c>
    </row>
    <row r="73" spans="2:9">
      <c r="B73" s="2">
        <v>8</v>
      </c>
      <c r="C73">
        <v>6</v>
      </c>
      <c r="D73">
        <f t="shared" si="11"/>
        <v>10</v>
      </c>
      <c r="E73">
        <f t="shared" si="12"/>
        <v>3</v>
      </c>
      <c r="F73">
        <v>32</v>
      </c>
      <c r="G73">
        <f t="shared" si="13"/>
        <v>29</v>
      </c>
      <c r="H73">
        <f t="shared" si="14"/>
        <v>3008</v>
      </c>
      <c r="I73">
        <f t="shared" si="15"/>
        <v>376</v>
      </c>
    </row>
    <row r="74" spans="2:9" s="6" customFormat="1" ht="21" customHeight="1">
      <c r="B74" s="2">
        <v>16</v>
      </c>
      <c r="C74" s="6">
        <v>6</v>
      </c>
      <c r="D74">
        <f t="shared" si="11"/>
        <v>10</v>
      </c>
      <c r="E74">
        <f t="shared" si="12"/>
        <v>4</v>
      </c>
      <c r="F74">
        <v>32</v>
      </c>
      <c r="G74">
        <f t="shared" si="13"/>
        <v>28</v>
      </c>
      <c r="H74">
        <f t="shared" si="14"/>
        <v>5920</v>
      </c>
      <c r="I74">
        <f t="shared" si="15"/>
        <v>740</v>
      </c>
    </row>
    <row r="75" spans="2:9">
      <c r="B75" s="1">
        <v>32</v>
      </c>
      <c r="C75">
        <v>6</v>
      </c>
      <c r="D75">
        <f t="shared" si="11"/>
        <v>10</v>
      </c>
      <c r="E75">
        <f t="shared" si="12"/>
        <v>5</v>
      </c>
      <c r="F75">
        <v>32</v>
      </c>
      <c r="G75">
        <f t="shared" si="13"/>
        <v>27</v>
      </c>
      <c r="H75">
        <f t="shared" si="14"/>
        <v>11648</v>
      </c>
      <c r="I75">
        <f t="shared" si="15"/>
        <v>1456</v>
      </c>
    </row>
    <row r="76" spans="2:9">
      <c r="B76" s="1">
        <v>64</v>
      </c>
      <c r="C76">
        <v>6</v>
      </c>
      <c r="D76">
        <f t="shared" si="11"/>
        <v>10</v>
      </c>
      <c r="E76">
        <f t="shared" si="12"/>
        <v>6</v>
      </c>
      <c r="F76">
        <v>32</v>
      </c>
      <c r="G76">
        <f t="shared" si="13"/>
        <v>26</v>
      </c>
      <c r="H76">
        <f t="shared" si="14"/>
        <v>22912</v>
      </c>
      <c r="I76">
        <f t="shared" si="15"/>
        <v>2864</v>
      </c>
    </row>
    <row r="77" spans="2:9">
      <c r="B77" s="1">
        <v>128</v>
      </c>
      <c r="C77">
        <v>6</v>
      </c>
      <c r="D77">
        <f t="shared" si="11"/>
        <v>10</v>
      </c>
      <c r="E77">
        <f t="shared" si="12"/>
        <v>7</v>
      </c>
      <c r="F77">
        <v>32</v>
      </c>
      <c r="G77">
        <f t="shared" si="13"/>
        <v>25</v>
      </c>
      <c r="H77">
        <f t="shared" si="14"/>
        <v>45056</v>
      </c>
      <c r="I77">
        <f t="shared" si="15"/>
        <v>5632</v>
      </c>
    </row>
    <row r="78" spans="2:9" s="6" customFormat="1" ht="21" customHeight="1">
      <c r="B78" s="1">
        <v>256</v>
      </c>
      <c r="C78" s="6">
        <v>6</v>
      </c>
      <c r="D78">
        <f t="shared" si="11"/>
        <v>10</v>
      </c>
      <c r="E78">
        <f t="shared" si="12"/>
        <v>8</v>
      </c>
      <c r="F78">
        <v>32</v>
      </c>
      <c r="G78">
        <f t="shared" si="13"/>
        <v>24</v>
      </c>
      <c r="H78">
        <f t="shared" si="14"/>
        <v>88576</v>
      </c>
      <c r="I78">
        <f t="shared" si="15"/>
        <v>11072</v>
      </c>
    </row>
    <row r="79" spans="2:9">
      <c r="B79" s="1">
        <v>512</v>
      </c>
      <c r="C79">
        <v>6</v>
      </c>
      <c r="D79">
        <f t="shared" si="11"/>
        <v>10</v>
      </c>
      <c r="E79">
        <f t="shared" si="12"/>
        <v>9</v>
      </c>
      <c r="F79">
        <v>32</v>
      </c>
      <c r="G79">
        <f t="shared" si="13"/>
        <v>23</v>
      </c>
      <c r="H79">
        <f t="shared" si="14"/>
        <v>174080</v>
      </c>
      <c r="I79">
        <f t="shared" si="15"/>
        <v>21760</v>
      </c>
    </row>
    <row r="80" spans="2:9">
      <c r="B80" s="1">
        <v>1024</v>
      </c>
      <c r="C80">
        <v>6</v>
      </c>
      <c r="D80">
        <f t="shared" si="11"/>
        <v>10</v>
      </c>
      <c r="E80">
        <f t="shared" si="12"/>
        <v>10</v>
      </c>
      <c r="F80">
        <v>32</v>
      </c>
      <c r="G80">
        <f t="shared" si="13"/>
        <v>22</v>
      </c>
      <c r="H80">
        <f t="shared" si="14"/>
        <v>342016</v>
      </c>
      <c r="I80">
        <f t="shared" si="15"/>
        <v>42752</v>
      </c>
    </row>
    <row r="81" spans="2:9">
      <c r="B81" s="2">
        <v>8</v>
      </c>
      <c r="C81">
        <v>7</v>
      </c>
      <c r="D81">
        <f t="shared" si="11"/>
        <v>13</v>
      </c>
      <c r="E81">
        <f t="shared" si="12"/>
        <v>3</v>
      </c>
      <c r="F81">
        <v>32</v>
      </c>
      <c r="G81">
        <f t="shared" si="13"/>
        <v>29</v>
      </c>
      <c r="H81">
        <f t="shared" si="14"/>
        <v>3520</v>
      </c>
      <c r="I81">
        <f t="shared" si="15"/>
        <v>440</v>
      </c>
    </row>
    <row r="82" spans="2:9" s="6" customFormat="1" ht="21" customHeight="1">
      <c r="B82" s="2">
        <v>16</v>
      </c>
      <c r="C82" s="6">
        <v>7</v>
      </c>
      <c r="D82">
        <f t="shared" si="11"/>
        <v>13</v>
      </c>
      <c r="E82">
        <f t="shared" si="12"/>
        <v>4</v>
      </c>
      <c r="F82">
        <v>32</v>
      </c>
      <c r="G82">
        <f t="shared" si="13"/>
        <v>28</v>
      </c>
      <c r="H82">
        <f t="shared" si="14"/>
        <v>6928</v>
      </c>
      <c r="I82">
        <f t="shared" si="15"/>
        <v>866</v>
      </c>
    </row>
    <row r="83" spans="2:9">
      <c r="B83" s="1">
        <v>32</v>
      </c>
      <c r="C83">
        <v>7</v>
      </c>
      <c r="D83">
        <f t="shared" si="11"/>
        <v>13</v>
      </c>
      <c r="E83">
        <f t="shared" si="12"/>
        <v>5</v>
      </c>
      <c r="F83">
        <v>32</v>
      </c>
      <c r="G83">
        <f t="shared" si="13"/>
        <v>27</v>
      </c>
      <c r="H83">
        <f t="shared" si="14"/>
        <v>13632</v>
      </c>
      <c r="I83">
        <f t="shared" si="15"/>
        <v>1704</v>
      </c>
    </row>
    <row r="84" spans="2:9">
      <c r="B84" s="1">
        <v>64</v>
      </c>
      <c r="C84">
        <v>7</v>
      </c>
      <c r="D84">
        <f t="shared" si="11"/>
        <v>13</v>
      </c>
      <c r="E84">
        <f t="shared" si="12"/>
        <v>6</v>
      </c>
      <c r="F84">
        <v>32</v>
      </c>
      <c r="G84">
        <f t="shared" si="13"/>
        <v>26</v>
      </c>
      <c r="H84">
        <f t="shared" si="14"/>
        <v>26816</v>
      </c>
      <c r="I84">
        <f t="shared" si="15"/>
        <v>3352</v>
      </c>
    </row>
    <row r="85" spans="2:9">
      <c r="B85" s="1">
        <v>128</v>
      </c>
      <c r="C85">
        <v>7</v>
      </c>
      <c r="D85">
        <f t="shared" si="11"/>
        <v>13</v>
      </c>
      <c r="E85">
        <f t="shared" si="12"/>
        <v>7</v>
      </c>
      <c r="F85">
        <v>32</v>
      </c>
      <c r="G85">
        <f t="shared" si="13"/>
        <v>25</v>
      </c>
      <c r="H85">
        <f t="shared" si="14"/>
        <v>52736</v>
      </c>
      <c r="I85">
        <f t="shared" si="15"/>
        <v>6592</v>
      </c>
    </row>
    <row r="86" spans="2:9">
      <c r="B86" s="1">
        <v>256</v>
      </c>
      <c r="C86">
        <v>7</v>
      </c>
      <c r="D86">
        <f t="shared" si="11"/>
        <v>13</v>
      </c>
      <c r="E86">
        <f t="shared" si="12"/>
        <v>8</v>
      </c>
      <c r="F86">
        <v>32</v>
      </c>
      <c r="G86">
        <f t="shared" si="13"/>
        <v>24</v>
      </c>
      <c r="H86">
        <f t="shared" si="14"/>
        <v>103680</v>
      </c>
      <c r="I86">
        <f t="shared" si="15"/>
        <v>12960</v>
      </c>
    </row>
    <row r="87" spans="2:9">
      <c r="B87" s="1">
        <v>512</v>
      </c>
      <c r="C87">
        <v>7</v>
      </c>
      <c r="D87">
        <f t="shared" si="11"/>
        <v>13</v>
      </c>
      <c r="E87">
        <f t="shared" si="12"/>
        <v>9</v>
      </c>
      <c r="F87">
        <v>32</v>
      </c>
      <c r="G87">
        <f t="shared" si="13"/>
        <v>23</v>
      </c>
      <c r="H87">
        <f t="shared" si="14"/>
        <v>203776</v>
      </c>
      <c r="I87">
        <f t="shared" si="15"/>
        <v>25472</v>
      </c>
    </row>
    <row r="88" spans="2:9">
      <c r="B88" s="1">
        <v>1024</v>
      </c>
      <c r="C88">
        <v>7</v>
      </c>
      <c r="D88">
        <f t="shared" si="11"/>
        <v>13</v>
      </c>
      <c r="E88">
        <f t="shared" si="12"/>
        <v>10</v>
      </c>
      <c r="F88">
        <v>32</v>
      </c>
      <c r="G88">
        <f t="shared" si="13"/>
        <v>22</v>
      </c>
      <c r="H88">
        <f t="shared" si="14"/>
        <v>400384</v>
      </c>
      <c r="I88">
        <f t="shared" si="15"/>
        <v>50048</v>
      </c>
    </row>
    <row r="89" spans="2:9">
      <c r="B89" s="2">
        <v>8</v>
      </c>
      <c r="C89">
        <v>8</v>
      </c>
      <c r="D89">
        <f t="shared" si="11"/>
        <v>16</v>
      </c>
      <c r="E89">
        <f t="shared" si="12"/>
        <v>3</v>
      </c>
      <c r="F89">
        <v>32</v>
      </c>
      <c r="G89">
        <f t="shared" si="13"/>
        <v>29</v>
      </c>
      <c r="H89">
        <f t="shared" si="14"/>
        <v>4032</v>
      </c>
      <c r="I89">
        <f t="shared" si="15"/>
        <v>504</v>
      </c>
    </row>
    <row r="90" spans="2:9">
      <c r="B90" s="2">
        <v>16</v>
      </c>
      <c r="C90">
        <v>8</v>
      </c>
      <c r="D90">
        <f t="shared" si="11"/>
        <v>16</v>
      </c>
      <c r="E90">
        <f t="shared" si="12"/>
        <v>4</v>
      </c>
      <c r="F90">
        <v>32</v>
      </c>
      <c r="G90">
        <f t="shared" si="13"/>
        <v>28</v>
      </c>
      <c r="H90">
        <f t="shared" si="14"/>
        <v>7936</v>
      </c>
      <c r="I90">
        <f t="shared" si="15"/>
        <v>992</v>
      </c>
    </row>
    <row r="91" spans="2:9">
      <c r="B91" s="1">
        <v>32</v>
      </c>
      <c r="C91">
        <v>8</v>
      </c>
      <c r="D91">
        <f t="shared" si="11"/>
        <v>16</v>
      </c>
      <c r="E91">
        <f t="shared" si="12"/>
        <v>5</v>
      </c>
      <c r="F91">
        <v>32</v>
      </c>
      <c r="G91">
        <f t="shared" si="13"/>
        <v>27</v>
      </c>
      <c r="H91">
        <f t="shared" si="14"/>
        <v>15616</v>
      </c>
      <c r="I91">
        <f t="shared" si="15"/>
        <v>1952</v>
      </c>
    </row>
    <row r="92" spans="2:9">
      <c r="B92" s="1">
        <v>64</v>
      </c>
      <c r="C92">
        <v>8</v>
      </c>
      <c r="D92">
        <f t="shared" si="11"/>
        <v>16</v>
      </c>
      <c r="E92">
        <f t="shared" si="12"/>
        <v>6</v>
      </c>
      <c r="F92">
        <v>32</v>
      </c>
      <c r="G92">
        <f t="shared" si="13"/>
        <v>26</v>
      </c>
      <c r="H92">
        <f t="shared" si="14"/>
        <v>30720</v>
      </c>
      <c r="I92">
        <f t="shared" si="15"/>
        <v>3840</v>
      </c>
    </row>
    <row r="93" spans="2:9">
      <c r="B93" s="1">
        <v>128</v>
      </c>
      <c r="C93">
        <v>8</v>
      </c>
      <c r="D93">
        <f t="shared" si="11"/>
        <v>16</v>
      </c>
      <c r="E93">
        <f t="shared" si="12"/>
        <v>7</v>
      </c>
      <c r="F93">
        <v>32</v>
      </c>
      <c r="G93">
        <f t="shared" si="13"/>
        <v>25</v>
      </c>
      <c r="H93">
        <f t="shared" si="14"/>
        <v>60416</v>
      </c>
      <c r="I93">
        <f t="shared" si="15"/>
        <v>7552</v>
      </c>
    </row>
    <row r="94" spans="2:9">
      <c r="B94" s="1">
        <v>256</v>
      </c>
      <c r="C94">
        <v>8</v>
      </c>
      <c r="D94">
        <f t="shared" si="11"/>
        <v>16</v>
      </c>
      <c r="E94">
        <f t="shared" si="12"/>
        <v>8</v>
      </c>
      <c r="F94">
        <v>32</v>
      </c>
      <c r="G94">
        <f t="shared" si="13"/>
        <v>24</v>
      </c>
      <c r="H94">
        <f t="shared" si="14"/>
        <v>118784</v>
      </c>
      <c r="I94">
        <f t="shared" si="15"/>
        <v>14848</v>
      </c>
    </row>
    <row r="95" spans="2:9">
      <c r="B95" s="1">
        <v>512</v>
      </c>
      <c r="C95">
        <v>8</v>
      </c>
      <c r="D95">
        <f t="shared" si="11"/>
        <v>16</v>
      </c>
      <c r="E95">
        <f t="shared" si="12"/>
        <v>9</v>
      </c>
      <c r="F95">
        <v>32</v>
      </c>
      <c r="G95">
        <f t="shared" si="13"/>
        <v>23</v>
      </c>
      <c r="H95">
        <f t="shared" si="14"/>
        <v>233472</v>
      </c>
      <c r="I95">
        <f t="shared" si="15"/>
        <v>29184</v>
      </c>
    </row>
    <row r="96" spans="2:9">
      <c r="B96" s="1">
        <v>1024</v>
      </c>
      <c r="C96">
        <v>8</v>
      </c>
      <c r="D96">
        <f t="shared" si="11"/>
        <v>16</v>
      </c>
      <c r="E96">
        <f t="shared" si="12"/>
        <v>10</v>
      </c>
      <c r="F96">
        <v>32</v>
      </c>
      <c r="G96">
        <f t="shared" si="13"/>
        <v>22</v>
      </c>
      <c r="H96">
        <f t="shared" si="14"/>
        <v>458752</v>
      </c>
      <c r="I96">
        <f t="shared" si="15"/>
        <v>57344</v>
      </c>
    </row>
  </sheetData>
  <mergeCells count="7">
    <mergeCell ref="A14:A21"/>
    <mergeCell ref="C14:J14"/>
    <mergeCell ref="C2:J2"/>
    <mergeCell ref="L3:S3"/>
    <mergeCell ref="L4:S4"/>
    <mergeCell ref="L5:S5"/>
    <mergeCell ref="A4:A11"/>
  </mergeCells>
  <phoneticPr fontId="4" type="noConversion"/>
  <conditionalFormatting sqref="C16:J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D29 E28 D27:F27 F26:J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7 D25:J25 D26:E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4"/>
  <sheetViews>
    <sheetView workbookViewId="0">
      <selection activeCell="C12" sqref="C12"/>
    </sheetView>
  </sheetViews>
  <sheetFormatPr baseColWidth="10" defaultRowHeight="16" customHeight="1" x14ac:dyDescent="0"/>
  <cols>
    <col min="1" max="1" width="12.83203125" style="8" customWidth="1"/>
    <col min="2" max="2" width="11.83203125" style="8" customWidth="1"/>
    <col min="3" max="3" width="43.33203125" style="8" customWidth="1"/>
    <col min="4" max="5" width="11" style="8" customWidth="1"/>
    <col min="6" max="16384" width="10.83203125" style="8"/>
  </cols>
  <sheetData>
    <row r="3" spans="1:6" s="37" customFormat="1" ht="14" customHeight="1">
      <c r="A3" s="34" t="s">
        <v>8</v>
      </c>
      <c r="B3" s="34" t="s">
        <v>2</v>
      </c>
      <c r="C3" s="34" t="s">
        <v>3</v>
      </c>
      <c r="D3" s="35" t="s">
        <v>4</v>
      </c>
      <c r="E3" s="36" t="s">
        <v>5</v>
      </c>
    </row>
    <row r="4" spans="1:6" s="37" customFormat="1" ht="14" customHeight="1">
      <c r="A4" s="38" t="s">
        <v>9</v>
      </c>
      <c r="B4" s="39" t="s">
        <v>10</v>
      </c>
      <c r="C4" s="39" t="s">
        <v>11</v>
      </c>
      <c r="D4" s="40">
        <v>10240</v>
      </c>
      <c r="E4" s="41">
        <f t="shared" ref="E4:E12" si="0">D4/8</f>
        <v>1280</v>
      </c>
    </row>
    <row r="5" spans="1:6" s="37" customFormat="1" ht="14" customHeight="1">
      <c r="A5" s="42"/>
      <c r="B5" s="39" t="s">
        <v>12</v>
      </c>
      <c r="C5" s="39" t="s">
        <v>13</v>
      </c>
      <c r="D5" s="40">
        <f>1024*3</f>
        <v>3072</v>
      </c>
      <c r="E5" s="43">
        <f t="shared" si="0"/>
        <v>384</v>
      </c>
    </row>
    <row r="6" spans="1:6" s="37" customFormat="1" ht="14" customHeight="1">
      <c r="A6" s="42"/>
      <c r="B6" s="39" t="s">
        <v>14</v>
      </c>
      <c r="C6" s="39" t="s">
        <v>15</v>
      </c>
      <c r="D6" s="40">
        <f>4096*2</f>
        <v>8192</v>
      </c>
      <c r="E6" s="43">
        <f t="shared" si="0"/>
        <v>1024</v>
      </c>
    </row>
    <row r="7" spans="1:6" s="37" customFormat="1" ht="14" customHeight="1">
      <c r="A7" s="42"/>
      <c r="B7" s="39" t="s">
        <v>16</v>
      </c>
      <c r="C7" s="39" t="s">
        <v>17</v>
      </c>
      <c r="D7" s="40">
        <f>4096*2</f>
        <v>8192</v>
      </c>
      <c r="E7" s="43">
        <f t="shared" si="0"/>
        <v>1024</v>
      </c>
    </row>
    <row r="8" spans="1:6" s="37" customFormat="1" ht="14" customHeight="1">
      <c r="A8" s="44"/>
      <c r="B8" s="39" t="s">
        <v>18</v>
      </c>
      <c r="C8" s="39" t="s">
        <v>19</v>
      </c>
      <c r="D8" s="40">
        <v>12</v>
      </c>
      <c r="E8" s="45">
        <f t="shared" si="0"/>
        <v>1.5</v>
      </c>
    </row>
    <row r="9" spans="1:6" s="37" customFormat="1" ht="14" customHeight="1">
      <c r="A9" s="46" t="s">
        <v>45</v>
      </c>
      <c r="B9" s="47"/>
      <c r="C9" s="48"/>
      <c r="D9" s="49">
        <f>SUM(D4:D8)</f>
        <v>29708</v>
      </c>
      <c r="E9" s="50">
        <f t="shared" si="0"/>
        <v>3713.5</v>
      </c>
      <c r="F9" s="51"/>
    </row>
    <row r="10" spans="1:6" s="37" customFormat="1" ht="14" customHeight="1">
      <c r="A10" s="52" t="s">
        <v>46</v>
      </c>
      <c r="B10" s="39" t="s">
        <v>20</v>
      </c>
      <c r="C10" s="39" t="s">
        <v>21</v>
      </c>
      <c r="D10" s="40">
        <f>16*64</f>
        <v>1024</v>
      </c>
      <c r="E10" s="41">
        <f t="shared" si="0"/>
        <v>128</v>
      </c>
    </row>
    <row r="11" spans="1:6" s="37" customFormat="1" ht="14" customHeight="1">
      <c r="A11" s="53"/>
      <c r="B11" s="39" t="s">
        <v>22</v>
      </c>
      <c r="C11" s="39" t="s">
        <v>23</v>
      </c>
      <c r="D11" s="40">
        <f>32*64*8</f>
        <v>16384</v>
      </c>
      <c r="E11" s="43">
        <f t="shared" si="0"/>
        <v>2048</v>
      </c>
    </row>
    <row r="12" spans="1:6" s="37" customFormat="1" ht="14" customHeight="1">
      <c r="A12" s="54"/>
      <c r="B12" s="39" t="s">
        <v>24</v>
      </c>
      <c r="C12" s="39" t="s">
        <v>25</v>
      </c>
      <c r="D12" s="40">
        <f>26*64*8</f>
        <v>13312</v>
      </c>
      <c r="E12" s="45">
        <f t="shared" si="0"/>
        <v>1664</v>
      </c>
    </row>
    <row r="13" spans="1:6" s="37" customFormat="1" ht="14" customHeight="1">
      <c r="A13" s="46" t="s">
        <v>45</v>
      </c>
      <c r="B13" s="47"/>
      <c r="C13" s="48"/>
      <c r="D13" s="49">
        <f>SUM(D10:D12)</f>
        <v>30720</v>
      </c>
      <c r="E13" s="50">
        <f>SUM(E10:E12)</f>
        <v>3840</v>
      </c>
      <c r="F13" s="51"/>
    </row>
    <row r="14" spans="1:6" s="37" customFormat="1" ht="14" customHeight="1">
      <c r="A14" s="55" t="s">
        <v>26</v>
      </c>
      <c r="B14" s="39" t="s">
        <v>27</v>
      </c>
      <c r="C14" s="39" t="s">
        <v>42</v>
      </c>
      <c r="D14" s="40">
        <f>33*32</f>
        <v>1056</v>
      </c>
      <c r="E14" s="41">
        <f>D14/8</f>
        <v>132</v>
      </c>
    </row>
    <row r="15" spans="1:6" s="37" customFormat="1" ht="14" customHeight="1">
      <c r="A15" s="56"/>
      <c r="B15" s="39" t="s">
        <v>28</v>
      </c>
      <c r="C15" s="39" t="s">
        <v>30</v>
      </c>
      <c r="D15" s="40">
        <v>6</v>
      </c>
      <c r="E15" s="43">
        <f>D15/8</f>
        <v>0.75</v>
      </c>
    </row>
    <row r="16" spans="1:6" s="37" customFormat="1" ht="14" customHeight="1">
      <c r="A16" s="57"/>
      <c r="B16" s="39" t="s">
        <v>29</v>
      </c>
      <c r="C16" s="39" t="s">
        <v>31</v>
      </c>
      <c r="D16" s="40">
        <v>6</v>
      </c>
      <c r="E16" s="45">
        <f>D16/8</f>
        <v>0.75</v>
      </c>
    </row>
    <row r="17" spans="1:6" s="37" customFormat="1" ht="14" customHeight="1">
      <c r="A17" s="46" t="s">
        <v>45</v>
      </c>
      <c r="B17" s="47"/>
      <c r="C17" s="48"/>
      <c r="D17" s="49">
        <f>SUM(D14:D16)</f>
        <v>1068</v>
      </c>
      <c r="E17" s="50">
        <f>SUM(E14:E16)</f>
        <v>133.5</v>
      </c>
      <c r="F17" s="51"/>
    </row>
    <row r="18" spans="1:6" s="37" customFormat="1" ht="14" customHeight="1">
      <c r="A18" s="38" t="s">
        <v>33</v>
      </c>
      <c r="B18" s="58" t="s">
        <v>20</v>
      </c>
      <c r="C18" s="39" t="s">
        <v>34</v>
      </c>
      <c r="D18" s="59">
        <f>16*8</f>
        <v>128</v>
      </c>
      <c r="E18" s="59">
        <f>D18/8</f>
        <v>16</v>
      </c>
    </row>
    <row r="19" spans="1:6" s="37" customFormat="1" ht="14" customHeight="1">
      <c r="A19" s="42"/>
      <c r="B19" s="60" t="s">
        <v>22</v>
      </c>
      <c r="C19" s="39" t="s">
        <v>35</v>
      </c>
      <c r="D19" s="43">
        <f>32*8*8</f>
        <v>2048</v>
      </c>
      <c r="E19" s="43">
        <f>D19/8</f>
        <v>256</v>
      </c>
    </row>
    <row r="20" spans="1:6" s="37" customFormat="1" ht="14" customHeight="1">
      <c r="A20" s="42"/>
      <c r="B20" s="60" t="s">
        <v>24</v>
      </c>
      <c r="C20" s="39" t="s">
        <v>36</v>
      </c>
      <c r="D20" s="45">
        <f>29*8*8</f>
        <v>1856</v>
      </c>
      <c r="E20" s="43">
        <f>D20/8</f>
        <v>232</v>
      </c>
    </row>
    <row r="21" spans="1:6" s="37" customFormat="1" ht="14" customHeight="1">
      <c r="A21" s="46" t="s">
        <v>45</v>
      </c>
      <c r="B21" s="47"/>
      <c r="C21" s="48"/>
      <c r="D21" s="61">
        <f>SUM(D18:D20)</f>
        <v>4032</v>
      </c>
      <c r="E21" s="62">
        <f>D21/8</f>
        <v>504</v>
      </c>
      <c r="F21" s="51"/>
    </row>
    <row r="22" spans="1:6" s="37" customFormat="1" ht="14" customHeight="1">
      <c r="A22" s="63" t="s">
        <v>47</v>
      </c>
      <c r="B22" s="64"/>
      <c r="C22" s="65"/>
      <c r="D22" s="66">
        <f>D9+D13+D17+D21</f>
        <v>65528</v>
      </c>
      <c r="E22" s="66">
        <f>E9+E13+E17+E21</f>
        <v>8191</v>
      </c>
    </row>
    <row r="23" spans="1:6" s="37" customFormat="1" ht="14" customHeight="1">
      <c r="A23" s="67" t="s">
        <v>6</v>
      </c>
      <c r="B23" s="68"/>
      <c r="C23" s="69"/>
      <c r="D23" s="35">
        <f>E23*8</f>
        <v>65536</v>
      </c>
      <c r="E23" s="70">
        <v>8192</v>
      </c>
    </row>
    <row r="24" spans="1:6" s="37" customFormat="1" ht="14" customHeight="1">
      <c r="A24" s="63" t="s">
        <v>7</v>
      </c>
      <c r="B24" s="64"/>
      <c r="C24" s="65"/>
      <c r="D24" s="71">
        <f>D23-D22</f>
        <v>8</v>
      </c>
      <c r="E24" s="66">
        <f>E23-E22</f>
        <v>1</v>
      </c>
    </row>
  </sheetData>
  <mergeCells count="11">
    <mergeCell ref="A4:A8"/>
    <mergeCell ref="A24:C24"/>
    <mergeCell ref="A9:C9"/>
    <mergeCell ref="A13:C13"/>
    <mergeCell ref="A10:A12"/>
    <mergeCell ref="A14:A16"/>
    <mergeCell ref="A17:C17"/>
    <mergeCell ref="A18:A20"/>
    <mergeCell ref="A21:C21"/>
    <mergeCell ref="A23:C23"/>
    <mergeCell ref="A22:C22"/>
  </mergeCells>
  <phoneticPr fontId="4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Krause</dc:creator>
  <cp:lastModifiedBy>Eric Krause</cp:lastModifiedBy>
  <cp:lastPrinted>2013-03-20T01:15:33Z</cp:lastPrinted>
  <dcterms:created xsi:type="dcterms:W3CDTF">2013-03-16T03:43:37Z</dcterms:created>
  <dcterms:modified xsi:type="dcterms:W3CDTF">2013-03-20T03:40:16Z</dcterms:modified>
</cp:coreProperties>
</file>