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10" windowHeight="7330"/>
  </bookViews>
  <sheets>
    <sheet name="Original" sheetId="1" r:id="rId1"/>
    <sheet name="Grant3 Check" sheetId="2" r:id="rId2"/>
    <sheet name="John Projection Algo" sheetId="3" r:id="rId3"/>
  </sheets>
  <calcPr calcId="144525"/>
</workbook>
</file>

<file path=xl/sharedStrings.xml><?xml version="1.0" encoding="utf-8"?>
<sst xmlns="http://schemas.openxmlformats.org/spreadsheetml/2006/main" count="28">
  <si>
    <t>Inputs</t>
  </si>
  <si>
    <t>Outputs</t>
  </si>
  <si>
    <t>Intermediate Calcs</t>
  </si>
  <si>
    <t>GrantID</t>
  </si>
  <si>
    <t>TrancheID</t>
  </si>
  <si>
    <t>Grant Date</t>
  </si>
  <si>
    <t>Vest Date</t>
  </si>
  <si>
    <t>Vest Shares</t>
  </si>
  <si>
    <t>Share Value</t>
  </si>
  <si>
    <t>Total Value</t>
  </si>
  <si>
    <t>Tranche Days</t>
  </si>
  <si>
    <t>Cum Value</t>
  </si>
  <si>
    <t>Cum Days</t>
  </si>
  <si>
    <t>On Line</t>
  </si>
  <si>
    <t>Straight-Line Segment</t>
  </si>
  <si>
    <t>1st Cumulative Slope Calc</t>
  </si>
  <si>
    <t>2nd Cumulative Slope Calc</t>
  </si>
  <si>
    <t>3rd Cumulative Slope Calc</t>
  </si>
  <si>
    <t>n/a</t>
  </si>
  <si>
    <t>orig</t>
  </si>
  <si>
    <t>straight line</t>
  </si>
  <si>
    <t>updated</t>
  </si>
  <si>
    <t>Reg Line</t>
  </si>
  <si>
    <t>Reg Slope</t>
  </si>
  <si>
    <t>Calc Y</t>
  </si>
  <si>
    <t>New Y</t>
  </si>
  <si>
    <t>Segment Slope</t>
  </si>
  <si>
    <t>Segment Number</t>
  </si>
</sst>
</file>

<file path=xl/styles.xml><?xml version="1.0" encoding="utf-8"?>
<styleSheet xmlns="http://schemas.openxmlformats.org/spreadsheetml/2006/main">
  <numFmts count="5">
    <numFmt numFmtId="176" formatCode="_(* #,##0.0000_);_(* \(#,##0.0000\);_(* &quot;-&quot;??_);_(@_)"/>
    <numFmt numFmtId="177" formatCode="_ * #,##0_ ;_ * \-#,##0_ ;_ * &quot;-&quot;_ ;_ @_ 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0" borderId="16" applyNumberFormat="0" applyAlignment="0" applyProtection="0">
      <alignment vertical="center"/>
    </xf>
    <xf numFmtId="0" fontId="4" fillId="0" borderId="15" applyNumberFormat="0" applyFill="0" applyAlignment="0" applyProtection="0">
      <alignment vertical="center"/>
    </xf>
    <xf numFmtId="0" fontId="0" fillId="20" borderId="1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6" fillId="0" borderId="2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15" borderId="17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4" fillId="13" borderId="20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13" borderId="17" applyNumberFormat="0" applyAlignment="0" applyProtection="0">
      <alignment vertical="center"/>
    </xf>
    <xf numFmtId="0" fontId="16" fillId="0" borderId="21" applyNumberFormat="0" applyFill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</cellStyleXfs>
  <cellXfs count="40">
    <xf numFmtId="0" fontId="0" fillId="0" borderId="0" xfId="0"/>
    <xf numFmtId="0" fontId="0" fillId="2" borderId="0" xfId="0" applyFill="1"/>
    <xf numFmtId="0" fontId="0" fillId="0" borderId="0" xfId="0" applyAlignment="1">
      <alignment horizontal="center" wrapText="1"/>
    </xf>
    <xf numFmtId="0" fontId="0" fillId="0" borderId="1" xfId="0" applyBorder="1"/>
    <xf numFmtId="58" fontId="0" fillId="0" borderId="1" xfId="0" applyNumberFormat="1" applyBorder="1"/>
    <xf numFmtId="0" fontId="0" fillId="2" borderId="1" xfId="0" applyFill="1" applyBorder="1"/>
    <xf numFmtId="58" fontId="0" fillId="2" borderId="1" xfId="0" applyNumberFormat="1" applyFill="1" applyBorder="1"/>
    <xf numFmtId="0" fontId="0" fillId="0" borderId="1" xfId="0" applyFill="1" applyBorder="1"/>
    <xf numFmtId="0" fontId="0" fillId="0" borderId="2" xfId="0" applyBorder="1"/>
    <xf numFmtId="0" fontId="0" fillId="0" borderId="3" xfId="0" applyBorder="1"/>
    <xf numFmtId="0" fontId="0" fillId="2" borderId="3" xfId="0" applyFill="1" applyBorder="1"/>
    <xf numFmtId="0" fontId="0" fillId="0" borderId="4" xfId="0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58" fontId="0" fillId="0" borderId="8" xfId="0" applyNumberFormat="1" applyBorder="1"/>
    <xf numFmtId="0" fontId="0" fillId="0" borderId="9" xfId="0" applyBorder="1"/>
    <xf numFmtId="0" fontId="0" fillId="0" borderId="0" xfId="0" applyBorder="1"/>
    <xf numFmtId="58" fontId="0" fillId="0" borderId="0" xfId="0" applyNumberFormat="1" applyBorder="1"/>
    <xf numFmtId="0" fontId="0" fillId="0" borderId="10" xfId="0" applyBorder="1"/>
    <xf numFmtId="0" fontId="0" fillId="0" borderId="11" xfId="0" applyBorder="1"/>
    <xf numFmtId="58" fontId="0" fillId="0" borderId="11" xfId="0" applyNumberFormat="1" applyBorder="1"/>
    <xf numFmtId="0" fontId="0" fillId="0" borderId="5" xfId="0" applyBorder="1"/>
    <xf numFmtId="58" fontId="0" fillId="0" borderId="5" xfId="0" applyNumberFormat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0" xfId="0" applyFill="1" applyBorder="1"/>
    <xf numFmtId="0" fontId="0" fillId="0" borderId="10" xfId="0" applyFill="1" applyBorder="1"/>
    <xf numFmtId="0" fontId="0" fillId="0" borderId="11" xfId="0" applyFill="1" applyBorder="1"/>
    <xf numFmtId="176" fontId="0" fillId="3" borderId="8" xfId="2" applyNumberFormat="1" applyFont="1" applyFill="1" applyBorder="1"/>
    <xf numFmtId="176" fontId="0" fillId="3" borderId="0" xfId="2" applyNumberFormat="1" applyFont="1" applyFill="1" applyBorder="1"/>
    <xf numFmtId="176" fontId="0" fillId="3" borderId="11" xfId="2" applyNumberFormat="1" applyFont="1" applyFill="1" applyBorder="1"/>
    <xf numFmtId="176" fontId="0" fillId="3" borderId="5" xfId="2" applyNumberFormat="1" applyFont="1" applyFill="1" applyBorder="1"/>
    <xf numFmtId="176" fontId="0" fillId="3" borderId="12" xfId="2" applyNumberFormat="1" applyFont="1" applyFill="1" applyBorder="1"/>
    <xf numFmtId="176" fontId="0" fillId="3" borderId="13" xfId="2" applyNumberFormat="1" applyFont="1" applyFill="1" applyBorder="1"/>
    <xf numFmtId="176" fontId="0" fillId="3" borderId="14" xfId="2" applyNumberFormat="1" applyFont="1" applyFill="1" applyBorder="1"/>
    <xf numFmtId="176" fontId="0" fillId="3" borderId="6" xfId="2" applyNumberFormat="1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'Grant3 Check'!$A$1</c:f>
              <c:strCache>
                <c:ptCount val="1"/>
                <c:pt idx="0">
                  <c:v>orig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'Grant3 Check'!$B$1:$F$1</c:f>
              <c:numCache>
                <c:formatCode>General</c:formatCode>
                <c:ptCount val="5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350</c:v>
                </c:pt>
                <c:pt idx="4">
                  <c:v>450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'Grant3 Check'!$A$2</c:f>
              <c:strCache>
                <c:ptCount val="1"/>
                <c:pt idx="0">
                  <c:v>straight 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'Grant3 Check'!$B$2:$F$2</c:f>
              <c:numCache>
                <c:formatCode>General</c:formatCode>
                <c:ptCount val="5"/>
                <c:pt idx="0">
                  <c:v>0</c:v>
                </c:pt>
                <c:pt idx="1">
                  <c:v>112.5</c:v>
                </c:pt>
                <c:pt idx="2">
                  <c:v>225</c:v>
                </c:pt>
                <c:pt idx="3">
                  <c:v>337.5</c:v>
                </c:pt>
                <c:pt idx="4">
                  <c:v>450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'Grant3 Check'!$A$3</c:f>
              <c:strCache>
                <c:ptCount val="1"/>
                <c:pt idx="0">
                  <c:v>updated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'Grant3 Check'!$B$3:$F$3</c:f>
              <c:numCache>
                <c:formatCode>General</c:formatCode>
                <c:ptCount val="5"/>
                <c:pt idx="0">
                  <c:v>0</c:v>
                </c:pt>
                <c:pt idx="1">
                  <c:v>112.5</c:v>
                </c:pt>
                <c:pt idx="2">
                  <c:v>300</c:v>
                </c:pt>
                <c:pt idx="3">
                  <c:v>350</c:v>
                </c:pt>
                <c:pt idx="4">
                  <c:v>450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30875581"/>
        <c:axId val="940958504"/>
      </c:lineChart>
      <c:catAx>
        <c:axId val="13087558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958504"/>
        <c:crosses val="autoZero"/>
        <c:auto val="1"/>
        <c:lblAlgn val="ctr"/>
        <c:lblOffset val="100"/>
        <c:noMultiLvlLbl val="0"/>
      </c:catAx>
      <c:valAx>
        <c:axId val="94095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087558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317500</xdr:colOff>
      <xdr:row>4</xdr:row>
      <xdr:rowOff>127000</xdr:rowOff>
    </xdr:from>
    <xdr:to>
      <xdr:col>11</xdr:col>
      <xdr:colOff>12700</xdr:colOff>
      <xdr:row>19</xdr:row>
      <xdr:rowOff>107950</xdr:rowOff>
    </xdr:to>
    <xdr:graphicFrame>
      <xdr:nvGraphicFramePr>
        <xdr:cNvPr id="4" name="Chart 3"/>
        <xdr:cNvGraphicFramePr/>
      </xdr:nvGraphicFramePr>
      <xdr:xfrm>
        <a:off x="2146300" y="8636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Q18"/>
  <sheetViews>
    <sheetView tabSelected="1" workbookViewId="0">
      <selection activeCell="N6" sqref="N6"/>
    </sheetView>
  </sheetViews>
  <sheetFormatPr defaultColWidth="9" defaultRowHeight="14.5"/>
  <cols>
    <col min="3" max="4" width="9.85454545454546" customWidth="1"/>
    <col min="6" max="6" width="8.42727272727273" customWidth="1"/>
    <col min="7" max="7" width="7.70909090909091" customWidth="1"/>
    <col min="8" max="8" width="11.1363636363636" customWidth="1"/>
    <col min="9" max="12" width="8.28181818181818" customWidth="1"/>
    <col min="13" max="13" width="11.5727272727273" customWidth="1"/>
    <col min="14" max="17" width="11.2818181818182" customWidth="1"/>
  </cols>
  <sheetData>
    <row r="3" ht="15.25"/>
    <row r="4" ht="15.25" spans="2:17">
      <c r="B4" s="12" t="s">
        <v>0</v>
      </c>
      <c r="C4" s="13"/>
      <c r="D4" s="13"/>
      <c r="E4" s="13"/>
      <c r="F4" s="13"/>
      <c r="G4" s="14"/>
      <c r="H4" s="12" t="s">
        <v>1</v>
      </c>
      <c r="I4" s="13"/>
      <c r="J4" s="13"/>
      <c r="K4" s="13"/>
      <c r="L4" s="13"/>
      <c r="M4" s="14"/>
      <c r="N4" s="12" t="s">
        <v>2</v>
      </c>
      <c r="O4" s="13"/>
      <c r="P4" s="13"/>
      <c r="Q4" s="14"/>
    </row>
    <row r="5" s="2" customFormat="1" ht="44.25" spans="2:17"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2" t="s">
        <v>12</v>
      </c>
      <c r="L5" s="2" t="s">
        <v>13</v>
      </c>
      <c r="M5" s="2" t="s">
        <v>14</v>
      </c>
      <c r="N5" s="2" t="s">
        <v>15</v>
      </c>
      <c r="P5" s="2" t="s">
        <v>16</v>
      </c>
      <c r="Q5" s="2" t="s">
        <v>17</v>
      </c>
    </row>
    <row r="6" ht="15.25" spans="2:17">
      <c r="B6" s="15">
        <v>1</v>
      </c>
      <c r="C6" s="16">
        <v>1</v>
      </c>
      <c r="D6" s="17">
        <v>39573</v>
      </c>
      <c r="E6" s="17">
        <v>39938</v>
      </c>
      <c r="F6" s="16">
        <v>50</v>
      </c>
      <c r="G6" s="16">
        <v>2</v>
      </c>
      <c r="H6" s="16">
        <f>F6*G6</f>
        <v>100</v>
      </c>
      <c r="I6" s="16">
        <f>E6-D6+1</f>
        <v>366</v>
      </c>
      <c r="J6" s="16">
        <v>100</v>
      </c>
      <c r="K6" s="16">
        <f>I6</f>
        <v>366</v>
      </c>
      <c r="L6" s="16">
        <f>(J8/K8)*K6</f>
        <v>133.576642335766</v>
      </c>
      <c r="M6" s="16">
        <v>1</v>
      </c>
      <c r="N6" s="32">
        <f>H6/I6</f>
        <v>0.273224043715847</v>
      </c>
      <c r="O6" s="32"/>
      <c r="P6" s="32" t="s">
        <v>18</v>
      </c>
      <c r="Q6" s="36" t="s">
        <v>18</v>
      </c>
    </row>
    <row r="7" ht="15.25" spans="2:17">
      <c r="B7" s="18">
        <v>1</v>
      </c>
      <c r="C7" s="19">
        <v>2</v>
      </c>
      <c r="D7" s="20">
        <v>39573</v>
      </c>
      <c r="E7" s="20">
        <v>40303</v>
      </c>
      <c r="F7" s="19">
        <v>50</v>
      </c>
      <c r="G7" s="19">
        <v>2</v>
      </c>
      <c r="H7" s="19">
        <f t="shared" ref="H7:H18" si="0">F7*G7</f>
        <v>100</v>
      </c>
      <c r="I7" s="19">
        <f>E7-E6</f>
        <v>365</v>
      </c>
      <c r="J7" s="19">
        <v>200</v>
      </c>
      <c r="K7" s="19">
        <f>K6+I7</f>
        <v>731</v>
      </c>
      <c r="L7" s="16">
        <f>(J8/K8)*K7</f>
        <v>266.788321167883</v>
      </c>
      <c r="M7" s="19">
        <v>1</v>
      </c>
      <c r="N7" s="33">
        <f>SUM(H6:H7)/SUM(I6:I7)</f>
        <v>0.27359781121751</v>
      </c>
      <c r="O7" s="33"/>
      <c r="P7" s="33" t="s">
        <v>18</v>
      </c>
      <c r="Q7" s="37" t="s">
        <v>18</v>
      </c>
    </row>
    <row r="8" ht="15.25" spans="2:17">
      <c r="B8" s="21">
        <v>1</v>
      </c>
      <c r="C8" s="22">
        <v>3</v>
      </c>
      <c r="D8" s="23">
        <v>39573</v>
      </c>
      <c r="E8" s="23">
        <v>40668</v>
      </c>
      <c r="F8" s="22">
        <v>100</v>
      </c>
      <c r="G8" s="22">
        <v>2</v>
      </c>
      <c r="H8" s="22">
        <f t="shared" si="0"/>
        <v>200</v>
      </c>
      <c r="I8" s="22">
        <f>E8-E7</f>
        <v>365</v>
      </c>
      <c r="J8" s="19">
        <v>400</v>
      </c>
      <c r="K8" s="19">
        <f>K7+I8</f>
        <v>1096</v>
      </c>
      <c r="L8" s="16">
        <f>(J8/K8)*K8</f>
        <v>400</v>
      </c>
      <c r="M8" s="22">
        <v>1</v>
      </c>
      <c r="N8" s="34">
        <f>SUM(H6:H8)/SUM(I6:I8)</f>
        <v>0.364963503649635</v>
      </c>
      <c r="O8" s="34">
        <f>I7</f>
        <v>365</v>
      </c>
      <c r="P8" s="34" t="s">
        <v>18</v>
      </c>
      <c r="Q8" s="38" t="s">
        <v>18</v>
      </c>
    </row>
    <row r="9" spans="2:17">
      <c r="B9" s="15">
        <v>2</v>
      </c>
      <c r="C9" s="16">
        <v>1</v>
      </c>
      <c r="D9" s="17">
        <v>39573</v>
      </c>
      <c r="E9" s="17">
        <v>39938</v>
      </c>
      <c r="F9" s="16">
        <v>100</v>
      </c>
      <c r="G9" s="16">
        <v>2</v>
      </c>
      <c r="H9" s="16">
        <f t="shared" si="0"/>
        <v>200</v>
      </c>
      <c r="I9" s="16">
        <f>E9-D9+1</f>
        <v>366</v>
      </c>
      <c r="J9" s="16"/>
      <c r="K9" s="16">
        <f>I9</f>
        <v>366</v>
      </c>
      <c r="L9" s="16"/>
      <c r="M9" s="16">
        <v>1</v>
      </c>
      <c r="N9" s="32">
        <f>H9/I9</f>
        <v>0.546448087431694</v>
      </c>
      <c r="O9" s="32"/>
      <c r="P9" s="32" t="s">
        <v>18</v>
      </c>
      <c r="Q9" s="36" t="s">
        <v>18</v>
      </c>
    </row>
    <row r="10" ht="15.25" spans="2:17">
      <c r="B10" s="21">
        <v>2</v>
      </c>
      <c r="C10" s="22">
        <v>2</v>
      </c>
      <c r="D10" s="23">
        <v>39573</v>
      </c>
      <c r="E10" s="23">
        <v>40303</v>
      </c>
      <c r="F10" s="22">
        <v>50</v>
      </c>
      <c r="G10" s="22">
        <v>2</v>
      </c>
      <c r="H10" s="22">
        <f t="shared" si="0"/>
        <v>100</v>
      </c>
      <c r="I10" s="22">
        <f>E10-E9</f>
        <v>365</v>
      </c>
      <c r="J10" s="22"/>
      <c r="K10" s="22">
        <f>K9+I10</f>
        <v>731</v>
      </c>
      <c r="L10" s="22"/>
      <c r="M10" s="22">
        <v>2</v>
      </c>
      <c r="N10" s="34">
        <f>SUM(H9:H10)/SUM(I9:I10)</f>
        <v>0.410396716826265</v>
      </c>
      <c r="O10" s="34"/>
      <c r="P10" s="34">
        <f>H10/I10</f>
        <v>0.273972602739726</v>
      </c>
      <c r="Q10" s="38" t="s">
        <v>18</v>
      </c>
    </row>
    <row r="11" ht="15.25" spans="2:17">
      <c r="B11" s="9">
        <v>3</v>
      </c>
      <c r="C11" s="24">
        <v>1</v>
      </c>
      <c r="D11" s="25">
        <v>39573</v>
      </c>
      <c r="E11" s="25">
        <v>39938</v>
      </c>
      <c r="F11" s="24">
        <v>100</v>
      </c>
      <c r="G11" s="24">
        <v>2</v>
      </c>
      <c r="H11" s="24">
        <f t="shared" si="0"/>
        <v>200</v>
      </c>
      <c r="I11" s="24">
        <f>E11-D11+1</f>
        <v>366</v>
      </c>
      <c r="J11" s="24"/>
      <c r="K11" s="24"/>
      <c r="L11" s="24"/>
      <c r="M11" s="24">
        <v>1</v>
      </c>
      <c r="N11" s="35">
        <f>H11/I11</f>
        <v>0.546448087431694</v>
      </c>
      <c r="O11" s="35"/>
      <c r="P11" s="35" t="s">
        <v>18</v>
      </c>
      <c r="Q11" s="39" t="s">
        <v>18</v>
      </c>
    </row>
    <row r="12" spans="2:17">
      <c r="B12" s="15">
        <v>4</v>
      </c>
      <c r="C12" s="16">
        <v>1</v>
      </c>
      <c r="D12" s="17">
        <v>39573</v>
      </c>
      <c r="E12" s="17">
        <v>39938</v>
      </c>
      <c r="F12" s="16">
        <v>50</v>
      </c>
      <c r="G12" s="16">
        <v>2</v>
      </c>
      <c r="H12" s="16">
        <f t="shared" si="0"/>
        <v>100</v>
      </c>
      <c r="I12" s="16">
        <f>E12-D12+1</f>
        <v>366</v>
      </c>
      <c r="J12" s="16"/>
      <c r="K12" s="16"/>
      <c r="L12" s="16"/>
      <c r="M12" s="16">
        <v>1</v>
      </c>
      <c r="N12" s="32">
        <f>SUM($H$12:H12)/SUM($I$12:I12)</f>
        <v>0.273224043715847</v>
      </c>
      <c r="O12" s="32"/>
      <c r="P12" s="32" t="s">
        <v>18</v>
      </c>
      <c r="Q12" s="36" t="s">
        <v>18</v>
      </c>
    </row>
    <row r="13" spans="2:17">
      <c r="B13" s="18">
        <v>4</v>
      </c>
      <c r="C13" s="19">
        <v>2</v>
      </c>
      <c r="D13" s="20">
        <v>39573</v>
      </c>
      <c r="E13" s="20">
        <v>40303</v>
      </c>
      <c r="F13" s="19">
        <v>100</v>
      </c>
      <c r="G13" s="19">
        <v>2</v>
      </c>
      <c r="H13" s="19">
        <f t="shared" si="0"/>
        <v>200</v>
      </c>
      <c r="I13" s="19">
        <f>E13-E12</f>
        <v>365</v>
      </c>
      <c r="J13" s="19"/>
      <c r="K13" s="19"/>
      <c r="L13" s="19"/>
      <c r="M13" s="19">
        <v>1</v>
      </c>
      <c r="N13" s="33">
        <f>SUM($H$12:H13)/SUM($I$12:I13)</f>
        <v>0.410396716826265</v>
      </c>
      <c r="O13" s="33"/>
      <c r="P13" s="33" t="s">
        <v>18</v>
      </c>
      <c r="Q13" s="37" t="s">
        <v>18</v>
      </c>
    </row>
    <row r="14" spans="2:17">
      <c r="B14" s="18">
        <v>4</v>
      </c>
      <c r="C14" s="19">
        <v>3</v>
      </c>
      <c r="D14" s="20">
        <v>39573</v>
      </c>
      <c r="E14" s="20">
        <v>40668</v>
      </c>
      <c r="F14" s="19">
        <v>25</v>
      </c>
      <c r="G14" s="19">
        <v>2</v>
      </c>
      <c r="H14" s="19">
        <f t="shared" si="0"/>
        <v>50</v>
      </c>
      <c r="I14" s="19">
        <f t="shared" ref="I14:I15" si="1">E14-E13</f>
        <v>365</v>
      </c>
      <c r="J14" s="19"/>
      <c r="K14" s="19"/>
      <c r="L14" s="19"/>
      <c r="M14" s="19">
        <v>2</v>
      </c>
      <c r="N14" s="33">
        <f>SUM($H$12:H14)/SUM($I$12:I14)</f>
        <v>0.319343065693431</v>
      </c>
      <c r="O14" s="33"/>
      <c r="P14" s="33">
        <f>SUM($H$14:H14)/SUM($I$14:I14)</f>
        <v>0.136986301369863</v>
      </c>
      <c r="Q14" s="37" t="s">
        <v>18</v>
      </c>
    </row>
    <row r="15" ht="15.25" spans="2:17">
      <c r="B15" s="21">
        <v>4</v>
      </c>
      <c r="C15" s="22">
        <v>4</v>
      </c>
      <c r="D15" s="23">
        <v>39573</v>
      </c>
      <c r="E15" s="23">
        <v>41034</v>
      </c>
      <c r="F15" s="22">
        <v>50</v>
      </c>
      <c r="G15" s="22">
        <v>2</v>
      </c>
      <c r="H15" s="22">
        <f t="shared" si="0"/>
        <v>100</v>
      </c>
      <c r="I15" s="22">
        <f t="shared" si="1"/>
        <v>366</v>
      </c>
      <c r="J15" s="22"/>
      <c r="K15" s="22"/>
      <c r="L15" s="22"/>
      <c r="M15" s="22">
        <v>2</v>
      </c>
      <c r="N15" s="34">
        <f>SUM($H$12:H15)/SUM($I$12:I15)</f>
        <v>0.307797537619699</v>
      </c>
      <c r="O15" s="34"/>
      <c r="P15" s="34">
        <f>SUM($H$14:H15)/SUM($I$14:I15)</f>
        <v>0.205198358413133</v>
      </c>
      <c r="Q15" s="38" t="s">
        <v>18</v>
      </c>
    </row>
    <row r="16" spans="2:17">
      <c r="B16" s="26">
        <v>5</v>
      </c>
      <c r="C16" s="27">
        <v>1</v>
      </c>
      <c r="D16" s="17">
        <v>39573</v>
      </c>
      <c r="E16" s="17">
        <v>39938</v>
      </c>
      <c r="F16" s="27">
        <v>100</v>
      </c>
      <c r="G16" s="27">
        <v>2</v>
      </c>
      <c r="H16" s="27">
        <f t="shared" si="0"/>
        <v>200</v>
      </c>
      <c r="I16" s="16">
        <f>E16-D16+1</f>
        <v>366</v>
      </c>
      <c r="J16" s="16"/>
      <c r="K16" s="16"/>
      <c r="L16" s="16"/>
      <c r="M16" s="27">
        <v>1</v>
      </c>
      <c r="N16" s="32">
        <f>SUM($H$16:H16)/SUM($I$16:I16)</f>
        <v>0.546448087431694</v>
      </c>
      <c r="O16" s="32"/>
      <c r="P16" s="32" t="s">
        <v>18</v>
      </c>
      <c r="Q16" s="36" t="s">
        <v>18</v>
      </c>
    </row>
    <row r="17" spans="2:17">
      <c r="B17" s="28">
        <v>5</v>
      </c>
      <c r="C17" s="29">
        <v>2</v>
      </c>
      <c r="D17" s="20">
        <v>39573</v>
      </c>
      <c r="E17" s="20">
        <v>40303</v>
      </c>
      <c r="F17" s="29">
        <v>70</v>
      </c>
      <c r="G17" s="29">
        <v>2</v>
      </c>
      <c r="H17" s="29">
        <f t="shared" si="0"/>
        <v>140</v>
      </c>
      <c r="I17" s="19">
        <f>E17-E16</f>
        <v>365</v>
      </c>
      <c r="J17" s="19"/>
      <c r="K17" s="19"/>
      <c r="L17" s="19"/>
      <c r="M17" s="29">
        <v>2</v>
      </c>
      <c r="N17" s="33">
        <f>SUM($H$16:H17)/SUM($I$16:I17)</f>
        <v>0.465116279069767</v>
      </c>
      <c r="O17" s="33"/>
      <c r="P17" s="33">
        <f>SUM($H$17:H17)/SUM($I$17:I17)</f>
        <v>0.383561643835616</v>
      </c>
      <c r="Q17" s="37" t="s">
        <v>18</v>
      </c>
    </row>
    <row r="18" ht="15.25" spans="2:17">
      <c r="B18" s="30">
        <v>5</v>
      </c>
      <c r="C18" s="31">
        <v>3</v>
      </c>
      <c r="D18" s="23">
        <v>39573</v>
      </c>
      <c r="E18" s="23">
        <v>40668</v>
      </c>
      <c r="F18" s="31">
        <v>50</v>
      </c>
      <c r="G18" s="31">
        <v>2</v>
      </c>
      <c r="H18" s="31">
        <f t="shared" si="0"/>
        <v>100</v>
      </c>
      <c r="I18" s="22">
        <f>E18-E17</f>
        <v>365</v>
      </c>
      <c r="J18" s="22"/>
      <c r="K18" s="22"/>
      <c r="L18" s="22"/>
      <c r="M18" s="31">
        <v>3</v>
      </c>
      <c r="N18" s="34">
        <f>SUM($H$16:H18)/SUM($I$16:I18)</f>
        <v>0.401459854014599</v>
      </c>
      <c r="O18" s="34"/>
      <c r="P18" s="34">
        <f>SUM($H$17:H18)/SUM($I$17:I18)</f>
        <v>0.328767123287671</v>
      </c>
      <c r="Q18" s="38">
        <f>SUM($H$18:H18)/SUM($I$18:I18)</f>
        <v>0.273972602739726</v>
      </c>
    </row>
  </sheetData>
  <mergeCells count="3">
    <mergeCell ref="B4:G4"/>
    <mergeCell ref="H4:M4"/>
    <mergeCell ref="N4:Q4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B1" sqref="B1"/>
    </sheetView>
  </sheetViews>
  <sheetFormatPr defaultColWidth="8.72727272727273" defaultRowHeight="14.5" outlineLevelRow="2" outlineLevelCol="5"/>
  <sheetData>
    <row r="1" spans="1:6">
      <c r="A1" t="s">
        <v>19</v>
      </c>
      <c r="B1">
        <v>0</v>
      </c>
      <c r="C1">
        <v>100</v>
      </c>
      <c r="D1">
        <v>300</v>
      </c>
      <c r="E1">
        <v>350</v>
      </c>
      <c r="F1">
        <v>450</v>
      </c>
    </row>
    <row r="2" spans="1:6">
      <c r="A2" t="s">
        <v>20</v>
      </c>
      <c r="B2">
        <v>0</v>
      </c>
      <c r="C2">
        <v>112.5</v>
      </c>
      <c r="D2">
        <f>C2+112.5</f>
        <v>225</v>
      </c>
      <c r="E2">
        <f>D2+112.5</f>
        <v>337.5</v>
      </c>
      <c r="F2">
        <f>E2+112.5</f>
        <v>450</v>
      </c>
    </row>
    <row r="3" spans="1:6">
      <c r="A3" t="s">
        <v>21</v>
      </c>
      <c r="B3">
        <f>MAX(B1,B2)</f>
        <v>0</v>
      </c>
      <c r="C3">
        <f>MAX(C1,C2)</f>
        <v>112.5</v>
      </c>
      <c r="D3">
        <f>MAX(D1,D2)</f>
        <v>300</v>
      </c>
      <c r="E3">
        <f>MAX(E1,E2)</f>
        <v>350</v>
      </c>
      <c r="F3">
        <f>MAX(F1,F2)</f>
        <v>450</v>
      </c>
    </row>
  </sheetData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4"/>
  <sheetViews>
    <sheetView workbookViewId="0">
      <selection activeCell="L11" sqref="L11"/>
    </sheetView>
  </sheetViews>
  <sheetFormatPr defaultColWidth="8.72727272727273" defaultRowHeight="14.5"/>
  <cols>
    <col min="3" max="3" width="9.18181818181818"/>
    <col min="4" max="4" width="12.8181818181818"/>
    <col min="12" max="12" width="9.09090909090909" customWidth="1"/>
    <col min="13" max="13" width="6.63636363636364" customWidth="1"/>
    <col min="14" max="15" width="12.8181818181818"/>
  </cols>
  <sheetData>
    <row r="1" ht="29.75" spans="1:16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t="s">
        <v>22</v>
      </c>
      <c r="L1" t="s">
        <v>23</v>
      </c>
      <c r="M1" t="s">
        <v>24</v>
      </c>
      <c r="N1" s="2" t="s">
        <v>25</v>
      </c>
      <c r="O1" s="2" t="s">
        <v>26</v>
      </c>
      <c r="P1" s="2" t="s">
        <v>27</v>
      </c>
    </row>
    <row r="2" ht="15.25" spans="1:16">
      <c r="A2" s="3">
        <v>1</v>
      </c>
      <c r="B2" s="3">
        <v>1</v>
      </c>
      <c r="C2" s="4">
        <v>39573</v>
      </c>
      <c r="D2" s="4">
        <v>39938</v>
      </c>
      <c r="E2" s="3">
        <v>50</v>
      </c>
      <c r="F2" s="3">
        <v>2</v>
      </c>
      <c r="G2" s="3">
        <f t="shared" ref="G2:G14" si="0">E2*F2</f>
        <v>100</v>
      </c>
      <c r="H2" s="3">
        <f t="shared" ref="H2:H8" si="1">D2-C2+1</f>
        <v>366</v>
      </c>
      <c r="I2" s="3">
        <v>100</v>
      </c>
      <c r="J2" s="3">
        <f>H2</f>
        <v>366</v>
      </c>
      <c r="K2" s="8"/>
      <c r="L2" s="8">
        <v>0.364963503649635</v>
      </c>
      <c r="M2" s="8">
        <f>L2*J2</f>
        <v>133.576642335766</v>
      </c>
      <c r="N2" s="3">
        <f>MAX(I2,M2)</f>
        <v>133.576642335766</v>
      </c>
      <c r="O2" s="3">
        <f t="shared" ref="O2:O8" si="2">(N2/J2)</f>
        <v>0.364963503649635</v>
      </c>
      <c r="P2" s="9">
        <v>1</v>
      </c>
    </row>
    <row r="3" ht="15.25" spans="1:16">
      <c r="A3" s="3">
        <v>1</v>
      </c>
      <c r="B3" s="3">
        <v>2</v>
      </c>
      <c r="C3" s="4">
        <v>39573</v>
      </c>
      <c r="D3" s="4">
        <v>40303</v>
      </c>
      <c r="E3" s="3">
        <v>50</v>
      </c>
      <c r="F3" s="3">
        <v>2</v>
      </c>
      <c r="G3" s="3">
        <f t="shared" si="0"/>
        <v>100</v>
      </c>
      <c r="H3" s="3">
        <f>D3-D2</f>
        <v>365</v>
      </c>
      <c r="I3" s="3">
        <v>200</v>
      </c>
      <c r="J3" s="3">
        <f>J2+H3</f>
        <v>731</v>
      </c>
      <c r="K3" s="3"/>
      <c r="L3" s="3">
        <v>0.364963503649635</v>
      </c>
      <c r="M3" s="3">
        <f t="shared" ref="M3:M14" si="3">L3*J3</f>
        <v>266.788321167883</v>
      </c>
      <c r="N3" s="3">
        <f t="shared" ref="N3:N14" si="4">MAX(I3,M3)</f>
        <v>266.788321167883</v>
      </c>
      <c r="O3" s="3">
        <f>(N3-N2)/(J3-J2)</f>
        <v>0.364963503649635</v>
      </c>
      <c r="P3" s="9">
        <f>IF(O3=O2,P2,P2+1)</f>
        <v>1</v>
      </c>
    </row>
    <row r="4" ht="15.25" spans="1:16">
      <c r="A4" s="3">
        <v>1</v>
      </c>
      <c r="B4" s="3">
        <v>3</v>
      </c>
      <c r="C4" s="4">
        <v>39573</v>
      </c>
      <c r="D4" s="4">
        <v>40668</v>
      </c>
      <c r="E4" s="3">
        <v>100</v>
      </c>
      <c r="F4" s="3">
        <v>2</v>
      </c>
      <c r="G4" s="3">
        <f t="shared" si="0"/>
        <v>200</v>
      </c>
      <c r="H4" s="3">
        <f t="shared" ref="H4:H11" si="5">D4-D3</f>
        <v>365</v>
      </c>
      <c r="I4" s="3">
        <v>400</v>
      </c>
      <c r="J4" s="3">
        <f t="shared" ref="J4:J10" si="6">J3+H4</f>
        <v>1096</v>
      </c>
      <c r="K4" s="3">
        <v>400</v>
      </c>
      <c r="L4" s="3">
        <f>K4/J4</f>
        <v>0.364963503649635</v>
      </c>
      <c r="M4" s="3">
        <f t="shared" si="3"/>
        <v>400</v>
      </c>
      <c r="N4" s="3">
        <f t="shared" si="4"/>
        <v>400</v>
      </c>
      <c r="O4" s="3">
        <f t="shared" ref="O4:O9" si="7">(N4-N3)/(J4-J3)</f>
        <v>0.364963503649635</v>
      </c>
      <c r="P4" s="9">
        <f t="shared" ref="P4:P9" si="8">IF(O4=O3,P3,P3+1)</f>
        <v>1</v>
      </c>
    </row>
    <row r="5" s="1" customFormat="1" ht="15.25" spans="1:16">
      <c r="A5" s="5">
        <v>2</v>
      </c>
      <c r="B5" s="5">
        <v>1</v>
      </c>
      <c r="C5" s="6">
        <v>39573</v>
      </c>
      <c r="D5" s="6">
        <v>39938</v>
      </c>
      <c r="E5" s="5">
        <v>100</v>
      </c>
      <c r="F5" s="5">
        <v>2</v>
      </c>
      <c r="G5" s="5">
        <f t="shared" si="0"/>
        <v>200</v>
      </c>
      <c r="H5" s="5">
        <f t="shared" si="1"/>
        <v>366</v>
      </c>
      <c r="I5" s="5">
        <v>200</v>
      </c>
      <c r="J5" s="5">
        <f>H5</f>
        <v>366</v>
      </c>
      <c r="K5" s="5"/>
      <c r="L5" s="5">
        <v>0.410396716826265</v>
      </c>
      <c r="M5" s="5">
        <f t="shared" si="3"/>
        <v>150.205198358413</v>
      </c>
      <c r="N5" s="5">
        <f t="shared" si="4"/>
        <v>200</v>
      </c>
      <c r="O5" s="5">
        <f t="shared" si="2"/>
        <v>0.546448087431694</v>
      </c>
      <c r="P5" s="10">
        <v>1</v>
      </c>
    </row>
    <row r="6" s="1" customFormat="1" ht="15.25" spans="1:16">
      <c r="A6" s="5">
        <v>2</v>
      </c>
      <c r="B6" s="5">
        <v>2</v>
      </c>
      <c r="C6" s="6">
        <v>39573</v>
      </c>
      <c r="D6" s="6">
        <v>40303</v>
      </c>
      <c r="E6" s="5">
        <v>50</v>
      </c>
      <c r="F6" s="5">
        <v>2</v>
      </c>
      <c r="G6" s="5">
        <f t="shared" si="0"/>
        <v>100</v>
      </c>
      <c r="H6" s="5">
        <f t="shared" si="5"/>
        <v>365</v>
      </c>
      <c r="I6" s="5">
        <v>300</v>
      </c>
      <c r="J6" s="5">
        <f t="shared" si="6"/>
        <v>731</v>
      </c>
      <c r="K6" s="5">
        <v>300</v>
      </c>
      <c r="L6" s="5">
        <f>K6/J6</f>
        <v>0.410396716826265</v>
      </c>
      <c r="M6" s="5">
        <f t="shared" si="3"/>
        <v>300</v>
      </c>
      <c r="N6" s="5">
        <f t="shared" si="4"/>
        <v>300</v>
      </c>
      <c r="O6" s="5">
        <f t="shared" si="7"/>
        <v>0.273972602739726</v>
      </c>
      <c r="P6" s="10">
        <f t="shared" si="8"/>
        <v>2</v>
      </c>
    </row>
    <row r="7" ht="15.25" spans="1:16">
      <c r="A7" s="3">
        <v>3</v>
      </c>
      <c r="B7" s="3">
        <v>1</v>
      </c>
      <c r="C7" s="4">
        <v>39573</v>
      </c>
      <c r="D7" s="4">
        <v>39938</v>
      </c>
      <c r="E7" s="3">
        <v>100</v>
      </c>
      <c r="F7" s="3">
        <v>2</v>
      </c>
      <c r="G7" s="3">
        <f t="shared" si="0"/>
        <v>200</v>
      </c>
      <c r="H7" s="3">
        <f t="shared" si="1"/>
        <v>366</v>
      </c>
      <c r="I7" s="3">
        <v>100</v>
      </c>
      <c r="J7" s="3">
        <v>366</v>
      </c>
      <c r="K7" s="3">
        <v>200</v>
      </c>
      <c r="L7" s="3">
        <f>K7/J7</f>
        <v>0.546448087431694</v>
      </c>
      <c r="M7" s="3">
        <f t="shared" si="3"/>
        <v>200</v>
      </c>
      <c r="N7" s="3">
        <f t="shared" si="4"/>
        <v>200</v>
      </c>
      <c r="O7" s="3">
        <f t="shared" si="2"/>
        <v>0.546448087431694</v>
      </c>
      <c r="P7" s="9">
        <v>1</v>
      </c>
    </row>
    <row r="8" s="1" customFormat="1" ht="15.25" spans="1:16">
      <c r="A8" s="5">
        <v>4</v>
      </c>
      <c r="B8" s="5">
        <v>1</v>
      </c>
      <c r="C8" s="6">
        <v>39573</v>
      </c>
      <c r="D8" s="6">
        <v>39938</v>
      </c>
      <c r="E8" s="5">
        <v>50</v>
      </c>
      <c r="F8" s="5">
        <v>2</v>
      </c>
      <c r="G8" s="5">
        <f t="shared" si="0"/>
        <v>100</v>
      </c>
      <c r="H8" s="5">
        <f t="shared" si="1"/>
        <v>366</v>
      </c>
      <c r="I8" s="5">
        <v>100</v>
      </c>
      <c r="J8" s="5">
        <f>H8</f>
        <v>366</v>
      </c>
      <c r="K8" s="5"/>
      <c r="L8" s="5">
        <v>0.307797537619699</v>
      </c>
      <c r="M8" s="5">
        <f t="shared" si="3"/>
        <v>112.65389876881</v>
      </c>
      <c r="N8" s="5">
        <f t="shared" si="4"/>
        <v>112.65389876881</v>
      </c>
      <c r="O8" s="5">
        <f t="shared" si="2"/>
        <v>0.307797537619699</v>
      </c>
      <c r="P8" s="10">
        <v>1</v>
      </c>
    </row>
    <row r="9" s="1" customFormat="1" ht="15.25" spans="1:16">
      <c r="A9" s="5">
        <v>4</v>
      </c>
      <c r="B9" s="5">
        <v>2</v>
      </c>
      <c r="C9" s="6">
        <v>39573</v>
      </c>
      <c r="D9" s="6">
        <v>40303</v>
      </c>
      <c r="E9" s="5">
        <v>100</v>
      </c>
      <c r="F9" s="5">
        <v>2</v>
      </c>
      <c r="G9" s="5">
        <f t="shared" si="0"/>
        <v>200</v>
      </c>
      <c r="H9" s="5">
        <f t="shared" si="5"/>
        <v>365</v>
      </c>
      <c r="I9" s="5">
        <v>300</v>
      </c>
      <c r="J9" s="5">
        <f t="shared" si="6"/>
        <v>731</v>
      </c>
      <c r="K9" s="5"/>
      <c r="L9" s="5">
        <v>0.307797537619699</v>
      </c>
      <c r="M9" s="5">
        <f t="shared" si="3"/>
        <v>225</v>
      </c>
      <c r="N9" s="5">
        <f t="shared" si="4"/>
        <v>300</v>
      </c>
      <c r="O9" s="5">
        <f t="shared" si="7"/>
        <v>0.513276989674494</v>
      </c>
      <c r="P9" s="10">
        <f t="shared" si="8"/>
        <v>2</v>
      </c>
    </row>
    <row r="10" s="1" customFormat="1" ht="15.25" spans="1:16">
      <c r="A10" s="5">
        <v>4</v>
      </c>
      <c r="B10" s="5">
        <v>3</v>
      </c>
      <c r="C10" s="6">
        <v>39573</v>
      </c>
      <c r="D10" s="6">
        <v>40668</v>
      </c>
      <c r="E10" s="5">
        <v>25</v>
      </c>
      <c r="F10" s="5">
        <v>2</v>
      </c>
      <c r="G10" s="5">
        <f t="shared" si="0"/>
        <v>50</v>
      </c>
      <c r="H10" s="5">
        <f t="shared" si="5"/>
        <v>365</v>
      </c>
      <c r="I10" s="5">
        <v>350</v>
      </c>
      <c r="J10" s="5">
        <f t="shared" si="6"/>
        <v>1096</v>
      </c>
      <c r="K10" s="5"/>
      <c r="L10" s="5">
        <v>0.307797537619699</v>
      </c>
      <c r="M10" s="5">
        <f t="shared" si="3"/>
        <v>337.34610123119</v>
      </c>
      <c r="N10" s="5">
        <f t="shared" si="4"/>
        <v>350</v>
      </c>
      <c r="O10" s="5">
        <f t="shared" ref="O10:O14" si="9">(N10-N9)/(J10-J9)</f>
        <v>0.136986301369863</v>
      </c>
      <c r="P10" s="10">
        <f t="shared" ref="P10:P14" si="10">IF(O10=O9,P9,P9+1)</f>
        <v>3</v>
      </c>
    </row>
    <row r="11" s="1" customFormat="1" ht="15.25" spans="1:16">
      <c r="A11" s="5">
        <v>4</v>
      </c>
      <c r="B11" s="5">
        <v>4</v>
      </c>
      <c r="C11" s="6">
        <v>39573</v>
      </c>
      <c r="D11" s="6">
        <v>41034</v>
      </c>
      <c r="E11" s="5">
        <v>50</v>
      </c>
      <c r="F11" s="5">
        <v>2</v>
      </c>
      <c r="G11" s="5">
        <f t="shared" si="0"/>
        <v>100</v>
      </c>
      <c r="H11" s="5">
        <f t="shared" si="5"/>
        <v>366</v>
      </c>
      <c r="I11" s="5">
        <v>450</v>
      </c>
      <c r="J11" s="5">
        <f>J10+366</f>
        <v>1462</v>
      </c>
      <c r="K11" s="5">
        <v>450</v>
      </c>
      <c r="L11" s="5">
        <f>K11/J11</f>
        <v>0.307797537619699</v>
      </c>
      <c r="M11" s="5">
        <f t="shared" si="3"/>
        <v>450</v>
      </c>
      <c r="N11" s="5">
        <f t="shared" si="4"/>
        <v>450</v>
      </c>
      <c r="O11" s="5">
        <f t="shared" si="9"/>
        <v>0.273224043715847</v>
      </c>
      <c r="P11" s="10">
        <f t="shared" si="10"/>
        <v>4</v>
      </c>
    </row>
    <row r="12" ht="15.25" spans="1:16">
      <c r="A12" s="7">
        <v>5</v>
      </c>
      <c r="B12" s="7">
        <v>1</v>
      </c>
      <c r="C12" s="4">
        <v>39573</v>
      </c>
      <c r="D12" s="4">
        <v>39938</v>
      </c>
      <c r="E12" s="7">
        <v>100</v>
      </c>
      <c r="F12" s="7">
        <v>2</v>
      </c>
      <c r="G12" s="7">
        <f t="shared" si="0"/>
        <v>200</v>
      </c>
      <c r="H12" s="3">
        <f>D12-C12+1</f>
        <v>366</v>
      </c>
      <c r="I12" s="3">
        <v>100</v>
      </c>
      <c r="J12" s="3">
        <f>H12</f>
        <v>366</v>
      </c>
      <c r="K12" s="3"/>
      <c r="L12" s="3">
        <v>0.200729927007299</v>
      </c>
      <c r="M12" s="3">
        <f t="shared" si="3"/>
        <v>73.4671532846715</v>
      </c>
      <c r="N12" s="3">
        <f t="shared" si="4"/>
        <v>100</v>
      </c>
      <c r="O12" s="5">
        <f>(N12/J12)</f>
        <v>0.273224043715847</v>
      </c>
      <c r="P12" s="10">
        <v>1</v>
      </c>
    </row>
    <row r="13" ht="15.25" spans="1:16">
      <c r="A13" s="7">
        <v>5</v>
      </c>
      <c r="B13" s="7">
        <v>2</v>
      </c>
      <c r="C13" s="4">
        <v>39573</v>
      </c>
      <c r="D13" s="4">
        <v>40303</v>
      </c>
      <c r="E13" s="7">
        <v>70</v>
      </c>
      <c r="F13" s="7">
        <v>2</v>
      </c>
      <c r="G13" s="7">
        <f t="shared" si="0"/>
        <v>140</v>
      </c>
      <c r="H13" s="3">
        <f>D13-D12</f>
        <v>365</v>
      </c>
      <c r="I13" s="3">
        <v>340</v>
      </c>
      <c r="J13" s="3">
        <f>J12+H13</f>
        <v>731</v>
      </c>
      <c r="K13" s="3"/>
      <c r="L13" s="3">
        <v>0.200729927007299</v>
      </c>
      <c r="M13" s="3">
        <f t="shared" si="3"/>
        <v>146.733576642336</v>
      </c>
      <c r="N13" s="3">
        <f t="shared" si="4"/>
        <v>340</v>
      </c>
      <c r="O13" s="5">
        <f t="shared" si="9"/>
        <v>0.657534246575342</v>
      </c>
      <c r="P13" s="10">
        <f t="shared" si="10"/>
        <v>2</v>
      </c>
    </row>
    <row r="14" ht="15.25" spans="1:16">
      <c r="A14" s="7">
        <v>5</v>
      </c>
      <c r="B14" s="7">
        <v>3</v>
      </c>
      <c r="C14" s="4">
        <v>39573</v>
      </c>
      <c r="D14" s="4">
        <v>40668</v>
      </c>
      <c r="E14" s="7">
        <v>50</v>
      </c>
      <c r="F14" s="7">
        <v>2</v>
      </c>
      <c r="G14" s="7">
        <f t="shared" si="0"/>
        <v>100</v>
      </c>
      <c r="H14" s="3">
        <f>D14-D13</f>
        <v>365</v>
      </c>
      <c r="I14" s="3">
        <v>440</v>
      </c>
      <c r="J14" s="11">
        <f>J13+H14</f>
        <v>1096</v>
      </c>
      <c r="K14" s="11">
        <v>220</v>
      </c>
      <c r="L14" s="11">
        <f>K14/J14</f>
        <v>0.200729927007299</v>
      </c>
      <c r="M14" s="11">
        <f t="shared" si="3"/>
        <v>220</v>
      </c>
      <c r="N14" s="3">
        <f t="shared" si="4"/>
        <v>440</v>
      </c>
      <c r="O14" s="5">
        <f t="shared" si="9"/>
        <v>0.273972602739726</v>
      </c>
      <c r="P14" s="10">
        <f t="shared" si="10"/>
        <v>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Original</vt:lpstr>
      <vt:lpstr>Grant3 Check</vt:lpstr>
      <vt:lpstr>John Projection Algo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Leisey</dc:creator>
  <cp:lastModifiedBy>JohnArm</cp:lastModifiedBy>
  <dcterms:created xsi:type="dcterms:W3CDTF">2018-03-21T02:26:00Z</dcterms:created>
  <dcterms:modified xsi:type="dcterms:W3CDTF">2018-04-02T15:23:13Z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