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TEL\Desktop\"/>
    </mc:Choice>
  </mc:AlternateContent>
  <bookViews>
    <workbookView xWindow="0" yWindow="120" windowWidth="20250" windowHeight="7845"/>
  </bookViews>
  <sheets>
    <sheet name="Roll Up Indirect Support" sheetId="6" r:id="rId1"/>
  </sheets>
  <definedNames>
    <definedName name="billable_hours">'Roll Up Indirect Support'!$D$17</definedName>
    <definedName name="Gross_Salary">'Roll Up Indirect Support'!$J$12</definedName>
    <definedName name="_xlnm.Print_Area" localSheetId="0">'Roll Up Indirect Support'!$A$6:$L$103</definedName>
    <definedName name="_xlnm.Print_Titles" localSheetId="0">'Roll Up Indirect Support'!$1:$5</definedName>
  </definedNames>
  <calcPr calcId="171027"/>
  <fileRecoveryPr autoRecover="0"/>
</workbook>
</file>

<file path=xl/calcChain.xml><?xml version="1.0" encoding="utf-8"?>
<calcChain xmlns="http://schemas.openxmlformats.org/spreadsheetml/2006/main">
  <c r="M111" i="6" l="1"/>
  <c r="F111" i="6" l="1"/>
  <c r="J12" i="6"/>
  <c r="M28" i="6"/>
  <c r="K110" i="6"/>
  <c r="D31" i="6" l="1"/>
  <c r="E32" i="6"/>
  <c r="D32" i="6"/>
  <c r="E29" i="6"/>
  <c r="D29" i="6"/>
  <c r="D33" i="6"/>
  <c r="C87" i="6"/>
  <c r="I85" i="6"/>
  <c r="J110" i="6" s="1"/>
  <c r="G111" i="6"/>
  <c r="I73" i="6"/>
  <c r="C58" i="6"/>
  <c r="J56" i="6" s="1"/>
  <c r="I56" i="6" s="1"/>
  <c r="I110" i="6" s="1"/>
  <c r="C75" i="6"/>
  <c r="J73" i="6" s="1"/>
  <c r="L73" i="6" s="1"/>
  <c r="C59" i="6"/>
  <c r="C57" i="6" s="1"/>
  <c r="I111" i="6" l="1"/>
  <c r="L56" i="6"/>
  <c r="D40" i="6" l="1"/>
  <c r="D39" i="6"/>
  <c r="E39" i="6" s="1"/>
  <c r="D30" i="6"/>
  <c r="C37" i="6"/>
  <c r="C24" i="6"/>
  <c r="D21" i="6"/>
  <c r="C42" i="6" s="1"/>
  <c r="D42" i="6" s="1"/>
  <c r="C36" i="6" l="1"/>
  <c r="D36" i="6" s="1"/>
  <c r="C35" i="6"/>
  <c r="D35" i="6" s="1"/>
  <c r="D23" i="6"/>
  <c r="C44" i="6" s="1"/>
  <c r="D44" i="6" s="1"/>
  <c r="D22" i="6"/>
  <c r="C43" i="6" l="1"/>
  <c r="D43" i="6" s="1"/>
  <c r="D24" i="6"/>
  <c r="L12" i="6" s="1"/>
  <c r="C12" i="6"/>
  <c r="C41" i="6" l="1"/>
  <c r="E31" i="6"/>
  <c r="M22" i="6"/>
  <c r="C17" i="6"/>
  <c r="D12" i="6"/>
  <c r="D17" i="6" s="1"/>
  <c r="F12" i="6" s="1"/>
  <c r="I12" i="6" s="1"/>
  <c r="L75" i="6" l="1"/>
  <c r="G17" i="6"/>
  <c r="F17" i="6" l="1"/>
  <c r="L17" i="6" l="1"/>
  <c r="C34" i="6"/>
  <c r="E30" i="6" l="1"/>
  <c r="D41" i="6"/>
  <c r="C40" i="6" s="1"/>
  <c r="E40" i="6" s="1"/>
  <c r="D34" i="6"/>
  <c r="C33" i="6" s="1"/>
  <c r="E33" i="6" l="1"/>
  <c r="E46" i="6" s="1"/>
  <c r="C46" i="6" l="1"/>
  <c r="H22" i="6" s="1"/>
  <c r="J22" i="6"/>
  <c r="L22" i="6" s="1"/>
  <c r="C47" i="6" l="1"/>
  <c r="I22" i="6" s="1"/>
  <c r="L27" i="6"/>
  <c r="H28" i="6" s="1"/>
  <c r="H110" i="6" l="1"/>
  <c r="H111" i="6" s="1"/>
  <c r="H112" i="6" s="1"/>
  <c r="I112" i="6" s="1"/>
  <c r="I27" i="6"/>
  <c r="I28" i="6" s="1"/>
  <c r="L58" i="6"/>
  <c r="H66" i="6" s="1"/>
  <c r="L65" i="6"/>
  <c r="K111" i="6" l="1"/>
  <c r="J111" i="6"/>
  <c r="J94" i="6"/>
  <c r="J85" i="6"/>
  <c r="H59" i="6"/>
  <c r="L76" i="6"/>
  <c r="H77" i="6" s="1"/>
  <c r="L111" i="6" l="1"/>
  <c r="J112" i="6"/>
  <c r="K112" i="6" s="1"/>
  <c r="J118" i="6" l="1"/>
  <c r="K118" i="6" s="1"/>
  <c r="K85" i="6"/>
  <c r="L85" i="6" s="1"/>
  <c r="L87" i="6" s="1"/>
  <c r="H87" i="6" s="1"/>
  <c r="L118" i="6" l="1"/>
  <c r="M118" i="6" s="1"/>
  <c r="K94" i="6"/>
  <c r="L94" i="6" s="1"/>
  <c r="L97" i="6" s="1"/>
  <c r="H98" i="6" s="1"/>
  <c r="L100" i="6" l="1"/>
  <c r="L103" i="6" s="1"/>
</calcChain>
</file>

<file path=xl/comments1.xml><?xml version="1.0" encoding="utf-8"?>
<comments xmlns="http://schemas.openxmlformats.org/spreadsheetml/2006/main">
  <authors>
    <author>Samuel Saavedra</author>
  </authors>
  <commentList>
    <comment ref="H10" authorId="0" shapeId="0">
      <text>
        <r>
          <rPr>
            <b/>
            <sz val="9"/>
            <color indexed="81"/>
            <rFont val="Tahoma"/>
            <family val="2"/>
          </rPr>
          <t>Samuel Saavedra:</t>
        </r>
        <r>
          <rPr>
            <sz val="9"/>
            <color indexed="81"/>
            <rFont val="Tahoma"/>
            <family val="2"/>
          </rPr>
          <t xml:space="preserve">
this # times 2080 gives Gross Salary</t>
        </r>
      </text>
    </comment>
    <comment ref="K10" authorId="0" shapeId="0">
      <text>
        <r>
          <rPr>
            <b/>
            <sz val="9"/>
            <color indexed="81"/>
            <rFont val="Tahoma"/>
            <family val="2"/>
          </rPr>
          <t>Samuel Saavedra:</t>
        </r>
        <r>
          <rPr>
            <sz val="9"/>
            <color indexed="81"/>
            <rFont val="Tahoma"/>
            <family val="2"/>
          </rPr>
          <t xml:space="preserve">
Sum of the salary impact for Vacation, Holidays and Sick Time</t>
        </r>
      </text>
    </comment>
    <comment ref="L10" authorId="0" shapeId="0">
      <text>
        <r>
          <rPr>
            <b/>
            <sz val="9"/>
            <color indexed="81"/>
            <rFont val="Tahoma"/>
            <family val="2"/>
          </rPr>
          <t>Samuel Saavedra:</t>
        </r>
        <r>
          <rPr>
            <sz val="9"/>
            <color indexed="81"/>
            <rFont val="Tahoma"/>
            <family val="2"/>
          </rPr>
          <t xml:space="preserve">
Billable costs relate to billable working hours after time off categories.</t>
        </r>
      </text>
    </comment>
    <comment ref="F12" authorId="0" shapeId="0">
      <text>
        <r>
          <rPr>
            <b/>
            <sz val="9"/>
            <color indexed="81"/>
            <rFont val="Tahoma"/>
            <family val="2"/>
          </rPr>
          <t>Samuel Saavedra:</t>
        </r>
        <r>
          <rPr>
            <sz val="9"/>
            <color indexed="81"/>
            <rFont val="Tahoma"/>
            <family val="2"/>
          </rPr>
          <t xml:space="preserve">
Linked Value.</t>
        </r>
      </text>
    </comment>
    <comment ref="D29" authorId="0" shapeId="0">
      <text>
        <r>
          <rPr>
            <b/>
            <sz val="9"/>
            <color indexed="81"/>
            <rFont val="Tahoma"/>
            <family val="2"/>
          </rPr>
          <t>Samuel Saavedra:</t>
        </r>
        <r>
          <rPr>
            <sz val="9"/>
            <color indexed="81"/>
            <rFont val="Tahoma"/>
            <family val="2"/>
          </rPr>
          <t xml:space="preserve">
contains a minimum/maximum rule that affects net percentage</t>
        </r>
      </text>
    </comment>
    <comment ref="E29" authorId="0" shapeId="0">
      <text>
        <r>
          <rPr>
            <b/>
            <sz val="9"/>
            <color indexed="81"/>
            <rFont val="Tahoma"/>
            <family val="2"/>
          </rPr>
          <t>Samuel Saavedra:</t>
        </r>
        <r>
          <rPr>
            <sz val="9"/>
            <color indexed="81"/>
            <rFont val="Tahoma"/>
            <family val="2"/>
          </rPr>
          <t xml:space="preserve">
contains a minimum/maximum rule that affects net percentage</t>
        </r>
      </text>
    </comment>
    <comment ref="D32" authorId="0" shapeId="0">
      <text>
        <r>
          <rPr>
            <b/>
            <sz val="9"/>
            <color indexed="81"/>
            <rFont val="Tahoma"/>
            <family val="2"/>
          </rPr>
          <t>Samuel Saavedra:</t>
        </r>
        <r>
          <rPr>
            <sz val="9"/>
            <color indexed="81"/>
            <rFont val="Tahoma"/>
            <family val="2"/>
          </rPr>
          <t xml:space="preserve">
formula relates to the minimum SUTA to charge per regulation</t>
        </r>
      </text>
    </comment>
    <comment ref="E32" authorId="0" shapeId="0">
      <text>
        <r>
          <rPr>
            <b/>
            <sz val="9"/>
            <color indexed="81"/>
            <rFont val="Tahoma"/>
            <family val="2"/>
          </rPr>
          <t>Samuel Saavedra:</t>
        </r>
        <r>
          <rPr>
            <sz val="9"/>
            <color indexed="81"/>
            <rFont val="Tahoma"/>
            <family val="2"/>
          </rPr>
          <t xml:space="preserve">
formula relates to the minimum SUTA to charge per regulation</t>
        </r>
      </text>
    </comment>
    <comment ref="C33" authorId="0" shapeId="0">
      <text>
        <r>
          <rPr>
            <b/>
            <sz val="9"/>
            <color indexed="81"/>
            <rFont val="Tahoma"/>
            <family val="2"/>
          </rPr>
          <t>Samuel Saavedra:</t>
        </r>
        <r>
          <rPr>
            <sz val="9"/>
            <color indexed="81"/>
            <rFont val="Tahoma"/>
            <family val="2"/>
          </rPr>
          <t xml:space="preserve">
linked value. Expand section below</t>
        </r>
      </text>
    </comment>
    <comment ref="C40" authorId="0" shapeId="0">
      <text>
        <r>
          <rPr>
            <b/>
            <sz val="9"/>
            <color indexed="81"/>
            <rFont val="Tahoma"/>
            <family val="2"/>
          </rPr>
          <t>Samuel Saavedra:</t>
        </r>
        <r>
          <rPr>
            <sz val="9"/>
            <color indexed="81"/>
            <rFont val="Tahoma"/>
            <family val="2"/>
          </rPr>
          <t xml:space="preserve">
Linked value. Expand section</t>
        </r>
      </text>
    </comment>
    <comment ref="C42" authorId="0" shapeId="0">
      <text>
        <r>
          <rPr>
            <b/>
            <sz val="9"/>
            <color indexed="81"/>
            <rFont val="Tahoma"/>
            <family val="2"/>
          </rPr>
          <t>Samuel Saavedra:</t>
        </r>
        <r>
          <rPr>
            <sz val="9"/>
            <color indexed="81"/>
            <rFont val="Tahoma"/>
            <family val="2"/>
          </rPr>
          <t xml:space="preserve">
Linked values from top of Fringe section
</t>
        </r>
      </text>
    </comment>
    <comment ref="C44" authorId="0" shapeId="0">
      <text>
        <r>
          <rPr>
            <b/>
            <sz val="9"/>
            <color indexed="81"/>
            <rFont val="Tahoma"/>
            <family val="2"/>
          </rPr>
          <t>Samuel Saavedra: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94" authorId="0" shapeId="0">
      <text>
        <r>
          <rPr>
            <b/>
            <sz val="9"/>
            <color indexed="81"/>
            <rFont val="Tahoma"/>
            <family val="2"/>
          </rPr>
          <t>Samuel Saavedra:</t>
        </r>
        <r>
          <rPr>
            <sz val="9"/>
            <color indexed="81"/>
            <rFont val="Tahoma"/>
            <family val="2"/>
          </rPr>
          <t xml:space="preserve">
I backed out the mysterious 5.83 from the calculation</t>
        </r>
      </text>
    </comment>
    <comment ref="M109" authorId="0" shapeId="0">
      <text>
        <r>
          <rPr>
            <b/>
            <sz val="9"/>
            <color indexed="81"/>
            <rFont val="Tahoma"/>
            <family val="2"/>
          </rPr>
          <t>Samuel Saavedra:</t>
        </r>
        <r>
          <rPr>
            <sz val="9"/>
            <color indexed="81"/>
            <rFont val="Tahoma"/>
            <family val="2"/>
          </rPr>
          <t xml:space="preserve">
In this option, the vendor choose to make Quarterly IFF payments out of their own funds. / When IFF is included in quote, 
</t>
        </r>
      </text>
    </comment>
    <comment ref="K116" authorId="0" shapeId="0">
      <text>
        <r>
          <rPr>
            <b/>
            <sz val="9"/>
            <color indexed="81"/>
            <rFont val="Tahoma"/>
            <family val="2"/>
          </rPr>
          <t>Samuel Saavedra:</t>
        </r>
        <r>
          <rPr>
            <sz val="9"/>
            <color indexed="81"/>
            <rFont val="Tahoma"/>
            <family val="2"/>
          </rPr>
          <t xml:space="preserve">
IFF is added to the end because it is like a surcharge imposed by GSA that must be repaid quarterly. </t>
        </r>
      </text>
    </comment>
    <comment ref="M116" authorId="0" shapeId="0">
      <text>
        <r>
          <rPr>
            <b/>
            <sz val="9"/>
            <color indexed="81"/>
            <rFont val="Tahoma"/>
            <family val="2"/>
          </rPr>
          <t>Samuel Saavedra:</t>
        </r>
        <r>
          <rPr>
            <sz val="9"/>
            <color indexed="81"/>
            <rFont val="Tahoma"/>
            <family val="2"/>
          </rPr>
          <t xml:space="preserve">
my addition
</t>
        </r>
      </text>
    </comment>
  </commentList>
</comments>
</file>

<file path=xl/sharedStrings.xml><?xml version="1.0" encoding="utf-8"?>
<sst xmlns="http://schemas.openxmlformats.org/spreadsheetml/2006/main" count="143" uniqueCount="108">
  <si>
    <t>TOTAL</t>
  </si>
  <si>
    <t xml:space="preserve"> </t>
  </si>
  <si>
    <t>Manning</t>
  </si>
  <si>
    <t>Rate</t>
  </si>
  <si>
    <t>A. DIRECT LABOR:</t>
  </si>
  <si>
    <t>Total</t>
  </si>
  <si>
    <t>B. FRINGE BENEFITS:</t>
  </si>
  <si>
    <t>Base</t>
  </si>
  <si>
    <t>2. Medicare</t>
  </si>
  <si>
    <t>3. FUTA</t>
  </si>
  <si>
    <t>4. SUTA</t>
  </si>
  <si>
    <t>5. Health &amp; Welfare</t>
  </si>
  <si>
    <t>6. Workers Compensation</t>
  </si>
  <si>
    <t>C. OVERHEAD COSTS:</t>
  </si>
  <si>
    <t>Service Center Allocations</t>
  </si>
  <si>
    <t>Training Manager</t>
  </si>
  <si>
    <t>Non-Capital</t>
  </si>
  <si>
    <t>Insurances</t>
  </si>
  <si>
    <t>Telephone</t>
  </si>
  <si>
    <t>D. OTHER DIRECT COSTS:</t>
  </si>
  <si>
    <t>1. Travel</t>
  </si>
  <si>
    <t>2. Materials</t>
  </si>
  <si>
    <t>3. Computer</t>
  </si>
  <si>
    <t>4. Subcontractors</t>
  </si>
  <si>
    <t>E. GENERAL &amp; ADMINISTRATIVE:</t>
  </si>
  <si>
    <t>1. Company Wide</t>
  </si>
  <si>
    <t>Base 0001</t>
  </si>
  <si>
    <t>Junior System Engineer</t>
  </si>
  <si>
    <t>Price Proposal</t>
  </si>
  <si>
    <t>Solicitation Number: TBD</t>
  </si>
  <si>
    <t>Labor Category</t>
  </si>
  <si>
    <t>G&amp;A Rate</t>
  </si>
  <si>
    <t>Fee</t>
  </si>
  <si>
    <t>E-Logic, Inc</t>
  </si>
  <si>
    <t>Fringe Benefit Rate</t>
  </si>
  <si>
    <t>Overhead Rate</t>
  </si>
  <si>
    <t xml:space="preserve">Direct Labor </t>
  </si>
  <si>
    <t>Total (Fully Burdened Labor Rate)</t>
  </si>
  <si>
    <t>Billable Hrs</t>
  </si>
  <si>
    <t>Base Hours (Annual)</t>
  </si>
  <si>
    <t>Less Benefit Hours</t>
  </si>
  <si>
    <t>Summary Table</t>
  </si>
  <si>
    <t>Wrap Rate (w/o IFF)</t>
  </si>
  <si>
    <t>IFF Addition (.75%)</t>
  </si>
  <si>
    <t>Wrap Rate (with IFF)</t>
  </si>
  <si>
    <t>New FBLR</t>
  </si>
  <si>
    <t>Notes</t>
  </si>
  <si>
    <t xml:space="preserve">IFF is a surcharge to be paid quarterly to GSA. </t>
  </si>
  <si>
    <t>It is best to include it in your Fully Burdened Labor Rate (FBLR)</t>
  </si>
  <si>
    <t xml:space="preserve"> Fully Burdened Labor Rate (FBLR)</t>
  </si>
  <si>
    <t>Subtotal Details</t>
  </si>
  <si>
    <t>Vacation Days</t>
  </si>
  <si>
    <t>Benefit Category</t>
  </si>
  <si>
    <t>Holidays</t>
  </si>
  <si>
    <t>Sick Days</t>
  </si>
  <si>
    <r>
      <rPr>
        <sz val="12"/>
        <color rgb="FF0070C0"/>
        <rFont val="Arial"/>
        <family val="2"/>
      </rPr>
      <t>Blue</t>
    </r>
    <r>
      <rPr>
        <sz val="12"/>
        <rFont val="Arial"/>
        <family val="2"/>
      </rPr>
      <t xml:space="preserve"> items are Inputs</t>
    </r>
  </si>
  <si>
    <t>Totals</t>
  </si>
  <si>
    <t>Billable Hours</t>
  </si>
  <si>
    <r>
      <rPr>
        <sz val="10"/>
        <color rgb="FFFF0000"/>
        <rFont val="Arial"/>
        <family val="2"/>
      </rPr>
      <t>Red</t>
    </r>
    <r>
      <rPr>
        <sz val="10"/>
        <rFont val="Arial"/>
        <family val="2"/>
      </rPr>
      <t xml:space="preserve"> Items feed into other formulas</t>
    </r>
  </si>
  <si>
    <t>subtotals</t>
  </si>
  <si>
    <t>Sutotal</t>
  </si>
  <si>
    <t>Health</t>
  </si>
  <si>
    <t>Life</t>
  </si>
  <si>
    <t>401K</t>
  </si>
  <si>
    <t>7. Vacation/ Holidays / Sick Days</t>
  </si>
  <si>
    <t>Assigned Percentages (%)</t>
  </si>
  <si>
    <t>Base Value</t>
  </si>
  <si>
    <t>Percentage (%)</t>
  </si>
  <si>
    <t>Subtotal</t>
  </si>
  <si>
    <t>subtotal</t>
  </si>
  <si>
    <t>Calculation BASE</t>
  </si>
  <si>
    <t>Salary Impact</t>
  </si>
  <si>
    <t>F. PROFIT / FEE:</t>
  </si>
  <si>
    <t>Office Expenses:</t>
  </si>
  <si>
    <t>1. FICA/Social Security</t>
  </si>
  <si>
    <t>Internal Subtotal</t>
  </si>
  <si>
    <t>The big difference in fringe percentage is the impact of minimu/maximum rules</t>
  </si>
  <si>
    <t>Actual total %</t>
  </si>
  <si>
    <t>Billable hours</t>
  </si>
  <si>
    <t>Sofware</t>
  </si>
  <si>
    <t>Office Equipment</t>
  </si>
  <si>
    <t>Subtotal (Annual)</t>
  </si>
  <si>
    <t>Other Direct Costs(ODC)</t>
  </si>
  <si>
    <t>ODC Subotal</t>
  </si>
  <si>
    <t>Total Costs</t>
  </si>
  <si>
    <t>Overhead Costs (OH)</t>
  </si>
  <si>
    <t>OC Subotal</t>
  </si>
  <si>
    <t>Overhead Costs</t>
  </si>
  <si>
    <t>Other Direct Costs</t>
  </si>
  <si>
    <t>Burdened Rate</t>
  </si>
  <si>
    <t>based on billable hours</t>
  </si>
  <si>
    <t>Fringe Subtotal</t>
  </si>
  <si>
    <t>Net Fringe Rate</t>
  </si>
  <si>
    <t>Vendor Fringe Rate</t>
  </si>
  <si>
    <t>G&amp;A Items</t>
  </si>
  <si>
    <t>Item 1</t>
  </si>
  <si>
    <t>Item 2</t>
  </si>
  <si>
    <t>Item 4</t>
  </si>
  <si>
    <t>G&amp;A</t>
  </si>
  <si>
    <t xml:space="preserve">Or rate can be derived </t>
  </si>
  <si>
    <t>G&amp;A Subtotal</t>
  </si>
  <si>
    <t>G&amp;A BASE</t>
  </si>
  <si>
    <t>Profit/Fee</t>
  </si>
  <si>
    <t>Fee subtotal</t>
  </si>
  <si>
    <t>Hrly Rate</t>
  </si>
  <si>
    <t>Costs - All Hours</t>
  </si>
  <si>
    <t>COSTS</t>
  </si>
  <si>
    <t>Costs - Billable Hrs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</si>
</sst>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8" formatCode="&quot;$&quot;#,##0.00_);[Red]\(&quot;$&quot;#,##0.00\)"/>
    <numFmt numFmtId="44" formatCode="_(&quot;$&quot;* #,##0.00_);_(&quot;$&quot;* \(#,##0.00\);_(&quot;$&quot;* &quot;-&quot;??_);_(@_)"/>
    <numFmt numFmtId="164" formatCode="_-&quot;$&quot;* #,##0.00_-;\-&quot;$&quot;* #,##0.00_-;_-&quot;$&quot;* &quot;-&quot;??_-;_-@_-"/>
    <numFmt numFmtId="165" formatCode="0.000"/>
  </numFmts>
  <fonts count="24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sz val="12"/>
      <name val="Arial"/>
      <family val="2"/>
    </font>
    <font>
      <sz val="12"/>
      <name val="Times New Roman"/>
      <family val="1"/>
    </font>
    <font>
      <b/>
      <sz val="12"/>
      <name val="Arial"/>
      <family val="2"/>
    </font>
    <font>
      <sz val="12"/>
      <color rgb="FF0070C0"/>
      <name val="Arial"/>
      <family val="2"/>
    </font>
    <font>
      <b/>
      <sz val="12"/>
      <color rgb="FF0070C0"/>
      <name val="Arial"/>
      <family val="2"/>
    </font>
    <font>
      <b/>
      <sz val="12"/>
      <color rgb="FFC00000"/>
      <name val="Arial"/>
      <family val="2"/>
    </font>
    <font>
      <b/>
      <sz val="12"/>
      <color rgb="FF0070C0"/>
      <name val="Times New Roman"/>
      <family val="1"/>
    </font>
    <font>
      <sz val="12"/>
      <color rgb="FFFF0000"/>
      <name val="Arial"/>
      <family val="2"/>
    </font>
    <font>
      <b/>
      <sz val="11"/>
      <name val="Arial"/>
      <family val="2"/>
    </font>
    <font>
      <sz val="11"/>
      <color rgb="FF000000"/>
      <name val="Calibri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10"/>
      <color rgb="FFFF0000"/>
      <name val="Arial"/>
      <family val="2"/>
    </font>
    <font>
      <b/>
      <sz val="10"/>
      <color rgb="FF0070C0"/>
      <name val="Arial"/>
      <family val="2"/>
    </font>
    <font>
      <b/>
      <sz val="10"/>
      <color theme="1"/>
      <name val="Arial"/>
      <family val="2"/>
    </font>
    <font>
      <sz val="11"/>
      <name val="Arial"/>
      <family val="2"/>
    </font>
    <font>
      <sz val="10"/>
      <color rgb="FF0070C0"/>
      <name val="Arial"/>
      <family val="2"/>
    </font>
    <font>
      <i/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0.249977111117893"/>
        <bgColor indexed="64"/>
      </patternFill>
    </fill>
  </fills>
  <borders count="34">
    <border>
      <left/>
      <right/>
      <top/>
      <bottom/>
      <diagonal/>
    </border>
    <border>
      <left/>
      <right/>
      <top style="thick">
        <color indexed="37"/>
      </top>
      <bottom style="thin">
        <color indexed="37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auto="1"/>
      </right>
      <top/>
      <bottom style="thin">
        <color indexed="64"/>
      </bottom>
      <diagonal/>
    </border>
  </borders>
  <cellStyleXfs count="8">
    <xf numFmtId="0" fontId="0" fillId="0" borderId="0"/>
    <xf numFmtId="0" fontId="1" fillId="0" borderId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10" fontId="5" fillId="0" borderId="0" applyFont="0" applyFill="0" applyBorder="0" applyAlignment="0" applyProtection="0"/>
    <xf numFmtId="164" fontId="15" fillId="0" borderId="0" applyFont="0" applyFill="0" applyBorder="0" applyAlignment="0" applyProtection="0"/>
  </cellStyleXfs>
  <cellXfs count="262">
    <xf numFmtId="0" fontId="0" fillId="0" borderId="0" xfId="0" applyFont="1" applyAlignment="1"/>
    <xf numFmtId="0" fontId="6" fillId="0" borderId="0" xfId="4" applyFont="1" applyBorder="1"/>
    <xf numFmtId="0" fontId="6" fillId="0" borderId="0" xfId="4" applyFont="1"/>
    <xf numFmtId="0" fontId="6" fillId="0" borderId="0" xfId="4" applyFont="1" applyAlignment="1">
      <alignment horizontal="center"/>
    </xf>
    <xf numFmtId="0" fontId="6" fillId="0" borderId="0" xfId="4" applyFont="1" applyAlignment="1"/>
    <xf numFmtId="0" fontId="7" fillId="0" borderId="0" xfId="4" applyFont="1" applyAlignment="1"/>
    <xf numFmtId="44" fontId="6" fillId="0" borderId="0" xfId="5" applyFont="1" applyBorder="1" applyAlignment="1">
      <alignment horizontal="center"/>
    </xf>
    <xf numFmtId="44" fontId="6" fillId="0" borderId="0" xfId="5" applyFont="1"/>
    <xf numFmtId="0" fontId="6" fillId="0" borderId="0" xfId="4" applyFont="1" applyBorder="1" applyAlignment="1">
      <alignment horizontal="center"/>
    </xf>
    <xf numFmtId="0" fontId="6" fillId="0" borderId="1" xfId="4" applyFont="1" applyBorder="1"/>
    <xf numFmtId="0" fontId="6" fillId="0" borderId="1" xfId="4" applyFont="1" applyBorder="1" applyAlignment="1">
      <alignment horizontal="center"/>
    </xf>
    <xf numFmtId="0" fontId="6" fillId="0" borderId="1" xfId="4" applyFont="1" applyBorder="1" applyAlignment="1"/>
    <xf numFmtId="44" fontId="6" fillId="0" borderId="1" xfId="5" applyFont="1" applyBorder="1"/>
    <xf numFmtId="0" fontId="6" fillId="0" borderId="0" xfId="4" applyFont="1" applyBorder="1" applyAlignment="1"/>
    <xf numFmtId="44" fontId="6" fillId="0" borderId="0" xfId="5" applyFont="1" applyBorder="1"/>
    <xf numFmtId="0" fontId="8" fillId="0" borderId="0" xfId="4" applyFont="1" applyBorder="1"/>
    <xf numFmtId="0" fontId="6" fillId="0" borderId="2" xfId="4" applyFont="1" applyBorder="1" applyAlignment="1">
      <alignment horizontal="center"/>
    </xf>
    <xf numFmtId="0" fontId="8" fillId="0" borderId="0" xfId="4" applyFont="1" applyBorder="1" applyAlignment="1">
      <alignment horizontal="left"/>
    </xf>
    <xf numFmtId="0" fontId="6" fillId="0" borderId="2" xfId="4" applyFont="1" applyBorder="1"/>
    <xf numFmtId="0" fontId="6" fillId="0" borderId="0" xfId="4" applyFont="1" applyBorder="1" applyAlignment="1">
      <alignment horizontal="left"/>
    </xf>
    <xf numFmtId="1" fontId="6" fillId="0" borderId="0" xfId="4" applyNumberFormat="1" applyFont="1" applyBorder="1" applyAlignment="1">
      <alignment horizontal="right"/>
    </xf>
    <xf numFmtId="8" fontId="6" fillId="0" borderId="0" xfId="4" applyNumberFormat="1" applyFont="1" applyAlignment="1"/>
    <xf numFmtId="44" fontId="6" fillId="0" borderId="2" xfId="5" applyFont="1" applyBorder="1"/>
    <xf numFmtId="1" fontId="6" fillId="0" borderId="0" xfId="4" applyNumberFormat="1" applyFont="1"/>
    <xf numFmtId="8" fontId="6" fillId="0" borderId="2" xfId="4" applyNumberFormat="1" applyFont="1" applyBorder="1" applyAlignment="1"/>
    <xf numFmtId="1" fontId="6" fillId="0" borderId="0" xfId="4" applyNumberFormat="1" applyFont="1" applyBorder="1"/>
    <xf numFmtId="0" fontId="6" fillId="0" borderId="0" xfId="4" applyFont="1" applyAlignment="1">
      <alignment horizontal="left"/>
    </xf>
    <xf numFmtId="44" fontId="6" fillId="0" borderId="0" xfId="4" applyNumberFormat="1" applyFont="1"/>
    <xf numFmtId="8" fontId="6" fillId="0" borderId="0" xfId="4" applyNumberFormat="1" applyFont="1" applyBorder="1" applyAlignment="1"/>
    <xf numFmtId="10" fontId="6" fillId="0" borderId="0" xfId="4" applyNumberFormat="1" applyFont="1"/>
    <xf numFmtId="10" fontId="8" fillId="0" borderId="0" xfId="4" applyNumberFormat="1" applyFont="1" applyAlignment="1">
      <alignment horizontal="right"/>
    </xf>
    <xf numFmtId="8" fontId="6" fillId="0" borderId="0" xfId="4" applyNumberFormat="1" applyFont="1" applyBorder="1"/>
    <xf numFmtId="10" fontId="6" fillId="0" borderId="0" xfId="4" applyNumberFormat="1" applyFont="1" applyAlignment="1">
      <alignment horizontal="right"/>
    </xf>
    <xf numFmtId="10" fontId="6" fillId="0" borderId="0" xfId="6" applyFont="1" applyAlignment="1">
      <alignment horizontal="center"/>
    </xf>
    <xf numFmtId="0" fontId="8" fillId="0" borderId="0" xfId="4" quotePrefix="1" applyFont="1" applyBorder="1" applyAlignment="1">
      <alignment horizontal="left"/>
    </xf>
    <xf numFmtId="10" fontId="6" fillId="0" borderId="0" xfId="4" applyNumberFormat="1" applyFont="1" applyBorder="1"/>
    <xf numFmtId="10" fontId="9" fillId="0" borderId="0" xfId="6" applyFont="1" applyBorder="1" applyAlignment="1">
      <alignment horizontal="center"/>
    </xf>
    <xf numFmtId="8" fontId="6" fillId="0" borderId="0" xfId="4" applyNumberFormat="1" applyFont="1"/>
    <xf numFmtId="0" fontId="6" fillId="0" borderId="0" xfId="4" applyFont="1" applyBorder="1" applyAlignment="1">
      <alignment horizontal="right"/>
    </xf>
    <xf numFmtId="165" fontId="6" fillId="0" borderId="0" xfId="4" applyNumberFormat="1" applyFont="1"/>
    <xf numFmtId="44" fontId="6" fillId="0" borderId="0" xfId="4" applyNumberFormat="1" applyFont="1" applyAlignment="1">
      <alignment horizontal="center"/>
    </xf>
    <xf numFmtId="0" fontId="10" fillId="0" borderId="0" xfId="4" applyFont="1" applyBorder="1"/>
    <xf numFmtId="10" fontId="10" fillId="0" borderId="0" xfId="6" applyFont="1"/>
    <xf numFmtId="10" fontId="10" fillId="0" borderId="0" xfId="6" applyFont="1" applyBorder="1"/>
    <xf numFmtId="10" fontId="10" fillId="0" borderId="0" xfId="4" applyNumberFormat="1" applyFont="1"/>
    <xf numFmtId="44" fontId="9" fillId="0" borderId="0" xfId="5" applyFont="1" applyBorder="1"/>
    <xf numFmtId="0" fontId="9" fillId="0" borderId="0" xfId="4" applyFont="1" applyBorder="1"/>
    <xf numFmtId="10" fontId="11" fillId="0" borderId="0" xfId="6" applyFont="1"/>
    <xf numFmtId="44" fontId="9" fillId="0" borderId="0" xfId="5" applyFont="1"/>
    <xf numFmtId="44" fontId="6" fillId="2" borderId="3" xfId="5" applyFont="1" applyFill="1" applyBorder="1"/>
    <xf numFmtId="0" fontId="9" fillId="0" borderId="6" xfId="4" applyFont="1" applyBorder="1" applyAlignment="1">
      <alignment wrapText="1"/>
    </xf>
    <xf numFmtId="0" fontId="6" fillId="0" borderId="7" xfId="4" applyFont="1" applyBorder="1"/>
    <xf numFmtId="0" fontId="6" fillId="0" borderId="3" xfId="4" applyFont="1" applyBorder="1"/>
    <xf numFmtId="10" fontId="6" fillId="0" borderId="3" xfId="4" applyNumberFormat="1" applyFont="1" applyBorder="1" applyAlignment="1">
      <alignment horizontal="center"/>
    </xf>
    <xf numFmtId="0" fontId="6" fillId="0" borderId="3" xfId="4" applyFont="1" applyBorder="1" applyAlignment="1">
      <alignment horizontal="center"/>
    </xf>
    <xf numFmtId="0" fontId="6" fillId="0" borderId="8" xfId="4" applyFont="1" applyBorder="1"/>
    <xf numFmtId="0" fontId="6" fillId="0" borderId="9" xfId="4" applyFont="1" applyBorder="1"/>
    <xf numFmtId="0" fontId="6" fillId="0" borderId="10" xfId="4" applyFont="1" applyBorder="1"/>
    <xf numFmtId="0" fontId="6" fillId="0" borderId="10" xfId="4" applyFont="1" applyBorder="1" applyAlignment="1">
      <alignment horizontal="center"/>
    </xf>
    <xf numFmtId="0" fontId="6" fillId="0" borderId="10" xfId="4" applyFont="1" applyBorder="1" applyAlignment="1"/>
    <xf numFmtId="0" fontId="6" fillId="0" borderId="11" xfId="4" applyFont="1" applyBorder="1"/>
    <xf numFmtId="0" fontId="8" fillId="0" borderId="4" xfId="4" applyFont="1" applyBorder="1" applyAlignment="1">
      <alignment horizontal="center"/>
    </xf>
    <xf numFmtId="0" fontId="8" fillId="0" borderId="5" xfId="4" applyFont="1" applyBorder="1" applyAlignment="1">
      <alignment horizontal="center" wrapText="1"/>
    </xf>
    <xf numFmtId="0" fontId="8" fillId="0" borderId="12" xfId="4" applyFont="1" applyBorder="1" applyAlignment="1">
      <alignment horizontal="center" wrapText="1"/>
    </xf>
    <xf numFmtId="10" fontId="6" fillId="0" borderId="13" xfId="4" applyNumberFormat="1" applyFont="1" applyBorder="1" applyAlignment="1">
      <alignment horizontal="center"/>
    </xf>
    <xf numFmtId="0" fontId="6" fillId="0" borderId="14" xfId="4" applyFont="1" applyBorder="1"/>
    <xf numFmtId="44" fontId="8" fillId="0" borderId="4" xfId="5" applyFont="1" applyBorder="1" applyAlignment="1">
      <alignment horizontal="center" wrapText="1"/>
    </xf>
    <xf numFmtId="44" fontId="6" fillId="0" borderId="7" xfId="5" applyFont="1" applyBorder="1" applyAlignment="1">
      <alignment horizontal="center"/>
    </xf>
    <xf numFmtId="44" fontId="6" fillId="0" borderId="7" xfId="5" applyFont="1" applyBorder="1"/>
    <xf numFmtId="44" fontId="6" fillId="0" borderId="9" xfId="5" applyFont="1" applyBorder="1"/>
    <xf numFmtId="0" fontId="8" fillId="0" borderId="7" xfId="4" applyFont="1" applyBorder="1" applyAlignment="1">
      <alignment horizontal="center"/>
    </xf>
    <xf numFmtId="44" fontId="8" fillId="0" borderId="3" xfId="5" applyFont="1" applyBorder="1" applyAlignment="1">
      <alignment horizontal="center"/>
    </xf>
    <xf numFmtId="44" fontId="8" fillId="0" borderId="7" xfId="5" applyFont="1" applyBorder="1" applyAlignment="1">
      <alignment horizontal="center"/>
    </xf>
    <xf numFmtId="0" fontId="6" fillId="0" borderId="0" xfId="4" applyFont="1" applyBorder="1" applyAlignment="1">
      <alignment horizontal="center"/>
    </xf>
    <xf numFmtId="0" fontId="6" fillId="0" borderId="0" xfId="4" applyFont="1" applyAlignment="1">
      <alignment horizontal="left"/>
    </xf>
    <xf numFmtId="0" fontId="6" fillId="0" borderId="0" xfId="4" applyFont="1" applyBorder="1" applyAlignment="1">
      <alignment horizontal="left"/>
    </xf>
    <xf numFmtId="2" fontId="13" fillId="0" borderId="8" xfId="4" applyNumberFormat="1" applyFont="1" applyBorder="1"/>
    <xf numFmtId="0" fontId="13" fillId="0" borderId="0" xfId="4" applyFont="1" applyBorder="1"/>
    <xf numFmtId="0" fontId="6" fillId="0" borderId="0" xfId="4" applyFont="1" applyBorder="1" applyAlignment="1">
      <alignment horizontal="center"/>
    </xf>
    <xf numFmtId="0" fontId="5" fillId="0" borderId="0" xfId="4" applyFont="1" applyBorder="1"/>
    <xf numFmtId="0" fontId="5" fillId="4" borderId="18" xfId="4" applyFont="1" applyFill="1" applyBorder="1" applyAlignment="1">
      <alignment wrapText="1"/>
    </xf>
    <xf numFmtId="0" fontId="5" fillId="4" borderId="19" xfId="4" applyFont="1" applyFill="1" applyBorder="1" applyAlignment="1">
      <alignment wrapText="1"/>
    </xf>
    <xf numFmtId="0" fontId="5" fillId="4" borderId="17" xfId="4" applyFont="1" applyFill="1" applyBorder="1" applyAlignment="1">
      <alignment wrapText="1"/>
    </xf>
    <xf numFmtId="0" fontId="5" fillId="4" borderId="15" xfId="4" applyFont="1" applyFill="1" applyBorder="1" applyAlignment="1">
      <alignment horizontal="left" wrapText="1"/>
    </xf>
    <xf numFmtId="0" fontId="5" fillId="4" borderId="3" xfId="4" applyFont="1" applyFill="1" applyBorder="1" applyAlignment="1">
      <alignment horizontal="left" wrapText="1"/>
    </xf>
    <xf numFmtId="0" fontId="5" fillId="4" borderId="13" xfId="4" applyFont="1" applyFill="1" applyBorder="1" applyAlignment="1">
      <alignment horizontal="left" wrapText="1"/>
    </xf>
    <xf numFmtId="0" fontId="5" fillId="4" borderId="15" xfId="4" applyFont="1" applyFill="1" applyBorder="1" applyAlignment="1">
      <alignment wrapText="1"/>
    </xf>
    <xf numFmtId="0" fontId="5" fillId="4" borderId="3" xfId="4" applyFont="1" applyFill="1" applyBorder="1" applyAlignment="1">
      <alignment wrapText="1"/>
    </xf>
    <xf numFmtId="0" fontId="5" fillId="4" borderId="13" xfId="4" applyFont="1" applyFill="1" applyBorder="1" applyAlignment="1">
      <alignment wrapText="1"/>
    </xf>
    <xf numFmtId="0" fontId="5" fillId="4" borderId="15" xfId="4" applyFont="1" applyFill="1" applyBorder="1" applyAlignment="1">
      <alignment horizontal="center" wrapText="1"/>
    </xf>
    <xf numFmtId="0" fontId="5" fillId="4" borderId="3" xfId="4" applyFont="1" applyFill="1" applyBorder="1" applyAlignment="1">
      <alignment horizontal="center" wrapText="1"/>
    </xf>
    <xf numFmtId="0" fontId="5" fillId="4" borderId="13" xfId="4" applyFont="1" applyFill="1" applyBorder="1" applyAlignment="1">
      <alignment horizontal="center" wrapText="1"/>
    </xf>
    <xf numFmtId="1" fontId="5" fillId="4" borderId="15" xfId="4" applyNumberFormat="1" applyFont="1" applyFill="1" applyBorder="1" applyAlignment="1">
      <alignment wrapText="1"/>
    </xf>
    <xf numFmtId="1" fontId="5" fillId="4" borderId="3" xfId="4" applyNumberFormat="1" applyFont="1" applyFill="1" applyBorder="1" applyAlignment="1">
      <alignment wrapText="1"/>
    </xf>
    <xf numFmtId="1" fontId="5" fillId="4" borderId="13" xfId="4" applyNumberFormat="1" applyFont="1" applyFill="1" applyBorder="1" applyAlignment="1">
      <alignment wrapText="1"/>
    </xf>
    <xf numFmtId="0" fontId="5" fillId="4" borderId="20" xfId="4" applyFont="1" applyFill="1" applyBorder="1" applyAlignment="1">
      <alignment wrapText="1"/>
    </xf>
    <xf numFmtId="0" fontId="5" fillId="4" borderId="22" xfId="4" applyFont="1" applyFill="1" applyBorder="1" applyAlignment="1">
      <alignment wrapText="1"/>
    </xf>
    <xf numFmtId="0" fontId="9" fillId="4" borderId="3" xfId="4" applyFont="1" applyFill="1" applyBorder="1" applyAlignment="1">
      <alignment horizontal="center" wrapText="1"/>
    </xf>
    <xf numFmtId="0" fontId="5" fillId="4" borderId="18" xfId="4" applyFont="1" applyFill="1" applyBorder="1" applyAlignment="1">
      <alignment horizontal="center" wrapText="1"/>
    </xf>
    <xf numFmtId="0" fontId="5" fillId="4" borderId="16" xfId="4" applyFont="1" applyFill="1" applyBorder="1" applyAlignment="1">
      <alignment wrapText="1"/>
    </xf>
    <xf numFmtId="0" fontId="9" fillId="4" borderId="10" xfId="4" applyFont="1" applyFill="1" applyBorder="1" applyAlignment="1">
      <alignment horizontal="center" wrapText="1"/>
    </xf>
    <xf numFmtId="0" fontId="5" fillId="4" borderId="14" xfId="4" applyFont="1" applyFill="1" applyBorder="1" applyAlignment="1">
      <alignment horizontal="center" wrapText="1"/>
    </xf>
    <xf numFmtId="0" fontId="17" fillId="4" borderId="3" xfId="4" applyFont="1" applyFill="1" applyBorder="1" applyAlignment="1">
      <alignment horizontal="center" wrapText="1"/>
    </xf>
    <xf numFmtId="0" fontId="17" fillId="4" borderId="13" xfId="4" applyFont="1" applyFill="1" applyBorder="1" applyAlignment="1">
      <alignment horizontal="center" wrapText="1"/>
    </xf>
    <xf numFmtId="0" fontId="6" fillId="0" borderId="2" xfId="4" applyFont="1" applyBorder="1" applyAlignment="1"/>
    <xf numFmtId="0" fontId="5" fillId="4" borderId="17" xfId="4" applyFont="1" applyFill="1" applyBorder="1" applyAlignment="1">
      <alignment horizontal="right" wrapText="1"/>
    </xf>
    <xf numFmtId="0" fontId="5" fillId="5" borderId="15" xfId="4" applyFont="1" applyFill="1" applyBorder="1" applyAlignment="1">
      <alignment horizontal="left" wrapText="1"/>
    </xf>
    <xf numFmtId="0" fontId="16" fillId="5" borderId="3" xfId="4" applyFont="1" applyFill="1" applyBorder="1" applyAlignment="1">
      <alignment horizontal="center" wrapText="1"/>
    </xf>
    <xf numFmtId="0" fontId="16" fillId="5" borderId="13" xfId="4" applyFont="1" applyFill="1" applyBorder="1" applyAlignment="1">
      <alignment horizontal="center" wrapText="1"/>
    </xf>
    <xf numFmtId="164" fontId="5" fillId="5" borderId="3" xfId="7" applyFont="1" applyFill="1" applyBorder="1" applyAlignment="1">
      <alignment horizontal="center" wrapText="1"/>
    </xf>
    <xf numFmtId="164" fontId="19" fillId="5" borderId="3" xfId="4" applyNumberFormat="1" applyFont="1" applyFill="1" applyBorder="1" applyAlignment="1">
      <alignment horizontal="center" wrapText="1"/>
    </xf>
    <xf numFmtId="0" fontId="5" fillId="5" borderId="17" xfId="4" applyFont="1" applyFill="1" applyBorder="1" applyAlignment="1">
      <alignment horizontal="left" wrapText="1"/>
    </xf>
    <xf numFmtId="164" fontId="19" fillId="5" borderId="18" xfId="4" applyNumberFormat="1" applyFont="1" applyFill="1" applyBorder="1" applyAlignment="1">
      <alignment horizontal="center" wrapText="1"/>
    </xf>
    <xf numFmtId="0" fontId="5" fillId="5" borderId="16" xfId="4" applyFont="1" applyFill="1" applyBorder="1" applyAlignment="1">
      <alignment horizontal="right" wrapText="1"/>
    </xf>
    <xf numFmtId="164" fontId="5" fillId="5" borderId="10" xfId="4" applyNumberFormat="1" applyFont="1" applyFill="1" applyBorder="1" applyAlignment="1">
      <alignment horizontal="center" wrapText="1"/>
    </xf>
    <xf numFmtId="10" fontId="19" fillId="4" borderId="3" xfId="3" applyNumberFormat="1" applyFont="1" applyFill="1" applyBorder="1" applyAlignment="1">
      <alignment horizontal="center" wrapText="1"/>
    </xf>
    <xf numFmtId="10" fontId="18" fillId="5" borderId="14" xfId="4" applyNumberFormat="1" applyFont="1" applyFill="1" applyBorder="1" applyAlignment="1">
      <alignment horizontal="center" wrapText="1"/>
    </xf>
    <xf numFmtId="10" fontId="20" fillId="4" borderId="3" xfId="3" applyNumberFormat="1" applyFont="1" applyFill="1" applyBorder="1" applyAlignment="1">
      <alignment horizontal="center" wrapText="1"/>
    </xf>
    <xf numFmtId="10" fontId="5" fillId="5" borderId="19" xfId="3" applyNumberFormat="1" applyFont="1" applyFill="1" applyBorder="1" applyAlignment="1">
      <alignment horizontal="center" wrapText="1"/>
    </xf>
    <xf numFmtId="10" fontId="5" fillId="5" borderId="13" xfId="3" applyNumberFormat="1" applyFont="1" applyFill="1" applyBorder="1" applyAlignment="1">
      <alignment horizontal="center" wrapText="1"/>
    </xf>
    <xf numFmtId="10" fontId="19" fillId="5" borderId="13" xfId="3" applyNumberFormat="1" applyFont="1" applyFill="1" applyBorder="1" applyAlignment="1">
      <alignment horizontal="center" wrapText="1"/>
    </xf>
    <xf numFmtId="0" fontId="16" fillId="5" borderId="15" xfId="4" applyFont="1" applyFill="1" applyBorder="1" applyAlignment="1">
      <alignment horizontal="left" wrapText="1"/>
    </xf>
    <xf numFmtId="164" fontId="5" fillId="5" borderId="18" xfId="4" applyNumberFormat="1" applyFont="1" applyFill="1" applyBorder="1" applyAlignment="1">
      <alignment horizontal="center" wrapText="1"/>
    </xf>
    <xf numFmtId="0" fontId="6" fillId="0" borderId="23" xfId="4" applyFont="1" applyBorder="1" applyAlignment="1">
      <alignment horizontal="center"/>
    </xf>
    <xf numFmtId="0" fontId="8" fillId="0" borderId="17" xfId="4" applyFont="1" applyBorder="1" applyAlignment="1">
      <alignment horizontal="left"/>
    </xf>
    <xf numFmtId="0" fontId="18" fillId="4" borderId="19" xfId="4" applyFont="1" applyFill="1" applyBorder="1" applyAlignment="1">
      <alignment horizontal="center" wrapText="1"/>
    </xf>
    <xf numFmtId="0" fontId="5" fillId="4" borderId="19" xfId="4" applyFont="1" applyFill="1" applyBorder="1" applyAlignment="1">
      <alignment horizontal="center" wrapText="1"/>
    </xf>
    <xf numFmtId="0" fontId="8" fillId="0" borderId="24" xfId="4" applyFont="1" applyBorder="1" applyAlignment="1">
      <alignment horizontal="center"/>
    </xf>
    <xf numFmtId="0" fontId="18" fillId="4" borderId="3" xfId="4" applyFont="1" applyFill="1" applyBorder="1" applyAlignment="1">
      <alignment horizontal="center" wrapText="1"/>
    </xf>
    <xf numFmtId="10" fontId="5" fillId="5" borderId="3" xfId="3" applyNumberFormat="1" applyFont="1" applyFill="1" applyBorder="1" applyAlignment="1">
      <alignment horizontal="center" wrapText="1"/>
    </xf>
    <xf numFmtId="10" fontId="19" fillId="5" borderId="3" xfId="3" applyNumberFormat="1" applyFont="1" applyFill="1" applyBorder="1" applyAlignment="1">
      <alignment horizontal="center" wrapText="1"/>
    </xf>
    <xf numFmtId="44" fontId="5" fillId="4" borderId="13" xfId="4" applyNumberFormat="1" applyFont="1" applyFill="1" applyBorder="1" applyAlignment="1">
      <alignment horizontal="center" wrapText="1"/>
    </xf>
    <xf numFmtId="164" fontId="5" fillId="4" borderId="3" xfId="4" applyNumberFormat="1" applyFont="1" applyFill="1" applyBorder="1" applyAlignment="1">
      <alignment horizontal="center" wrapText="1"/>
    </xf>
    <xf numFmtId="8" fontId="6" fillId="0" borderId="3" xfId="4" applyNumberFormat="1" applyFont="1" applyBorder="1" applyAlignment="1"/>
    <xf numFmtId="164" fontId="6" fillId="0" borderId="0" xfId="4" applyNumberFormat="1" applyFont="1"/>
    <xf numFmtId="164" fontId="5" fillId="4" borderId="13" xfId="4" applyNumberFormat="1" applyFont="1" applyFill="1" applyBorder="1" applyAlignment="1">
      <alignment horizontal="center" wrapText="1"/>
    </xf>
    <xf numFmtId="0" fontId="9" fillId="4" borderId="18" xfId="4" applyFont="1" applyFill="1" applyBorder="1" applyAlignment="1">
      <alignment horizontal="center" wrapText="1"/>
    </xf>
    <xf numFmtId="0" fontId="13" fillId="0" borderId="2" xfId="4" applyFont="1" applyBorder="1"/>
    <xf numFmtId="0" fontId="8" fillId="6" borderId="25" xfId="4" applyFont="1" applyFill="1" applyBorder="1" applyAlignment="1">
      <alignment horizontal="center"/>
    </xf>
    <xf numFmtId="0" fontId="8" fillId="6" borderId="4" xfId="4" applyFont="1" applyFill="1" applyBorder="1" applyAlignment="1">
      <alignment horizontal="center"/>
    </xf>
    <xf numFmtId="0" fontId="6" fillId="6" borderId="26" xfId="4" applyFont="1" applyFill="1" applyBorder="1"/>
    <xf numFmtId="0" fontId="6" fillId="6" borderId="7" xfId="4" applyFont="1" applyFill="1" applyBorder="1"/>
    <xf numFmtId="0" fontId="8" fillId="6" borderId="26" xfId="4" applyFont="1" applyFill="1" applyBorder="1" applyAlignment="1">
      <alignment horizontal="center"/>
    </xf>
    <xf numFmtId="0" fontId="8" fillId="6" borderId="7" xfId="4" applyFont="1" applyFill="1" applyBorder="1" applyAlignment="1">
      <alignment horizontal="center"/>
    </xf>
    <xf numFmtId="0" fontId="6" fillId="6" borderId="27" xfId="4" applyFont="1" applyFill="1" applyBorder="1"/>
    <xf numFmtId="0" fontId="6" fillId="6" borderId="9" xfId="4" applyFont="1" applyFill="1" applyBorder="1"/>
    <xf numFmtId="0" fontId="16" fillId="5" borderId="18" xfId="4" applyFont="1" applyFill="1" applyBorder="1" applyAlignment="1">
      <alignment horizontal="center" wrapText="1"/>
    </xf>
    <xf numFmtId="0" fontId="16" fillId="5" borderId="19" xfId="4" applyFont="1" applyFill="1" applyBorder="1" applyAlignment="1">
      <alignment horizontal="center" wrapText="1"/>
    </xf>
    <xf numFmtId="0" fontId="5" fillId="5" borderId="16" xfId="4" applyFont="1" applyFill="1" applyBorder="1" applyAlignment="1">
      <alignment horizontal="left" wrapText="1"/>
    </xf>
    <xf numFmtId="10" fontId="19" fillId="5" borderId="14" xfId="3" applyNumberFormat="1" applyFont="1" applyFill="1" applyBorder="1" applyAlignment="1">
      <alignment horizontal="center" wrapText="1"/>
    </xf>
    <xf numFmtId="10" fontId="19" fillId="5" borderId="10" xfId="3" applyNumberFormat="1" applyFont="1" applyFill="1" applyBorder="1" applyAlignment="1">
      <alignment horizontal="center" wrapText="1"/>
    </xf>
    <xf numFmtId="44" fontId="5" fillId="4" borderId="3" xfId="4" applyNumberFormat="1" applyFont="1" applyFill="1" applyBorder="1" applyAlignment="1">
      <alignment horizontal="center" wrapText="1"/>
    </xf>
    <xf numFmtId="0" fontId="5" fillId="5" borderId="28" xfId="4" applyFont="1" applyFill="1" applyBorder="1" applyAlignment="1">
      <alignment horizontal="right" wrapText="1" indent="1"/>
    </xf>
    <xf numFmtId="0" fontId="5" fillId="5" borderId="29" xfId="4" applyFont="1" applyFill="1" applyBorder="1" applyAlignment="1">
      <alignment horizontal="center" wrapText="1"/>
    </xf>
    <xf numFmtId="10" fontId="18" fillId="5" borderId="30" xfId="3" applyNumberFormat="1" applyFont="1" applyFill="1" applyBorder="1" applyAlignment="1">
      <alignment horizontal="center" wrapText="1"/>
    </xf>
    <xf numFmtId="10" fontId="18" fillId="5" borderId="18" xfId="3" applyNumberFormat="1" applyFont="1" applyFill="1" applyBorder="1" applyAlignment="1">
      <alignment horizontal="center" wrapText="1"/>
    </xf>
    <xf numFmtId="0" fontId="5" fillId="4" borderId="16" xfId="4" applyFont="1" applyFill="1" applyBorder="1" applyAlignment="1">
      <alignment horizontal="left" wrapText="1"/>
    </xf>
    <xf numFmtId="10" fontId="16" fillId="4" borderId="10" xfId="4" applyNumberFormat="1" applyFont="1" applyFill="1" applyBorder="1" applyAlignment="1">
      <alignment horizontal="center" wrapText="1"/>
    </xf>
    <xf numFmtId="44" fontId="5" fillId="4" borderId="14" xfId="4" applyNumberFormat="1" applyFont="1" applyFill="1" applyBorder="1" applyAlignment="1">
      <alignment horizontal="center" wrapText="1"/>
    </xf>
    <xf numFmtId="44" fontId="5" fillId="4" borderId="10" xfId="4" applyNumberFormat="1" applyFont="1" applyFill="1" applyBorder="1" applyAlignment="1">
      <alignment horizontal="center" wrapText="1"/>
    </xf>
    <xf numFmtId="44" fontId="18" fillId="4" borderId="3" xfId="4" applyNumberFormat="1" applyFont="1" applyFill="1" applyBorder="1" applyAlignment="1">
      <alignment horizontal="center" wrapText="1"/>
    </xf>
    <xf numFmtId="10" fontId="18" fillId="4" borderId="3" xfId="4" applyNumberFormat="1" applyFont="1" applyFill="1" applyBorder="1" applyAlignment="1">
      <alignment horizontal="center" wrapText="1"/>
    </xf>
    <xf numFmtId="10" fontId="17" fillId="4" borderId="3" xfId="4" applyNumberFormat="1" applyFont="1" applyFill="1" applyBorder="1" applyAlignment="1">
      <alignment horizontal="center" wrapText="1"/>
    </xf>
    <xf numFmtId="0" fontId="6" fillId="0" borderId="19" xfId="4" applyFont="1" applyBorder="1" applyAlignment="1">
      <alignment horizontal="center"/>
    </xf>
    <xf numFmtId="0" fontId="6" fillId="0" borderId="31" xfId="4" applyFont="1" applyBorder="1"/>
    <xf numFmtId="0" fontId="16" fillId="0" borderId="2" xfId="4" applyFont="1" applyBorder="1" applyAlignment="1">
      <alignment horizontal="center" wrapText="1"/>
    </xf>
    <xf numFmtId="0" fontId="8" fillId="0" borderId="2" xfId="4" applyFont="1" applyBorder="1"/>
    <xf numFmtId="0" fontId="16" fillId="0" borderId="2" xfId="4" applyFont="1" applyBorder="1" applyAlignment="1"/>
    <xf numFmtId="0" fontId="16" fillId="0" borderId="2" xfId="4" applyFont="1" applyBorder="1" applyAlignment="1">
      <alignment wrapText="1"/>
    </xf>
    <xf numFmtId="0" fontId="6" fillId="2" borderId="13" xfId="4" applyFont="1" applyFill="1" applyBorder="1"/>
    <xf numFmtId="44" fontId="6" fillId="0" borderId="27" xfId="5" applyFont="1" applyBorder="1"/>
    <xf numFmtId="44" fontId="6" fillId="0" borderId="32" xfId="5" applyFont="1" applyBorder="1"/>
    <xf numFmtId="44" fontId="6" fillId="2" borderId="26" xfId="5" applyFont="1" applyFill="1" applyBorder="1"/>
    <xf numFmtId="44" fontId="16" fillId="0" borderId="26" xfId="5" applyFont="1" applyBorder="1" applyAlignment="1">
      <alignment horizontal="center" wrapText="1"/>
    </xf>
    <xf numFmtId="44" fontId="6" fillId="0" borderId="26" xfId="5" applyFont="1" applyBorder="1" applyAlignment="1">
      <alignment horizontal="center"/>
    </xf>
    <xf numFmtId="44" fontId="13" fillId="0" borderId="26" xfId="5" applyFont="1" applyBorder="1" applyAlignment="1">
      <alignment horizontal="center"/>
    </xf>
    <xf numFmtId="44" fontId="6" fillId="0" borderId="26" xfId="5" applyFont="1" applyBorder="1"/>
    <xf numFmtId="0" fontId="6" fillId="0" borderId="26" xfId="4" applyFont="1" applyBorder="1"/>
    <xf numFmtId="44" fontId="13" fillId="0" borderId="26" xfId="4" applyNumberFormat="1" applyFont="1" applyBorder="1" applyAlignment="1">
      <alignment horizontal="center"/>
    </xf>
    <xf numFmtId="44" fontId="9" fillId="0" borderId="26" xfId="5" applyFont="1" applyBorder="1"/>
    <xf numFmtId="164" fontId="22" fillId="4" borderId="3" xfId="7" applyFont="1" applyFill="1" applyBorder="1" applyAlignment="1">
      <alignment wrapText="1"/>
    </xf>
    <xf numFmtId="44" fontId="22" fillId="4" borderId="3" xfId="7" applyNumberFormat="1" applyFont="1" applyFill="1" applyBorder="1" applyAlignment="1">
      <alignment wrapText="1"/>
    </xf>
    <xf numFmtId="44" fontId="5" fillId="5" borderId="10" xfId="4" applyNumberFormat="1" applyFont="1" applyFill="1" applyBorder="1" applyAlignment="1">
      <alignment horizontal="center" wrapText="1"/>
    </xf>
    <xf numFmtId="164" fontId="5" fillId="5" borderId="21" xfId="4" applyNumberFormat="1" applyFont="1" applyFill="1" applyBorder="1" applyAlignment="1">
      <alignment horizontal="center" wrapText="1"/>
    </xf>
    <xf numFmtId="10" fontId="5" fillId="5" borderId="3" xfId="3" applyNumberFormat="1" applyFont="1" applyFill="1" applyBorder="1" applyAlignment="1">
      <alignment horizontal="left" wrapText="1"/>
    </xf>
    <xf numFmtId="164" fontId="5" fillId="5" borderId="21" xfId="4" applyNumberFormat="1" applyFont="1" applyFill="1" applyBorder="1" applyAlignment="1">
      <alignment horizontal="left" wrapText="1"/>
    </xf>
    <xf numFmtId="44" fontId="22" fillId="5" borderId="21" xfId="4" applyNumberFormat="1" applyFont="1" applyFill="1" applyBorder="1" applyAlignment="1">
      <alignment horizontal="center" wrapText="1"/>
    </xf>
    <xf numFmtId="44" fontId="22" fillId="5" borderId="3" xfId="3" applyNumberFormat="1" applyFont="1" applyFill="1" applyBorder="1" applyAlignment="1">
      <alignment horizontal="left" wrapText="1"/>
    </xf>
    <xf numFmtId="44" fontId="19" fillId="5" borderId="3" xfId="4" applyNumberFormat="1" applyFont="1" applyFill="1" applyBorder="1" applyAlignment="1">
      <alignment horizontal="left" wrapText="1"/>
    </xf>
    <xf numFmtId="44" fontId="22" fillId="5" borderId="10" xfId="7" applyNumberFormat="1" applyFont="1" applyFill="1" applyBorder="1" applyAlignment="1">
      <alignment horizontal="left" wrapText="1"/>
    </xf>
    <xf numFmtId="0" fontId="5" fillId="4" borderId="16" xfId="4" applyFont="1" applyFill="1" applyBorder="1" applyAlignment="1">
      <alignment horizontal="center" wrapText="1"/>
    </xf>
    <xf numFmtId="0" fontId="5" fillId="4" borderId="10" xfId="4" applyFont="1" applyFill="1" applyBorder="1" applyAlignment="1">
      <alignment horizontal="center" wrapText="1"/>
    </xf>
    <xf numFmtId="0" fontId="5" fillId="4" borderId="16" xfId="4" quotePrefix="1" applyFont="1" applyFill="1" applyBorder="1" applyAlignment="1">
      <alignment horizontal="left" wrapText="1"/>
    </xf>
    <xf numFmtId="0" fontId="5" fillId="4" borderId="10" xfId="4" quotePrefix="1" applyFont="1" applyFill="1" applyBorder="1" applyAlignment="1">
      <alignment horizontal="left" wrapText="1"/>
    </xf>
    <xf numFmtId="0" fontId="5" fillId="4" borderId="14" xfId="4" quotePrefix="1" applyFont="1" applyFill="1" applyBorder="1" applyAlignment="1">
      <alignment horizontal="left" wrapText="1"/>
    </xf>
    <xf numFmtId="0" fontId="5" fillId="4" borderId="10" xfId="4" applyFont="1" applyFill="1" applyBorder="1" applyAlignment="1">
      <alignment wrapText="1"/>
    </xf>
    <xf numFmtId="0" fontId="5" fillId="4" borderId="14" xfId="4" applyFont="1" applyFill="1" applyBorder="1" applyAlignment="1">
      <alignment wrapText="1"/>
    </xf>
    <xf numFmtId="0" fontId="8" fillId="0" borderId="2" xfId="4" applyFont="1" applyBorder="1" applyAlignment="1">
      <alignment wrapText="1"/>
    </xf>
    <xf numFmtId="0" fontId="6" fillId="0" borderId="19" xfId="4" applyFont="1" applyBorder="1"/>
    <xf numFmtId="0" fontId="6" fillId="0" borderId="32" xfId="4" applyFont="1" applyBorder="1"/>
    <xf numFmtId="0" fontId="5" fillId="4" borderId="15" xfId="4" applyFont="1" applyFill="1" applyBorder="1" applyAlignment="1">
      <alignment horizontal="right" wrapText="1"/>
    </xf>
    <xf numFmtId="44" fontId="22" fillId="4" borderId="10" xfId="7" applyNumberFormat="1" applyFont="1" applyFill="1" applyBorder="1" applyAlignment="1">
      <alignment wrapText="1"/>
    </xf>
    <xf numFmtId="44" fontId="5" fillId="4" borderId="18" xfId="4" applyNumberFormat="1" applyFont="1" applyFill="1" applyBorder="1" applyAlignment="1">
      <alignment wrapText="1"/>
    </xf>
    <xf numFmtId="44" fontId="22" fillId="4" borderId="18" xfId="4" applyNumberFormat="1" applyFont="1" applyFill="1" applyBorder="1" applyAlignment="1">
      <alignment wrapText="1"/>
    </xf>
    <xf numFmtId="44" fontId="22" fillId="4" borderId="3" xfId="4" applyNumberFormat="1" applyFont="1" applyFill="1" applyBorder="1" applyAlignment="1">
      <alignment wrapText="1"/>
    </xf>
    <xf numFmtId="44" fontId="22" fillId="4" borderId="10" xfId="4" applyNumberFormat="1" applyFont="1" applyFill="1" applyBorder="1" applyAlignment="1">
      <alignment wrapText="1"/>
    </xf>
    <xf numFmtId="0" fontId="5" fillId="0" borderId="0" xfId="4" applyFont="1" applyAlignment="1">
      <alignment horizontal="center" wrapText="1"/>
    </xf>
    <xf numFmtId="8" fontId="21" fillId="0" borderId="0" xfId="4" applyNumberFormat="1" applyFont="1" applyAlignment="1"/>
    <xf numFmtId="44" fontId="5" fillId="0" borderId="0" xfId="5" applyFont="1"/>
    <xf numFmtId="0" fontId="5" fillId="7" borderId="0" xfId="4" applyFont="1" applyFill="1" applyAlignment="1">
      <alignment horizontal="center" wrapText="1"/>
    </xf>
    <xf numFmtId="0" fontId="6" fillId="0" borderId="33" xfId="4" applyFont="1" applyBorder="1"/>
    <xf numFmtId="9" fontId="8" fillId="2" borderId="3" xfId="3" applyFont="1" applyFill="1" applyBorder="1" applyAlignment="1"/>
    <xf numFmtId="44" fontId="6" fillId="0" borderId="26" xfId="4" applyNumberFormat="1" applyFont="1" applyBorder="1"/>
    <xf numFmtId="0" fontId="8" fillId="0" borderId="0" xfId="4" applyFont="1"/>
    <xf numFmtId="0" fontId="8" fillId="0" borderId="0" xfId="4" applyFont="1" applyAlignment="1">
      <alignment wrapText="1"/>
    </xf>
    <xf numFmtId="44" fontId="8" fillId="0" borderId="0" xfId="4" applyNumberFormat="1" applyFont="1"/>
    <xf numFmtId="0" fontId="21" fillId="0" borderId="3" xfId="4" applyFont="1" applyBorder="1" applyAlignment="1">
      <alignment horizontal="center" wrapText="1"/>
    </xf>
    <xf numFmtId="0" fontId="21" fillId="0" borderId="0" xfId="4" applyFont="1" applyAlignment="1">
      <alignment horizontal="left"/>
    </xf>
    <xf numFmtId="44" fontId="6" fillId="0" borderId="3" xfId="4" applyNumberFormat="1" applyFont="1" applyBorder="1" applyAlignment="1">
      <alignment horizontal="center"/>
    </xf>
    <xf numFmtId="44" fontId="5" fillId="0" borderId="3" xfId="4" applyNumberFormat="1" applyFont="1" applyBorder="1" applyAlignment="1">
      <alignment horizontal="center"/>
    </xf>
    <xf numFmtId="0" fontId="21" fillId="0" borderId="3" xfId="4" applyFont="1" applyBorder="1" applyAlignment="1">
      <alignment horizontal="center"/>
    </xf>
    <xf numFmtId="44" fontId="21" fillId="0" borderId="3" xfId="4" applyNumberFormat="1" applyFont="1" applyBorder="1" applyAlignment="1">
      <alignment horizontal="center"/>
    </xf>
    <xf numFmtId="44" fontId="16" fillId="0" borderId="18" xfId="5" applyFont="1" applyBorder="1" applyAlignment="1">
      <alignment wrapText="1"/>
    </xf>
    <xf numFmtId="0" fontId="16" fillId="0" borderId="18" xfId="4" applyFont="1" applyBorder="1" applyAlignment="1">
      <alignment wrapText="1"/>
    </xf>
    <xf numFmtId="0" fontId="14" fillId="0" borderId="3" xfId="4" applyFont="1" applyBorder="1" applyAlignment="1">
      <alignment horizontal="center" wrapText="1"/>
    </xf>
    <xf numFmtId="10" fontId="6" fillId="0" borderId="3" xfId="4" applyNumberFormat="1" applyFont="1" applyBorder="1" applyAlignment="1"/>
    <xf numFmtId="44" fontId="6" fillId="0" borderId="26" xfId="4" applyNumberFormat="1" applyFont="1" applyBorder="1" applyAlignment="1"/>
    <xf numFmtId="0" fontId="9" fillId="0" borderId="17" xfId="4" applyFont="1" applyBorder="1"/>
    <xf numFmtId="0" fontId="6" fillId="0" borderId="23" xfId="4" applyFont="1" applyBorder="1"/>
    <xf numFmtId="0" fontId="6" fillId="0" borderId="23" xfId="4" applyFont="1" applyBorder="1" applyAlignment="1"/>
    <xf numFmtId="9" fontId="6" fillId="0" borderId="0" xfId="4" applyNumberFormat="1" applyFont="1"/>
    <xf numFmtId="0" fontId="16" fillId="4" borderId="16" xfId="4" applyFont="1" applyFill="1" applyBorder="1" applyAlignment="1">
      <alignment wrapText="1"/>
    </xf>
    <xf numFmtId="164" fontId="22" fillId="4" borderId="18" xfId="7" applyFont="1" applyFill="1" applyBorder="1" applyAlignment="1">
      <alignment wrapText="1"/>
    </xf>
    <xf numFmtId="164" fontId="22" fillId="4" borderId="10" xfId="7" applyFont="1" applyFill="1" applyBorder="1" applyAlignment="1">
      <alignment wrapText="1"/>
    </xf>
    <xf numFmtId="9" fontId="10" fillId="4" borderId="3" xfId="4" applyNumberFormat="1" applyFont="1" applyFill="1" applyBorder="1" applyAlignment="1">
      <alignment horizontal="center" wrapText="1"/>
    </xf>
    <xf numFmtId="44" fontId="8" fillId="0" borderId="26" xfId="5" applyFont="1" applyBorder="1"/>
    <xf numFmtId="0" fontId="6" fillId="8" borderId="3" xfId="4" applyFont="1" applyFill="1" applyBorder="1"/>
    <xf numFmtId="10" fontId="10" fillId="0" borderId="0" xfId="6" applyFont="1" applyAlignment="1">
      <alignment horizontal="center"/>
    </xf>
    <xf numFmtId="10" fontId="6" fillId="0" borderId="3" xfId="5" applyNumberFormat="1" applyFont="1" applyBorder="1" applyAlignment="1">
      <alignment horizontal="center"/>
    </xf>
    <xf numFmtId="9" fontId="6" fillId="0" borderId="3" xfId="5" applyNumberFormat="1" applyFont="1" applyBorder="1" applyAlignment="1">
      <alignment horizontal="center"/>
    </xf>
    <xf numFmtId="44" fontId="6" fillId="0" borderId="3" xfId="5" applyNumberFormat="1" applyFont="1" applyBorder="1" applyAlignment="1">
      <alignment horizontal="center"/>
    </xf>
    <xf numFmtId="44" fontId="13" fillId="0" borderId="26" xfId="5" applyFont="1" applyBorder="1"/>
    <xf numFmtId="44" fontId="6" fillId="0" borderId="3" xfId="4" applyNumberFormat="1" applyFont="1" applyBorder="1"/>
    <xf numFmtId="44" fontId="23" fillId="0" borderId="3" xfId="4" applyNumberFormat="1" applyFont="1" applyBorder="1"/>
    <xf numFmtId="44" fontId="6" fillId="0" borderId="0" xfId="4" applyNumberFormat="1" applyFont="1" applyAlignment="1"/>
    <xf numFmtId="164" fontId="8" fillId="0" borderId="0" xfId="4" applyNumberFormat="1" applyFont="1"/>
    <xf numFmtId="44" fontId="6" fillId="0" borderId="0" xfId="4" applyNumberFormat="1" applyFont="1" applyBorder="1"/>
    <xf numFmtId="0" fontId="21" fillId="0" borderId="7" xfId="4" applyFont="1" applyBorder="1" applyAlignment="1">
      <alignment horizontal="center" wrapText="1"/>
    </xf>
    <xf numFmtId="0" fontId="10" fillId="4" borderId="3" xfId="4" applyFont="1" applyFill="1" applyBorder="1" applyAlignment="1">
      <alignment horizontal="center" wrapText="1"/>
    </xf>
    <xf numFmtId="10" fontId="5" fillId="3" borderId="3" xfId="5" applyNumberFormat="1" applyFont="1" applyFill="1" applyBorder="1"/>
    <xf numFmtId="44" fontId="5" fillId="3" borderId="13" xfId="4" applyNumberFormat="1" applyFont="1" applyFill="1" applyBorder="1" applyAlignment="1">
      <alignment horizontal="center" wrapText="1"/>
    </xf>
    <xf numFmtId="10" fontId="6" fillId="0" borderId="0" xfId="3" applyNumberFormat="1" applyFont="1" applyAlignment="1">
      <alignment horizontal="left"/>
    </xf>
    <xf numFmtId="164" fontId="6" fillId="0" borderId="0" xfId="7" applyFont="1" applyAlignment="1">
      <alignment horizontal="left"/>
    </xf>
    <xf numFmtId="0" fontId="16" fillId="4" borderId="3" xfId="4" applyFont="1" applyFill="1" applyBorder="1" applyAlignment="1">
      <alignment wrapText="1"/>
    </xf>
    <xf numFmtId="0" fontId="16" fillId="4" borderId="13" xfId="4" applyFont="1" applyFill="1" applyBorder="1" applyAlignment="1">
      <alignment wrapText="1"/>
    </xf>
    <xf numFmtId="44" fontId="5" fillId="4" borderId="13" xfId="4" applyNumberFormat="1" applyFont="1" applyFill="1" applyBorder="1" applyAlignment="1">
      <alignment wrapText="1"/>
    </xf>
    <xf numFmtId="0" fontId="5" fillId="4" borderId="13" xfId="4" applyFont="1" applyFill="1" applyBorder="1" applyAlignment="1">
      <alignment horizontal="center" wrapText="1"/>
    </xf>
    <xf numFmtId="0" fontId="5" fillId="4" borderId="15" xfId="4" applyFont="1" applyFill="1" applyBorder="1" applyAlignment="1">
      <alignment horizontal="center" wrapText="1"/>
    </xf>
    <xf numFmtId="0" fontId="5" fillId="0" borderId="0" xfId="4" applyAlignment="1">
      <alignment vertical="top" wrapText="1"/>
    </xf>
    <xf numFmtId="0" fontId="12" fillId="0" borderId="0" xfId="4" applyFont="1" applyAlignment="1">
      <alignment horizontal="right"/>
    </xf>
    <xf numFmtId="0" fontId="7" fillId="0" borderId="0" xfId="4" applyFont="1" applyAlignment="1">
      <alignment horizontal="right"/>
    </xf>
    <xf numFmtId="0" fontId="6" fillId="0" borderId="0" xfId="4" applyFont="1" applyAlignment="1">
      <alignment horizontal="left"/>
    </xf>
  </cellXfs>
  <cellStyles count="8">
    <cellStyle name="Currency" xfId="7" builtinId="4"/>
    <cellStyle name="Currency 2" xfId="5"/>
    <cellStyle name="Normal" xfId="0" builtinId="0"/>
    <cellStyle name="Normal 2" xfId="1"/>
    <cellStyle name="Normal 3" xfId="4"/>
    <cellStyle name="Percent" xfId="3" builtinId="5"/>
    <cellStyle name="Percent 2" xfId="2"/>
    <cellStyle name="Percent 3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2:P120"/>
  <sheetViews>
    <sheetView tabSelected="1" zoomScale="80" zoomScaleNormal="80" workbookViewId="0">
      <selection activeCell="Q18" sqref="Q18"/>
    </sheetView>
  </sheetViews>
  <sheetFormatPr defaultColWidth="9.140625" defaultRowHeight="15" outlineLevelRow="7" outlineLevelCol="1" x14ac:dyDescent="0.2"/>
  <cols>
    <col min="1" max="1" width="39" style="1" customWidth="1"/>
    <col min="2" max="2" width="20.5703125" style="1" customWidth="1" outlineLevel="1"/>
    <col min="3" max="3" width="23.140625" style="1" customWidth="1" outlineLevel="1"/>
    <col min="4" max="4" width="16.140625" style="1" customWidth="1" outlineLevel="1"/>
    <col min="5" max="5" width="19.140625" style="1" customWidth="1" outlineLevel="1"/>
    <col min="6" max="6" width="26.7109375" style="2" customWidth="1"/>
    <col min="7" max="7" width="9.42578125" style="2" customWidth="1"/>
    <col min="8" max="8" width="15" style="3" customWidth="1"/>
    <col min="9" max="9" width="19.140625" style="4" customWidth="1"/>
    <col min="10" max="11" width="16.42578125" style="2" customWidth="1"/>
    <col min="12" max="12" width="16.42578125" style="7" customWidth="1"/>
    <col min="13" max="13" width="18.7109375" style="1" customWidth="1"/>
    <col min="14" max="16384" width="9.140625" style="2"/>
  </cols>
  <sheetData>
    <row r="2" spans="1:13" ht="15.75" x14ac:dyDescent="0.25">
      <c r="J2" s="259" t="s">
        <v>33</v>
      </c>
      <c r="K2" s="259"/>
      <c r="L2" s="259"/>
      <c r="M2" s="5"/>
    </row>
    <row r="3" spans="1:13" ht="15.75" x14ac:dyDescent="0.25">
      <c r="J3" s="260" t="s">
        <v>28</v>
      </c>
      <c r="K3" s="260"/>
      <c r="L3" s="260"/>
      <c r="M3" s="4"/>
    </row>
    <row r="4" spans="1:13" ht="15.75" x14ac:dyDescent="0.25">
      <c r="J4" s="260" t="s">
        <v>29</v>
      </c>
      <c r="K4" s="260"/>
      <c r="L4" s="260"/>
      <c r="M4" s="4"/>
    </row>
    <row r="5" spans="1:13" ht="15.75" thickBot="1" x14ac:dyDescent="0.25"/>
    <row r="6" spans="1:13" ht="3.95" customHeight="1" thickTop="1" x14ac:dyDescent="0.2">
      <c r="A6" s="9"/>
      <c r="B6" s="9"/>
      <c r="C6" s="9"/>
      <c r="D6" s="9"/>
      <c r="E6" s="9"/>
      <c r="F6" s="9"/>
      <c r="G6" s="9"/>
      <c r="H6" s="10"/>
      <c r="I6" s="11"/>
      <c r="J6" s="9"/>
      <c r="K6" s="9"/>
      <c r="L6" s="12"/>
    </row>
    <row r="7" spans="1:13" x14ac:dyDescent="0.2">
      <c r="F7" s="1"/>
      <c r="G7" s="1"/>
      <c r="H7" s="8"/>
      <c r="I7" s="13"/>
      <c r="J7" s="1"/>
      <c r="K7" s="1"/>
      <c r="L7" s="14"/>
    </row>
    <row r="8" spans="1:13" x14ac:dyDescent="0.2">
      <c r="A8" s="73"/>
      <c r="B8" s="73" t="s">
        <v>50</v>
      </c>
      <c r="C8" s="73" t="s">
        <v>55</v>
      </c>
      <c r="D8" s="73"/>
      <c r="E8" s="78"/>
      <c r="F8" s="73"/>
      <c r="G8" s="73"/>
      <c r="H8" s="73"/>
      <c r="I8" s="73"/>
      <c r="J8" s="73"/>
      <c r="K8" s="73"/>
      <c r="L8" s="73"/>
      <c r="M8" s="73"/>
    </row>
    <row r="9" spans="1:13" ht="15.75" x14ac:dyDescent="0.25">
      <c r="A9" s="15" t="s">
        <v>1</v>
      </c>
      <c r="B9" s="15"/>
      <c r="C9" s="79" t="s">
        <v>58</v>
      </c>
      <c r="D9" s="15"/>
      <c r="E9" s="15"/>
      <c r="F9" s="1"/>
      <c r="G9" s="1"/>
      <c r="H9" s="78"/>
      <c r="I9" s="13"/>
      <c r="K9" s="1"/>
      <c r="L9" s="6"/>
    </row>
    <row r="10" spans="1:13" ht="15.75" x14ac:dyDescent="0.25">
      <c r="A10" s="124" t="s">
        <v>4</v>
      </c>
      <c r="B10" s="80" t="s">
        <v>39</v>
      </c>
      <c r="C10" s="81" t="s">
        <v>40</v>
      </c>
      <c r="D10" s="81" t="s">
        <v>57</v>
      </c>
      <c r="E10" s="87"/>
      <c r="F10" s="165" t="s">
        <v>38</v>
      </c>
      <c r="G10" s="165" t="s">
        <v>2</v>
      </c>
      <c r="H10" s="165" t="s">
        <v>104</v>
      </c>
      <c r="I10" s="167" t="s">
        <v>107</v>
      </c>
      <c r="J10" s="168" t="s">
        <v>105</v>
      </c>
      <c r="K10" s="168"/>
      <c r="L10" s="173" t="s">
        <v>106</v>
      </c>
    </row>
    <row r="11" spans="1:13" ht="15.75" x14ac:dyDescent="0.25">
      <c r="A11" s="17"/>
      <c r="B11" s="84"/>
      <c r="C11" s="85"/>
      <c r="D11" s="85"/>
      <c r="E11" s="84"/>
      <c r="F11" s="1"/>
      <c r="G11" s="1"/>
      <c r="H11" s="8"/>
      <c r="L11" s="174" t="s">
        <v>1</v>
      </c>
    </row>
    <row r="12" spans="1:13" ht="15.75" x14ac:dyDescent="0.25">
      <c r="A12" s="41" t="s">
        <v>27</v>
      </c>
      <c r="B12" s="248">
        <v>2080</v>
      </c>
      <c r="C12" s="103">
        <f>D24</f>
        <v>160</v>
      </c>
      <c r="D12" s="103">
        <f>B12-C12</f>
        <v>1920</v>
      </c>
      <c r="E12" s="102"/>
      <c r="F12" s="1">
        <f>D17</f>
        <v>1920</v>
      </c>
      <c r="G12" s="8">
        <v>1</v>
      </c>
      <c r="H12" s="45">
        <v>48.08</v>
      </c>
      <c r="I12" s="244">
        <f>F12*H12</f>
        <v>92313.599999999991</v>
      </c>
      <c r="J12" s="245">
        <f>B12*H12</f>
        <v>100006.39999999999</v>
      </c>
      <c r="K12" s="134"/>
      <c r="L12" s="175">
        <f>J12-K12</f>
        <v>100006.39999999999</v>
      </c>
    </row>
    <row r="13" spans="1:13" x14ac:dyDescent="0.2">
      <c r="B13" s="86"/>
      <c r="C13" s="102"/>
      <c r="D13" s="103"/>
      <c r="E13" s="102"/>
      <c r="F13" s="1"/>
      <c r="G13" s="8"/>
      <c r="H13" s="14"/>
      <c r="L13" s="174"/>
    </row>
    <row r="14" spans="1:13" x14ac:dyDescent="0.2">
      <c r="B14" s="86"/>
      <c r="C14" s="102"/>
      <c r="D14" s="103"/>
      <c r="E14" s="102"/>
      <c r="F14" s="1"/>
      <c r="G14" s="8"/>
      <c r="H14" s="14"/>
      <c r="L14" s="174"/>
    </row>
    <row r="15" spans="1:13" x14ac:dyDescent="0.2">
      <c r="B15" s="86"/>
      <c r="C15" s="87"/>
      <c r="D15" s="88"/>
      <c r="E15" s="87"/>
      <c r="F15" s="1"/>
      <c r="G15" s="8"/>
      <c r="H15" s="14"/>
      <c r="L15" s="174"/>
    </row>
    <row r="16" spans="1:13" x14ac:dyDescent="0.2">
      <c r="A16" s="18"/>
      <c r="B16" s="86"/>
      <c r="C16" s="87"/>
      <c r="D16" s="88"/>
      <c r="E16" s="87"/>
      <c r="F16" s="18"/>
      <c r="G16" s="16"/>
      <c r="H16" s="16" t="s">
        <v>1</v>
      </c>
      <c r="I16" s="104"/>
      <c r="J16" s="18"/>
      <c r="K16" s="16" t="s">
        <v>1</v>
      </c>
      <c r="L16" s="174" t="s">
        <v>1</v>
      </c>
    </row>
    <row r="17" spans="1:13" x14ac:dyDescent="0.2">
      <c r="A17" s="38" t="s">
        <v>5</v>
      </c>
      <c r="B17" s="105" t="s">
        <v>59</v>
      </c>
      <c r="C17" s="98">
        <f>SUM(C12:C16)</f>
        <v>160</v>
      </c>
      <c r="D17" s="125">
        <f>SUM(D12:D16)</f>
        <v>1920</v>
      </c>
      <c r="E17" s="128"/>
      <c r="F17" s="20">
        <f>SUM(F12:F16)</f>
        <v>1920</v>
      </c>
      <c r="G17" s="8">
        <f>SUM(G12:G16)</f>
        <v>1</v>
      </c>
      <c r="H17" s="8" t="s">
        <v>1</v>
      </c>
      <c r="I17" s="13" t="s">
        <v>1</v>
      </c>
      <c r="J17" s="1" t="s">
        <v>1</v>
      </c>
      <c r="K17" s="78" t="s">
        <v>69</v>
      </c>
      <c r="L17" s="176">
        <f>SUM(L12:L16)</f>
        <v>100006.39999999999</v>
      </c>
    </row>
    <row r="18" spans="1:13" x14ac:dyDescent="0.2">
      <c r="A18" s="8"/>
      <c r="B18" s="105"/>
      <c r="C18" s="98"/>
      <c r="D18" s="125"/>
      <c r="E18" s="128"/>
      <c r="F18" s="3"/>
      <c r="G18" s="3"/>
      <c r="I18" s="21"/>
      <c r="K18" s="2" t="s">
        <v>78</v>
      </c>
      <c r="L18" s="177" t="s">
        <v>1</v>
      </c>
    </row>
    <row r="19" spans="1:13" x14ac:dyDescent="0.2">
      <c r="A19" s="78"/>
      <c r="B19" s="105"/>
      <c r="C19" s="98"/>
      <c r="D19" s="125"/>
      <c r="E19" s="128"/>
      <c r="F19" s="3"/>
      <c r="G19" s="3"/>
      <c r="I19" s="21"/>
      <c r="L19" s="176"/>
    </row>
    <row r="20" spans="1:13" ht="15.75" thickBot="1" x14ac:dyDescent="0.25">
      <c r="A20" s="18"/>
      <c r="B20" s="190"/>
      <c r="C20" s="191"/>
      <c r="D20" s="101"/>
      <c r="E20" s="191"/>
      <c r="F20" s="137"/>
      <c r="G20" s="16"/>
      <c r="H20" s="16"/>
      <c r="I20" s="24"/>
      <c r="J20" s="16"/>
      <c r="K20" s="16"/>
      <c r="L20" s="176"/>
    </row>
    <row r="21" spans="1:13" ht="30" x14ac:dyDescent="0.25">
      <c r="A21" s="15" t="s">
        <v>6</v>
      </c>
      <c r="B21" s="82" t="s">
        <v>51</v>
      </c>
      <c r="C21" s="136">
        <v>10</v>
      </c>
      <c r="D21" s="126">
        <f t="shared" ref="D21" si="0">C21*8</f>
        <v>80</v>
      </c>
      <c r="E21" s="98"/>
      <c r="F21" s="46"/>
      <c r="G21" s="46"/>
      <c r="H21" s="222" t="s">
        <v>93</v>
      </c>
      <c r="I21" s="223" t="s">
        <v>92</v>
      </c>
      <c r="J21" s="224" t="s">
        <v>91</v>
      </c>
      <c r="K21" s="164"/>
      <c r="L21" s="176"/>
    </row>
    <row r="22" spans="1:13" x14ac:dyDescent="0.2">
      <c r="B22" s="86" t="s">
        <v>53</v>
      </c>
      <c r="C22" s="97">
        <v>10</v>
      </c>
      <c r="D22" s="91">
        <f t="shared" ref="D22:D23" si="1">C22*8</f>
        <v>80</v>
      </c>
      <c r="E22" s="90"/>
      <c r="F22" s="1"/>
      <c r="G22" s="46"/>
      <c r="H22" s="249">
        <f>C46</f>
        <v>0.27642115704594905</v>
      </c>
      <c r="I22" s="225">
        <f>C47</f>
        <v>0.25158101881479583</v>
      </c>
      <c r="J22" s="218">
        <f>E46</f>
        <v>25159.711999999996</v>
      </c>
      <c r="K22" s="16"/>
      <c r="L22" s="226">
        <f>J22</f>
        <v>25159.711999999996</v>
      </c>
      <c r="M22" s="246">
        <f>M28-L12</f>
        <v>-14719.999999999985</v>
      </c>
    </row>
    <row r="23" spans="1:13" ht="15.75" thickBot="1" x14ac:dyDescent="0.25">
      <c r="B23" s="99" t="s">
        <v>54</v>
      </c>
      <c r="C23" s="100">
        <v>0</v>
      </c>
      <c r="D23" s="101">
        <f t="shared" si="1"/>
        <v>0</v>
      </c>
      <c r="E23" s="90"/>
      <c r="F23" s="18"/>
      <c r="G23" s="227"/>
      <c r="H23" s="54"/>
      <c r="I23" s="133"/>
      <c r="J23" s="163"/>
      <c r="K23" s="16"/>
      <c r="L23" s="176"/>
    </row>
    <row r="24" spans="1:13" x14ac:dyDescent="0.2">
      <c r="B24" s="105" t="s">
        <v>56</v>
      </c>
      <c r="C24" s="98">
        <f>SUM(C21:C23)</f>
        <v>20</v>
      </c>
      <c r="D24" s="125">
        <f>SUM(D21:D23)</f>
        <v>160</v>
      </c>
      <c r="E24" s="90"/>
      <c r="F24" s="23"/>
      <c r="G24" s="3"/>
      <c r="I24" s="21"/>
      <c r="J24" s="36"/>
      <c r="L24" s="178"/>
    </row>
    <row r="25" spans="1:13" x14ac:dyDescent="0.2">
      <c r="A25" s="25" t="s">
        <v>1</v>
      </c>
      <c r="B25" s="86"/>
      <c r="C25" s="90"/>
      <c r="D25" s="88"/>
      <c r="E25" s="87"/>
      <c r="I25" s="21"/>
      <c r="J25" s="8"/>
      <c r="K25" s="8"/>
      <c r="L25" s="176"/>
    </row>
    <row r="26" spans="1:13" x14ac:dyDescent="0.2">
      <c r="A26" s="1" t="s">
        <v>1</v>
      </c>
      <c r="B26" s="86"/>
      <c r="C26" s="90"/>
      <c r="D26" s="88"/>
      <c r="E26" s="87"/>
      <c r="I26" s="21"/>
      <c r="J26" s="8"/>
      <c r="K26" s="8"/>
      <c r="L26" s="176"/>
    </row>
    <row r="27" spans="1:13" ht="29.25" x14ac:dyDescent="0.25">
      <c r="A27" s="8"/>
      <c r="B27" s="92"/>
      <c r="C27" s="93"/>
      <c r="D27" s="94"/>
      <c r="E27" s="93"/>
      <c r="F27" s="26"/>
      <c r="H27" s="216" t="s">
        <v>89</v>
      </c>
      <c r="I27" s="21">
        <f>I22*H12</f>
        <v>12.096015384615383</v>
      </c>
      <c r="J27" s="42"/>
      <c r="K27" s="215" t="s">
        <v>84</v>
      </c>
      <c r="L27" s="176">
        <f>SUM(L17+L22)</f>
        <v>125166.11199999999</v>
      </c>
    </row>
    <row r="28" spans="1:13" ht="26.25" x14ac:dyDescent="0.25">
      <c r="A28" s="8"/>
      <c r="B28" s="86"/>
      <c r="C28" s="253" t="s">
        <v>65</v>
      </c>
      <c r="D28" s="254" t="s">
        <v>70</v>
      </c>
      <c r="E28" s="253" t="s">
        <v>71</v>
      </c>
      <c r="F28" s="261"/>
      <c r="G28" s="261"/>
      <c r="H28" s="219">
        <f>L27/2080</f>
        <v>60.176015384615383</v>
      </c>
      <c r="I28" s="244">
        <f>H12+I27</f>
        <v>60.176015384615383</v>
      </c>
      <c r="J28" s="42"/>
      <c r="K28" s="27"/>
      <c r="L28" s="176"/>
      <c r="M28" s="1">
        <f>44.42*1920</f>
        <v>85286.400000000009</v>
      </c>
    </row>
    <row r="29" spans="1:13" ht="26.25" outlineLevel="2" x14ac:dyDescent="0.25">
      <c r="A29" s="8"/>
      <c r="B29" s="83" t="s">
        <v>74</v>
      </c>
      <c r="C29" s="115">
        <v>6.2E-2</v>
      </c>
      <c r="D29" s="255">
        <f>Gross_Salary</f>
        <v>100006.39999999999</v>
      </c>
      <c r="E29" s="250">
        <f>IF(Gross_Salary&gt;127200,127200*C29,Gross_Salary*C29)</f>
        <v>6200.3967999999995</v>
      </c>
      <c r="F29" s="252"/>
      <c r="H29" s="217" t="s">
        <v>90</v>
      </c>
      <c r="I29" s="21"/>
      <c r="J29" s="42"/>
      <c r="K29" s="48"/>
      <c r="L29" s="176"/>
    </row>
    <row r="30" spans="1:13" ht="15.75" outlineLevel="2" x14ac:dyDescent="0.25">
      <c r="A30" s="8"/>
      <c r="B30" s="83" t="s">
        <v>8</v>
      </c>
      <c r="C30" s="115">
        <v>1.4500000000000001E-2</v>
      </c>
      <c r="D30" s="131">
        <f t="shared" ref="D30" si="2">$J$12</f>
        <v>100006.39999999999</v>
      </c>
      <c r="E30" s="132">
        <f t="shared" ref="E30:E31" si="3">C30*D30</f>
        <v>1450.0927999999999</v>
      </c>
      <c r="F30" s="26"/>
      <c r="I30" s="21"/>
      <c r="J30" s="42"/>
      <c r="K30" s="48"/>
      <c r="L30" s="176"/>
    </row>
    <row r="31" spans="1:13" ht="15.75" outlineLevel="2" x14ac:dyDescent="0.25">
      <c r="A31" s="8"/>
      <c r="B31" s="83" t="s">
        <v>9</v>
      </c>
      <c r="C31" s="115">
        <v>6.0000000000000001E-3</v>
      </c>
      <c r="D31" s="131">
        <f>Gross_Salary</f>
        <v>100006.39999999999</v>
      </c>
      <c r="E31" s="132">
        <f t="shared" si="3"/>
        <v>600.03840000000002</v>
      </c>
      <c r="F31" s="26"/>
      <c r="I31" s="21"/>
      <c r="J31" s="47"/>
      <c r="K31" s="27"/>
      <c r="L31" s="179"/>
    </row>
    <row r="32" spans="1:13" ht="15.75" outlineLevel="2" x14ac:dyDescent="0.25">
      <c r="A32" s="73"/>
      <c r="B32" s="83" t="s">
        <v>10</v>
      </c>
      <c r="C32" s="115">
        <v>2.7E-2</v>
      </c>
      <c r="D32" s="131">
        <f>Gross_Salary</f>
        <v>100006.39999999999</v>
      </c>
      <c r="E32" s="250">
        <f>IF(Gross_Salary&gt;=8000,8000*C32,C32*Gross_Salary)</f>
        <v>216</v>
      </c>
      <c r="F32" s="251"/>
      <c r="I32" s="21"/>
      <c r="J32" s="47"/>
      <c r="K32" s="27"/>
      <c r="L32" s="179"/>
    </row>
    <row r="33" spans="1:13" ht="15.75" outlineLevel="2" x14ac:dyDescent="0.25">
      <c r="A33" s="73"/>
      <c r="B33" s="83" t="s">
        <v>11</v>
      </c>
      <c r="C33" s="117">
        <f>D34</f>
        <v>7.9998080122872142E-2</v>
      </c>
      <c r="D33" s="131">
        <f>Gross_Salary</f>
        <v>100006.39999999999</v>
      </c>
      <c r="E33" s="132">
        <f>C33*D33</f>
        <v>8000.32</v>
      </c>
      <c r="F33" s="74"/>
      <c r="I33" s="21"/>
      <c r="J33" s="47"/>
      <c r="K33" s="27"/>
      <c r="L33" s="179"/>
    </row>
    <row r="34" spans="1:13" ht="16.5" hidden="1" outlineLevel="3" thickBot="1" x14ac:dyDescent="0.3">
      <c r="A34" s="73"/>
      <c r="B34" s="113" t="s">
        <v>60</v>
      </c>
      <c r="C34" s="114">
        <f>SUM(C35:C37)</f>
        <v>8000.32</v>
      </c>
      <c r="D34" s="116">
        <f>SUM(D35:D37)</f>
        <v>7.9998080122872142E-2</v>
      </c>
      <c r="E34" s="114"/>
      <c r="F34" s="74"/>
      <c r="I34" s="21"/>
      <c r="J34" s="47"/>
      <c r="K34" s="27"/>
      <c r="L34" s="179"/>
    </row>
    <row r="35" spans="1:13" ht="15.75" hidden="1" outlineLevel="3" x14ac:dyDescent="0.25">
      <c r="A35" s="73"/>
      <c r="B35" s="111" t="s">
        <v>61</v>
      </c>
      <c r="C35" s="112">
        <f>150*12</f>
        <v>1800</v>
      </c>
      <c r="D35" s="118">
        <f>C35/$J$12</f>
        <v>1.7998848073723282E-2</v>
      </c>
      <c r="E35" s="129"/>
      <c r="F35" s="74"/>
      <c r="I35" s="21"/>
      <c r="J35" s="47"/>
      <c r="K35" s="27"/>
      <c r="L35" s="179"/>
    </row>
    <row r="36" spans="1:13" ht="15.75" hidden="1" outlineLevel="3" x14ac:dyDescent="0.25">
      <c r="A36" s="73"/>
      <c r="B36" s="106" t="s">
        <v>62</v>
      </c>
      <c r="C36" s="110">
        <f>100*12</f>
        <v>1200</v>
      </c>
      <c r="D36" s="119">
        <f>C36/$J$12</f>
        <v>1.1999232049148855E-2</v>
      </c>
      <c r="E36" s="129"/>
      <c r="F36" s="74"/>
      <c r="I36" s="21"/>
      <c r="J36" s="47"/>
      <c r="K36" s="27"/>
      <c r="L36" s="179"/>
    </row>
    <row r="37" spans="1:13" ht="15.75" hidden="1" outlineLevel="3" x14ac:dyDescent="0.25">
      <c r="A37" s="8"/>
      <c r="B37" s="106" t="s">
        <v>63</v>
      </c>
      <c r="C37" s="109">
        <f>D37*$J$12</f>
        <v>5000.32</v>
      </c>
      <c r="D37" s="120">
        <v>0.05</v>
      </c>
      <c r="E37" s="130"/>
      <c r="F37" s="19"/>
      <c r="G37" s="1"/>
      <c r="H37" s="8"/>
      <c r="I37" s="28"/>
      <c r="J37" s="43"/>
      <c r="K37" s="45"/>
      <c r="L37" s="176"/>
    </row>
    <row r="38" spans="1:13" ht="15.75" hidden="1" outlineLevel="3" x14ac:dyDescent="0.25">
      <c r="A38" s="8"/>
      <c r="B38" s="106"/>
      <c r="C38" s="107" t="s">
        <v>66</v>
      </c>
      <c r="D38" s="108" t="s">
        <v>67</v>
      </c>
      <c r="E38" s="107"/>
      <c r="F38" s="1"/>
      <c r="J38" s="44"/>
      <c r="K38" s="27"/>
      <c r="L38" s="176"/>
      <c r="M38" s="77"/>
    </row>
    <row r="39" spans="1:13" ht="26.25" outlineLevel="2" collapsed="1" x14ac:dyDescent="0.25">
      <c r="A39" s="78"/>
      <c r="B39" s="83" t="s">
        <v>12</v>
      </c>
      <c r="C39" s="115">
        <v>0.01</v>
      </c>
      <c r="D39" s="135">
        <f>Gross_Salary</f>
        <v>100006.39999999999</v>
      </c>
      <c r="E39" s="151">
        <f>C39*D39</f>
        <v>1000.064</v>
      </c>
      <c r="F39" s="1"/>
      <c r="J39" s="44"/>
      <c r="K39" s="27"/>
      <c r="L39" s="176"/>
      <c r="M39" s="77"/>
    </row>
    <row r="40" spans="1:13" ht="27" outlineLevel="2" thickBot="1" x14ac:dyDescent="0.3">
      <c r="A40" s="78"/>
      <c r="B40" s="156" t="s">
        <v>64</v>
      </c>
      <c r="C40" s="157">
        <f>D41</f>
        <v>7.6923076923076913E-2</v>
      </c>
      <c r="D40" s="158">
        <f>Gross_Salary</f>
        <v>100006.39999999999</v>
      </c>
      <c r="E40" s="159">
        <f>C40*D40</f>
        <v>7692.7999999999984</v>
      </c>
      <c r="F40" s="1"/>
      <c r="J40" s="44"/>
      <c r="K40" s="27"/>
      <c r="L40" s="176"/>
      <c r="M40" s="77"/>
    </row>
    <row r="41" spans="1:13" ht="16.5" hidden="1" outlineLevel="3" thickBot="1" x14ac:dyDescent="0.3">
      <c r="A41" s="78"/>
      <c r="B41" s="152" t="s">
        <v>68</v>
      </c>
      <c r="C41" s="153">
        <f>SUM(C42:C44)</f>
        <v>7692.7999999999993</v>
      </c>
      <c r="D41" s="154">
        <f>SUM(D42:D44)</f>
        <v>7.6923076923076913E-2</v>
      </c>
      <c r="E41" s="155"/>
      <c r="F41" s="1"/>
      <c r="J41" s="44"/>
      <c r="K41" s="27"/>
      <c r="L41" s="176"/>
      <c r="M41" s="77"/>
    </row>
    <row r="42" spans="1:13" ht="15.75" hidden="1" outlineLevel="3" x14ac:dyDescent="0.25">
      <c r="A42" s="78"/>
      <c r="B42" s="111" t="s">
        <v>51</v>
      </c>
      <c r="C42" s="122">
        <f>D21*H12</f>
        <v>3846.3999999999996</v>
      </c>
      <c r="D42" s="118">
        <f>C42/$J$12</f>
        <v>3.8461538461538457E-2</v>
      </c>
      <c r="E42" s="129"/>
      <c r="F42" s="1"/>
      <c r="J42" s="44"/>
      <c r="K42" s="27"/>
      <c r="L42" s="176"/>
      <c r="M42" s="77"/>
    </row>
    <row r="43" spans="1:13" ht="15.75" hidden="1" outlineLevel="3" x14ac:dyDescent="0.25">
      <c r="A43" s="78"/>
      <c r="B43" s="106" t="s">
        <v>53</v>
      </c>
      <c r="C43" s="122">
        <f t="shared" ref="C43:C44" si="4">D22*$H$12</f>
        <v>3846.3999999999996</v>
      </c>
      <c r="D43" s="118">
        <f>C43/$J$12</f>
        <v>3.8461538461538457E-2</v>
      </c>
      <c r="E43" s="129"/>
      <c r="F43" s="1"/>
      <c r="J43" s="44"/>
      <c r="K43" s="27"/>
      <c r="L43" s="176"/>
      <c r="M43" s="77"/>
    </row>
    <row r="44" spans="1:13" hidden="1" outlineLevel="3" x14ac:dyDescent="0.2">
      <c r="A44" s="8"/>
      <c r="B44" s="106" t="s">
        <v>54</v>
      </c>
      <c r="C44" s="122">
        <f t="shared" si="4"/>
        <v>0</v>
      </c>
      <c r="D44" s="118">
        <f>C44/$J$12</f>
        <v>0</v>
      </c>
      <c r="E44" s="129"/>
      <c r="F44" s="26"/>
      <c r="J44" s="29"/>
      <c r="L44" s="176"/>
    </row>
    <row r="45" spans="1:13" hidden="1" outlineLevel="3" x14ac:dyDescent="0.2">
      <c r="A45" s="8"/>
      <c r="B45" s="121" t="s">
        <v>52</v>
      </c>
      <c r="C45" s="107" t="s">
        <v>66</v>
      </c>
      <c r="D45" s="108" t="s">
        <v>67</v>
      </c>
      <c r="E45" s="107"/>
      <c r="F45" s="26"/>
      <c r="J45" s="29"/>
      <c r="L45" s="176"/>
    </row>
    <row r="46" spans="1:13" ht="15.75" outlineLevel="2" collapsed="1" x14ac:dyDescent="0.25">
      <c r="A46" s="8"/>
      <c r="B46" s="89" t="s">
        <v>75</v>
      </c>
      <c r="C46" s="161">
        <f>SUM(C29:C33)+C39+C40</f>
        <v>0.27642115704594905</v>
      </c>
      <c r="D46" s="91"/>
      <c r="E46" s="160">
        <f>SUM(E29:E33)+E39+E40</f>
        <v>25159.711999999996</v>
      </c>
      <c r="F46" s="26"/>
      <c r="H46" s="2"/>
      <c r="I46" s="2"/>
      <c r="J46" s="30"/>
      <c r="K46" s="31"/>
      <c r="L46" s="176"/>
    </row>
    <row r="47" spans="1:13" outlineLevel="2" x14ac:dyDescent="0.2">
      <c r="A47" s="8"/>
      <c r="B47" s="89" t="s">
        <v>77</v>
      </c>
      <c r="C47" s="162">
        <f>E46/Gross_Salary</f>
        <v>0.25158101881479583</v>
      </c>
      <c r="D47" s="91"/>
      <c r="E47" s="90"/>
      <c r="F47" s="26"/>
      <c r="H47" s="2"/>
      <c r="I47" s="32"/>
      <c r="J47" s="31"/>
      <c r="K47" s="7"/>
      <c r="L47" s="176"/>
    </row>
    <row r="48" spans="1:13" ht="38.25" customHeight="1" outlineLevel="2" x14ac:dyDescent="0.2">
      <c r="A48" s="8"/>
      <c r="B48" s="89"/>
      <c r="C48" s="256" t="s">
        <v>76</v>
      </c>
      <c r="D48" s="257"/>
      <c r="E48" s="90"/>
      <c r="F48" s="26"/>
      <c r="H48" s="2"/>
      <c r="I48" s="2"/>
      <c r="L48" s="177"/>
    </row>
    <row r="49" spans="1:12" outlineLevel="2" x14ac:dyDescent="0.2">
      <c r="A49" s="8"/>
      <c r="B49" s="89"/>
      <c r="C49" s="90"/>
      <c r="D49" s="91"/>
      <c r="E49" s="90"/>
      <c r="H49" s="2"/>
      <c r="I49" s="2"/>
      <c r="L49" s="177"/>
    </row>
    <row r="50" spans="1:12" outlineLevel="2" x14ac:dyDescent="0.2">
      <c r="A50" s="8"/>
      <c r="B50" s="89"/>
      <c r="C50" s="90"/>
      <c r="D50" s="91"/>
      <c r="E50" s="90"/>
      <c r="H50" s="2"/>
      <c r="I50" s="2"/>
      <c r="L50" s="177"/>
    </row>
    <row r="51" spans="1:12" ht="15.75" x14ac:dyDescent="0.25">
      <c r="A51" s="34"/>
      <c r="B51" s="89"/>
      <c r="C51" s="90"/>
      <c r="D51" s="91"/>
      <c r="E51" s="90"/>
      <c r="F51" s="35"/>
      <c r="G51" s="35"/>
      <c r="H51" s="2"/>
      <c r="I51" s="2"/>
      <c r="L51" s="177"/>
    </row>
    <row r="52" spans="1:12" x14ac:dyDescent="0.2">
      <c r="B52" s="89"/>
      <c r="C52" s="90"/>
      <c r="D52" s="91"/>
      <c r="E52" s="90"/>
      <c r="H52" s="2"/>
      <c r="I52" s="2"/>
      <c r="L52" s="177"/>
    </row>
    <row r="53" spans="1:12" ht="16.5" thickBot="1" x14ac:dyDescent="0.3">
      <c r="A53" s="166" t="s">
        <v>13</v>
      </c>
      <c r="B53" s="192"/>
      <c r="C53" s="193"/>
      <c r="D53" s="194"/>
      <c r="E53" s="193"/>
      <c r="F53" s="198"/>
      <c r="G53" s="18"/>
      <c r="H53" s="18"/>
      <c r="I53" s="18"/>
      <c r="J53" s="18"/>
      <c r="K53" s="18"/>
      <c r="L53" s="177"/>
    </row>
    <row r="54" spans="1:12" x14ac:dyDescent="0.2">
      <c r="A54" s="1" t="s">
        <v>1</v>
      </c>
      <c r="B54" s="82"/>
      <c r="C54" s="80"/>
      <c r="D54" s="81"/>
      <c r="E54" s="80"/>
      <c r="H54" s="2"/>
      <c r="I54" s="2"/>
      <c r="L54" s="199"/>
    </row>
    <row r="55" spans="1:12" ht="25.5" x14ac:dyDescent="0.2">
      <c r="A55" s="75"/>
      <c r="B55" s="86" t="s">
        <v>14</v>
      </c>
      <c r="C55" s="181">
        <v>0</v>
      </c>
      <c r="D55" s="88"/>
      <c r="E55" s="87"/>
      <c r="F55" s="75"/>
      <c r="H55" s="206" t="s">
        <v>85</v>
      </c>
      <c r="I55" s="207" t="s">
        <v>87</v>
      </c>
      <c r="J55" s="208" t="s">
        <v>86</v>
      </c>
      <c r="L55" s="177"/>
    </row>
    <row r="56" spans="1:12" ht="15.75" x14ac:dyDescent="0.25">
      <c r="B56" s="95" t="s">
        <v>15</v>
      </c>
      <c r="C56" s="181">
        <v>0</v>
      </c>
      <c r="D56" s="96"/>
      <c r="E56" s="87"/>
      <c r="H56" s="209"/>
      <c r="I56" s="211">
        <f>J56/Gross_Salary</f>
        <v>2.1998592090106236E-2</v>
      </c>
      <c r="J56" s="49">
        <f>C58</f>
        <v>2200</v>
      </c>
      <c r="K56" s="169"/>
      <c r="L56" s="212">
        <f>J56</f>
        <v>2200</v>
      </c>
    </row>
    <row r="57" spans="1:12" ht="15.75" thickBot="1" x14ac:dyDescent="0.25">
      <c r="A57" s="8"/>
      <c r="B57" s="99" t="s">
        <v>73</v>
      </c>
      <c r="C57" s="201">
        <f>C59</f>
        <v>2200</v>
      </c>
      <c r="D57" s="88"/>
      <c r="E57" s="87"/>
      <c r="H57" s="2"/>
      <c r="I57" s="2"/>
      <c r="L57" s="176"/>
    </row>
    <row r="58" spans="1:12" ht="29.25" x14ac:dyDescent="0.25">
      <c r="B58" s="105" t="s">
        <v>69</v>
      </c>
      <c r="C58" s="202">
        <f>SUM(C55:C57)</f>
        <v>2200</v>
      </c>
      <c r="D58" s="88"/>
      <c r="E58" s="87"/>
      <c r="H58" s="216" t="s">
        <v>89</v>
      </c>
      <c r="I58" s="2"/>
      <c r="K58" s="214" t="s">
        <v>84</v>
      </c>
      <c r="L58" s="241">
        <f>L27+L56</f>
        <v>127366.11199999999</v>
      </c>
    </row>
    <row r="59" spans="1:12" ht="15.75" hidden="1" outlineLevel="7" thickBot="1" x14ac:dyDescent="0.25">
      <c r="B59" s="113" t="s">
        <v>81</v>
      </c>
      <c r="C59" s="182">
        <f>SUM(C60:C64)</f>
        <v>2200</v>
      </c>
      <c r="D59" s="116"/>
      <c r="E59" s="114"/>
      <c r="H59" s="219">
        <f>L58/billable_hours</f>
        <v>66.336516666666668</v>
      </c>
      <c r="I59" s="2"/>
      <c r="L59" s="176"/>
    </row>
    <row r="60" spans="1:12" hidden="1" outlineLevel="7" x14ac:dyDescent="0.2">
      <c r="B60" s="185" t="s">
        <v>79</v>
      </c>
      <c r="C60" s="186">
        <v>500</v>
      </c>
      <c r="D60" s="183"/>
      <c r="E60" s="183"/>
      <c r="H60" s="217" t="s">
        <v>90</v>
      </c>
      <c r="I60" s="2"/>
      <c r="L60" s="176"/>
    </row>
    <row r="61" spans="1:12" hidden="1" outlineLevel="7" x14ac:dyDescent="0.2">
      <c r="B61" s="185" t="s">
        <v>80</v>
      </c>
      <c r="C61" s="186">
        <v>500</v>
      </c>
      <c r="D61" s="183"/>
      <c r="E61" s="183"/>
      <c r="H61" s="2"/>
      <c r="I61" s="2"/>
      <c r="L61" s="176"/>
    </row>
    <row r="62" spans="1:12" hidden="1" outlineLevel="7" x14ac:dyDescent="0.2">
      <c r="B62" s="184" t="s">
        <v>16</v>
      </c>
      <c r="C62" s="187">
        <v>0</v>
      </c>
      <c r="D62" s="129"/>
      <c r="E62" s="129"/>
      <c r="H62" s="2"/>
      <c r="I62" s="2"/>
      <c r="L62" s="176"/>
    </row>
    <row r="63" spans="1:12" hidden="1" outlineLevel="7" x14ac:dyDescent="0.2">
      <c r="B63" s="106" t="s">
        <v>17</v>
      </c>
      <c r="C63" s="188">
        <v>0</v>
      </c>
      <c r="D63" s="119"/>
      <c r="E63" s="129"/>
      <c r="H63" s="2"/>
      <c r="I63" s="2"/>
      <c r="L63" s="176"/>
    </row>
    <row r="64" spans="1:12" ht="15.75" hidden="1" outlineLevel="7" thickBot="1" x14ac:dyDescent="0.25">
      <c r="B64" s="148" t="s">
        <v>18</v>
      </c>
      <c r="C64" s="189">
        <v>1200</v>
      </c>
      <c r="D64" s="149"/>
      <c r="E64" s="150"/>
      <c r="H64" s="2"/>
      <c r="I64" s="2"/>
      <c r="L64" s="176"/>
    </row>
    <row r="65" spans="1:16" hidden="1" outlineLevel="7" x14ac:dyDescent="0.2">
      <c r="B65" s="111"/>
      <c r="C65" s="146"/>
      <c r="D65" s="147"/>
      <c r="E65" s="146"/>
      <c r="H65" s="2"/>
      <c r="I65" s="2"/>
      <c r="L65" s="176">
        <f>SUM(L52:L57)+L51</f>
        <v>2200</v>
      </c>
    </row>
    <row r="66" spans="1:16" collapsed="1" x14ac:dyDescent="0.2">
      <c r="B66" s="200"/>
      <c r="C66" s="87"/>
      <c r="D66" s="88"/>
      <c r="E66" s="87"/>
      <c r="H66" s="219">
        <f>L58/2080</f>
        <v>61.233707692307689</v>
      </c>
      <c r="I66" s="2"/>
      <c r="L66" s="176"/>
    </row>
    <row r="67" spans="1:16" x14ac:dyDescent="0.2">
      <c r="B67" s="200"/>
      <c r="C67" s="87"/>
      <c r="D67" s="88"/>
      <c r="E67" s="87"/>
      <c r="H67" s="217" t="s">
        <v>90</v>
      </c>
      <c r="I67" s="2"/>
      <c r="L67" s="176"/>
    </row>
    <row r="68" spans="1:16" x14ac:dyDescent="0.2">
      <c r="B68" s="200"/>
      <c r="C68" s="87"/>
      <c r="D68" s="88"/>
      <c r="E68" s="87"/>
      <c r="H68" s="2"/>
      <c r="I68" s="2"/>
      <c r="L68" s="176"/>
    </row>
    <row r="69" spans="1:16" x14ac:dyDescent="0.2">
      <c r="B69" s="86"/>
      <c r="C69" s="87"/>
      <c r="D69" s="88"/>
      <c r="E69" s="87"/>
      <c r="I69" s="21"/>
      <c r="J69" s="7"/>
      <c r="L69" s="176"/>
    </row>
    <row r="70" spans="1:16" ht="16.5" thickBot="1" x14ac:dyDescent="0.3">
      <c r="A70" s="166" t="s">
        <v>19</v>
      </c>
      <c r="B70" s="99"/>
      <c r="C70" s="195"/>
      <c r="D70" s="196"/>
      <c r="E70" s="195"/>
      <c r="F70" s="198"/>
      <c r="G70" s="18"/>
      <c r="H70" s="16"/>
      <c r="I70" s="104"/>
      <c r="J70" s="18"/>
      <c r="K70" s="210"/>
      <c r="L70" s="176"/>
    </row>
    <row r="71" spans="1:16" x14ac:dyDescent="0.2">
      <c r="B71" s="82" t="s">
        <v>20</v>
      </c>
      <c r="C71" s="203">
        <v>0</v>
      </c>
      <c r="D71" s="81"/>
      <c r="E71" s="80"/>
      <c r="L71" s="172">
        <v>0</v>
      </c>
      <c r="N71" s="258"/>
      <c r="O71" s="258"/>
      <c r="P71" s="258"/>
    </row>
    <row r="72" spans="1:16" ht="25.5" x14ac:dyDescent="0.2">
      <c r="B72" s="86" t="s">
        <v>21</v>
      </c>
      <c r="C72" s="204">
        <v>0</v>
      </c>
      <c r="D72" s="88"/>
      <c r="E72" s="87"/>
      <c r="H72" s="206" t="s">
        <v>82</v>
      </c>
      <c r="I72" s="207" t="s">
        <v>88</v>
      </c>
      <c r="J72" s="208" t="s">
        <v>83</v>
      </c>
      <c r="L72" s="172">
        <v>0</v>
      </c>
      <c r="N72" s="258"/>
      <c r="O72" s="258"/>
      <c r="P72" s="258"/>
    </row>
    <row r="73" spans="1:16" ht="15.75" x14ac:dyDescent="0.25">
      <c r="B73" s="86" t="s">
        <v>22</v>
      </c>
      <c r="C73" s="204">
        <v>0</v>
      </c>
      <c r="D73" s="88"/>
      <c r="E73" s="87"/>
      <c r="H73" s="209"/>
      <c r="I73" s="211">
        <f>J73/Gross_Salary</f>
        <v>0</v>
      </c>
      <c r="J73" s="49">
        <f>C75</f>
        <v>0</v>
      </c>
      <c r="K73" s="169"/>
      <c r="L73" s="172">
        <f>J73</f>
        <v>0</v>
      </c>
      <c r="N73" s="258"/>
      <c r="O73" s="258"/>
      <c r="P73" s="258"/>
    </row>
    <row r="74" spans="1:16" ht="15.75" thickBot="1" x14ac:dyDescent="0.25">
      <c r="B74" s="99" t="s">
        <v>23</v>
      </c>
      <c r="C74" s="205">
        <v>0</v>
      </c>
      <c r="D74" s="88"/>
      <c r="E74" s="87"/>
      <c r="H74" s="2"/>
      <c r="I74" s="2"/>
      <c r="L74" s="172"/>
    </row>
    <row r="75" spans="1:16" x14ac:dyDescent="0.2">
      <c r="B75" s="105" t="s">
        <v>69</v>
      </c>
      <c r="C75" s="202">
        <f>SUM(C71:C74)</f>
        <v>0</v>
      </c>
      <c r="D75" s="88"/>
      <c r="E75" s="87"/>
      <c r="H75" s="52"/>
      <c r="I75" s="2"/>
      <c r="L75" s="172">
        <f>J75*K75</f>
        <v>0</v>
      </c>
    </row>
    <row r="76" spans="1:16" ht="15.75" x14ac:dyDescent="0.25">
      <c r="B76" s="86"/>
      <c r="C76" s="87"/>
      <c r="D76" s="88"/>
      <c r="E76" s="87"/>
      <c r="H76" s="220" t="s">
        <v>89</v>
      </c>
      <c r="I76" s="2"/>
      <c r="K76" s="213" t="s">
        <v>84</v>
      </c>
      <c r="L76" s="176">
        <f>L58+L73</f>
        <v>127366.11199999999</v>
      </c>
    </row>
    <row r="77" spans="1:16" ht="15.75" x14ac:dyDescent="0.25">
      <c r="B77" s="86"/>
      <c r="C77" s="87"/>
      <c r="D77" s="88"/>
      <c r="E77" s="87"/>
      <c r="H77" s="221">
        <f>L76/2080</f>
        <v>61.233707692307689</v>
      </c>
      <c r="I77" s="2"/>
      <c r="K77" s="213"/>
      <c r="L77" s="176"/>
    </row>
    <row r="78" spans="1:16" ht="15.75" x14ac:dyDescent="0.25">
      <c r="B78" s="86"/>
      <c r="C78" s="87"/>
      <c r="D78" s="88"/>
      <c r="E78" s="87"/>
      <c r="H78" s="217" t="s">
        <v>90</v>
      </c>
      <c r="I78" s="2"/>
      <c r="K78" s="213"/>
      <c r="L78" s="176"/>
    </row>
    <row r="79" spans="1:16" ht="15.75" x14ac:dyDescent="0.25">
      <c r="B79" s="86"/>
      <c r="C79" s="87"/>
      <c r="D79" s="88"/>
      <c r="E79" s="87"/>
      <c r="I79" s="2"/>
      <c r="K79" s="213"/>
      <c r="L79" s="176"/>
    </row>
    <row r="80" spans="1:16" x14ac:dyDescent="0.2">
      <c r="B80" s="200"/>
      <c r="C80" s="87"/>
      <c r="D80" s="88"/>
      <c r="E80" s="87"/>
      <c r="I80" s="21"/>
      <c r="J80" s="7"/>
      <c r="L80" s="176"/>
    </row>
    <row r="81" spans="1:14" ht="22.5" customHeight="1" thickBot="1" x14ac:dyDescent="0.3">
      <c r="A81" s="197" t="s">
        <v>24</v>
      </c>
      <c r="B81" s="99"/>
      <c r="C81" s="195"/>
      <c r="D81" s="196"/>
      <c r="E81" s="195"/>
      <c r="F81" s="198"/>
      <c r="G81" s="18"/>
      <c r="H81" s="16"/>
      <c r="I81" s="24"/>
      <c r="J81" s="22"/>
      <c r="K81" s="18"/>
      <c r="L81" s="176"/>
    </row>
    <row r="82" spans="1:14" x14ac:dyDescent="0.2">
      <c r="B82" s="82" t="s">
        <v>25</v>
      </c>
      <c r="C82" s="80"/>
      <c r="D82" s="81"/>
      <c r="E82" s="80"/>
      <c r="F82" s="2" t="s">
        <v>25</v>
      </c>
      <c r="I82" s="21"/>
      <c r="J82" s="7"/>
      <c r="L82" s="171"/>
    </row>
    <row r="83" spans="1:14" ht="15.75" thickBot="1" x14ac:dyDescent="0.25">
      <c r="B83" s="231" t="s">
        <v>94</v>
      </c>
      <c r="C83" s="195"/>
      <c r="D83" s="88"/>
      <c r="E83" s="87"/>
      <c r="I83" s="21"/>
      <c r="J83" s="7"/>
      <c r="L83" s="176"/>
    </row>
    <row r="84" spans="1:14" x14ac:dyDescent="0.2">
      <c r="B84" s="82" t="s">
        <v>95</v>
      </c>
      <c r="C84" s="232">
        <v>0</v>
      </c>
      <c r="D84" s="88"/>
      <c r="E84" s="87"/>
      <c r="H84" s="206" t="s">
        <v>98</v>
      </c>
      <c r="I84" s="207" t="s">
        <v>31</v>
      </c>
      <c r="J84" s="208" t="s">
        <v>101</v>
      </c>
      <c r="K84" s="208" t="s">
        <v>100</v>
      </c>
      <c r="L84" s="176"/>
      <c r="N84" s="230">
        <v>0.08</v>
      </c>
    </row>
    <row r="85" spans="1:14" ht="15.75" x14ac:dyDescent="0.25">
      <c r="B85" s="86" t="s">
        <v>96</v>
      </c>
      <c r="C85" s="180">
        <v>0</v>
      </c>
      <c r="D85" s="88"/>
      <c r="E85" s="87"/>
      <c r="H85" s="209"/>
      <c r="I85" s="211">
        <f>C89</f>
        <v>0.08</v>
      </c>
      <c r="J85" s="49">
        <f>L58</f>
        <v>127366.11199999999</v>
      </c>
      <c r="K85" s="49">
        <f>I85*J85</f>
        <v>10189.28896</v>
      </c>
      <c r="L85" s="176">
        <f>K85</f>
        <v>10189.28896</v>
      </c>
    </row>
    <row r="86" spans="1:14" ht="15.75" thickBot="1" x14ac:dyDescent="0.25">
      <c r="B86" s="99" t="s">
        <v>97</v>
      </c>
      <c r="C86" s="233">
        <v>0</v>
      </c>
      <c r="D86" s="88"/>
      <c r="E86" s="87"/>
      <c r="H86" s="220" t="s">
        <v>89</v>
      </c>
      <c r="J86" s="16"/>
      <c r="K86" s="16"/>
      <c r="L86" s="176"/>
    </row>
    <row r="87" spans="1:14" ht="15.75" x14ac:dyDescent="0.25">
      <c r="B87" s="105" t="s">
        <v>69</v>
      </c>
      <c r="C87" s="232">
        <f>SUM(C84:C86)</f>
        <v>0</v>
      </c>
      <c r="D87" s="88"/>
      <c r="E87" s="87"/>
      <c r="H87" s="221">
        <f>L87/2080</f>
        <v>66.132404307692312</v>
      </c>
      <c r="J87" s="4"/>
      <c r="K87" s="213" t="s">
        <v>84</v>
      </c>
      <c r="L87" s="176">
        <f>L76+L85</f>
        <v>137555.40096</v>
      </c>
    </row>
    <row r="88" spans="1:14" x14ac:dyDescent="0.2">
      <c r="B88" s="86"/>
      <c r="C88" s="87"/>
      <c r="D88" s="88"/>
      <c r="E88" s="87"/>
      <c r="H88" s="217" t="s">
        <v>90</v>
      </c>
      <c r="J88" s="33"/>
      <c r="K88" s="37"/>
      <c r="L88" s="176"/>
    </row>
    <row r="89" spans="1:14" ht="26.25" x14ac:dyDescent="0.25">
      <c r="B89" s="86" t="s">
        <v>31</v>
      </c>
      <c r="C89" s="234">
        <v>0.08</v>
      </c>
      <c r="D89" s="88" t="s">
        <v>99</v>
      </c>
      <c r="E89" s="87"/>
      <c r="J89" s="7"/>
      <c r="L89" s="176"/>
    </row>
    <row r="90" spans="1:14" ht="16.5" thickBot="1" x14ac:dyDescent="0.3">
      <c r="A90" s="166" t="s">
        <v>72</v>
      </c>
      <c r="B90" s="99"/>
      <c r="C90" s="195"/>
      <c r="D90" s="196"/>
      <c r="E90" s="195"/>
      <c r="F90" s="198"/>
      <c r="G90" s="18"/>
      <c r="H90" s="16"/>
      <c r="I90" s="104"/>
      <c r="J90" s="18"/>
      <c r="K90" s="18"/>
      <c r="L90" s="176"/>
    </row>
    <row r="91" spans="1:14" x14ac:dyDescent="0.2">
      <c r="B91" s="82"/>
      <c r="C91" s="80"/>
      <c r="D91" s="81"/>
      <c r="E91" s="80"/>
      <c r="L91" s="171"/>
    </row>
    <row r="92" spans="1:14" x14ac:dyDescent="0.2">
      <c r="B92" s="86"/>
      <c r="C92" s="87"/>
      <c r="D92" s="88"/>
      <c r="E92" s="87"/>
      <c r="L92" s="176"/>
    </row>
    <row r="93" spans="1:14" x14ac:dyDescent="0.2">
      <c r="A93" s="38"/>
      <c r="B93" s="86"/>
      <c r="C93" s="87"/>
      <c r="D93" s="88"/>
      <c r="E93" s="87"/>
      <c r="F93" s="39"/>
      <c r="H93" s="3" t="s">
        <v>102</v>
      </c>
      <c r="I93" s="16" t="s">
        <v>3</v>
      </c>
      <c r="J93" s="16" t="s">
        <v>7</v>
      </c>
      <c r="K93" s="16" t="s">
        <v>103</v>
      </c>
      <c r="L93" s="176"/>
    </row>
    <row r="94" spans="1:14" ht="15.75" x14ac:dyDescent="0.25">
      <c r="B94" s="86"/>
      <c r="C94" s="87"/>
      <c r="D94" s="88"/>
      <c r="E94" s="87"/>
      <c r="H94" s="209"/>
      <c r="I94" s="237">
        <v>0.05</v>
      </c>
      <c r="J94" s="40">
        <f>L58</f>
        <v>127366.11199999999</v>
      </c>
      <c r="K94" s="40">
        <f>I94*J94</f>
        <v>6368.3055999999997</v>
      </c>
      <c r="L94" s="176">
        <f>K94</f>
        <v>6368.3055999999997</v>
      </c>
    </row>
    <row r="95" spans="1:14" x14ac:dyDescent="0.2">
      <c r="B95" s="86"/>
      <c r="C95" s="87"/>
      <c r="D95" s="88"/>
      <c r="E95" s="87"/>
      <c r="J95" s="3"/>
      <c r="K95" s="3"/>
      <c r="L95" s="176"/>
    </row>
    <row r="96" spans="1:14" x14ac:dyDescent="0.2">
      <c r="B96" s="86"/>
      <c r="C96" s="87"/>
      <c r="D96" s="88"/>
      <c r="E96" s="87"/>
      <c r="L96" s="176"/>
    </row>
    <row r="97" spans="1:13" ht="15.75" x14ac:dyDescent="0.25">
      <c r="B97" s="86"/>
      <c r="C97" s="87"/>
      <c r="D97" s="88"/>
      <c r="E97" s="87"/>
      <c r="H97" s="220" t="s">
        <v>89</v>
      </c>
      <c r="K97" s="213" t="s">
        <v>84</v>
      </c>
      <c r="L97" s="176">
        <f>L87+L94</f>
        <v>143923.70655999999</v>
      </c>
    </row>
    <row r="98" spans="1:13" x14ac:dyDescent="0.2">
      <c r="B98" s="86"/>
      <c r="C98" s="87"/>
      <c r="D98" s="88"/>
      <c r="E98" s="87"/>
      <c r="H98" s="221">
        <f>L97/2080</f>
        <v>69.194089692307685</v>
      </c>
      <c r="L98" s="176"/>
    </row>
    <row r="99" spans="1:13" x14ac:dyDescent="0.2">
      <c r="B99" s="86"/>
      <c r="C99" s="87"/>
      <c r="D99" s="88"/>
      <c r="E99" s="87"/>
      <c r="H99" s="217" t="s">
        <v>90</v>
      </c>
      <c r="L99" s="176"/>
    </row>
    <row r="100" spans="1:13" ht="15.75" x14ac:dyDescent="0.25">
      <c r="B100" s="86"/>
      <c r="C100" s="87"/>
      <c r="D100" s="88"/>
      <c r="E100" s="87"/>
      <c r="K100" s="2" t="s">
        <v>0</v>
      </c>
      <c r="L100" s="235">
        <f>SUM(L97:L99)</f>
        <v>143923.70655999999</v>
      </c>
    </row>
    <row r="101" spans="1:13" x14ac:dyDescent="0.2">
      <c r="B101" s="86"/>
      <c r="C101" s="87"/>
      <c r="D101" s="88"/>
      <c r="E101" s="87"/>
      <c r="L101" s="176"/>
    </row>
    <row r="102" spans="1:13" x14ac:dyDescent="0.2">
      <c r="B102" s="86"/>
      <c r="C102" s="87"/>
      <c r="D102" s="88"/>
      <c r="E102" s="87"/>
      <c r="L102" s="177"/>
    </row>
    <row r="103" spans="1:13" ht="15.75" thickBot="1" x14ac:dyDescent="0.25">
      <c r="A103" s="228"/>
      <c r="B103" s="99"/>
      <c r="C103" s="195"/>
      <c r="D103" s="196"/>
      <c r="E103" s="195"/>
      <c r="F103" s="228"/>
      <c r="G103" s="228"/>
      <c r="H103" s="123"/>
      <c r="I103" s="229"/>
      <c r="J103" s="228" t="s">
        <v>26</v>
      </c>
      <c r="K103" s="228"/>
      <c r="L103" s="170">
        <f>L100</f>
        <v>143923.70655999999</v>
      </c>
    </row>
    <row r="104" spans="1:13" x14ac:dyDescent="0.2">
      <c r="B104" s="82"/>
      <c r="C104" s="80"/>
      <c r="D104" s="81"/>
      <c r="E104" s="80"/>
    </row>
    <row r="105" spans="1:13" x14ac:dyDescent="0.2">
      <c r="B105" s="86"/>
      <c r="C105" s="87"/>
      <c r="D105" s="88"/>
      <c r="E105" s="87"/>
    </row>
    <row r="106" spans="1:13" x14ac:dyDescent="0.2">
      <c r="B106" s="2"/>
      <c r="C106" s="2"/>
      <c r="D106" s="2"/>
      <c r="E106" s="2"/>
    </row>
    <row r="107" spans="1:13" x14ac:dyDescent="0.2">
      <c r="B107" s="2"/>
      <c r="C107" s="2"/>
      <c r="D107" s="2"/>
      <c r="E107" s="2"/>
    </row>
    <row r="108" spans="1:13" ht="15.75" thickBot="1" x14ac:dyDescent="0.25">
      <c r="B108" s="2"/>
      <c r="C108" s="2"/>
      <c r="D108" s="2"/>
      <c r="E108" s="2"/>
      <c r="H108" s="2"/>
      <c r="I108" s="3"/>
      <c r="J108" s="4"/>
      <c r="M108" s="2"/>
    </row>
    <row r="109" spans="1:13" ht="47.25" x14ac:dyDescent="0.25">
      <c r="A109" s="61" t="s">
        <v>41</v>
      </c>
      <c r="B109" s="138"/>
      <c r="C109" s="139"/>
      <c r="D109" s="139"/>
      <c r="E109" s="138"/>
      <c r="F109" s="127" t="s">
        <v>30</v>
      </c>
      <c r="G109" s="62" t="s">
        <v>36</v>
      </c>
      <c r="H109" s="62" t="s">
        <v>34</v>
      </c>
      <c r="I109" s="62" t="s">
        <v>35</v>
      </c>
      <c r="J109" s="62" t="s">
        <v>31</v>
      </c>
      <c r="K109" s="63" t="s">
        <v>32</v>
      </c>
      <c r="L109" s="66" t="s">
        <v>37</v>
      </c>
      <c r="M109" s="50" t="s">
        <v>42</v>
      </c>
    </row>
    <row r="110" spans="1:13" x14ac:dyDescent="0.2">
      <c r="A110" s="51"/>
      <c r="B110" s="140"/>
      <c r="C110" s="141"/>
      <c r="D110" s="141"/>
      <c r="E110" s="141"/>
      <c r="F110" s="51"/>
      <c r="G110" s="236"/>
      <c r="H110" s="238">
        <f>I22</f>
        <v>0.25158101881479583</v>
      </c>
      <c r="I110" s="239">
        <f>I56</f>
        <v>2.1998592090106236E-2</v>
      </c>
      <c r="J110" s="53">
        <f>I85</f>
        <v>0.08</v>
      </c>
      <c r="K110" s="64">
        <f>I94</f>
        <v>0.05</v>
      </c>
      <c r="L110" s="67"/>
      <c r="M110" s="55"/>
    </row>
    <row r="111" spans="1:13" ht="15.75" x14ac:dyDescent="0.25">
      <c r="A111" s="70"/>
      <c r="B111" s="142"/>
      <c r="C111" s="143"/>
      <c r="D111" s="143"/>
      <c r="E111" s="143"/>
      <c r="F111" s="247" t="str">
        <f>A12</f>
        <v>Junior System Engineer</v>
      </c>
      <c r="G111" s="71">
        <f>H12</f>
        <v>48.08</v>
      </c>
      <c r="H111" s="240">
        <f>$G$111*H110</f>
        <v>12.096015384615383</v>
      </c>
      <c r="I111" s="240">
        <f>$G$111*I110</f>
        <v>1.0576923076923077</v>
      </c>
      <c r="J111" s="240">
        <f>SUM(G111:I111)*J110</f>
        <v>4.8986966153846154</v>
      </c>
      <c r="K111" s="240">
        <f>SUM(G111:I111)*K110</f>
        <v>3.0616853846153846</v>
      </c>
      <c r="L111" s="72">
        <f>SUM(G111:K111)</f>
        <v>69.194089692307685</v>
      </c>
      <c r="M111" s="76">
        <f>SUM((H110+I110)+1)*(1+(J110+K110))</f>
        <v>1.4391449603225392</v>
      </c>
    </row>
    <row r="112" spans="1:13" x14ac:dyDescent="0.2">
      <c r="A112" s="51"/>
      <c r="B112" s="140"/>
      <c r="C112" s="141"/>
      <c r="D112" s="141"/>
      <c r="E112" s="141"/>
      <c r="F112" s="51"/>
      <c r="G112" s="52"/>
      <c r="H112" s="243">
        <f>$G$111+H111</f>
        <v>60.176015384615383</v>
      </c>
      <c r="I112" s="243">
        <f>H112+I111</f>
        <v>61.233707692307689</v>
      </c>
      <c r="J112" s="243">
        <f>I112+J111</f>
        <v>66.132404307692298</v>
      </c>
      <c r="K112" s="243">
        <f>J112+K111</f>
        <v>69.194089692307685</v>
      </c>
      <c r="L112" s="242"/>
      <c r="M112" s="55"/>
    </row>
    <row r="113" spans="1:13" ht="15.75" thickBot="1" x14ac:dyDescent="0.25">
      <c r="A113" s="56"/>
      <c r="B113" s="144"/>
      <c r="C113" s="145"/>
      <c r="D113" s="145"/>
      <c r="E113" s="145"/>
      <c r="F113" s="56"/>
      <c r="G113" s="57"/>
      <c r="H113" s="57"/>
      <c r="I113" s="58"/>
      <c r="J113" s="59"/>
      <c r="K113" s="65"/>
      <c r="L113" s="69"/>
      <c r="M113" s="60"/>
    </row>
    <row r="114" spans="1:13" x14ac:dyDescent="0.2">
      <c r="F114" s="1"/>
      <c r="H114" s="2"/>
      <c r="I114" s="3"/>
      <c r="J114" s="4"/>
      <c r="M114" s="2"/>
    </row>
    <row r="115" spans="1:13" ht="15.75" thickBot="1" x14ac:dyDescent="0.25">
      <c r="F115" s="1"/>
      <c r="H115" s="2"/>
      <c r="I115" s="3"/>
      <c r="J115" s="4"/>
      <c r="L115" s="2"/>
      <c r="M115" s="7"/>
    </row>
    <row r="116" spans="1:13" ht="63" x14ac:dyDescent="0.25">
      <c r="A116" s="1" t="s">
        <v>46</v>
      </c>
      <c r="J116" s="66" t="s">
        <v>49</v>
      </c>
      <c r="K116" s="66" t="s">
        <v>43</v>
      </c>
      <c r="L116" s="66" t="s">
        <v>45</v>
      </c>
      <c r="M116" s="50" t="s">
        <v>44</v>
      </c>
    </row>
    <row r="117" spans="1:13" x14ac:dyDescent="0.2">
      <c r="J117" s="67"/>
      <c r="K117" s="67"/>
      <c r="L117" s="67"/>
      <c r="M117" s="55"/>
    </row>
    <row r="118" spans="1:13" ht="15.75" x14ac:dyDescent="0.25">
      <c r="A118" s="1" t="s">
        <v>47</v>
      </c>
      <c r="J118" s="67">
        <f>L111</f>
        <v>69.194089692307685</v>
      </c>
      <c r="K118" s="67">
        <f>J118*0.0075</f>
        <v>0.51895567269230758</v>
      </c>
      <c r="L118" s="72">
        <f>J118+K118</f>
        <v>69.713045364999999</v>
      </c>
      <c r="M118" s="76">
        <f>L118/G111</f>
        <v>1.4499385475249584</v>
      </c>
    </row>
    <row r="119" spans="1:13" x14ac:dyDescent="0.2">
      <c r="A119" s="1" t="s">
        <v>48</v>
      </c>
      <c r="J119" s="68"/>
      <c r="K119" s="68"/>
      <c r="L119" s="68"/>
      <c r="M119" s="55"/>
    </row>
    <row r="120" spans="1:13" ht="15.75" thickBot="1" x14ac:dyDescent="0.25">
      <c r="J120" s="69"/>
      <c r="K120" s="69"/>
      <c r="L120" s="69"/>
      <c r="M120" s="60"/>
    </row>
  </sheetData>
  <mergeCells count="6">
    <mergeCell ref="C48:D48"/>
    <mergeCell ref="N71:P73"/>
    <mergeCell ref="J2:L2"/>
    <mergeCell ref="J3:L3"/>
    <mergeCell ref="J4:L4"/>
    <mergeCell ref="F28:G28"/>
  </mergeCells>
  <pageMargins left="1" right="1" top="0.5" bottom="1" header="0" footer="0.25"/>
  <pageSetup scale="63" orientation="portrait" horizontalDpi="300" verticalDpi="300" r:id="rId1"/>
  <headerFooter alignWithMargins="0">
    <oddFooter xml:space="preserve">&amp;L&amp;"Times New Roman,Bold Italic"&amp;9&amp;G
"Use or disclosure of data in this Proposal is subject to the restriction on the Title page of this Proposal"&amp;C &amp;R&amp;"Times New Roman,Regular"&amp;9
</oddFooter>
  </headerFooter>
  <rowBreaks count="1" manualBreakCount="1">
    <brk id="64" max="7" man="1"/>
  </rowBreaks>
  <legacy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Roll Up Indirect Support</vt:lpstr>
      <vt:lpstr>billable_hours</vt:lpstr>
      <vt:lpstr>Gross_Salary</vt:lpstr>
      <vt:lpstr>'Roll Up Indirect Support'!Print_Area</vt:lpstr>
      <vt:lpstr>'Roll Up Indirect Support'!Print_Titles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Saavedra</dc:creator>
  <cp:lastModifiedBy>ANDRES</cp:lastModifiedBy>
  <cp:revision/>
  <dcterms:created xsi:type="dcterms:W3CDTF">2017-05-24T14:09:22Z</dcterms:created>
  <dcterms:modified xsi:type="dcterms:W3CDTF">2017-09-08T14:21:04Z</dcterms:modified>
</cp:coreProperties>
</file>