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giron/Desktop/Excel-Functions-Learning-lessions-/"/>
    </mc:Choice>
  </mc:AlternateContent>
  <xr:revisionPtr revIDLastSave="0" documentId="13_ncr:1_{8D3872E3-A15B-EF45-B1F8-F6BA4E3BA5A5}" xr6:coauthVersionLast="47" xr6:coauthVersionMax="47" xr10:uidLastSave="{00000000-0000-0000-0000-000000000000}"/>
  <bookViews>
    <workbookView xWindow="0" yWindow="500" windowWidth="35840" windowHeight="20200" tabRatio="831" activeTab="2" xr2:uid="{4C5E5543-F04D-4AA6-8B0A-FD41FCF5173C}"/>
  </bookViews>
  <sheets>
    <sheet name="Hoja1" sheetId="9" r:id="rId1"/>
    <sheet name="BUSCAR IZQUIERDA" sheetId="2" r:id="rId2"/>
    <sheet name="BUSCAR DERECHA" sheetId="1" r:id="rId3"/>
    <sheet name="BUSCAR MATRIZ" sheetId="3" r:id="rId4"/>
    <sheet name="BUSCAR COORDENADAS" sheetId="4" r:id="rId5"/>
    <sheet name="BUSCAR EN DOS TABLAS" sheetId="5" r:id="rId6"/>
    <sheet name="BUSCAR ULTIMOS REGISTROS" sheetId="6" r:id="rId7"/>
    <sheet name="BUSQUEDA APROXIMADA" sheetId="7" r:id="rId8"/>
    <sheet name="BUSQUEDA COMODÍN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H6" i="4" a="1"/>
  <c r="H6" i="4"/>
  <c r="H3" i="1"/>
  <c r="N8" i="5" a="1"/>
  <c r="N8" i="5"/>
  <c r="G3" i="8"/>
  <c r="H6" i="3" a="1"/>
  <c r="H6" i="3"/>
  <c r="L13" i="5"/>
  <c r="I12" i="5"/>
  <c r="M11" i="5"/>
  <c r="M10" i="5"/>
  <c r="G6" i="1" a="1"/>
  <c r="G6" i="1"/>
  <c r="H3" i="3" a="1"/>
  <c r="H3" i="3"/>
  <c r="H4" i="6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J4" i="6"/>
  <c r="I4" i="6"/>
  <c r="J3" i="6"/>
  <c r="I3" i="6"/>
  <c r="H3" i="6"/>
  <c r="G12" i="7"/>
  <c r="G6" i="7"/>
  <c r="G7" i="7" s="1"/>
  <c r="G8" i="7" s="1"/>
  <c r="G9" i="7" s="1"/>
  <c r="G10" i="7" s="1"/>
  <c r="G11" i="7" s="1"/>
  <c r="G5" i="7"/>
  <c r="G4" i="7"/>
  <c r="H3" i="4"/>
  <c r="H3" i="4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<sst xmlns="http://schemas.openxmlformats.org/spreadsheetml/2006/main" count="413" uniqueCount="78">
  <si>
    <t>https://www.youtube.com/watch?v=l0JdWA1YmFk</t>
  </si>
  <si>
    <t>NOMBRE</t>
  </si>
  <si>
    <t>VALOR</t>
  </si>
  <si>
    <t>CANTIDAD</t>
  </si>
  <si>
    <t>FECHA</t>
  </si>
  <si>
    <t>REGIÓN</t>
  </si>
  <si>
    <t>Judith</t>
  </si>
  <si>
    <t>Madrid</t>
  </si>
  <si>
    <t>Caracas</t>
  </si>
  <si>
    <t>Eibar</t>
  </si>
  <si>
    <t>Santiago</t>
  </si>
  <si>
    <t xml:space="preserve"> </t>
  </si>
  <si>
    <t>Guadalajara</t>
  </si>
  <si>
    <t>María</t>
  </si>
  <si>
    <t>Trujillo</t>
  </si>
  <si>
    <t xml:space="preserve">  </t>
  </si>
  <si>
    <t>Mayra</t>
  </si>
  <si>
    <t>Barquisimeto</t>
  </si>
  <si>
    <t>Lima</t>
  </si>
  <si>
    <t>Cuzco</t>
  </si>
  <si>
    <t>Pilar</t>
  </si>
  <si>
    <t>Logroño</t>
  </si>
  <si>
    <t>San Felipe</t>
  </si>
  <si>
    <t>Yolanda</t>
  </si>
  <si>
    <t>El Manzano</t>
  </si>
  <si>
    <t>Lizka</t>
  </si>
  <si>
    <t>Varsovia</t>
  </si>
  <si>
    <t>Oscar</t>
  </si>
  <si>
    <t>Puerto Ordaz</t>
  </si>
  <si>
    <t>Mónica</t>
  </si>
  <si>
    <t>Barcelona</t>
  </si>
  <si>
    <t>Valencia</t>
  </si>
  <si>
    <t>Carolina</t>
  </si>
  <si>
    <t>Mónaco</t>
  </si>
  <si>
    <t>Germán</t>
  </si>
  <si>
    <t>Lisboa</t>
  </si>
  <si>
    <t>Giovanni</t>
  </si>
  <si>
    <t>Madeira</t>
  </si>
  <si>
    <t xml:space="preserve"> =BUSCARX(Valor buscado ; Columna donde buscará el valor ; Columna con los valores que nos mostrará)</t>
  </si>
  <si>
    <t>Región: Celda G3</t>
  </si>
  <si>
    <t>Región: Columna C</t>
  </si>
  <si>
    <t>Cantidad: Columna D</t>
  </si>
  <si>
    <t>Ciudad de México</t>
  </si>
  <si>
    <t>Alfredo</t>
  </si>
  <si>
    <t>Dinara</t>
  </si>
  <si>
    <t>Monterrey</t>
  </si>
  <si>
    <t>=BUSCARX(G3;A2:A19;B2:D19)</t>
  </si>
  <si>
    <t>Felipe</t>
  </si>
  <si>
    <t>Bucaramanga</t>
  </si>
  <si>
    <t>=BUSCARX(G4,</t>
  </si>
  <si>
    <t>Medellin</t>
  </si>
  <si>
    <t>Manuela</t>
  </si>
  <si>
    <t>Pamela</t>
  </si>
  <si>
    <t>Mërida</t>
  </si>
  <si>
    <t>Karen</t>
  </si>
  <si>
    <t>Los Angeles</t>
  </si>
  <si>
    <t>Rio de Janeiro</t>
  </si>
  <si>
    <t>Maria</t>
  </si>
  <si>
    <t>Buenos Aires</t>
  </si>
  <si>
    <t>Lisa</t>
  </si>
  <si>
    <t>Córdoba</t>
  </si>
  <si>
    <t>Quito</t>
  </si>
  <si>
    <t>Alexandra</t>
  </si>
  <si>
    <t>La Paz</t>
  </si>
  <si>
    <t>Mazatlán</t>
  </si>
  <si>
    <t>Los Cabos</t>
  </si>
  <si>
    <t>Alberto</t>
  </si>
  <si>
    <t>Bogotá</t>
  </si>
  <si>
    <t>Carlos</t>
  </si>
  <si>
    <t>CUZCO</t>
  </si>
  <si>
    <t>=BUSCARX(M3,</t>
  </si>
  <si>
    <t>Región</t>
  </si>
  <si>
    <t>Fecha</t>
  </si>
  <si>
    <t>COMISIÓN</t>
  </si>
  <si>
    <t>Cantidad</t>
  </si>
  <si>
    <t>%</t>
  </si>
  <si>
    <t>LIMA</t>
  </si>
  <si>
    <t>=BUSCARV(F3,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</si>
</sst>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,,,\ &quot;Billones&quot;"/>
    <numFmt numFmtId="165" formatCode="dd/mm/yyyy;@"/>
    <numFmt numFmtId="166" formatCode="_-* #,##0\ _€_-;\-* #,##0\ _€_-;_-* &quot;-&quot;??\ _€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1"/>
      <color rgb="FF000000"/>
      <name val="Calibri"/>
      <charset val="1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6" tint="0.79998168889431442"/>
      </patternFill>
    </fill>
    <fill>
      <patternFill patternType="solid">
        <fgColor rgb="FF375623"/>
        <bgColor indexed="64"/>
      </patternFill>
    </fill>
    <fill>
      <patternFill patternType="solid">
        <fgColor rgb="FFEDC2C2"/>
        <bgColor indexed="64"/>
      </patternFill>
    </fill>
    <fill>
      <patternFill patternType="solid">
        <fgColor rgb="FFF3DFF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5E1E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</fills>
  <borders count="3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7558519241921"/>
      </top>
      <bottom style="thin">
        <color theme="6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rgb="FF8EA9DB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rgb="FF8EA9DB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4506668294322"/>
      </top>
      <bottom style="thin">
        <color rgb="FF8EA9DB"/>
      </bottom>
      <diagonal/>
    </border>
    <border>
      <left style="thin">
        <color theme="4" tint="0.39988402966399123"/>
      </left>
      <right style="thin">
        <color theme="4" tint="0.39988402966399123"/>
      </right>
      <top style="thin">
        <color theme="4" tint="0.39988402966399123"/>
      </top>
      <bottom style="thin">
        <color theme="4" tint="0.3998840296639912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4" tint="0.39994506668294322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thin">
        <color rgb="FF7030A0"/>
      </right>
      <top style="thin">
        <color theme="4" tint="0.39994506668294322"/>
      </top>
      <bottom/>
      <diagonal/>
    </border>
    <border>
      <left style="thin">
        <color rgb="FF7030A0"/>
      </left>
      <right style="thin">
        <color rgb="FF7030A0"/>
      </right>
      <top style="thin">
        <color theme="4" tint="0.39994506668294322"/>
      </top>
      <bottom style="thin">
        <color rgb="FF7030A0"/>
      </bottom>
      <diagonal/>
    </border>
    <border>
      <left/>
      <right style="thin">
        <color theme="4" tint="0.39994506668294322"/>
      </right>
      <top/>
      <bottom/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3" fontId="3" fillId="3" borderId="7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3" fontId="3" fillId="0" borderId="7" xfId="0" applyNumberFormat="1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65" fontId="2" fillId="3" borderId="7" xfId="0" applyNumberFormat="1" applyFont="1" applyFill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/>
    </xf>
    <xf numFmtId="3" fontId="3" fillId="5" borderId="7" xfId="0" applyNumberFormat="1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3" fontId="3" fillId="3" borderId="10" xfId="0" applyNumberFormat="1" applyFont="1" applyFill="1" applyBorder="1" applyAlignment="1">
      <alignment horizontal="center"/>
    </xf>
    <xf numFmtId="165" fontId="2" fillId="3" borderId="10" xfId="0" applyNumberFormat="1" applyFont="1" applyFill="1" applyBorder="1" applyAlignment="1">
      <alignment horizontal="center"/>
    </xf>
    <xf numFmtId="165" fontId="3" fillId="3" borderId="10" xfId="0" applyNumberFormat="1" applyFont="1" applyFill="1" applyBorder="1" applyAlignment="1">
      <alignment horizontal="center"/>
    </xf>
    <xf numFmtId="165" fontId="3" fillId="0" borderId="10" xfId="0" applyNumberFormat="1" applyFont="1" applyBorder="1" applyAlignment="1">
      <alignment horizontal="center"/>
    </xf>
    <xf numFmtId="3" fontId="3" fillId="5" borderId="10" xfId="0" applyNumberFormat="1" applyFont="1" applyFill="1" applyBorder="1" applyAlignment="1">
      <alignment horizontal="center"/>
    </xf>
    <xf numFmtId="3" fontId="3" fillId="0" borderId="11" xfId="0" applyNumberFormat="1" applyFont="1" applyBorder="1" applyAlignment="1">
      <alignment horizontal="center"/>
    </xf>
    <xf numFmtId="14" fontId="3" fillId="5" borderId="10" xfId="0" applyNumberFormat="1" applyFont="1" applyFill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9" fontId="3" fillId="5" borderId="10" xfId="0" applyNumberFormat="1" applyFont="1" applyFill="1" applyBorder="1" applyAlignment="1">
      <alignment horizontal="center"/>
    </xf>
    <xf numFmtId="9" fontId="3" fillId="3" borderId="7" xfId="0" applyNumberFormat="1" applyFont="1" applyFill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0" fontId="4" fillId="0" borderId="0" xfId="0" applyFont="1"/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165" fontId="2" fillId="3" borderId="23" xfId="0" applyNumberFormat="1" applyFont="1" applyFill="1" applyBorder="1" applyAlignment="1">
      <alignment horizontal="center"/>
    </xf>
    <xf numFmtId="165" fontId="2" fillId="0" borderId="23" xfId="0" applyNumberFormat="1" applyFont="1" applyBorder="1" applyAlignment="1">
      <alignment horizontal="center"/>
    </xf>
    <xf numFmtId="165" fontId="2" fillId="0" borderId="24" xfId="0" applyNumberFormat="1" applyFont="1" applyBorder="1" applyAlignment="1">
      <alignment horizontal="center"/>
    </xf>
    <xf numFmtId="166" fontId="3" fillId="0" borderId="3" xfId="0" applyNumberFormat="1" applyFont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65" fontId="0" fillId="0" borderId="0" xfId="0" applyNumberFormat="1"/>
    <xf numFmtId="3" fontId="0" fillId="0" borderId="0" xfId="0" applyNumberFormat="1"/>
    <xf numFmtId="165" fontId="2" fillId="3" borderId="16" xfId="0" applyNumberFormat="1" applyFont="1" applyFill="1" applyBorder="1" applyAlignment="1">
      <alignment horizontal="center"/>
    </xf>
    <xf numFmtId="165" fontId="2" fillId="0" borderId="16" xfId="0" applyNumberFormat="1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10" borderId="31" xfId="0" applyFont="1" applyFill="1" applyBorder="1" applyAlignment="1">
      <alignment horizontal="center"/>
    </xf>
    <xf numFmtId="166" fontId="2" fillId="0" borderId="24" xfId="0" applyNumberFormat="1" applyFont="1" applyBorder="1" applyAlignment="1">
      <alignment horizontal="center"/>
    </xf>
    <xf numFmtId="0" fontId="2" fillId="11" borderId="25" xfId="0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3" fontId="2" fillId="8" borderId="30" xfId="0" applyNumberFormat="1" applyFont="1" applyFill="1" applyBorder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3" borderId="14" xfId="0" applyNumberFormat="1" applyFont="1" applyFill="1" applyBorder="1" applyAlignment="1">
      <alignment horizontal="center"/>
    </xf>
    <xf numFmtId="3" fontId="2" fillId="8" borderId="19" xfId="0" applyNumberFormat="1" applyFont="1" applyFill="1" applyBorder="1" applyAlignment="1">
      <alignment horizontal="center"/>
    </xf>
    <xf numFmtId="165" fontId="2" fillId="3" borderId="22" xfId="0" applyNumberFormat="1" applyFont="1" applyFill="1" applyBorder="1" applyAlignment="1">
      <alignment horizontal="center"/>
    </xf>
    <xf numFmtId="3" fontId="2" fillId="8" borderId="20" xfId="0" applyNumberFormat="1" applyFont="1" applyFill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3" fontId="2" fillId="8" borderId="21" xfId="0" applyNumberFormat="1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0" fillId="12" borderId="0" xfId="0" applyFill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5" fillId="0" borderId="0" xfId="0" quotePrefix="1" applyFont="1" applyAlignment="1">
      <alignment wrapText="1"/>
    </xf>
    <xf numFmtId="0" fontId="7" fillId="0" borderId="0" xfId="1" applyFont="1"/>
    <xf numFmtId="0" fontId="8" fillId="0" borderId="0" xfId="0" applyFont="1" applyAlignment="1">
      <alignment wrapText="1"/>
    </xf>
    <xf numFmtId="0" fontId="0" fillId="7" borderId="18" xfId="0" applyFill="1" applyBorder="1" applyAlignment="1">
      <alignment horizontal="center"/>
    </xf>
    <xf numFmtId="3" fontId="2" fillId="8" borderId="28" xfId="0" applyNumberFormat="1" applyFont="1" applyFill="1" applyBorder="1" applyAlignment="1">
      <alignment horizontal="center"/>
    </xf>
    <xf numFmtId="3" fontId="2" fillId="8" borderId="29" xfId="0" applyNumberFormat="1" applyFont="1" applyFill="1" applyBorder="1" applyAlignment="1">
      <alignment horizontal="center"/>
    </xf>
    <xf numFmtId="3" fontId="2" fillId="8" borderId="26" xfId="0" applyNumberFormat="1" applyFont="1" applyFill="1" applyBorder="1" applyAlignment="1">
      <alignment horizontal="center"/>
    </xf>
    <xf numFmtId="3" fontId="2" fillId="8" borderId="27" xfId="0" applyNumberFormat="1" applyFont="1" applyFill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1" defaultTableStyle="TableStyleMedium2" defaultPivotStyle="PivotStyleLight16">
    <tableStyle name="Invisible" pivot="0" table="0" count="0" xr9:uid="{EFAC5B19-ECB6-4F31-A65B-47A9A3D3791E}"/>
  </tableStyles>
  <colors>
    <mruColors>
      <color rgb="FFF5E1E1"/>
      <color rgb="FFF3DFF5"/>
      <color rgb="FFE2B4F0"/>
      <color rgb="FFEDC2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20</xdr:row>
      <xdr:rowOff>123825</xdr:rowOff>
    </xdr:from>
    <xdr:to>
      <xdr:col>11</xdr:col>
      <xdr:colOff>333375</xdr:colOff>
      <xdr:row>24</xdr:row>
      <xdr:rowOff>38100</xdr:rowOff>
    </xdr:to>
    <xdr:sp macro="" textlink="">
      <xdr:nvSpPr>
        <xdr:cNvPr id="2" name="Llamada rectangular redondeada 1">
          <a:extLst>
            <a:ext uri="{FF2B5EF4-FFF2-40B4-BE49-F238E27FC236}">
              <a16:creationId xmlns:a16="http://schemas.microsoft.com/office/drawing/2014/main" id="{DE37B6A4-4EBA-4444-927D-0009BE1F1B05}"/>
            </a:ext>
          </a:extLst>
        </xdr:cNvPr>
        <xdr:cNvSpPr/>
      </xdr:nvSpPr>
      <xdr:spPr>
        <a:xfrm flipV="1">
          <a:off x="523875" y="3933825"/>
          <a:ext cx="8934450" cy="752475"/>
        </a:xfrm>
        <a:prstGeom prst="wedgeRoundRectCallout">
          <a:avLst/>
        </a:prstGeom>
        <a:noFill/>
        <a:ln w="12700">
          <a:solidFill>
            <a:srgbClr val="71AB48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l0JdWA1YmF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0119-9AD0-4051-AE2A-CFAD3B059B61}">
  <dimension ref="B3"/>
  <sheetViews>
    <sheetView workbookViewId="0">
      <selection activeCell="J6" sqref="J6"/>
    </sheetView>
  </sheetViews>
  <sheetFormatPr baseColWidth="10" defaultColWidth="9.1640625" defaultRowHeight="21" x14ac:dyDescent="0.25"/>
  <cols>
    <col min="1" max="1" width="9.1640625" style="40"/>
    <col min="2" max="2" width="65.5" style="40" bestFit="1" customWidth="1"/>
    <col min="3" max="16384" width="9.1640625" style="40"/>
  </cols>
  <sheetData>
    <row r="3" spans="2:2" x14ac:dyDescent="0.25">
      <c r="B3" s="76" t="s">
        <v>0</v>
      </c>
    </row>
  </sheetData>
  <hyperlinks>
    <hyperlink ref="B3" r:id="rId1" xr:uid="{1E4B3647-994F-464A-890F-29C2794D58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B724-5101-4550-A9AC-C2C8BB6CB3BE}">
  <dimension ref="A1:J24"/>
  <sheetViews>
    <sheetView showGridLines="0" zoomScale="130" zoomScaleNormal="130" workbookViewId="0">
      <selection activeCell="H3" sqref="H3"/>
    </sheetView>
  </sheetViews>
  <sheetFormatPr baseColWidth="10" defaultColWidth="11.5" defaultRowHeight="15" x14ac:dyDescent="0.2"/>
  <cols>
    <col min="1" max="1" width="11.33203125" customWidth="1"/>
    <col min="2" max="2" width="14" bestFit="1" customWidth="1"/>
    <col min="3" max="3" width="18" customWidth="1"/>
    <col min="4" max="4" width="13.5" customWidth="1"/>
    <col min="5" max="5" width="16.5" customWidth="1"/>
    <col min="6" max="6" width="12.1640625" bestFit="1" customWidth="1"/>
    <col min="7" max="7" width="15" customWidth="1"/>
    <col min="8" max="8" width="28.1640625" bestFit="1" customWidth="1"/>
  </cols>
  <sheetData>
    <row r="1" spans="1:8" x14ac:dyDescent="0.2">
      <c r="A1" s="41" t="s">
        <v>1</v>
      </c>
      <c r="B1" s="42" t="s">
        <v>2</v>
      </c>
      <c r="C1" s="42" t="s">
        <v>3</v>
      </c>
      <c r="D1" s="42" t="s">
        <v>4</v>
      </c>
      <c r="E1" s="42" t="s">
        <v>5</v>
      </c>
    </row>
    <row r="2" spans="1:8" x14ac:dyDescent="0.2">
      <c r="A2" s="6" t="s">
        <v>6</v>
      </c>
      <c r="B2" s="59">
        <v>57043738179.666664</v>
      </c>
      <c r="C2" s="60">
        <v>316568</v>
      </c>
      <c r="D2" s="61">
        <v>44283</v>
      </c>
      <c r="E2" s="56" t="s">
        <v>7</v>
      </c>
      <c r="F2" s="52"/>
      <c r="G2" s="42" t="s">
        <v>5</v>
      </c>
      <c r="H2" s="44" t="s">
        <v>3</v>
      </c>
    </row>
    <row r="3" spans="1:8" x14ac:dyDescent="0.2">
      <c r="A3" s="6" t="s">
        <v>6</v>
      </c>
      <c r="B3" s="62">
        <v>54950653010</v>
      </c>
      <c r="C3" s="60">
        <v>618746</v>
      </c>
      <c r="D3" s="54">
        <v>44083</v>
      </c>
      <c r="E3" s="56" t="s">
        <v>8</v>
      </c>
      <c r="F3" s="52"/>
      <c r="G3" s="58" t="s">
        <v>18</v>
      </c>
      <c r="H3" s="57">
        <f>_xlfn.XLOOKUP(G3,E2:E19,C2:C19)</f>
        <v>22950</v>
      </c>
    </row>
    <row r="4" spans="1:8" x14ac:dyDescent="0.2">
      <c r="A4" s="6" t="s">
        <v>9</v>
      </c>
      <c r="B4" s="59">
        <v>49948418417.400002</v>
      </c>
      <c r="C4" s="60">
        <v>93636</v>
      </c>
      <c r="D4" s="53">
        <v>43679</v>
      </c>
      <c r="E4" s="56" t="s">
        <v>10</v>
      </c>
      <c r="F4" s="52"/>
      <c r="G4" t="s">
        <v>11</v>
      </c>
      <c r="H4" s="57"/>
    </row>
    <row r="5" spans="1:8" x14ac:dyDescent="0.2">
      <c r="A5" s="8" t="s">
        <v>9</v>
      </c>
      <c r="B5" s="62">
        <v>21604320759.266666</v>
      </c>
      <c r="C5" s="60">
        <v>725760</v>
      </c>
      <c r="D5" s="54">
        <v>43679</v>
      </c>
      <c r="E5" s="56" t="s">
        <v>12</v>
      </c>
      <c r="F5" s="52"/>
      <c r="H5" t="s">
        <v>11</v>
      </c>
    </row>
    <row r="6" spans="1:8" x14ac:dyDescent="0.2">
      <c r="A6" s="6" t="s">
        <v>13</v>
      </c>
      <c r="B6" s="59">
        <v>63188942028.73333</v>
      </c>
      <c r="C6" s="60">
        <v>143744</v>
      </c>
      <c r="D6" s="53">
        <v>41900</v>
      </c>
      <c r="E6" s="56" t="s">
        <v>14</v>
      </c>
      <c r="F6" s="52"/>
      <c r="H6" t="s">
        <v>15</v>
      </c>
    </row>
    <row r="7" spans="1:8" x14ac:dyDescent="0.2">
      <c r="A7" s="8" t="s">
        <v>16</v>
      </c>
      <c r="B7" s="62">
        <v>59783595986.599998</v>
      </c>
      <c r="C7" s="60">
        <v>815434</v>
      </c>
      <c r="D7" s="54">
        <v>44083</v>
      </c>
      <c r="E7" s="56" t="s">
        <v>17</v>
      </c>
      <c r="F7" s="52"/>
    </row>
    <row r="8" spans="1:8" x14ac:dyDescent="0.2">
      <c r="A8" s="6" t="s">
        <v>16</v>
      </c>
      <c r="B8" s="59">
        <v>11681565029.866667</v>
      </c>
      <c r="C8" s="60">
        <v>22950</v>
      </c>
      <c r="D8" s="53">
        <v>44083</v>
      </c>
      <c r="E8" s="56" t="s">
        <v>18</v>
      </c>
      <c r="F8" s="52"/>
    </row>
    <row r="9" spans="1:8" x14ac:dyDescent="0.2">
      <c r="A9" s="8" t="s">
        <v>9</v>
      </c>
      <c r="B9" s="62">
        <v>28638126511.200001</v>
      </c>
      <c r="C9" s="60">
        <v>63652</v>
      </c>
      <c r="D9" s="54">
        <v>42729</v>
      </c>
      <c r="E9" s="56" t="s">
        <v>19</v>
      </c>
      <c r="F9" s="52"/>
    </row>
    <row r="10" spans="1:8" x14ac:dyDescent="0.2">
      <c r="A10" s="6" t="s">
        <v>20</v>
      </c>
      <c r="B10" s="59">
        <v>47471540425.199997</v>
      </c>
      <c r="C10" s="60">
        <v>256625</v>
      </c>
      <c r="D10" s="53">
        <v>42217</v>
      </c>
      <c r="E10" s="56" t="s">
        <v>21</v>
      </c>
      <c r="F10" s="52"/>
    </row>
    <row r="11" spans="1:8" x14ac:dyDescent="0.2">
      <c r="A11" s="8" t="s">
        <v>20</v>
      </c>
      <c r="B11" s="62">
        <v>10117787093.466667</v>
      </c>
      <c r="C11" s="60">
        <v>646595</v>
      </c>
      <c r="D11" s="54">
        <v>42217</v>
      </c>
      <c r="E11" s="56" t="s">
        <v>22</v>
      </c>
      <c r="F11" s="52"/>
    </row>
    <row r="12" spans="1:8" x14ac:dyDescent="0.2">
      <c r="A12" s="6" t="s">
        <v>23</v>
      </c>
      <c r="B12" s="59">
        <v>38090149185.133331</v>
      </c>
      <c r="C12" s="60">
        <v>858093</v>
      </c>
      <c r="D12" s="53">
        <v>44338</v>
      </c>
      <c r="E12" s="56" t="s">
        <v>24</v>
      </c>
      <c r="F12" s="52"/>
    </row>
    <row r="13" spans="1:8" x14ac:dyDescent="0.2">
      <c r="A13" s="8" t="s">
        <v>25</v>
      </c>
      <c r="B13" s="62">
        <v>10374638591.200001</v>
      </c>
      <c r="C13" s="60">
        <v>671022</v>
      </c>
      <c r="D13" s="54">
        <v>44083</v>
      </c>
      <c r="E13" s="56" t="s">
        <v>26</v>
      </c>
      <c r="F13" s="52"/>
    </row>
    <row r="14" spans="1:8" x14ac:dyDescent="0.2">
      <c r="A14" s="6" t="s">
        <v>27</v>
      </c>
      <c r="B14" s="59">
        <v>42456459831.800003</v>
      </c>
      <c r="C14" s="60">
        <v>79234</v>
      </c>
      <c r="D14" s="53">
        <v>44083</v>
      </c>
      <c r="E14" s="56" t="s">
        <v>28</v>
      </c>
      <c r="F14" s="52"/>
    </row>
    <row r="15" spans="1:8" x14ac:dyDescent="0.2">
      <c r="A15" s="8" t="s">
        <v>29</v>
      </c>
      <c r="B15" s="62">
        <v>7579392134.5333338</v>
      </c>
      <c r="C15" s="60">
        <v>31267</v>
      </c>
      <c r="D15" s="54">
        <v>39531</v>
      </c>
      <c r="E15" s="56" t="s">
        <v>30</v>
      </c>
      <c r="F15" s="52"/>
    </row>
    <row r="16" spans="1:8" x14ac:dyDescent="0.2">
      <c r="A16" s="6" t="s">
        <v>29</v>
      </c>
      <c r="B16" s="59">
        <v>19764758636.333332</v>
      </c>
      <c r="C16" s="60">
        <v>642754</v>
      </c>
      <c r="D16" s="53">
        <v>39531</v>
      </c>
      <c r="E16" s="56" t="s">
        <v>31</v>
      </c>
      <c r="F16" s="52"/>
    </row>
    <row r="17" spans="1:10" x14ac:dyDescent="0.2">
      <c r="A17" s="8" t="s">
        <v>32</v>
      </c>
      <c r="B17" s="62">
        <v>42197857051.666664</v>
      </c>
      <c r="C17" s="60">
        <v>528468</v>
      </c>
      <c r="D17" s="54">
        <v>43979</v>
      </c>
      <c r="E17" s="56" t="s">
        <v>33</v>
      </c>
      <c r="F17" s="52"/>
    </row>
    <row r="18" spans="1:10" x14ac:dyDescent="0.2">
      <c r="A18" s="6" t="s">
        <v>34</v>
      </c>
      <c r="B18" s="59">
        <v>42990707457.466667</v>
      </c>
      <c r="C18" s="60">
        <v>498798</v>
      </c>
      <c r="D18" s="53">
        <v>43894</v>
      </c>
      <c r="E18" s="56" t="s">
        <v>35</v>
      </c>
      <c r="F18" s="52"/>
    </row>
    <row r="19" spans="1:10" x14ac:dyDescent="0.2">
      <c r="A19" s="17" t="s">
        <v>36</v>
      </c>
      <c r="B19" s="63">
        <v>62014157017.800003</v>
      </c>
      <c r="C19" s="60">
        <v>851208</v>
      </c>
      <c r="D19" s="55">
        <v>44365</v>
      </c>
      <c r="E19" s="56" t="s">
        <v>37</v>
      </c>
      <c r="F19" s="52"/>
    </row>
    <row r="23" spans="1:10" ht="21" x14ac:dyDescent="0.25">
      <c r="B23" s="40" t="s">
        <v>38</v>
      </c>
    </row>
    <row r="24" spans="1:10" x14ac:dyDescent="0.2">
      <c r="C24" s="44" t="s">
        <v>39</v>
      </c>
      <c r="E24" s="78" t="s">
        <v>40</v>
      </c>
      <c r="F24" s="78"/>
      <c r="I24" s="79" t="s">
        <v>41</v>
      </c>
      <c r="J24" s="80"/>
    </row>
  </sheetData>
  <mergeCells count="2">
    <mergeCell ref="E24:F24"/>
    <mergeCell ref="I24:J24"/>
  </mergeCells>
  <dataValidations count="1">
    <dataValidation type="list" allowBlank="1" showInputMessage="1" showErrorMessage="1" sqref="G3" xr:uid="{3BE57380-1BC7-431C-A384-479A595B2443}">
      <formula1>$E$2:$E$19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54D1-5951-49C7-914E-B4D4667671D7}">
  <dimension ref="A1:J23"/>
  <sheetViews>
    <sheetView showGridLines="0" tabSelected="1" zoomScale="130" zoomScaleNormal="130" workbookViewId="0">
      <selection activeCell="C31" sqref="C31"/>
    </sheetView>
  </sheetViews>
  <sheetFormatPr baseColWidth="10" defaultColWidth="11.5" defaultRowHeight="15" x14ac:dyDescent="0.2"/>
  <cols>
    <col min="1" max="1" width="10.6640625" bestFit="1" customWidth="1"/>
    <col min="2" max="2" width="14" bestFit="1" customWidth="1"/>
    <col min="3" max="3" width="18.5" customWidth="1"/>
    <col min="4" max="4" width="13.6640625" customWidth="1"/>
    <col min="8" max="8" width="13" bestFit="1" customWidth="1"/>
    <col min="10" max="10" width="17" customWidth="1"/>
  </cols>
  <sheetData>
    <row r="1" spans="1:8" x14ac:dyDescent="0.2">
      <c r="A1" s="43" t="s">
        <v>1</v>
      </c>
      <c r="B1" s="43" t="s">
        <v>2</v>
      </c>
      <c r="C1" s="45" t="s">
        <v>5</v>
      </c>
      <c r="D1" s="45" t="s">
        <v>3</v>
      </c>
      <c r="E1" s="43" t="s">
        <v>4</v>
      </c>
    </row>
    <row r="2" spans="1:8" x14ac:dyDescent="0.2">
      <c r="A2" s="6" t="s">
        <v>6</v>
      </c>
      <c r="B2" s="64">
        <v>855656072695</v>
      </c>
      <c r="C2" s="70" t="s">
        <v>7</v>
      </c>
      <c r="D2" s="65">
        <v>442447</v>
      </c>
      <c r="E2" s="66">
        <v>44283</v>
      </c>
      <c r="F2" s="51"/>
      <c r="G2" s="44" t="s">
        <v>5</v>
      </c>
      <c r="H2" s="44" t="s">
        <v>3</v>
      </c>
    </row>
    <row r="3" spans="1:8" x14ac:dyDescent="0.2">
      <c r="A3" s="6" t="s">
        <v>6</v>
      </c>
      <c r="B3" s="62">
        <v>824259795150</v>
      </c>
      <c r="C3" s="70" t="s">
        <v>8</v>
      </c>
      <c r="D3" s="67">
        <v>744625</v>
      </c>
      <c r="E3" s="47">
        <v>44083</v>
      </c>
      <c r="F3" s="51"/>
      <c r="G3" s="50" t="s">
        <v>14</v>
      </c>
      <c r="H3" s="49">
        <f>_xlfn.XLOOKUP(G3,$C$2:$C$19,$D$2:$D$19,0)</f>
        <v>269623</v>
      </c>
    </row>
    <row r="4" spans="1:8" x14ac:dyDescent="0.2">
      <c r="A4" s="6" t="s">
        <v>9</v>
      </c>
      <c r="B4" s="59">
        <v>749226276261</v>
      </c>
      <c r="C4" s="70" t="s">
        <v>10</v>
      </c>
      <c r="D4" s="67">
        <v>219515</v>
      </c>
      <c r="E4" s="46">
        <v>43679</v>
      </c>
      <c r="F4" s="51"/>
    </row>
    <row r="5" spans="1:8" x14ac:dyDescent="0.2">
      <c r="A5" s="8" t="s">
        <v>9</v>
      </c>
      <c r="B5" s="62">
        <v>324064811389</v>
      </c>
      <c r="C5" s="70" t="s">
        <v>12</v>
      </c>
      <c r="D5" s="67">
        <v>851639</v>
      </c>
      <c r="E5" s="47">
        <v>43679</v>
      </c>
      <c r="F5" s="51"/>
      <c r="H5" t="s">
        <v>11</v>
      </c>
    </row>
    <row r="6" spans="1:8" x14ac:dyDescent="0.2">
      <c r="A6" s="6" t="s">
        <v>13</v>
      </c>
      <c r="B6" s="59">
        <v>947834130431</v>
      </c>
      <c r="C6" s="70" t="s">
        <v>14</v>
      </c>
      <c r="D6" s="67">
        <v>269623</v>
      </c>
      <c r="E6" s="46">
        <v>41900</v>
      </c>
      <c r="F6" s="51"/>
      <c r="G6" t="str" cm="1">
        <f t="array" ref="G6:G17">_xlfn.UNIQUE(A2:A19)</f>
        <v>Judith</v>
      </c>
    </row>
    <row r="7" spans="1:8" x14ac:dyDescent="0.2">
      <c r="A7" s="8" t="s">
        <v>16</v>
      </c>
      <c r="B7" s="62">
        <v>896753939799</v>
      </c>
      <c r="C7" s="70" t="s">
        <v>17</v>
      </c>
      <c r="D7" s="67">
        <v>941313</v>
      </c>
      <c r="E7" s="47">
        <v>44083</v>
      </c>
      <c r="F7" s="51"/>
      <c r="G7" t="str">
        <v>Eibar</v>
      </c>
    </row>
    <row r="8" spans="1:8" x14ac:dyDescent="0.2">
      <c r="A8" s="6" t="s">
        <v>16</v>
      </c>
      <c r="B8" s="59">
        <v>175223475448</v>
      </c>
      <c r="C8" s="70" t="s">
        <v>18</v>
      </c>
      <c r="D8" s="67">
        <v>148829</v>
      </c>
      <c r="E8" s="46">
        <v>44083</v>
      </c>
      <c r="F8" s="51"/>
      <c r="G8" t="str">
        <v>María</v>
      </c>
    </row>
    <row r="9" spans="1:8" x14ac:dyDescent="0.2">
      <c r="A9" s="8" t="s">
        <v>9</v>
      </c>
      <c r="B9" s="62">
        <v>429571897668</v>
      </c>
      <c r="C9" s="70" t="s">
        <v>19</v>
      </c>
      <c r="D9" s="67">
        <v>189531</v>
      </c>
      <c r="E9" s="47">
        <v>42729</v>
      </c>
      <c r="F9" s="51"/>
      <c r="G9" t="str">
        <v>Mayra</v>
      </c>
    </row>
    <row r="10" spans="1:8" x14ac:dyDescent="0.2">
      <c r="A10" s="6" t="s">
        <v>20</v>
      </c>
      <c r="B10" s="59">
        <v>712073106378</v>
      </c>
      <c r="C10" s="70" t="s">
        <v>21</v>
      </c>
      <c r="D10" s="67">
        <v>382504</v>
      </c>
      <c r="E10" s="46">
        <v>42217</v>
      </c>
      <c r="F10" s="51"/>
      <c r="G10" t="str">
        <v>Pilar</v>
      </c>
    </row>
    <row r="11" spans="1:8" x14ac:dyDescent="0.2">
      <c r="A11" s="8" t="s">
        <v>20</v>
      </c>
      <c r="B11" s="62">
        <v>151766806402</v>
      </c>
      <c r="C11" s="70" t="s">
        <v>22</v>
      </c>
      <c r="D11" s="67">
        <v>772474</v>
      </c>
      <c r="E11" s="47">
        <v>42217</v>
      </c>
      <c r="F11" s="51"/>
      <c r="G11" t="str">
        <v>Yolanda</v>
      </c>
    </row>
    <row r="12" spans="1:8" x14ac:dyDescent="0.2">
      <c r="A12" s="6" t="s">
        <v>23</v>
      </c>
      <c r="B12" s="59">
        <v>571352237777</v>
      </c>
      <c r="C12" s="70" t="s">
        <v>24</v>
      </c>
      <c r="D12" s="67">
        <v>983972</v>
      </c>
      <c r="E12" s="46">
        <v>44338</v>
      </c>
      <c r="F12" s="51"/>
      <c r="G12" t="str">
        <v>Lizka</v>
      </c>
    </row>
    <row r="13" spans="1:8" x14ac:dyDescent="0.2">
      <c r="A13" s="8" t="s">
        <v>25</v>
      </c>
      <c r="B13" s="62">
        <v>155619578868</v>
      </c>
      <c r="C13" s="70" t="s">
        <v>26</v>
      </c>
      <c r="D13" s="67">
        <v>796901</v>
      </c>
      <c r="E13" s="47">
        <v>44083</v>
      </c>
      <c r="F13" s="51"/>
      <c r="G13" t="str">
        <v>Oscar</v>
      </c>
    </row>
    <row r="14" spans="1:8" x14ac:dyDescent="0.2">
      <c r="A14" s="6" t="s">
        <v>27</v>
      </c>
      <c r="B14" s="59">
        <v>636846897477</v>
      </c>
      <c r="C14" s="70" t="s">
        <v>28</v>
      </c>
      <c r="D14" s="67">
        <v>205113</v>
      </c>
      <c r="E14" s="46">
        <v>44083</v>
      </c>
      <c r="F14" s="51"/>
      <c r="G14" t="str">
        <v>Mónica</v>
      </c>
    </row>
    <row r="15" spans="1:8" x14ac:dyDescent="0.2">
      <c r="A15" s="8" t="s">
        <v>29</v>
      </c>
      <c r="B15" s="62">
        <v>113690882018</v>
      </c>
      <c r="C15" s="70" t="s">
        <v>30</v>
      </c>
      <c r="D15" s="67">
        <v>157146</v>
      </c>
      <c r="E15" s="47">
        <v>39531</v>
      </c>
      <c r="F15" s="51"/>
      <c r="G15" t="str">
        <v>Carolina</v>
      </c>
    </row>
    <row r="16" spans="1:8" x14ac:dyDescent="0.2">
      <c r="A16" s="6" t="s">
        <v>29</v>
      </c>
      <c r="B16" s="59">
        <v>296471379545</v>
      </c>
      <c r="C16" s="70" t="s">
        <v>31</v>
      </c>
      <c r="D16" s="67">
        <v>768633</v>
      </c>
      <c r="E16" s="46">
        <v>39531</v>
      </c>
      <c r="F16" s="51"/>
      <c r="G16" t="str">
        <v>Germán</v>
      </c>
    </row>
    <row r="17" spans="1:10" x14ac:dyDescent="0.2">
      <c r="A17" s="8" t="s">
        <v>32</v>
      </c>
      <c r="B17" s="62">
        <v>632967855775</v>
      </c>
      <c r="C17" s="70" t="s">
        <v>33</v>
      </c>
      <c r="D17" s="67">
        <v>654347</v>
      </c>
      <c r="E17" s="47">
        <v>43979</v>
      </c>
      <c r="F17" s="51"/>
      <c r="G17" t="str">
        <v>Giovanni</v>
      </c>
    </row>
    <row r="18" spans="1:10" x14ac:dyDescent="0.2">
      <c r="A18" s="6" t="s">
        <v>34</v>
      </c>
      <c r="B18" s="59">
        <v>644860611862</v>
      </c>
      <c r="C18" s="70" t="s">
        <v>35</v>
      </c>
      <c r="D18" s="67">
        <v>624677</v>
      </c>
      <c r="E18" s="46">
        <v>43894</v>
      </c>
      <c r="F18" s="51"/>
    </row>
    <row r="19" spans="1:10" x14ac:dyDescent="0.2">
      <c r="A19" s="17" t="s">
        <v>36</v>
      </c>
      <c r="B19" s="68">
        <v>930212355267</v>
      </c>
      <c r="C19" s="71" t="s">
        <v>37</v>
      </c>
      <c r="D19" s="69">
        <v>977087</v>
      </c>
      <c r="E19" s="48">
        <v>44365</v>
      </c>
      <c r="F19" s="51"/>
    </row>
    <row r="22" spans="1:10" ht="21" x14ac:dyDescent="0.25">
      <c r="B22" s="40" t="s">
        <v>38</v>
      </c>
    </row>
    <row r="23" spans="1:10" x14ac:dyDescent="0.2">
      <c r="C23" s="44" t="s">
        <v>39</v>
      </c>
      <c r="E23" s="78" t="s">
        <v>40</v>
      </c>
      <c r="F23" s="78"/>
      <c r="I23" s="81" t="s">
        <v>41</v>
      </c>
      <c r="J23" s="82"/>
    </row>
  </sheetData>
  <mergeCells count="2">
    <mergeCell ref="E23:F23"/>
    <mergeCell ref="I23:J2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2C37-882D-47C7-BDC7-922C5EB37E2B}">
  <dimension ref="A1:L19"/>
  <sheetViews>
    <sheetView showGridLines="0" zoomScale="130" zoomScaleNormal="130" workbookViewId="0">
      <selection activeCell="F18" sqref="F18"/>
    </sheetView>
  </sheetViews>
  <sheetFormatPr baseColWidth="10" defaultColWidth="11.5" defaultRowHeight="15" x14ac:dyDescent="0.2"/>
  <cols>
    <col min="1" max="1" width="16.83203125" bestFit="1" customWidth="1"/>
    <col min="2" max="2" width="9.83203125" bestFit="1" customWidth="1"/>
    <col min="3" max="3" width="16" bestFit="1" customWidth="1"/>
    <col min="4" max="4" width="10.5" bestFit="1" customWidth="1"/>
    <col min="7" max="7" width="13" bestFit="1" customWidth="1"/>
    <col min="8" max="8" width="14.1640625" bestFit="1" customWidth="1"/>
    <col min="9" max="9" width="18" bestFit="1" customWidth="1"/>
    <col min="10" max="10" width="10.5" bestFit="1" customWidth="1"/>
    <col min="12" max="12" width="28.5" bestFit="1" customWidth="1"/>
  </cols>
  <sheetData>
    <row r="1" spans="1:12" x14ac:dyDescent="0.2">
      <c r="A1" s="1" t="s">
        <v>5</v>
      </c>
      <c r="B1" s="5" t="s">
        <v>1</v>
      </c>
      <c r="C1" s="1" t="s">
        <v>2</v>
      </c>
      <c r="D1" s="1" t="s">
        <v>3</v>
      </c>
      <c r="E1" s="1" t="s">
        <v>4</v>
      </c>
    </row>
    <row r="2" spans="1:12" x14ac:dyDescent="0.2">
      <c r="A2" s="13" t="s">
        <v>42</v>
      </c>
      <c r="B2" s="6" t="s">
        <v>43</v>
      </c>
      <c r="C2" s="7">
        <v>855656072695</v>
      </c>
      <c r="D2" s="7">
        <v>442447</v>
      </c>
      <c r="E2" s="12">
        <v>33083</v>
      </c>
      <c r="G2" s="3" t="s">
        <v>5</v>
      </c>
      <c r="H2" s="5" t="s">
        <v>1</v>
      </c>
      <c r="I2" s="1" t="s">
        <v>2</v>
      </c>
      <c r="J2" s="1" t="s">
        <v>3</v>
      </c>
    </row>
    <row r="3" spans="1:12" ht="16" x14ac:dyDescent="0.2">
      <c r="A3" s="4" t="s">
        <v>8</v>
      </c>
      <c r="B3" s="8" t="s">
        <v>44</v>
      </c>
      <c r="C3" s="9">
        <v>824259795150</v>
      </c>
      <c r="D3" s="9">
        <v>744625</v>
      </c>
      <c r="E3" s="14">
        <v>33083</v>
      </c>
      <c r="G3" s="2" t="s">
        <v>45</v>
      </c>
      <c r="H3" s="21" t="str" cm="1">
        <f t="array" ref="H3:J3">_xlfn.XLOOKUP(G3,A2:A19,B2:D19)</f>
        <v>Felipe</v>
      </c>
      <c r="I3" s="22">
        <v>749226276261</v>
      </c>
      <c r="J3" s="22">
        <v>219515</v>
      </c>
      <c r="L3" s="75" t="s">
        <v>46</v>
      </c>
    </row>
    <row r="4" spans="1:12" x14ac:dyDescent="0.2">
      <c r="A4" s="13" t="s">
        <v>45</v>
      </c>
      <c r="B4" s="6" t="s">
        <v>47</v>
      </c>
      <c r="C4" s="7">
        <v>749226276261</v>
      </c>
      <c r="D4" s="7">
        <v>219515</v>
      </c>
      <c r="E4" s="15">
        <v>32679</v>
      </c>
      <c r="G4" t="s">
        <v>48</v>
      </c>
      <c r="H4" t="s">
        <v>49</v>
      </c>
    </row>
    <row r="5" spans="1:12" x14ac:dyDescent="0.2">
      <c r="A5" s="4" t="s">
        <v>12</v>
      </c>
      <c r="B5" s="8" t="s">
        <v>47</v>
      </c>
      <c r="C5" s="9">
        <v>324064811389</v>
      </c>
      <c r="D5" s="9">
        <v>851639</v>
      </c>
      <c r="E5" s="16">
        <v>32679</v>
      </c>
      <c r="G5" s="3" t="s">
        <v>5</v>
      </c>
      <c r="H5" s="5" t="s">
        <v>1</v>
      </c>
      <c r="I5" s="1" t="s">
        <v>2</v>
      </c>
      <c r="J5" s="1" t="s">
        <v>3</v>
      </c>
    </row>
    <row r="6" spans="1:12" x14ac:dyDescent="0.2">
      <c r="A6" s="13" t="s">
        <v>50</v>
      </c>
      <c r="B6" s="6" t="s">
        <v>51</v>
      </c>
      <c r="C6" s="7">
        <v>947834130431</v>
      </c>
      <c r="D6" s="7">
        <v>269623</v>
      </c>
      <c r="E6" s="15">
        <v>30900</v>
      </c>
      <c r="G6" s="72" t="s">
        <v>8</v>
      </c>
      <c r="H6" s="73" t="str" cm="1">
        <f t="array" ref="H6:J6">+_xlfn.XLOOKUP(G6,A3:A19,B3:D19)</f>
        <v>Dinara</v>
      </c>
      <c r="I6" s="74">
        <v>824259795150</v>
      </c>
      <c r="J6" s="73">
        <v>744625</v>
      </c>
    </row>
    <row r="7" spans="1:12" x14ac:dyDescent="0.2">
      <c r="A7" s="4" t="s">
        <v>48</v>
      </c>
      <c r="B7" s="8" t="s">
        <v>52</v>
      </c>
      <c r="C7" s="9">
        <v>896753939799</v>
      </c>
      <c r="D7" s="9">
        <v>941313</v>
      </c>
      <c r="E7" s="16">
        <v>33083</v>
      </c>
    </row>
    <row r="8" spans="1:12" x14ac:dyDescent="0.2">
      <c r="A8" s="13" t="s">
        <v>18</v>
      </c>
      <c r="B8" s="6" t="s">
        <v>52</v>
      </c>
      <c r="C8" s="7">
        <v>175223475448</v>
      </c>
      <c r="D8" s="7">
        <v>148829</v>
      </c>
      <c r="E8" s="15">
        <v>33083</v>
      </c>
      <c r="G8" s="3" t="s">
        <v>5</v>
      </c>
      <c r="H8" s="5" t="s">
        <v>1</v>
      </c>
      <c r="I8" s="1" t="s">
        <v>2</v>
      </c>
      <c r="J8" s="1" t="s">
        <v>3</v>
      </c>
    </row>
    <row r="9" spans="1:12" x14ac:dyDescent="0.2">
      <c r="A9" s="4" t="s">
        <v>19</v>
      </c>
      <c r="B9" s="8" t="s">
        <v>47</v>
      </c>
      <c r="C9" s="9">
        <v>429571897668</v>
      </c>
      <c r="D9" s="9">
        <v>189531</v>
      </c>
      <c r="E9" s="16">
        <v>31729</v>
      </c>
      <c r="G9" s="72" t="s">
        <v>12</v>
      </c>
      <c r="H9" s="73"/>
      <c r="I9" s="74"/>
      <c r="J9" s="73"/>
    </row>
    <row r="10" spans="1:12" x14ac:dyDescent="0.2">
      <c r="A10" s="13" t="s">
        <v>53</v>
      </c>
      <c r="B10" s="6" t="s">
        <v>54</v>
      </c>
      <c r="C10" s="7">
        <v>712073106378</v>
      </c>
      <c r="D10" s="7">
        <v>382504</v>
      </c>
      <c r="E10" s="15">
        <v>31217</v>
      </c>
    </row>
    <row r="11" spans="1:12" x14ac:dyDescent="0.2">
      <c r="A11" s="4" t="s">
        <v>55</v>
      </c>
      <c r="B11" s="8" t="s">
        <v>54</v>
      </c>
      <c r="C11" s="9">
        <v>151766806402</v>
      </c>
      <c r="D11" s="9">
        <v>772474</v>
      </c>
      <c r="E11" s="16">
        <v>31217</v>
      </c>
    </row>
    <row r="12" spans="1:12" x14ac:dyDescent="0.2">
      <c r="A12" s="13" t="s">
        <v>56</v>
      </c>
      <c r="B12" s="10" t="s">
        <v>57</v>
      </c>
      <c r="C12" s="7">
        <v>571352237777</v>
      </c>
      <c r="D12" s="7">
        <v>983972</v>
      </c>
      <c r="E12" s="15">
        <v>33338</v>
      </c>
    </row>
    <row r="13" spans="1:12" x14ac:dyDescent="0.2">
      <c r="A13" s="4" t="s">
        <v>58</v>
      </c>
      <c r="B13" s="8" t="s">
        <v>59</v>
      </c>
      <c r="C13" s="9">
        <v>155619578868</v>
      </c>
      <c r="D13" s="9">
        <v>796901</v>
      </c>
      <c r="E13" s="16">
        <v>33083</v>
      </c>
    </row>
    <row r="14" spans="1:12" x14ac:dyDescent="0.2">
      <c r="A14" s="13" t="s">
        <v>60</v>
      </c>
      <c r="B14" s="6" t="s">
        <v>10</v>
      </c>
      <c r="C14" s="7">
        <v>636846897477</v>
      </c>
      <c r="D14" s="7">
        <v>205113</v>
      </c>
      <c r="E14" s="15">
        <v>33083</v>
      </c>
    </row>
    <row r="15" spans="1:12" x14ac:dyDescent="0.2">
      <c r="A15" s="4" t="s">
        <v>61</v>
      </c>
      <c r="B15" s="8" t="s">
        <v>62</v>
      </c>
      <c r="C15" s="9">
        <v>113690882018</v>
      </c>
      <c r="D15" s="9">
        <v>157146</v>
      </c>
      <c r="E15" s="16">
        <v>28531</v>
      </c>
    </row>
    <row r="16" spans="1:12" x14ac:dyDescent="0.2">
      <c r="A16" s="13" t="s">
        <v>63</v>
      </c>
      <c r="B16" s="6" t="s">
        <v>62</v>
      </c>
      <c r="C16" s="7">
        <v>296471379545</v>
      </c>
      <c r="D16" s="7">
        <v>768633</v>
      </c>
      <c r="E16" s="15">
        <v>28531</v>
      </c>
    </row>
    <row r="17" spans="1:5" x14ac:dyDescent="0.2">
      <c r="A17" s="4" t="s">
        <v>64</v>
      </c>
      <c r="B17" s="8" t="s">
        <v>32</v>
      </c>
      <c r="C17" s="9">
        <v>632967855775</v>
      </c>
      <c r="D17" s="9">
        <v>654347</v>
      </c>
      <c r="E17" s="16">
        <v>32979</v>
      </c>
    </row>
    <row r="18" spans="1:5" x14ac:dyDescent="0.2">
      <c r="A18" s="13" t="s">
        <v>65</v>
      </c>
      <c r="B18" s="6" t="s">
        <v>66</v>
      </c>
      <c r="C18" s="7">
        <v>644860611862</v>
      </c>
      <c r="D18" s="7">
        <v>624677</v>
      </c>
      <c r="E18" s="15">
        <v>32894</v>
      </c>
    </row>
    <row r="19" spans="1:5" x14ac:dyDescent="0.2">
      <c r="A19" s="20" t="s">
        <v>67</v>
      </c>
      <c r="B19" s="17" t="s">
        <v>68</v>
      </c>
      <c r="C19" s="18">
        <v>930212355267</v>
      </c>
      <c r="D19" s="18">
        <v>977087</v>
      </c>
      <c r="E19" s="19">
        <v>33365</v>
      </c>
    </row>
  </sheetData>
  <dataValidations count="1">
    <dataValidation type="list" allowBlank="1" showInputMessage="1" showErrorMessage="1" sqref="G6 G9" xr:uid="{E2828E17-C08E-4670-ABAF-E941077F27DF}">
      <formula1>$A$2:$A$19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85E4-05F9-474E-88F0-62EBD2A14323}">
  <dimension ref="A1:H19"/>
  <sheetViews>
    <sheetView showGridLines="0" zoomScale="130" zoomScaleNormal="130" workbookViewId="0">
      <selection activeCell="H3" sqref="H3"/>
    </sheetView>
  </sheetViews>
  <sheetFormatPr baseColWidth="10" defaultColWidth="11.5" defaultRowHeight="15" x14ac:dyDescent="0.2"/>
  <cols>
    <col min="1" max="1" width="15.5" bestFit="1" customWidth="1"/>
    <col min="2" max="2" width="11.33203125" customWidth="1"/>
    <col min="3" max="3" width="16.1640625" bestFit="1" customWidth="1"/>
    <col min="4" max="4" width="10.1640625" bestFit="1" customWidth="1"/>
    <col min="7" max="7" width="18.5" customWidth="1"/>
    <col min="8" max="8" width="30" customWidth="1"/>
  </cols>
  <sheetData>
    <row r="1" spans="1:8" x14ac:dyDescent="0.2">
      <c r="A1" s="1" t="s">
        <v>5</v>
      </c>
      <c r="B1" s="5" t="s">
        <v>1</v>
      </c>
      <c r="C1" s="1" t="s">
        <v>2</v>
      </c>
      <c r="D1" s="1" t="s">
        <v>3</v>
      </c>
      <c r="E1" s="1" t="s">
        <v>4</v>
      </c>
    </row>
    <row r="2" spans="1:8" x14ac:dyDescent="0.2">
      <c r="A2" s="13" t="s">
        <v>42</v>
      </c>
      <c r="B2" s="6" t="s">
        <v>44</v>
      </c>
      <c r="C2" s="7">
        <v>855656072695</v>
      </c>
      <c r="D2" s="7">
        <v>442447</v>
      </c>
      <c r="E2" s="12">
        <v>33083</v>
      </c>
      <c r="G2" s="3" t="s">
        <v>5</v>
      </c>
      <c r="H2" s="5" t="s">
        <v>2</v>
      </c>
    </row>
    <row r="3" spans="1:8" x14ac:dyDescent="0.2">
      <c r="A3" s="4" t="s">
        <v>8</v>
      </c>
      <c r="B3" s="8" t="s">
        <v>44</v>
      </c>
      <c r="C3" s="9">
        <v>824259795150</v>
      </c>
      <c r="D3" s="9">
        <v>744625</v>
      </c>
      <c r="E3" s="14">
        <v>33083</v>
      </c>
      <c r="G3" s="13" t="s">
        <v>69</v>
      </c>
      <c r="H3" s="23" cm="1">
        <f t="array" aca="1" ref="H3" ca="1">+_xlfn.XLOOKUP(H3,B1:D1,_xlfn.XLOOKUP(G3,A2:A19,B2:D19))</f>
        <v>0</v>
      </c>
    </row>
    <row r="4" spans="1:8" x14ac:dyDescent="0.2">
      <c r="A4" s="13" t="s">
        <v>45</v>
      </c>
      <c r="B4" s="6" t="s">
        <v>47</v>
      </c>
      <c r="C4" s="7">
        <v>749226276261</v>
      </c>
      <c r="D4" s="7">
        <v>219515</v>
      </c>
      <c r="E4" s="15">
        <v>32679</v>
      </c>
    </row>
    <row r="5" spans="1:8" x14ac:dyDescent="0.2">
      <c r="A5" s="4" t="s">
        <v>12</v>
      </c>
      <c r="B5" s="8" t="s">
        <v>47</v>
      </c>
      <c r="C5" s="9">
        <v>324064811389</v>
      </c>
      <c r="D5" s="9">
        <v>851639</v>
      </c>
      <c r="E5" s="16">
        <v>32679</v>
      </c>
      <c r="G5" s="3" t="s">
        <v>5</v>
      </c>
      <c r="H5" s="3" t="s">
        <v>1</v>
      </c>
    </row>
    <row r="6" spans="1:8" x14ac:dyDescent="0.2">
      <c r="A6" s="13" t="s">
        <v>50</v>
      </c>
      <c r="B6" s="6" t="s">
        <v>51</v>
      </c>
      <c r="C6" s="7">
        <v>947834130431</v>
      </c>
      <c r="D6" s="7">
        <v>269623</v>
      </c>
      <c r="E6" s="15">
        <v>30900</v>
      </c>
      <c r="G6" t="s">
        <v>61</v>
      </c>
      <c r="H6" s="7" t="str" cm="1">
        <f t="array" ref="H6">_xlfn.XLOOKUP(H5,B1:E1,_xlfn.XLOOKUP(G6,A2:A19,B2:E19))</f>
        <v>Alexandra</v>
      </c>
    </row>
    <row r="7" spans="1:8" x14ac:dyDescent="0.2">
      <c r="A7" s="4" t="s">
        <v>48</v>
      </c>
      <c r="B7" s="8" t="s">
        <v>52</v>
      </c>
      <c r="C7" s="9">
        <v>896753939799</v>
      </c>
      <c r="D7" s="9">
        <v>941313</v>
      </c>
      <c r="E7" s="16">
        <v>33083</v>
      </c>
    </row>
    <row r="8" spans="1:8" x14ac:dyDescent="0.2">
      <c r="A8" s="13" t="s">
        <v>18</v>
      </c>
      <c r="B8" s="6" t="s">
        <v>52</v>
      </c>
      <c r="C8" s="7">
        <v>175223475448</v>
      </c>
      <c r="D8" s="7">
        <v>148829</v>
      </c>
      <c r="E8" s="15">
        <v>33083</v>
      </c>
    </row>
    <row r="9" spans="1:8" x14ac:dyDescent="0.2">
      <c r="A9" s="4" t="s">
        <v>19</v>
      </c>
      <c r="B9" s="8" t="s">
        <v>47</v>
      </c>
      <c r="C9" s="9">
        <v>429571897668</v>
      </c>
      <c r="D9" s="9">
        <v>189531</v>
      </c>
      <c r="E9" s="16">
        <v>31729</v>
      </c>
    </row>
    <row r="10" spans="1:8" x14ac:dyDescent="0.2">
      <c r="A10" s="13" t="s">
        <v>53</v>
      </c>
      <c r="B10" s="6" t="s">
        <v>54</v>
      </c>
      <c r="C10" s="7">
        <v>712073106378</v>
      </c>
      <c r="D10" s="7">
        <v>382504</v>
      </c>
      <c r="E10" s="15">
        <v>31217</v>
      </c>
    </row>
    <row r="11" spans="1:8" x14ac:dyDescent="0.2">
      <c r="A11" s="4" t="s">
        <v>55</v>
      </c>
      <c r="B11" s="8" t="s">
        <v>54</v>
      </c>
      <c r="C11" s="9">
        <v>151766806402</v>
      </c>
      <c r="D11" s="9">
        <v>772474</v>
      </c>
      <c r="E11" s="16">
        <v>31217</v>
      </c>
    </row>
    <row r="12" spans="1:8" x14ac:dyDescent="0.2">
      <c r="A12" s="13" t="s">
        <v>56</v>
      </c>
      <c r="B12" s="10" t="s">
        <v>57</v>
      </c>
      <c r="C12" s="7">
        <v>571352237777</v>
      </c>
      <c r="D12" s="7">
        <v>983972</v>
      </c>
      <c r="E12" s="15">
        <v>33338</v>
      </c>
    </row>
    <row r="13" spans="1:8" x14ac:dyDescent="0.2">
      <c r="A13" s="4" t="s">
        <v>58</v>
      </c>
      <c r="B13" s="8" t="s">
        <v>59</v>
      </c>
      <c r="C13" s="9">
        <v>155619578868</v>
      </c>
      <c r="D13" s="9">
        <v>796901</v>
      </c>
      <c r="E13" s="16">
        <v>33083</v>
      </c>
    </row>
    <row r="14" spans="1:8" x14ac:dyDescent="0.2">
      <c r="A14" s="13" t="s">
        <v>60</v>
      </c>
      <c r="B14" s="6" t="s">
        <v>10</v>
      </c>
      <c r="C14" s="7">
        <v>636846897477</v>
      </c>
      <c r="D14" s="7">
        <v>205113</v>
      </c>
      <c r="E14" s="15">
        <v>33083</v>
      </c>
    </row>
    <row r="15" spans="1:8" x14ac:dyDescent="0.2">
      <c r="A15" s="4" t="s">
        <v>61</v>
      </c>
      <c r="B15" s="8" t="s">
        <v>62</v>
      </c>
      <c r="C15" s="9">
        <v>113690882018</v>
      </c>
      <c r="D15" s="9">
        <v>157146</v>
      </c>
      <c r="E15" s="16">
        <v>28531</v>
      </c>
    </row>
    <row r="16" spans="1:8" x14ac:dyDescent="0.2">
      <c r="A16" s="13" t="s">
        <v>63</v>
      </c>
      <c r="B16" s="6" t="s">
        <v>62</v>
      </c>
      <c r="C16" s="7">
        <v>296471379545</v>
      </c>
      <c r="D16" s="7">
        <v>768633</v>
      </c>
      <c r="E16" s="15">
        <v>28531</v>
      </c>
    </row>
    <row r="17" spans="1:5" x14ac:dyDescent="0.2">
      <c r="A17" s="4" t="s">
        <v>64</v>
      </c>
      <c r="B17" s="8" t="s">
        <v>32</v>
      </c>
      <c r="C17" s="9">
        <v>632967855775</v>
      </c>
      <c r="D17" s="9">
        <v>654347</v>
      </c>
      <c r="E17" s="16">
        <v>32979</v>
      </c>
    </row>
    <row r="18" spans="1:5" x14ac:dyDescent="0.2">
      <c r="A18" s="13" t="s">
        <v>65</v>
      </c>
      <c r="B18" s="6" t="s">
        <v>66</v>
      </c>
      <c r="C18" s="7">
        <v>644860611862</v>
      </c>
      <c r="D18" s="7">
        <v>624677</v>
      </c>
      <c r="E18" s="15">
        <v>32894</v>
      </c>
    </row>
    <row r="19" spans="1:5" x14ac:dyDescent="0.2">
      <c r="A19" s="20" t="s">
        <v>67</v>
      </c>
      <c r="B19" s="17" t="s">
        <v>68</v>
      </c>
      <c r="C19" s="18">
        <v>930212355267</v>
      </c>
      <c r="D19" s="18">
        <v>977087</v>
      </c>
      <c r="E19" s="19">
        <v>33365</v>
      </c>
    </row>
  </sheetData>
  <dataValidations count="2">
    <dataValidation type="list" allowBlank="1" showInputMessage="1" showErrorMessage="1" sqref="G6" xr:uid="{A11A9D76-1FB6-4946-AF65-D442BFE8001C}">
      <formula1>$A$2:$A$19</formula1>
    </dataValidation>
    <dataValidation type="list" allowBlank="1" showInputMessage="1" showErrorMessage="1" sqref="H5" xr:uid="{57167543-3500-4E61-AAFA-40F45E51A952}">
      <formula1>$B$1:$E$1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123-7964-4133-A567-5E14C3038805}">
  <dimension ref="A1:N29"/>
  <sheetViews>
    <sheetView showGridLines="0" zoomScale="130" zoomScaleNormal="130" workbookViewId="0">
      <selection activeCell="N8" sqref="N8"/>
    </sheetView>
  </sheetViews>
  <sheetFormatPr baseColWidth="10" defaultColWidth="11.5" defaultRowHeight="15" x14ac:dyDescent="0.2"/>
  <cols>
    <col min="1" max="1" width="17.1640625" customWidth="1"/>
    <col min="2" max="2" width="17" bestFit="1" customWidth="1"/>
    <col min="3" max="3" width="17.6640625" customWidth="1"/>
    <col min="4" max="4" width="10.1640625" bestFit="1" customWidth="1"/>
    <col min="5" max="5" width="12.6640625" customWidth="1"/>
    <col min="6" max="6" width="2.6640625" customWidth="1"/>
    <col min="7" max="7" width="17.5" customWidth="1"/>
    <col min="9" max="9" width="18" customWidth="1"/>
    <col min="11" max="11" width="12.5" customWidth="1"/>
    <col min="12" max="12" width="9.33203125" customWidth="1"/>
    <col min="13" max="13" width="13.5" customWidth="1"/>
    <col min="14" max="14" width="21.6640625" customWidth="1"/>
  </cols>
  <sheetData>
    <row r="1" spans="1:14" x14ac:dyDescent="0.2">
      <c r="A1" s="1" t="s">
        <v>5</v>
      </c>
      <c r="B1" s="5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5" t="s">
        <v>1</v>
      </c>
      <c r="I1" s="1" t="s">
        <v>2</v>
      </c>
      <c r="J1" s="1" t="s">
        <v>3</v>
      </c>
      <c r="K1" s="1" t="s">
        <v>4</v>
      </c>
    </row>
    <row r="2" spans="1:14" x14ac:dyDescent="0.2">
      <c r="A2" s="27" t="s">
        <v>42</v>
      </c>
      <c r="B2" s="27" t="s">
        <v>44</v>
      </c>
      <c r="C2" s="29">
        <v>855656072695</v>
      </c>
      <c r="D2" s="29">
        <v>442447</v>
      </c>
      <c r="E2" s="31">
        <v>33083</v>
      </c>
      <c r="G2" s="24" t="s">
        <v>55</v>
      </c>
      <c r="H2" s="24" t="s">
        <v>54</v>
      </c>
      <c r="I2" s="25">
        <v>151766806402</v>
      </c>
      <c r="J2" s="25">
        <v>772474</v>
      </c>
      <c r="K2" s="26">
        <v>31217</v>
      </c>
      <c r="M2" s="3" t="s">
        <v>5</v>
      </c>
      <c r="N2" s="5" t="s">
        <v>3</v>
      </c>
    </row>
    <row r="3" spans="1:14" x14ac:dyDescent="0.2">
      <c r="A3" s="24" t="s">
        <v>8</v>
      </c>
      <c r="B3" s="24" t="s">
        <v>44</v>
      </c>
      <c r="C3" s="25">
        <v>824259795150</v>
      </c>
      <c r="D3" s="25">
        <v>744625</v>
      </c>
      <c r="E3" s="32">
        <v>33083</v>
      </c>
      <c r="G3" s="27" t="s">
        <v>56</v>
      </c>
      <c r="H3" s="28" t="s">
        <v>57</v>
      </c>
      <c r="I3" s="29">
        <v>571352237777</v>
      </c>
      <c r="J3" s="29">
        <v>983972</v>
      </c>
      <c r="K3" s="30">
        <v>33338</v>
      </c>
      <c r="M3" s="2" t="s">
        <v>61</v>
      </c>
      <c r="N3" s="23" t="s">
        <v>70</v>
      </c>
    </row>
    <row r="4" spans="1:14" x14ac:dyDescent="0.2">
      <c r="A4" s="27" t="s">
        <v>45</v>
      </c>
      <c r="B4" s="27" t="s">
        <v>47</v>
      </c>
      <c r="C4" s="29">
        <v>749226276261</v>
      </c>
      <c r="D4" s="29">
        <v>219515</v>
      </c>
      <c r="E4" s="30">
        <v>32679</v>
      </c>
      <c r="G4" s="24" t="s">
        <v>58</v>
      </c>
      <c r="H4" s="24" t="s">
        <v>59</v>
      </c>
      <c r="I4" s="25">
        <v>155619578868</v>
      </c>
      <c r="J4" s="25">
        <v>796901</v>
      </c>
      <c r="K4" s="26">
        <v>33083</v>
      </c>
    </row>
    <row r="5" spans="1:14" x14ac:dyDescent="0.2">
      <c r="A5" s="24" t="s">
        <v>12</v>
      </c>
      <c r="B5" s="24" t="s">
        <v>47</v>
      </c>
      <c r="C5" s="25">
        <v>324064811389</v>
      </c>
      <c r="D5" s="25">
        <v>851639</v>
      </c>
      <c r="E5" s="26">
        <v>32679</v>
      </c>
      <c r="G5" s="27" t="s">
        <v>60</v>
      </c>
      <c r="H5" s="27" t="s">
        <v>10</v>
      </c>
      <c r="I5" s="29">
        <v>636846897477</v>
      </c>
      <c r="J5" s="29">
        <v>205113</v>
      </c>
      <c r="K5" s="30">
        <v>33083</v>
      </c>
      <c r="N5" t="s">
        <v>11</v>
      </c>
    </row>
    <row r="6" spans="1:14" x14ac:dyDescent="0.2">
      <c r="A6" s="27" t="s">
        <v>50</v>
      </c>
      <c r="B6" s="27" t="s">
        <v>51</v>
      </c>
      <c r="C6" s="29">
        <v>947834130431</v>
      </c>
      <c r="D6" s="29">
        <v>269623</v>
      </c>
      <c r="E6" s="30">
        <v>30900</v>
      </c>
      <c r="G6" s="24" t="s">
        <v>61</v>
      </c>
      <c r="H6" s="24" t="s">
        <v>62</v>
      </c>
      <c r="I6" s="25">
        <v>113690882018</v>
      </c>
      <c r="J6" s="25">
        <v>157146</v>
      </c>
      <c r="K6" s="26">
        <v>28531</v>
      </c>
    </row>
    <row r="7" spans="1:14" x14ac:dyDescent="0.2">
      <c r="A7" s="24" t="s">
        <v>48</v>
      </c>
      <c r="B7" s="24" t="s">
        <v>52</v>
      </c>
      <c r="C7" s="25">
        <v>896753939799</v>
      </c>
      <c r="D7" s="25">
        <v>941313</v>
      </c>
      <c r="E7" s="26">
        <v>33083</v>
      </c>
      <c r="G7" s="27" t="s">
        <v>63</v>
      </c>
      <c r="H7" s="27" t="s">
        <v>62</v>
      </c>
      <c r="I7" s="29">
        <v>296471379545</v>
      </c>
      <c r="J7" s="29">
        <v>768633</v>
      </c>
      <c r="K7" s="30">
        <v>28531</v>
      </c>
      <c r="M7" s="3" t="s">
        <v>5</v>
      </c>
      <c r="N7" s="5" t="s">
        <v>3</v>
      </c>
    </row>
    <row r="8" spans="1:14" x14ac:dyDescent="0.2">
      <c r="A8" s="27" t="s">
        <v>18</v>
      </c>
      <c r="B8" s="27" t="s">
        <v>52</v>
      </c>
      <c r="C8" s="29">
        <v>175223475448</v>
      </c>
      <c r="D8" s="29">
        <v>148829</v>
      </c>
      <c r="E8" s="30">
        <v>33083</v>
      </c>
      <c r="G8" s="24" t="s">
        <v>64</v>
      </c>
      <c r="H8" s="24" t="s">
        <v>32</v>
      </c>
      <c r="I8" s="25">
        <v>632967855775</v>
      </c>
      <c r="J8" s="25">
        <v>654347</v>
      </c>
      <c r="K8" s="26">
        <v>32979</v>
      </c>
      <c r="M8" t="s">
        <v>8</v>
      </c>
      <c r="N8" cm="1">
        <f t="array" ref="N8">_xlfn.XLOOKUP(N7,B1:D1,_xlfn.XLOOKUP(M8,A2:A10,B2:D10))</f>
        <v>744625</v>
      </c>
    </row>
    <row r="9" spans="1:14" x14ac:dyDescent="0.2">
      <c r="A9" s="24" t="s">
        <v>19</v>
      </c>
      <c r="B9" s="24" t="s">
        <v>47</v>
      </c>
      <c r="C9" s="25">
        <v>429571897668</v>
      </c>
      <c r="D9" s="25">
        <v>189531</v>
      </c>
      <c r="E9" s="26">
        <v>31729</v>
      </c>
      <c r="G9" s="27" t="s">
        <v>65</v>
      </c>
      <c r="H9" s="27" t="s">
        <v>66</v>
      </c>
      <c r="I9" s="29">
        <v>644860611862</v>
      </c>
      <c r="J9" s="29">
        <v>624677</v>
      </c>
      <c r="K9" s="30">
        <v>32894</v>
      </c>
    </row>
    <row r="10" spans="1:14" x14ac:dyDescent="0.2">
      <c r="A10" s="27" t="s">
        <v>53</v>
      </c>
      <c r="B10" s="27" t="s">
        <v>54</v>
      </c>
      <c r="C10" s="29">
        <v>712073106378</v>
      </c>
      <c r="D10" s="29">
        <v>382504</v>
      </c>
      <c r="E10" s="30">
        <v>31217</v>
      </c>
      <c r="G10" s="24" t="s">
        <v>67</v>
      </c>
      <c r="H10" s="24" t="s">
        <v>68</v>
      </c>
      <c r="I10" s="25">
        <v>930212355267</v>
      </c>
      <c r="J10" s="25">
        <v>977087</v>
      </c>
      <c r="K10" s="26">
        <v>33365</v>
      </c>
      <c r="M10" t="e">
        <f>MATCH(N7,B1:D1)</f>
        <v>#N/A</v>
      </c>
    </row>
    <row r="11" spans="1:14" x14ac:dyDescent="0.2">
      <c r="M11" t="e">
        <f>VLOOKUP(M8,A2:D10,MATCH(N7,B1:D1))</f>
        <v>#N/A</v>
      </c>
    </row>
    <row r="12" spans="1:14" x14ac:dyDescent="0.2">
      <c r="B12" s="27" t="s">
        <v>42</v>
      </c>
      <c r="I12">
        <f>MATCH(N7,B1:D1,0)</f>
        <v>3</v>
      </c>
    </row>
    <row r="13" spans="1:14" x14ac:dyDescent="0.2">
      <c r="B13" s="24" t="s">
        <v>8</v>
      </c>
      <c r="L13">
        <f>VLOOKUP(M8,A2:D10,MATCH(N7,B1:D1,0),0)</f>
        <v>824259795150</v>
      </c>
    </row>
    <row r="14" spans="1:14" x14ac:dyDescent="0.2">
      <c r="B14" s="27" t="s">
        <v>45</v>
      </c>
    </row>
    <row r="15" spans="1:14" x14ac:dyDescent="0.2">
      <c r="B15" s="24" t="s">
        <v>12</v>
      </c>
    </row>
    <row r="16" spans="1:14" x14ac:dyDescent="0.2">
      <c r="B16" s="27" t="s">
        <v>50</v>
      </c>
    </row>
    <row r="17" spans="2:2" x14ac:dyDescent="0.2">
      <c r="B17" s="24" t="s">
        <v>48</v>
      </c>
    </row>
    <row r="18" spans="2:2" x14ac:dyDescent="0.2">
      <c r="B18" s="27" t="s">
        <v>18</v>
      </c>
    </row>
    <row r="19" spans="2:2" x14ac:dyDescent="0.2">
      <c r="B19" s="24" t="s">
        <v>19</v>
      </c>
    </row>
    <row r="20" spans="2:2" x14ac:dyDescent="0.2">
      <c r="B20" s="27" t="s">
        <v>53</v>
      </c>
    </row>
    <row r="21" spans="2:2" x14ac:dyDescent="0.2">
      <c r="B21" s="24" t="s">
        <v>55</v>
      </c>
    </row>
    <row r="22" spans="2:2" x14ac:dyDescent="0.2">
      <c r="B22" s="27" t="s">
        <v>56</v>
      </c>
    </row>
    <row r="23" spans="2:2" x14ac:dyDescent="0.2">
      <c r="B23" s="24" t="s">
        <v>58</v>
      </c>
    </row>
    <row r="24" spans="2:2" x14ac:dyDescent="0.2">
      <c r="B24" s="27" t="s">
        <v>60</v>
      </c>
    </row>
    <row r="25" spans="2:2" x14ac:dyDescent="0.2">
      <c r="B25" s="24" t="s">
        <v>61</v>
      </c>
    </row>
    <row r="26" spans="2:2" x14ac:dyDescent="0.2">
      <c r="B26" s="27" t="s">
        <v>63</v>
      </c>
    </row>
    <row r="27" spans="2:2" x14ac:dyDescent="0.2">
      <c r="B27" s="24" t="s">
        <v>64</v>
      </c>
    </row>
    <row r="28" spans="2:2" x14ac:dyDescent="0.2">
      <c r="B28" s="27" t="s">
        <v>65</v>
      </c>
    </row>
    <row r="29" spans="2:2" x14ac:dyDescent="0.2">
      <c r="B29" s="24" t="s">
        <v>67</v>
      </c>
    </row>
  </sheetData>
  <dataValidations count="2">
    <dataValidation type="list" allowBlank="1" showInputMessage="1" showErrorMessage="1" sqref="M8" xr:uid="{3E7D3217-26B5-49CA-ACDB-85FD6C74818F}">
      <formula1>$B$12:$B$29</formula1>
    </dataValidation>
    <dataValidation type="list" allowBlank="1" showInputMessage="1" showErrorMessage="1" sqref="N7" xr:uid="{270F88B9-C7DE-47D8-8F91-8B9B8F569F1C}">
      <formula1>$B$1:$D$1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9300-37D1-478C-813E-CFC8ECF2261F}">
  <dimension ref="A1:J19"/>
  <sheetViews>
    <sheetView showGridLines="0" zoomScale="130" zoomScaleNormal="130" workbookViewId="0">
      <selection activeCell="H15" sqref="H15"/>
    </sheetView>
  </sheetViews>
  <sheetFormatPr baseColWidth="10" defaultColWidth="11.5" defaultRowHeight="15" x14ac:dyDescent="0.2"/>
  <cols>
    <col min="1" max="1" width="15.5" bestFit="1" customWidth="1"/>
    <col min="2" max="2" width="11.33203125" customWidth="1"/>
    <col min="3" max="3" width="16.1640625" bestFit="1" customWidth="1"/>
    <col min="4" max="4" width="10.1640625" bestFit="1" customWidth="1"/>
    <col min="8" max="8" width="35.33203125" customWidth="1"/>
    <col min="9" max="9" width="15" customWidth="1"/>
    <col min="10" max="10" width="30.83203125" customWidth="1"/>
  </cols>
  <sheetData>
    <row r="1" spans="1:10" x14ac:dyDescent="0.2">
      <c r="A1" s="1" t="s">
        <v>5</v>
      </c>
      <c r="B1" s="5" t="s">
        <v>1</v>
      </c>
      <c r="C1" s="1" t="s">
        <v>2</v>
      </c>
      <c r="D1" s="1" t="s">
        <v>3</v>
      </c>
      <c r="E1" s="1" t="s">
        <v>4</v>
      </c>
    </row>
    <row r="2" spans="1:10" x14ac:dyDescent="0.2">
      <c r="A2" s="13" t="s">
        <v>42</v>
      </c>
      <c r="B2" s="6" t="s">
        <v>44</v>
      </c>
      <c r="C2" s="7">
        <v>855656072695</v>
      </c>
      <c r="D2" s="7">
        <v>442447</v>
      </c>
      <c r="E2" s="12">
        <v>33083</v>
      </c>
      <c r="G2" s="5"/>
      <c r="H2" s="1" t="s">
        <v>52</v>
      </c>
      <c r="I2" s="1" t="s">
        <v>54</v>
      </c>
      <c r="J2" s="1" t="s">
        <v>32</v>
      </c>
    </row>
    <row r="3" spans="1:10" x14ac:dyDescent="0.2">
      <c r="A3" s="4" t="s">
        <v>8</v>
      </c>
      <c r="B3" s="8" t="s">
        <v>44</v>
      </c>
      <c r="C3" s="9">
        <v>824259795150</v>
      </c>
      <c r="D3" s="9">
        <v>744625</v>
      </c>
      <c r="E3" s="14">
        <v>33083</v>
      </c>
      <c r="G3" s="11" t="s">
        <v>71</v>
      </c>
      <c r="H3" s="33" t="str">
        <f>_xlfn.XLOOKUP(H2,$B$2:$B$19,$A$2:$A$19,,,-1)</f>
        <v>Lima</v>
      </c>
      <c r="I3" s="33" t="str">
        <f>_xlfn.XLOOKUP(I2,$B$2:$B$19,$A$2:$A$19,,,-1)</f>
        <v>Los Angeles</v>
      </c>
      <c r="J3" s="33" t="str">
        <f>_xlfn.XLOOKUP(J2,$B$2:$B$19,$A$2:$A$19,,,-1)</f>
        <v>Bogotá</v>
      </c>
    </row>
    <row r="4" spans="1:10" x14ac:dyDescent="0.2">
      <c r="A4" s="13" t="s">
        <v>45</v>
      </c>
      <c r="B4" s="6" t="s">
        <v>47</v>
      </c>
      <c r="C4" s="7">
        <v>749226276261</v>
      </c>
      <c r="D4" s="7">
        <v>219515</v>
      </c>
      <c r="E4" s="15">
        <v>32679</v>
      </c>
      <c r="G4" s="11" t="s">
        <v>72</v>
      </c>
      <c r="H4" s="35">
        <f>_xlfn.XLOOKUP(H2,$B$2:$B$19,$E$2:$E$19,,,-1)</f>
        <v>33083</v>
      </c>
      <c r="I4" s="35">
        <f>_xlfn.XLOOKUP(I2,$B$2:$B$19,$E$2:$E$19,,,-1)</f>
        <v>31217</v>
      </c>
      <c r="J4" s="35">
        <f>_xlfn.XLOOKUP(J2,$B$2:$B$19,$E$2:$E$19,,,-1)</f>
        <v>33365</v>
      </c>
    </row>
    <row r="5" spans="1:10" x14ac:dyDescent="0.2">
      <c r="A5" s="4" t="s">
        <v>12</v>
      </c>
      <c r="B5" s="8" t="s">
        <v>47</v>
      </c>
      <c r="C5" s="9">
        <v>324064811389</v>
      </c>
      <c r="D5" s="9">
        <v>851639</v>
      </c>
      <c r="E5" s="16">
        <v>32679</v>
      </c>
      <c r="H5" t="s">
        <v>11</v>
      </c>
    </row>
    <row r="6" spans="1:10" x14ac:dyDescent="0.2">
      <c r="A6" s="13" t="s">
        <v>50</v>
      </c>
      <c r="B6" s="6" t="s">
        <v>51</v>
      </c>
      <c r="C6" s="7">
        <v>947834130431</v>
      </c>
      <c r="D6" s="7">
        <v>269623</v>
      </c>
      <c r="E6" s="15">
        <v>30900</v>
      </c>
    </row>
    <row r="7" spans="1:10" x14ac:dyDescent="0.2">
      <c r="A7" s="4" t="s">
        <v>48</v>
      </c>
      <c r="B7" s="8" t="s">
        <v>52</v>
      </c>
      <c r="C7" s="9">
        <v>896753939799</v>
      </c>
      <c r="D7" s="9">
        <v>941313</v>
      </c>
      <c r="E7" s="16">
        <v>33083</v>
      </c>
    </row>
    <row r="8" spans="1:10" x14ac:dyDescent="0.2">
      <c r="A8" s="13" t="s">
        <v>18</v>
      </c>
      <c r="B8" s="6" t="s">
        <v>52</v>
      </c>
      <c r="C8" s="7">
        <v>175223475448</v>
      </c>
      <c r="D8" s="7">
        <v>148829</v>
      </c>
      <c r="E8" s="15">
        <v>33083</v>
      </c>
    </row>
    <row r="9" spans="1:10" x14ac:dyDescent="0.2">
      <c r="A9" s="4" t="s">
        <v>19</v>
      </c>
      <c r="B9" s="8" t="s">
        <v>47</v>
      </c>
      <c r="C9" s="9">
        <v>429571897668</v>
      </c>
      <c r="D9" s="9">
        <v>189531</v>
      </c>
      <c r="E9" s="16">
        <v>31729</v>
      </c>
    </row>
    <row r="10" spans="1:10" x14ac:dyDescent="0.2">
      <c r="A10" s="13" t="s">
        <v>53</v>
      </c>
      <c r="B10" s="6" t="s">
        <v>54</v>
      </c>
      <c r="C10" s="7">
        <v>712073106378</v>
      </c>
      <c r="D10" s="7">
        <v>382504</v>
      </c>
      <c r="E10" s="15">
        <v>31217</v>
      </c>
    </row>
    <row r="11" spans="1:10" x14ac:dyDescent="0.2">
      <c r="A11" s="4" t="s">
        <v>55</v>
      </c>
      <c r="B11" s="8" t="s">
        <v>54</v>
      </c>
      <c r="C11" s="9">
        <v>151766806402</v>
      </c>
      <c r="D11" s="9">
        <v>772474</v>
      </c>
      <c r="E11" s="16">
        <v>31217</v>
      </c>
    </row>
    <row r="12" spans="1:10" x14ac:dyDescent="0.2">
      <c r="A12" s="13" t="s">
        <v>56</v>
      </c>
      <c r="B12" s="10" t="s">
        <v>57</v>
      </c>
      <c r="C12" s="7">
        <v>571352237777</v>
      </c>
      <c r="D12" s="7">
        <v>983972</v>
      </c>
      <c r="E12" s="15">
        <v>33338</v>
      </c>
    </row>
    <row r="13" spans="1:10" x14ac:dyDescent="0.2">
      <c r="A13" s="4" t="s">
        <v>58</v>
      </c>
      <c r="B13" s="8" t="s">
        <v>59</v>
      </c>
      <c r="C13" s="9">
        <v>155619578868</v>
      </c>
      <c r="D13" s="9">
        <v>796901</v>
      </c>
      <c r="E13" s="16">
        <v>33083</v>
      </c>
    </row>
    <row r="14" spans="1:10" x14ac:dyDescent="0.2">
      <c r="A14" s="13" t="s">
        <v>60</v>
      </c>
      <c r="B14" s="6" t="s">
        <v>10</v>
      </c>
      <c r="C14" s="7">
        <v>636846897477</v>
      </c>
      <c r="D14" s="7">
        <v>205113</v>
      </c>
      <c r="E14" s="15">
        <v>33083</v>
      </c>
    </row>
    <row r="15" spans="1:10" x14ac:dyDescent="0.2">
      <c r="A15" s="4" t="s">
        <v>61</v>
      </c>
      <c r="B15" s="8" t="s">
        <v>62</v>
      </c>
      <c r="C15" s="9">
        <v>113690882018</v>
      </c>
      <c r="D15" s="9">
        <v>157146</v>
      </c>
      <c r="E15" s="16">
        <v>28531</v>
      </c>
    </row>
    <row r="16" spans="1:10" x14ac:dyDescent="0.2">
      <c r="A16" s="13" t="s">
        <v>63</v>
      </c>
      <c r="B16" s="10" t="s">
        <v>57</v>
      </c>
      <c r="C16" s="7">
        <v>296471379545</v>
      </c>
      <c r="D16" s="7">
        <v>768633</v>
      </c>
      <c r="E16" s="15">
        <v>28531</v>
      </c>
    </row>
    <row r="17" spans="1:5" x14ac:dyDescent="0.2">
      <c r="A17" s="4" t="s">
        <v>64</v>
      </c>
      <c r="B17" s="8" t="s">
        <v>32</v>
      </c>
      <c r="C17" s="9">
        <v>632967855775</v>
      </c>
      <c r="D17" s="9">
        <v>654347</v>
      </c>
      <c r="E17" s="16">
        <v>32979</v>
      </c>
    </row>
    <row r="18" spans="1:5" x14ac:dyDescent="0.2">
      <c r="A18" s="13" t="s">
        <v>65</v>
      </c>
      <c r="B18" s="6" t="s">
        <v>66</v>
      </c>
      <c r="C18" s="7">
        <v>644860611862</v>
      </c>
      <c r="D18" s="7">
        <v>624677</v>
      </c>
      <c r="E18" s="15">
        <v>32894</v>
      </c>
    </row>
    <row r="19" spans="1:5" x14ac:dyDescent="0.2">
      <c r="A19" s="17" t="s">
        <v>67</v>
      </c>
      <c r="B19" s="24" t="s">
        <v>32</v>
      </c>
      <c r="C19" s="34">
        <v>930212355267</v>
      </c>
      <c r="D19" s="18">
        <v>977087</v>
      </c>
      <c r="E19" s="19">
        <v>33365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FDCC-5E33-4175-A318-4175F56FC790}">
  <dimension ref="A1:H19"/>
  <sheetViews>
    <sheetView showGridLines="0" zoomScale="130" zoomScaleNormal="130" workbookViewId="0">
      <selection activeCell="K34" sqref="K34"/>
    </sheetView>
  </sheetViews>
  <sheetFormatPr baseColWidth="10" defaultColWidth="11.5" defaultRowHeight="15" x14ac:dyDescent="0.2"/>
  <cols>
    <col min="1" max="1" width="15.5" bestFit="1" customWidth="1"/>
    <col min="2" max="2" width="11.33203125" customWidth="1"/>
    <col min="3" max="3" width="16.1640625" bestFit="1" customWidth="1"/>
    <col min="4" max="4" width="10.1640625" bestFit="1" customWidth="1"/>
    <col min="5" max="5" width="12" bestFit="1" customWidth="1"/>
    <col min="8" max="8" width="14" customWidth="1"/>
  </cols>
  <sheetData>
    <row r="1" spans="1:8" x14ac:dyDescent="0.2">
      <c r="A1" s="1" t="s">
        <v>5</v>
      </c>
      <c r="B1" s="5" t="s">
        <v>1</v>
      </c>
      <c r="C1" s="1" t="s">
        <v>2</v>
      </c>
      <c r="D1" s="1" t="s">
        <v>3</v>
      </c>
      <c r="E1" s="1" t="s">
        <v>73</v>
      </c>
    </row>
    <row r="2" spans="1:8" x14ac:dyDescent="0.2">
      <c r="A2" s="13" t="s">
        <v>42</v>
      </c>
      <c r="B2" s="6" t="s">
        <v>44</v>
      </c>
      <c r="C2" s="7">
        <v>855656072695</v>
      </c>
      <c r="D2" s="7">
        <v>442447</v>
      </c>
      <c r="E2" s="38">
        <f>_xlfn.XLOOKUP(D2,G3:G12,H3:H12,,-1)</f>
        <v>0.12</v>
      </c>
      <c r="G2" s="5" t="s">
        <v>74</v>
      </c>
      <c r="H2" s="1" t="s">
        <v>75</v>
      </c>
    </row>
    <row r="3" spans="1:8" x14ac:dyDescent="0.2">
      <c r="A3" s="4" t="s">
        <v>8</v>
      </c>
      <c r="B3" s="8" t="s">
        <v>44</v>
      </c>
      <c r="C3" s="9">
        <v>824259795150</v>
      </c>
      <c r="D3" s="9">
        <v>744625</v>
      </c>
      <c r="E3" s="38">
        <f>_xlfn.XLOOKUP(D3,$G$3:$G$12,$H$3:$H$12,,-1)</f>
        <v>0.2</v>
      </c>
      <c r="G3" s="36">
        <v>100000</v>
      </c>
      <c r="H3" s="37">
        <v>0.05</v>
      </c>
    </row>
    <row r="4" spans="1:8" x14ac:dyDescent="0.2">
      <c r="A4" s="13" t="s">
        <v>45</v>
      </c>
      <c r="B4" s="6" t="s">
        <v>47</v>
      </c>
      <c r="C4" s="7">
        <v>749226276261</v>
      </c>
      <c r="D4" s="7">
        <v>219515</v>
      </c>
      <c r="E4" s="38">
        <f t="shared" ref="E4:E19" si="0">_xlfn.XLOOKUP(D4,$G$3:$G$12,$H$3:$H$12,,-1)</f>
        <v>7.0000000000000007E-2</v>
      </c>
      <c r="G4" s="36">
        <f>G3+$G$3</f>
        <v>200000</v>
      </c>
      <c r="H4" s="37">
        <v>7.0000000000000007E-2</v>
      </c>
    </row>
    <row r="5" spans="1:8" x14ac:dyDescent="0.2">
      <c r="A5" s="4" t="s">
        <v>12</v>
      </c>
      <c r="B5" s="8" t="s">
        <v>47</v>
      </c>
      <c r="C5" s="9">
        <v>324064811389</v>
      </c>
      <c r="D5" s="9">
        <v>851639</v>
      </c>
      <c r="E5" s="38">
        <f t="shared" si="0"/>
        <v>0.22</v>
      </c>
      <c r="G5" s="36">
        <f t="shared" ref="G5:G12" si="1">G4+$G$3</f>
        <v>300000</v>
      </c>
      <c r="H5" s="37">
        <v>0.1</v>
      </c>
    </row>
    <row r="6" spans="1:8" x14ac:dyDescent="0.2">
      <c r="A6" s="13" t="s">
        <v>50</v>
      </c>
      <c r="B6" s="6" t="s">
        <v>51</v>
      </c>
      <c r="C6" s="7">
        <v>947834130431</v>
      </c>
      <c r="D6" s="7">
        <v>269623</v>
      </c>
      <c r="E6" s="38">
        <f t="shared" si="0"/>
        <v>7.0000000000000007E-2</v>
      </c>
      <c r="G6" s="36">
        <f t="shared" si="1"/>
        <v>400000</v>
      </c>
      <c r="H6" s="37">
        <v>0.12</v>
      </c>
    </row>
    <row r="7" spans="1:8" x14ac:dyDescent="0.2">
      <c r="A7" s="4" t="s">
        <v>48</v>
      </c>
      <c r="B7" s="8" t="s">
        <v>52</v>
      </c>
      <c r="C7" s="9">
        <v>896753939799</v>
      </c>
      <c r="D7" s="9">
        <v>941313</v>
      </c>
      <c r="E7" s="38">
        <f t="shared" si="0"/>
        <v>0.25</v>
      </c>
      <c r="G7" s="36">
        <f t="shared" si="1"/>
        <v>500000</v>
      </c>
      <c r="H7" s="37">
        <v>0.15</v>
      </c>
    </row>
    <row r="8" spans="1:8" x14ac:dyDescent="0.2">
      <c r="A8" s="13" t="s">
        <v>18</v>
      </c>
      <c r="B8" s="6" t="s">
        <v>52</v>
      </c>
      <c r="C8" s="7">
        <v>175223475448</v>
      </c>
      <c r="D8" s="7">
        <v>148829</v>
      </c>
      <c r="E8" s="38">
        <f t="shared" si="0"/>
        <v>0.05</v>
      </c>
      <c r="G8" s="36">
        <f t="shared" si="1"/>
        <v>600000</v>
      </c>
      <c r="H8" s="37">
        <v>0.17</v>
      </c>
    </row>
    <row r="9" spans="1:8" x14ac:dyDescent="0.2">
      <c r="A9" s="4" t="s">
        <v>19</v>
      </c>
      <c r="B9" s="8" t="s">
        <v>47</v>
      </c>
      <c r="C9" s="9">
        <v>429571897668</v>
      </c>
      <c r="D9" s="9">
        <v>189531</v>
      </c>
      <c r="E9" s="38">
        <f t="shared" si="0"/>
        <v>0.05</v>
      </c>
      <c r="G9" s="36">
        <f t="shared" si="1"/>
        <v>700000</v>
      </c>
      <c r="H9" s="37">
        <v>0.2</v>
      </c>
    </row>
    <row r="10" spans="1:8" x14ac:dyDescent="0.2">
      <c r="A10" s="13" t="s">
        <v>53</v>
      </c>
      <c r="B10" s="6" t="s">
        <v>54</v>
      </c>
      <c r="C10" s="7">
        <v>712073106378</v>
      </c>
      <c r="D10" s="7">
        <v>382504</v>
      </c>
      <c r="E10" s="38">
        <f t="shared" si="0"/>
        <v>0.1</v>
      </c>
      <c r="G10" s="36">
        <f t="shared" si="1"/>
        <v>800000</v>
      </c>
      <c r="H10" s="37">
        <v>0.22</v>
      </c>
    </row>
    <row r="11" spans="1:8" x14ac:dyDescent="0.2">
      <c r="A11" s="4" t="s">
        <v>55</v>
      </c>
      <c r="B11" s="8" t="s">
        <v>54</v>
      </c>
      <c r="C11" s="9">
        <v>151766806402</v>
      </c>
      <c r="D11" s="9">
        <v>772474</v>
      </c>
      <c r="E11" s="38">
        <f t="shared" si="0"/>
        <v>0.2</v>
      </c>
      <c r="G11" s="36">
        <f t="shared" si="1"/>
        <v>900000</v>
      </c>
      <c r="H11" s="37">
        <v>0.25</v>
      </c>
    </row>
    <row r="12" spans="1:8" x14ac:dyDescent="0.2">
      <c r="A12" s="13" t="s">
        <v>56</v>
      </c>
      <c r="B12" s="10" t="s">
        <v>57</v>
      </c>
      <c r="C12" s="7">
        <v>571352237777</v>
      </c>
      <c r="D12" s="7">
        <v>983972</v>
      </c>
      <c r="E12" s="38">
        <f t="shared" si="0"/>
        <v>0.25</v>
      </c>
      <c r="G12" s="36">
        <f t="shared" si="1"/>
        <v>1000000</v>
      </c>
      <c r="H12" s="37">
        <v>0.27</v>
      </c>
    </row>
    <row r="13" spans="1:8" x14ac:dyDescent="0.2">
      <c r="A13" s="4" t="s">
        <v>58</v>
      </c>
      <c r="B13" s="8" t="s">
        <v>59</v>
      </c>
      <c r="C13" s="9">
        <v>155619578868</v>
      </c>
      <c r="D13" s="9">
        <v>796901</v>
      </c>
      <c r="E13" s="38">
        <f t="shared" si="0"/>
        <v>0.2</v>
      </c>
    </row>
    <row r="14" spans="1:8" x14ac:dyDescent="0.2">
      <c r="A14" s="13" t="s">
        <v>60</v>
      </c>
      <c r="B14" s="6" t="s">
        <v>10</v>
      </c>
      <c r="C14" s="7">
        <v>636846897477</v>
      </c>
      <c r="D14" s="7">
        <v>205113</v>
      </c>
      <c r="E14" s="38">
        <f t="shared" si="0"/>
        <v>7.0000000000000007E-2</v>
      </c>
    </row>
    <row r="15" spans="1:8" x14ac:dyDescent="0.2">
      <c r="A15" s="4" t="s">
        <v>61</v>
      </c>
      <c r="B15" s="8" t="s">
        <v>62</v>
      </c>
      <c r="C15" s="9">
        <v>113690882018</v>
      </c>
      <c r="D15" s="9">
        <v>157146</v>
      </c>
      <c r="E15" s="38">
        <f t="shared" si="0"/>
        <v>0.05</v>
      </c>
    </row>
    <row r="16" spans="1:8" x14ac:dyDescent="0.2">
      <c r="A16" s="13" t="s">
        <v>63</v>
      </c>
      <c r="B16" s="10" t="s">
        <v>57</v>
      </c>
      <c r="C16" s="7">
        <v>296471379545</v>
      </c>
      <c r="D16" s="7">
        <v>768633</v>
      </c>
      <c r="E16" s="38">
        <f t="shared" si="0"/>
        <v>0.2</v>
      </c>
    </row>
    <row r="17" spans="1:5" x14ac:dyDescent="0.2">
      <c r="A17" s="4" t="s">
        <v>64</v>
      </c>
      <c r="B17" s="8" t="s">
        <v>32</v>
      </c>
      <c r="C17" s="9">
        <v>632967855775</v>
      </c>
      <c r="D17" s="9">
        <v>654347</v>
      </c>
      <c r="E17" s="38">
        <f t="shared" si="0"/>
        <v>0.17</v>
      </c>
    </row>
    <row r="18" spans="1:5" x14ac:dyDescent="0.2">
      <c r="A18" s="13" t="s">
        <v>65</v>
      </c>
      <c r="B18" s="6" t="s">
        <v>66</v>
      </c>
      <c r="C18" s="7">
        <v>644860611862</v>
      </c>
      <c r="D18" s="7">
        <v>624677</v>
      </c>
      <c r="E18" s="38">
        <f t="shared" si="0"/>
        <v>0.17</v>
      </c>
    </row>
    <row r="19" spans="1:5" x14ac:dyDescent="0.2">
      <c r="A19" s="17" t="s">
        <v>67</v>
      </c>
      <c r="B19" s="24" t="s">
        <v>32</v>
      </c>
      <c r="C19" s="34">
        <v>930212355267</v>
      </c>
      <c r="D19" s="18">
        <v>977087</v>
      </c>
      <c r="E19" s="38">
        <f t="shared" si="0"/>
        <v>0.25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A701-AE88-4B24-95F7-8239E485D71A}">
  <dimension ref="A1:G19"/>
  <sheetViews>
    <sheetView showGridLines="0" zoomScale="130" zoomScaleNormal="130" workbookViewId="0">
      <selection activeCell="J10" sqref="J10"/>
    </sheetView>
  </sheetViews>
  <sheetFormatPr baseColWidth="10" defaultColWidth="11.5" defaultRowHeight="15" x14ac:dyDescent="0.2"/>
  <cols>
    <col min="1" max="1" width="22.5" bestFit="1" customWidth="1"/>
    <col min="2" max="2" width="11.33203125" customWidth="1"/>
    <col min="3" max="3" width="16.1640625" bestFit="1" customWidth="1"/>
    <col min="4" max="4" width="10.1640625" bestFit="1" customWidth="1"/>
    <col min="6" max="6" width="21.6640625" customWidth="1"/>
    <col min="7" max="7" width="14" customWidth="1"/>
  </cols>
  <sheetData>
    <row r="1" spans="1:7" ht="16.5" customHeight="1" x14ac:dyDescent="0.2">
      <c r="A1" s="1" t="s">
        <v>5</v>
      </c>
      <c r="B1" s="5" t="s">
        <v>1</v>
      </c>
      <c r="C1" s="1" t="s">
        <v>2</v>
      </c>
      <c r="D1" s="1" t="s">
        <v>3</v>
      </c>
    </row>
    <row r="2" spans="1:7" x14ac:dyDescent="0.2">
      <c r="A2" s="13" t="s">
        <v>42</v>
      </c>
      <c r="B2" s="6" t="s">
        <v>44</v>
      </c>
      <c r="C2" s="7">
        <v>855656072695</v>
      </c>
      <c r="D2" s="7">
        <v>442447</v>
      </c>
      <c r="E2" s="12">
        <v>33083</v>
      </c>
      <c r="F2" s="1" t="s">
        <v>5</v>
      </c>
      <c r="G2" s="1" t="s">
        <v>3</v>
      </c>
    </row>
    <row r="3" spans="1:7" ht="16" x14ac:dyDescent="0.2">
      <c r="A3" s="4" t="s">
        <v>8</v>
      </c>
      <c r="B3" s="8" t="s">
        <v>44</v>
      </c>
      <c r="C3" s="9">
        <v>824259795150</v>
      </c>
      <c r="D3" s="9">
        <v>744625</v>
      </c>
      <c r="E3" s="14">
        <v>33083</v>
      </c>
      <c r="F3" s="77" t="s">
        <v>76</v>
      </c>
      <c r="G3" s="39">
        <f>_xlfn.XLOOKUP("*"&amp;F3&amp;"*",A2:A19,D2:D19,,2)</f>
        <v>148829</v>
      </c>
    </row>
    <row r="4" spans="1:7" x14ac:dyDescent="0.2">
      <c r="A4" s="13" t="s">
        <v>45</v>
      </c>
      <c r="B4" s="6" t="s">
        <v>47</v>
      </c>
      <c r="C4" s="7">
        <v>749226276261</v>
      </c>
      <c r="D4" s="7">
        <v>219515</v>
      </c>
      <c r="E4" s="15">
        <v>32679</v>
      </c>
      <c r="F4" t="s">
        <v>77</v>
      </c>
    </row>
    <row r="5" spans="1:7" x14ac:dyDescent="0.2">
      <c r="A5" s="4" t="s">
        <v>12</v>
      </c>
      <c r="B5" s="8" t="s">
        <v>47</v>
      </c>
      <c r="C5" s="9">
        <v>324064811389</v>
      </c>
      <c r="D5" s="9">
        <v>851639</v>
      </c>
      <c r="E5" s="16">
        <v>32679</v>
      </c>
    </row>
    <row r="6" spans="1:7" x14ac:dyDescent="0.2">
      <c r="A6" s="13" t="s">
        <v>50</v>
      </c>
      <c r="B6" s="6" t="s">
        <v>51</v>
      </c>
      <c r="C6" s="7">
        <v>947834130431</v>
      </c>
      <c r="D6" s="7">
        <v>269623</v>
      </c>
      <c r="E6" s="15">
        <v>30900</v>
      </c>
    </row>
    <row r="7" spans="1:7" x14ac:dyDescent="0.2">
      <c r="A7" s="4" t="s">
        <v>48</v>
      </c>
      <c r="B7" s="8" t="s">
        <v>52</v>
      </c>
      <c r="C7" s="9">
        <v>896753939799</v>
      </c>
      <c r="D7" s="9">
        <v>941313</v>
      </c>
      <c r="E7" s="16">
        <v>33083</v>
      </c>
    </row>
    <row r="8" spans="1:7" x14ac:dyDescent="0.2">
      <c r="A8" s="13" t="s">
        <v>18</v>
      </c>
      <c r="B8" s="6" t="s">
        <v>52</v>
      </c>
      <c r="C8" s="7">
        <v>175223475448</v>
      </c>
      <c r="D8" s="7">
        <v>148829</v>
      </c>
      <c r="E8" s="15">
        <v>33083</v>
      </c>
    </row>
    <row r="9" spans="1:7" x14ac:dyDescent="0.2">
      <c r="A9" s="4" t="s">
        <v>19</v>
      </c>
      <c r="B9" s="8" t="s">
        <v>47</v>
      </c>
      <c r="C9" s="9">
        <v>429571897668</v>
      </c>
      <c r="D9" s="9">
        <v>189531</v>
      </c>
      <c r="E9" s="16">
        <v>31729</v>
      </c>
    </row>
    <row r="10" spans="1:7" x14ac:dyDescent="0.2">
      <c r="A10" s="13" t="s">
        <v>53</v>
      </c>
      <c r="B10" s="6" t="s">
        <v>54</v>
      </c>
      <c r="C10" s="7">
        <v>712073106378</v>
      </c>
      <c r="D10" s="7">
        <v>382504</v>
      </c>
      <c r="E10" s="15">
        <v>31217</v>
      </c>
    </row>
    <row r="11" spans="1:7" x14ac:dyDescent="0.2">
      <c r="A11" s="4" t="s">
        <v>55</v>
      </c>
      <c r="B11" s="8" t="s">
        <v>54</v>
      </c>
      <c r="C11" s="9">
        <v>151766806402</v>
      </c>
      <c r="D11" s="9">
        <v>772474</v>
      </c>
      <c r="E11" s="16">
        <v>31217</v>
      </c>
    </row>
    <row r="12" spans="1:7" x14ac:dyDescent="0.2">
      <c r="A12" s="13" t="s">
        <v>56</v>
      </c>
      <c r="B12" s="10" t="s">
        <v>57</v>
      </c>
      <c r="C12" s="7">
        <v>571352237777</v>
      </c>
      <c r="D12" s="7">
        <v>983972</v>
      </c>
      <c r="E12" s="15">
        <v>33338</v>
      </c>
    </row>
    <row r="13" spans="1:7" x14ac:dyDescent="0.2">
      <c r="A13" s="4" t="s">
        <v>58</v>
      </c>
      <c r="B13" s="8" t="s">
        <v>59</v>
      </c>
      <c r="C13" s="9">
        <v>155619578868</v>
      </c>
      <c r="D13" s="9">
        <v>796901</v>
      </c>
      <c r="E13" s="16">
        <v>33083</v>
      </c>
    </row>
    <row r="14" spans="1:7" x14ac:dyDescent="0.2">
      <c r="A14" s="13" t="s">
        <v>60</v>
      </c>
      <c r="B14" s="6" t="s">
        <v>10</v>
      </c>
      <c r="C14" s="7">
        <v>636846897477</v>
      </c>
      <c r="D14" s="7">
        <v>205113</v>
      </c>
      <c r="E14" s="15">
        <v>33083</v>
      </c>
    </row>
    <row r="15" spans="1:7" x14ac:dyDescent="0.2">
      <c r="A15" s="4" t="s">
        <v>61</v>
      </c>
      <c r="B15" s="8" t="s">
        <v>62</v>
      </c>
      <c r="C15" s="9">
        <v>113690882018</v>
      </c>
      <c r="D15" s="9">
        <v>157146</v>
      </c>
      <c r="E15" s="16">
        <v>28531</v>
      </c>
    </row>
    <row r="16" spans="1:7" x14ac:dyDescent="0.2">
      <c r="A16" s="13" t="s">
        <v>63</v>
      </c>
      <c r="B16" s="10" t="s">
        <v>57</v>
      </c>
      <c r="C16" s="7">
        <v>296471379545</v>
      </c>
      <c r="D16" s="7">
        <v>768633</v>
      </c>
      <c r="E16" s="15">
        <v>28531</v>
      </c>
    </row>
    <row r="17" spans="1:5" x14ac:dyDescent="0.2">
      <c r="A17" s="4" t="s">
        <v>64</v>
      </c>
      <c r="B17" s="8" t="s">
        <v>32</v>
      </c>
      <c r="C17" s="9">
        <v>632967855775</v>
      </c>
      <c r="D17" s="9">
        <v>654347</v>
      </c>
      <c r="E17" s="16">
        <v>32979</v>
      </c>
    </row>
    <row r="18" spans="1:5" x14ac:dyDescent="0.2">
      <c r="A18" s="13" t="s">
        <v>65</v>
      </c>
      <c r="B18" s="6" t="s">
        <v>66</v>
      </c>
      <c r="C18" s="7">
        <v>644860611862</v>
      </c>
      <c r="D18" s="7">
        <v>624677</v>
      </c>
      <c r="E18" s="15">
        <v>32894</v>
      </c>
    </row>
    <row r="19" spans="1:5" x14ac:dyDescent="0.2">
      <c r="A19" s="17" t="s">
        <v>67</v>
      </c>
      <c r="B19" s="24" t="s">
        <v>32</v>
      </c>
      <c r="C19" s="34">
        <v>930212355267</v>
      </c>
      <c r="D19" s="18">
        <v>977087</v>
      </c>
      <c r="E19" s="19">
        <v>33365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Hoja1</vt:lpstr>
      <vt:lpstr>BUSCAR IZQUIERDA</vt:lpstr>
      <vt:lpstr>BUSCAR DERECHA</vt:lpstr>
      <vt:lpstr>BUSCAR MATRIZ</vt:lpstr>
      <vt:lpstr>BUSCAR COORDENADAS</vt:lpstr>
      <vt:lpstr>BUSCAR EN DOS TABLAS</vt:lpstr>
      <vt:lpstr>BUSCAR ULTIMOS REGISTROS</vt:lpstr>
      <vt:lpstr>BUSQUEDA APROXIMADA</vt:lpstr>
      <vt:lpstr>BUSQUEDA COMODÍN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Román Castro Victor (L.C)</dc:creator>
  <cp:keywords/>
  <dc:description/>
  <cp:lastModifiedBy>Raul Giron</cp:lastModifiedBy>
  <cp:revision/>
  <dcterms:created xsi:type="dcterms:W3CDTF">2021-04-22T15:45:59Z</dcterms:created>
  <dcterms:modified xsi:type="dcterms:W3CDTF">2021-09-16T23:55:44Z</dcterms:modified>
  <cp:category/>
  <cp:contentStatus/>
</cp:coreProperties>
</file>