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bookViews>
    <workbookView xWindow="2490" yWindow="360" windowWidth="13755" windowHeight="7785" tabRatio="695" firstSheet="3" activeTab="3"/>
  </bookViews>
  <sheets>
    <sheet name="Høsten 2011" sheetId="2" state="hidden" r:id="rId1"/>
    <sheet name="fagansvarlig" sheetId="3" state="hidden" r:id="rId2"/>
    <sheet name="Høst_kostnadsfordeling ØT" sheetId="4" state="hidden" r:id="rId3"/>
    <sheet name="Vår 2017_ver 10.nov 2017" sheetId="24" r:id="rId4"/>
    <sheet name="Vår_kostnadsfordeling ØT" sheetId="6" state="hidden" r:id="rId5"/>
  </sheets>
  <definedNames>
    <definedName name="E">'Høsten 2011'!$B$97</definedName>
  </definedNames>
  <calcPr calcId="145621"/>
</workbook>
</file>

<file path=xl/calcChain.xml><?xml version="1.0" encoding="utf-8"?>
<calcChain xmlns="http://schemas.openxmlformats.org/spreadsheetml/2006/main">
  <c r="F6" i="24" l="1"/>
  <c r="F7" i="24"/>
  <c r="F10" i="24"/>
  <c r="F11" i="24"/>
  <c r="F12" i="24"/>
  <c r="F13" i="24"/>
  <c r="F14" i="24"/>
  <c r="F16" i="24"/>
  <c r="F17" i="24"/>
  <c r="F18" i="24"/>
  <c r="F19" i="24"/>
  <c r="F20" i="24"/>
  <c r="F21" i="24"/>
  <c r="F22" i="24"/>
  <c r="F23" i="24"/>
  <c r="D24" i="24"/>
  <c r="D66" i="24" s="1"/>
  <c r="E24" i="24"/>
  <c r="D27" i="24"/>
  <c r="F27" i="24"/>
  <c r="F29" i="24"/>
  <c r="F33" i="24" s="1"/>
  <c r="F30" i="24"/>
  <c r="F31" i="24"/>
  <c r="D33" i="24"/>
  <c r="E33" i="24"/>
  <c r="D37" i="24"/>
  <c r="E37" i="24"/>
  <c r="F37" i="24"/>
  <c r="D56" i="24"/>
  <c r="E56" i="24"/>
  <c r="D59" i="24"/>
  <c r="E59" i="24"/>
  <c r="D64" i="24"/>
  <c r="E64" i="24"/>
  <c r="E66" i="24" l="1"/>
  <c r="F24" i="24"/>
  <c r="F66" i="24" s="1"/>
  <c r="O10" i="6" l="1"/>
  <c r="H16" i="6"/>
  <c r="K16" i="6"/>
  <c r="M15" i="6"/>
  <c r="P15" i="6"/>
  <c r="W6" i="6"/>
  <c r="AE16" i="6"/>
  <c r="I15" i="6"/>
  <c r="O61" i="2"/>
  <c r="J61" i="2"/>
  <c r="J63" i="2" s="1"/>
  <c r="D61" i="2"/>
  <c r="H56" i="2"/>
  <c r="I56" i="2"/>
  <c r="G56" i="2"/>
  <c r="F56" i="2"/>
  <c r="D56" i="2"/>
  <c r="C56" i="2"/>
  <c r="M56" i="2"/>
  <c r="M61" i="2"/>
  <c r="N56" i="2"/>
  <c r="O56" i="2"/>
  <c r="P56" i="2"/>
  <c r="Q56" i="2"/>
  <c r="R56" i="2"/>
  <c r="S56" i="2"/>
  <c r="T56" i="2"/>
  <c r="U56" i="2"/>
  <c r="V56" i="2"/>
  <c r="W56" i="2"/>
  <c r="X56" i="2"/>
  <c r="X63" i="2" s="1"/>
  <c r="X65" i="2" s="1"/>
  <c r="Y56" i="2"/>
  <c r="Z56" i="2"/>
  <c r="AA56" i="2"/>
  <c r="AB56" i="2"/>
  <c r="AC56" i="2"/>
  <c r="AD56" i="2"/>
  <c r="AE56" i="2"/>
  <c r="AF56" i="2"/>
  <c r="AF63" i="2" s="1"/>
  <c r="AF65" i="2" s="1"/>
  <c r="AG56" i="2"/>
  <c r="AH56" i="2"/>
  <c r="AI56" i="2"/>
  <c r="N44" i="2"/>
  <c r="N76" i="2" s="1"/>
  <c r="O44" i="2"/>
  <c r="P44" i="2"/>
  <c r="P76" i="2" s="1"/>
  <c r="Q44" i="2"/>
  <c r="R44" i="2"/>
  <c r="R76" i="2" s="1"/>
  <c r="S44" i="2"/>
  <c r="T44" i="2"/>
  <c r="T76" i="2" s="1"/>
  <c r="I10" i="4" s="1"/>
  <c r="U44" i="2"/>
  <c r="V44" i="2"/>
  <c r="V76" i="2" s="1"/>
  <c r="V83" i="2" s="1"/>
  <c r="W44" i="2"/>
  <c r="X44" i="2"/>
  <c r="X76" i="2" s="1"/>
  <c r="Y44" i="2"/>
  <c r="Z44" i="2"/>
  <c r="Z76" i="2" s="1"/>
  <c r="Z83" i="2" s="1"/>
  <c r="AA44" i="2"/>
  <c r="AB44" i="2"/>
  <c r="AB76" i="2" s="1"/>
  <c r="AC44" i="2"/>
  <c r="AD44" i="2"/>
  <c r="AD76" i="2" s="1"/>
  <c r="AD83" i="2" s="1"/>
  <c r="AE44" i="2"/>
  <c r="AF44" i="2"/>
  <c r="AF76" i="2" s="1"/>
  <c r="AG44" i="2"/>
  <c r="AH44" i="2"/>
  <c r="AH76" i="2" s="1"/>
  <c r="AI44" i="2"/>
  <c r="AJ44" i="2"/>
  <c r="AJ76" i="2" s="1"/>
  <c r="AK44" i="2"/>
  <c r="AL44" i="2"/>
  <c r="AL76" i="2" s="1"/>
  <c r="AM44" i="2"/>
  <c r="AN44" i="2"/>
  <c r="AN76" i="2" s="1"/>
  <c r="AO44" i="2"/>
  <c r="AP44" i="2"/>
  <c r="AP76" i="2" s="1"/>
  <c r="AQ44" i="2"/>
  <c r="AR44" i="2"/>
  <c r="AR76" i="2" s="1"/>
  <c r="M44" i="2"/>
  <c r="D44" i="2"/>
  <c r="E44" i="2"/>
  <c r="F44" i="2"/>
  <c r="G44" i="2"/>
  <c r="H44" i="2"/>
  <c r="H63" i="2" s="1"/>
  <c r="I44" i="2"/>
  <c r="J44" i="2"/>
  <c r="K44" i="2"/>
  <c r="L44" i="2"/>
  <c r="AS44" i="2"/>
  <c r="C44" i="2"/>
  <c r="M82" i="2"/>
  <c r="N82" i="2"/>
  <c r="O82" i="2"/>
  <c r="P82" i="2"/>
  <c r="E16" i="4" s="1"/>
  <c r="Q82" i="2"/>
  <c r="R82" i="2"/>
  <c r="S82" i="2"/>
  <c r="T82" i="2"/>
  <c r="I16" i="4" s="1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M81" i="2"/>
  <c r="N81" i="2"/>
  <c r="O81" i="2"/>
  <c r="P81" i="2"/>
  <c r="Q81" i="2"/>
  <c r="R81" i="2"/>
  <c r="S81" i="2"/>
  <c r="T81" i="2"/>
  <c r="I15" i="4" s="1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M80" i="2"/>
  <c r="N80" i="2"/>
  <c r="O80" i="2"/>
  <c r="P80" i="2"/>
  <c r="Q80" i="2"/>
  <c r="R80" i="2"/>
  <c r="S80" i="2"/>
  <c r="H14" i="4" s="1"/>
  <c r="T80" i="2"/>
  <c r="I14" i="4"/>
  <c r="U80" i="2"/>
  <c r="V80" i="2"/>
  <c r="K14" i="4" s="1"/>
  <c r="W80" i="2"/>
  <c r="X80" i="2"/>
  <c r="Y80" i="2"/>
  <c r="Z80" i="2"/>
  <c r="AA80" i="2"/>
  <c r="AB80" i="2"/>
  <c r="AC80" i="2"/>
  <c r="AD80" i="2"/>
  <c r="AE80" i="2"/>
  <c r="AF80" i="2"/>
  <c r="U14" i="4" s="1"/>
  <c r="AG80" i="2"/>
  <c r="AH80" i="2"/>
  <c r="AI80" i="2"/>
  <c r="AS80" i="2"/>
  <c r="M79" i="2"/>
  <c r="N79" i="2"/>
  <c r="O79" i="2"/>
  <c r="P79" i="2"/>
  <c r="Q79" i="2"/>
  <c r="R79" i="2"/>
  <c r="S79" i="2"/>
  <c r="T79" i="2"/>
  <c r="I13" i="4" s="1"/>
  <c r="U79" i="2"/>
  <c r="J13" i="4" s="1"/>
  <c r="V79" i="2"/>
  <c r="W79" i="2"/>
  <c r="X79" i="2"/>
  <c r="Y79" i="2"/>
  <c r="N13" i="4" s="1"/>
  <c r="Z79" i="2"/>
  <c r="AA79" i="2"/>
  <c r="AB79" i="2"/>
  <c r="AC79" i="2"/>
  <c r="R13" i="4" s="1"/>
  <c r="AD79" i="2"/>
  <c r="AE79" i="2"/>
  <c r="AF79" i="2"/>
  <c r="AG79" i="2"/>
  <c r="V13" i="4" s="1"/>
  <c r="AH79" i="2"/>
  <c r="AI79" i="2"/>
  <c r="AJ79" i="2"/>
  <c r="AK79" i="2"/>
  <c r="Z13" i="4" s="1"/>
  <c r="AL79" i="2"/>
  <c r="AM79" i="2"/>
  <c r="AN79" i="2"/>
  <c r="AO79" i="2"/>
  <c r="AD13" i="4" s="1"/>
  <c r="AP79" i="2"/>
  <c r="AQ79" i="2"/>
  <c r="AR79" i="2"/>
  <c r="AS79" i="2"/>
  <c r="I16" i="6"/>
  <c r="L16" i="6"/>
  <c r="O16" i="6"/>
  <c r="AF16" i="6"/>
  <c r="I14" i="6"/>
  <c r="L14" i="6"/>
  <c r="O14" i="6"/>
  <c r="AF14" i="6"/>
  <c r="I11" i="6"/>
  <c r="L11" i="6"/>
  <c r="O11" i="6"/>
  <c r="AF1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F13" i="6"/>
  <c r="O13" i="6"/>
  <c r="L13" i="6"/>
  <c r="I13" i="6"/>
  <c r="AF12" i="6"/>
  <c r="O12" i="6"/>
  <c r="N12" i="6"/>
  <c r="L12" i="6"/>
  <c r="I12" i="6"/>
  <c r="AF9" i="6"/>
  <c r="O9" i="6"/>
  <c r="L9" i="6"/>
  <c r="I9" i="6"/>
  <c r="H9" i="6"/>
  <c r="D9" i="6"/>
  <c r="AF7" i="6"/>
  <c r="O7" i="6"/>
  <c r="L7" i="6"/>
  <c r="I7" i="6"/>
  <c r="AF10" i="6"/>
  <c r="L10" i="6"/>
  <c r="I10" i="6"/>
  <c r="AF6" i="6"/>
  <c r="L6" i="6"/>
  <c r="I6" i="6"/>
  <c r="AF5" i="6"/>
  <c r="O5" i="6"/>
  <c r="L5" i="6"/>
  <c r="I5" i="6"/>
  <c r="I17" i="6" s="1"/>
  <c r="AS71" i="2"/>
  <c r="AH5" i="4" s="1"/>
  <c r="AH17" i="4" s="1"/>
  <c r="AQ73" i="2"/>
  <c r="E56" i="2"/>
  <c r="D32" i="2"/>
  <c r="C32" i="2"/>
  <c r="C47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AM76" i="2"/>
  <c r="AO76" i="2"/>
  <c r="AQ76" i="2"/>
  <c r="AS76" i="2"/>
  <c r="F4" i="2"/>
  <c r="K4" i="2"/>
  <c r="F36" i="2"/>
  <c r="F35" i="2"/>
  <c r="F34" i="2"/>
  <c r="F3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18" i="2"/>
  <c r="F46" i="2"/>
  <c r="F45" i="2"/>
  <c r="F37" i="2"/>
  <c r="F38" i="2"/>
  <c r="D87" i="2"/>
  <c r="D85" i="2"/>
  <c r="D84" i="2"/>
  <c r="D83" i="2"/>
  <c r="D81" i="2"/>
  <c r="C86" i="2"/>
  <c r="D86" i="2" s="1"/>
  <c r="E31" i="2"/>
  <c r="E29" i="2"/>
  <c r="E20" i="2"/>
  <c r="C39" i="2"/>
  <c r="E10" i="2"/>
  <c r="E5" i="2"/>
  <c r="E6" i="2"/>
  <c r="E7" i="2"/>
  <c r="E8" i="2"/>
  <c r="E9" i="2"/>
  <c r="E11" i="2"/>
  <c r="E12" i="2"/>
  <c r="E13" i="2"/>
  <c r="E14" i="2"/>
  <c r="E15" i="2"/>
  <c r="E16" i="2"/>
  <c r="E17" i="2"/>
  <c r="E19" i="2"/>
  <c r="E21" i="2"/>
  <c r="E22" i="2"/>
  <c r="E23" i="2"/>
  <c r="E24" i="2"/>
  <c r="E25" i="2"/>
  <c r="E26" i="2"/>
  <c r="E27" i="2"/>
  <c r="E28" i="2"/>
  <c r="E30" i="2"/>
  <c r="E33" i="2"/>
  <c r="E34" i="2"/>
  <c r="E35" i="2"/>
  <c r="E36" i="2"/>
  <c r="E37" i="2"/>
  <c r="E38" i="2"/>
  <c r="E40" i="2"/>
  <c r="E4" i="2"/>
  <c r="D39" i="2"/>
  <c r="H39" i="2"/>
  <c r="H32" i="2"/>
  <c r="Z77" i="2"/>
  <c r="N77" i="2"/>
  <c r="O77" i="2"/>
  <c r="P77" i="2"/>
  <c r="Q77" i="2"/>
  <c r="F11" i="4" s="1"/>
  <c r="R77" i="2"/>
  <c r="S77" i="2"/>
  <c r="T77" i="2"/>
  <c r="I11" i="4"/>
  <c r="U77" i="2"/>
  <c r="V77" i="2"/>
  <c r="W77" i="2"/>
  <c r="X77" i="2"/>
  <c r="Y77" i="2"/>
  <c r="AA77" i="2"/>
  <c r="AB77" i="2"/>
  <c r="AC77" i="2"/>
  <c r="R11" i="4" s="1"/>
  <c r="AD77" i="2"/>
  <c r="AE77" i="2"/>
  <c r="AF77" i="2"/>
  <c r="AG77" i="2"/>
  <c r="AH77" i="2"/>
  <c r="AI77" i="2"/>
  <c r="AJ77" i="2"/>
  <c r="AK77" i="2"/>
  <c r="Z11" i="4" s="1"/>
  <c r="AL77" i="2"/>
  <c r="AM77" i="2"/>
  <c r="AN77" i="2"/>
  <c r="AO77" i="2"/>
  <c r="AP77" i="2"/>
  <c r="AQ77" i="2"/>
  <c r="AR77" i="2"/>
  <c r="AS77" i="2"/>
  <c r="AH9" i="4" s="1"/>
  <c r="M77" i="2"/>
  <c r="M73" i="2"/>
  <c r="U78" i="2"/>
  <c r="M74" i="2"/>
  <c r="N73" i="2"/>
  <c r="O73" i="2"/>
  <c r="P73" i="2"/>
  <c r="Q73" i="2"/>
  <c r="F7" i="4" s="1"/>
  <c r="R73" i="2"/>
  <c r="S73" i="2"/>
  <c r="T73" i="2"/>
  <c r="I7" i="4"/>
  <c r="U73" i="2"/>
  <c r="V73" i="2"/>
  <c r="K7" i="4" s="1"/>
  <c r="W73" i="2"/>
  <c r="X73" i="2"/>
  <c r="Y73" i="2"/>
  <c r="Z73" i="2"/>
  <c r="AA73" i="2"/>
  <c r="AB73" i="2"/>
  <c r="AC73" i="2"/>
  <c r="AD73" i="2"/>
  <c r="AE73" i="2"/>
  <c r="AF73" i="2"/>
  <c r="U7" i="4" s="1"/>
  <c r="AG73" i="2"/>
  <c r="AH73" i="2"/>
  <c r="AI73" i="2"/>
  <c r="AJ73" i="2"/>
  <c r="Y7" i="4" s="1"/>
  <c r="AK73" i="2"/>
  <c r="AL73" i="2"/>
  <c r="AM73" i="2"/>
  <c r="AN73" i="2"/>
  <c r="AO73" i="2"/>
  <c r="AP73" i="2"/>
  <c r="AR73" i="2"/>
  <c r="AS73" i="2"/>
  <c r="N74" i="2"/>
  <c r="O74" i="2"/>
  <c r="D8" i="4" s="1"/>
  <c r="P74" i="2"/>
  <c r="Q74" i="2"/>
  <c r="R74" i="2"/>
  <c r="S74" i="2"/>
  <c r="T74" i="2"/>
  <c r="I8" i="4" s="1"/>
  <c r="U74" i="2"/>
  <c r="V74" i="2"/>
  <c r="W74" i="2"/>
  <c r="X74" i="2"/>
  <c r="Y74" i="2"/>
  <c r="Z74" i="2"/>
  <c r="AA74" i="2"/>
  <c r="AB74" i="2"/>
  <c r="AC74" i="2"/>
  <c r="R8" i="4" s="1"/>
  <c r="AD74" i="2"/>
  <c r="AE74" i="2"/>
  <c r="AF74" i="2"/>
  <c r="AG74" i="2"/>
  <c r="V8" i="4" s="1"/>
  <c r="AH74" i="2"/>
  <c r="AI74" i="2"/>
  <c r="AS74" i="2"/>
  <c r="AH12" i="4"/>
  <c r="N75" i="2"/>
  <c r="O75" i="2"/>
  <c r="P75" i="2"/>
  <c r="Q75" i="2"/>
  <c r="R75" i="2"/>
  <c r="S75" i="2"/>
  <c r="T75" i="2"/>
  <c r="I9" i="4" s="1"/>
  <c r="U75" i="2"/>
  <c r="V75" i="2"/>
  <c r="W75" i="2"/>
  <c r="X75" i="2"/>
  <c r="Y75" i="2"/>
  <c r="N9" i="4" s="1"/>
  <c r="Z75" i="2"/>
  <c r="AA75" i="2"/>
  <c r="AB75" i="2"/>
  <c r="AC75" i="2"/>
  <c r="AD75" i="2"/>
  <c r="AE75" i="2"/>
  <c r="AF75" i="2"/>
  <c r="AG75" i="2"/>
  <c r="V9" i="4" s="1"/>
  <c r="AH75" i="2"/>
  <c r="AI75" i="2"/>
  <c r="AJ75" i="2"/>
  <c r="AK75" i="2"/>
  <c r="AL75" i="2"/>
  <c r="AM75" i="2"/>
  <c r="AN75" i="2"/>
  <c r="AO75" i="2"/>
  <c r="AD9" i="4" s="1"/>
  <c r="AP75" i="2"/>
  <c r="AQ75" i="2"/>
  <c r="AR75" i="2"/>
  <c r="AS75" i="2"/>
  <c r="N78" i="2"/>
  <c r="C12" i="4" s="1"/>
  <c r="O78" i="2"/>
  <c r="P78" i="2"/>
  <c r="Q78" i="2"/>
  <c r="R78" i="2"/>
  <c r="G12" i="4" s="1"/>
  <c r="S78" i="2"/>
  <c r="T78" i="2"/>
  <c r="I12" i="4" s="1"/>
  <c r="V78" i="2"/>
  <c r="W78" i="2"/>
  <c r="L12" i="4" s="1"/>
  <c r="X78" i="2"/>
  <c r="Y78" i="2"/>
  <c r="N12" i="4" s="1"/>
  <c r="Z78" i="2"/>
  <c r="AA78" i="2"/>
  <c r="P12" i="4" s="1"/>
  <c r="AB78" i="2"/>
  <c r="AC78" i="2"/>
  <c r="R12" i="4" s="1"/>
  <c r="AD78" i="2"/>
  <c r="S12" i="4" s="1"/>
  <c r="AE78" i="2"/>
  <c r="AF78" i="2"/>
  <c r="AG78" i="2"/>
  <c r="AH78" i="2"/>
  <c r="AI78" i="2"/>
  <c r="AJ78" i="2"/>
  <c r="AK78" i="2"/>
  <c r="Z12" i="4"/>
  <c r="AL78" i="2"/>
  <c r="AM78" i="2"/>
  <c r="AN78" i="2"/>
  <c r="AO78" i="2"/>
  <c r="AD12" i="4" s="1"/>
  <c r="AP78" i="2"/>
  <c r="AQ78" i="2"/>
  <c r="AR78" i="2"/>
  <c r="AG12" i="4" s="1"/>
  <c r="AS78" i="2"/>
  <c r="AH10" i="4" s="1"/>
  <c r="M75" i="2"/>
  <c r="B9" i="4" s="1"/>
  <c r="M78" i="2"/>
  <c r="AG1" i="4"/>
  <c r="AH1" i="4"/>
  <c r="AF1" i="4"/>
  <c r="T1" i="4"/>
  <c r="U1" i="4"/>
  <c r="V1" i="4"/>
  <c r="W1" i="4"/>
  <c r="X1" i="4"/>
  <c r="Y1" i="4"/>
  <c r="Z1" i="4"/>
  <c r="AA1" i="4"/>
  <c r="AB1" i="4"/>
  <c r="AC1" i="4"/>
  <c r="AD1" i="4"/>
  <c r="AE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B1" i="4"/>
  <c r="N3" i="2"/>
  <c r="O3" i="2"/>
  <c r="P3" i="2"/>
  <c r="E8" i="4" s="1"/>
  <c r="Q3" i="2"/>
  <c r="F10" i="4" s="1"/>
  <c r="R3" i="2"/>
  <c r="S3" i="2"/>
  <c r="U3" i="2"/>
  <c r="V3" i="2"/>
  <c r="W3" i="2"/>
  <c r="X3" i="2"/>
  <c r="Y3" i="2"/>
  <c r="Z3" i="2"/>
  <c r="O8" i="4" s="1"/>
  <c r="AA3" i="2"/>
  <c r="AB3" i="2"/>
  <c r="AC3" i="2"/>
  <c r="AD3" i="2"/>
  <c r="S11" i="4" s="1"/>
  <c r="AE3" i="2"/>
  <c r="AF3" i="2"/>
  <c r="AG3" i="2"/>
  <c r="AH3" i="2"/>
  <c r="W8" i="4" s="1"/>
  <c r="AI3" i="2"/>
  <c r="AJ3" i="2"/>
  <c r="AK3" i="2"/>
  <c r="Z7" i="4" s="1"/>
  <c r="AL3" i="2"/>
  <c r="AM3" i="2"/>
  <c r="AN3" i="2"/>
  <c r="AO3" i="2"/>
  <c r="AP3" i="2"/>
  <c r="AE9" i="4" s="1"/>
  <c r="AQ3" i="2"/>
  <c r="AR3" i="2"/>
  <c r="AG7" i="4" s="1"/>
  <c r="M3" i="2"/>
  <c r="K61" i="2"/>
  <c r="L61" i="2"/>
  <c r="N61" i="2"/>
  <c r="P61" i="2"/>
  <c r="Q61" i="2"/>
  <c r="R61" i="2"/>
  <c r="S61" i="2"/>
  <c r="T61" i="2"/>
  <c r="U61" i="2"/>
  <c r="V61" i="2"/>
  <c r="W61" i="2"/>
  <c r="X61" i="2"/>
  <c r="Y61" i="2"/>
  <c r="Y63" i="2" s="1"/>
  <c r="Y65" i="2" s="1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C61" i="2"/>
  <c r="C63" i="2" s="1"/>
  <c r="J56" i="2"/>
  <c r="K56" i="2"/>
  <c r="L56" i="2"/>
  <c r="AS56" i="2"/>
  <c r="J39" i="2"/>
  <c r="L39" i="2"/>
  <c r="M39" i="2"/>
  <c r="M72" i="2" s="1"/>
  <c r="N39" i="2"/>
  <c r="N72" i="2" s="1"/>
  <c r="C6" i="4"/>
  <c r="O39" i="2"/>
  <c r="O72" i="2" s="1"/>
  <c r="D6" i="4"/>
  <c r="P39" i="2"/>
  <c r="P72" i="2" s="1"/>
  <c r="Q39" i="2"/>
  <c r="Q72" i="2" s="1"/>
  <c r="R39" i="2"/>
  <c r="S39" i="2"/>
  <c r="S72" i="2" s="1"/>
  <c r="H6" i="4" s="1"/>
  <c r="T39" i="2"/>
  <c r="T72" i="2" s="1"/>
  <c r="I6" i="4" s="1"/>
  <c r="U39" i="2"/>
  <c r="U72" i="2" s="1"/>
  <c r="J6" i="4" s="1"/>
  <c r="V39" i="2"/>
  <c r="W39" i="2"/>
  <c r="W72" i="2" s="1"/>
  <c r="X39" i="2"/>
  <c r="X72" i="2" s="1"/>
  <c r="M6" i="4" s="1"/>
  <c r="Y39" i="2"/>
  <c r="Y72" i="2"/>
  <c r="N6" i="4" s="1"/>
  <c r="Z39" i="2"/>
  <c r="Z72" i="2" s="1"/>
  <c r="AA39" i="2"/>
  <c r="AA72" i="2"/>
  <c r="P6" i="4" s="1"/>
  <c r="AB39" i="2"/>
  <c r="AB72" i="2"/>
  <c r="Q6" i="4" s="1"/>
  <c r="AC39" i="2"/>
  <c r="AC72" i="2" s="1"/>
  <c r="R6" i="4"/>
  <c r="AD39" i="2"/>
  <c r="AD72" i="2"/>
  <c r="S6" i="4" s="1"/>
  <c r="AE39" i="2"/>
  <c r="AE72" i="2"/>
  <c r="T6" i="4" s="1"/>
  <c r="AF39" i="2"/>
  <c r="AF72" i="2"/>
  <c r="U6" i="4" s="1"/>
  <c r="AG39" i="2"/>
  <c r="AG72" i="2" s="1"/>
  <c r="AH39" i="2"/>
  <c r="AH72" i="2" s="1"/>
  <c r="AI39" i="2"/>
  <c r="AI72" i="2"/>
  <c r="AJ39" i="2"/>
  <c r="AJ72" i="2" s="1"/>
  <c r="AK39" i="2"/>
  <c r="AK72" i="2" s="1"/>
  <c r="Z6" i="4" s="1"/>
  <c r="AL39" i="2"/>
  <c r="AL72" i="2" s="1"/>
  <c r="AA6" i="4"/>
  <c r="AM39" i="2"/>
  <c r="AM72" i="2" s="1"/>
  <c r="AB6" i="4"/>
  <c r="AN39" i="2"/>
  <c r="AN72" i="2"/>
  <c r="AC6" i="4" s="1"/>
  <c r="AO39" i="2"/>
  <c r="AO72" i="2"/>
  <c r="AD6" i="4" s="1"/>
  <c r="AP39" i="2"/>
  <c r="AP72" i="2" s="1"/>
  <c r="AQ39" i="2"/>
  <c r="AQ72" i="2" s="1"/>
  <c r="AR39" i="2"/>
  <c r="AR72" i="2" s="1"/>
  <c r="AS39" i="2"/>
  <c r="AS63" i="2" s="1"/>
  <c r="J32" i="2"/>
  <c r="L32" i="2"/>
  <c r="M32" i="2"/>
  <c r="M71" i="2" s="1"/>
  <c r="N32" i="2"/>
  <c r="N71" i="2" s="1"/>
  <c r="O32" i="2"/>
  <c r="P32" i="2"/>
  <c r="P71" i="2" s="1"/>
  <c r="Q32" i="2"/>
  <c r="Q71" i="2" s="1"/>
  <c r="F5" i="4" s="1"/>
  <c r="R32" i="2"/>
  <c r="R71" i="2" s="1"/>
  <c r="S32" i="2"/>
  <c r="S71" i="2"/>
  <c r="T32" i="2"/>
  <c r="T71" i="2" s="1"/>
  <c r="U32" i="2"/>
  <c r="U71" i="2"/>
  <c r="V32" i="2"/>
  <c r="V71" i="2" s="1"/>
  <c r="K5" i="4" s="1"/>
  <c r="W32" i="2"/>
  <c r="W71" i="2"/>
  <c r="L5" i="4" s="1"/>
  <c r="X32" i="2"/>
  <c r="X71" i="2" s="1"/>
  <c r="Y32" i="2"/>
  <c r="Y71" i="2"/>
  <c r="Z32" i="2"/>
  <c r="Z71" i="2" s="1"/>
  <c r="O5" i="4" s="1"/>
  <c r="AA32" i="2"/>
  <c r="AB32" i="2"/>
  <c r="AB71" i="2" s="1"/>
  <c r="AC32" i="2"/>
  <c r="AC71" i="2"/>
  <c r="AD32" i="2"/>
  <c r="AD71" i="2" s="1"/>
  <c r="S5" i="4" s="1"/>
  <c r="AE32" i="2"/>
  <c r="AE71" i="2"/>
  <c r="AE83" i="2" s="1"/>
  <c r="AF32" i="2"/>
  <c r="AF71" i="2" s="1"/>
  <c r="AG32" i="2"/>
  <c r="AG71" i="2"/>
  <c r="AH32" i="2"/>
  <c r="AH71" i="2" s="1"/>
  <c r="W5" i="4" s="1"/>
  <c r="AI32" i="2"/>
  <c r="AI71" i="2"/>
  <c r="AJ32" i="2"/>
  <c r="AJ71" i="2" s="1"/>
  <c r="AK32" i="2"/>
  <c r="AK71" i="2" s="1"/>
  <c r="AL32" i="2"/>
  <c r="AL71" i="2"/>
  <c r="AM32" i="2"/>
  <c r="AM71" i="2" s="1"/>
  <c r="AB5" i="4" s="1"/>
  <c r="AN32" i="2"/>
  <c r="AN71" i="2" s="1"/>
  <c r="AN83" i="2" s="1"/>
  <c r="AO32" i="2"/>
  <c r="AO71" i="2" s="1"/>
  <c r="AD5" i="4" s="1"/>
  <c r="AP32" i="2"/>
  <c r="AP71" i="2"/>
  <c r="AQ32" i="2"/>
  <c r="AQ71" i="2" s="1"/>
  <c r="AR32" i="2"/>
  <c r="AR71" i="2" s="1"/>
  <c r="AG5" i="4" s="1"/>
  <c r="K7" i="2"/>
  <c r="AK48" i="2"/>
  <c r="AK56" i="2" s="1"/>
  <c r="AL48" i="2"/>
  <c r="AL56" i="2"/>
  <c r="AM48" i="2"/>
  <c r="AM56" i="2" s="1"/>
  <c r="AO48" i="2"/>
  <c r="AQ48" i="2"/>
  <c r="AQ56" i="2" s="1"/>
  <c r="AR48" i="2"/>
  <c r="AR80" i="2" s="1"/>
  <c r="AG14" i="4" s="1"/>
  <c r="AR56" i="2"/>
  <c r="AK49" i="2"/>
  <c r="AL49" i="2"/>
  <c r="AL80" i="2" s="1"/>
  <c r="AM49" i="2"/>
  <c r="AN49" i="2"/>
  <c r="AN80" i="2" s="1"/>
  <c r="AC14" i="4" s="1"/>
  <c r="AN74" i="2"/>
  <c r="AC8" i="4" s="1"/>
  <c r="AO49" i="2"/>
  <c r="AP49" i="2"/>
  <c r="AP80" i="2" s="1"/>
  <c r="AE14" i="4" s="1"/>
  <c r="AP56" i="2"/>
  <c r="AQ49" i="2"/>
  <c r="AR49" i="2"/>
  <c r="K27" i="2"/>
  <c r="K28" i="2"/>
  <c r="K29" i="2"/>
  <c r="K30" i="2"/>
  <c r="K33" i="2"/>
  <c r="K34" i="2"/>
  <c r="K39" i="2" s="1"/>
  <c r="K35" i="2"/>
  <c r="K36" i="2"/>
  <c r="AJ49" i="2"/>
  <c r="AJ48" i="2"/>
  <c r="AJ56" i="2" s="1"/>
  <c r="AJ63" i="2" s="1"/>
  <c r="K5" i="2"/>
  <c r="K8" i="2"/>
  <c r="K9" i="2"/>
  <c r="K10" i="2"/>
  <c r="K11" i="2"/>
  <c r="K12" i="2"/>
  <c r="K13" i="2"/>
  <c r="K14" i="2"/>
  <c r="K15" i="2"/>
  <c r="K16" i="2"/>
  <c r="K17" i="2"/>
  <c r="K19" i="2"/>
  <c r="K20" i="2"/>
  <c r="K21" i="2"/>
  <c r="K22" i="2"/>
  <c r="K23" i="2"/>
  <c r="K24" i="2"/>
  <c r="K25" i="2"/>
  <c r="K26" i="2"/>
  <c r="K6" i="2"/>
  <c r="Y6" i="4"/>
  <c r="AB12" i="4"/>
  <c r="T12" i="4"/>
  <c r="E12" i="4"/>
  <c r="AG9" i="4"/>
  <c r="AA9" i="4"/>
  <c r="Y9" i="4"/>
  <c r="W9" i="4"/>
  <c r="Q9" i="4"/>
  <c r="O9" i="4"/>
  <c r="K9" i="4"/>
  <c r="E9" i="4"/>
  <c r="X8" i="4"/>
  <c r="N8" i="4"/>
  <c r="J8" i="4"/>
  <c r="H8" i="4"/>
  <c r="AE7" i="4"/>
  <c r="AC7" i="4"/>
  <c r="W7" i="4"/>
  <c r="S7" i="4"/>
  <c r="O7" i="4"/>
  <c r="M7" i="4"/>
  <c r="E7" i="4"/>
  <c r="C7" i="4"/>
  <c r="J12" i="4"/>
  <c r="AG11" i="4"/>
  <c r="AE11" i="4"/>
  <c r="AC11" i="4"/>
  <c r="Y11" i="4"/>
  <c r="W11" i="4"/>
  <c r="U11" i="4"/>
  <c r="Q11" i="4"/>
  <c r="J11" i="4"/>
  <c r="H11" i="4"/>
  <c r="D11" i="4"/>
  <c r="X13" i="4"/>
  <c r="H13" i="4"/>
  <c r="F13" i="4"/>
  <c r="D13" i="4"/>
  <c r="B13" i="4"/>
  <c r="AA14" i="4"/>
  <c r="AJ80" i="2"/>
  <c r="Y14" i="4" s="1"/>
  <c r="S14" i="4"/>
  <c r="Q14" i="4"/>
  <c r="M14" i="4"/>
  <c r="G14" i="4"/>
  <c r="E14" i="4"/>
  <c r="AD15" i="4"/>
  <c r="AB15" i="4"/>
  <c r="Z15" i="4"/>
  <c r="V15" i="4"/>
  <c r="R15" i="4"/>
  <c r="N15" i="4"/>
  <c r="J15" i="4"/>
  <c r="H15" i="4"/>
  <c r="F15" i="4"/>
  <c r="D15" i="4"/>
  <c r="B15" i="4"/>
  <c r="AG16" i="4"/>
  <c r="AE16" i="4"/>
  <c r="AC16" i="4"/>
  <c r="AA16" i="4"/>
  <c r="Y16" i="4"/>
  <c r="W16" i="4"/>
  <c r="U16" i="4"/>
  <c r="S16" i="4"/>
  <c r="Q16" i="4"/>
  <c r="O16" i="4"/>
  <c r="M16" i="4"/>
  <c r="K16" i="4"/>
  <c r="C16" i="4"/>
  <c r="AC12" i="4"/>
  <c r="AA12" i="4"/>
  <c r="Y12" i="4"/>
  <c r="U12" i="4"/>
  <c r="Q12" i="4"/>
  <c r="M12" i="4"/>
  <c r="K12" i="4"/>
  <c r="H12" i="4"/>
  <c r="D12" i="4"/>
  <c r="H9" i="4"/>
  <c r="F9" i="4"/>
  <c r="U8" i="4"/>
  <c r="S8" i="4"/>
  <c r="Q8" i="4"/>
  <c r="M8" i="4"/>
  <c r="K8" i="4"/>
  <c r="H7" i="4"/>
  <c r="D7" i="4"/>
  <c r="AD11" i="4"/>
  <c r="V11" i="4"/>
  <c r="T11" i="4"/>
  <c r="M11" i="4"/>
  <c r="K11" i="4"/>
  <c r="E11" i="4"/>
  <c r="AB10" i="4"/>
  <c r="Z10" i="4"/>
  <c r="R10" i="4"/>
  <c r="P10" i="4"/>
  <c r="J10" i="4"/>
  <c r="H10" i="4"/>
  <c r="D10" i="4"/>
  <c r="B10" i="4"/>
  <c r="AG13" i="4"/>
  <c r="AC13" i="4"/>
  <c r="AA13" i="4"/>
  <c r="Y13" i="4"/>
  <c r="U13" i="4"/>
  <c r="S13" i="4"/>
  <c r="Q13" i="4"/>
  <c r="M13" i="4"/>
  <c r="K13" i="4"/>
  <c r="G13" i="4"/>
  <c r="C13" i="4"/>
  <c r="V14" i="4"/>
  <c r="T14" i="4"/>
  <c r="R14" i="4"/>
  <c r="N14" i="4"/>
  <c r="L14" i="4"/>
  <c r="J14" i="4"/>
  <c r="F14" i="4"/>
  <c r="D14" i="4"/>
  <c r="B14" i="4"/>
  <c r="AG15" i="4"/>
  <c r="AE15" i="4"/>
  <c r="AC15" i="4"/>
  <c r="AA15" i="4"/>
  <c r="Y15" i="4"/>
  <c r="W15" i="4"/>
  <c r="U15" i="4"/>
  <c r="S15" i="4"/>
  <c r="Q15" i="4"/>
  <c r="O15" i="4"/>
  <c r="M15" i="4"/>
  <c r="K15" i="4"/>
  <c r="E15" i="4"/>
  <c r="AB16" i="4"/>
  <c r="Z16" i="4"/>
  <c r="R16" i="4"/>
  <c r="P16" i="4"/>
  <c r="J16" i="4"/>
  <c r="H16" i="4"/>
  <c r="D16" i="4"/>
  <c r="B16" i="4"/>
  <c r="AH5" i="6"/>
  <c r="AH16" i="6" s="1"/>
  <c r="AH9" i="6"/>
  <c r="AH11" i="6"/>
  <c r="AH12" i="6"/>
  <c r="AJ74" i="2"/>
  <c r="Y8" i="4" s="1"/>
  <c r="AR74" i="2"/>
  <c r="AG8" i="4" s="1"/>
  <c r="AG63" i="2"/>
  <c r="AG65" i="2" s="1"/>
  <c r="AE63" i="2"/>
  <c r="AE65" i="2" s="1"/>
  <c r="AC63" i="2"/>
  <c r="AC65" i="2" s="1"/>
  <c r="W63" i="2"/>
  <c r="U63" i="2"/>
  <c r="U65" i="2" s="1"/>
  <c r="D89" i="2"/>
  <c r="D90" i="2" s="1"/>
  <c r="AK74" i="2"/>
  <c r="Z8" i="4"/>
  <c r="AQ74" i="2"/>
  <c r="AM74" i="2"/>
  <c r="AB8" i="4"/>
  <c r="AO74" i="2"/>
  <c r="AD8" i="4"/>
  <c r="AL74" i="2"/>
  <c r="AH11" i="4"/>
  <c r="V72" i="2"/>
  <c r="R72" i="2"/>
  <c r="G6" i="4" s="1"/>
  <c r="AP74" i="2"/>
  <c r="AE8" i="4" s="1"/>
  <c r="AS72" i="2"/>
  <c r="E32" i="2"/>
  <c r="K6" i="4"/>
  <c r="AA8" i="4"/>
  <c r="AL63" i="2"/>
  <c r="AL65" i="2" s="1"/>
  <c r="G33" i="2"/>
  <c r="G8" i="2"/>
  <c r="G20" i="2"/>
  <c r="G22" i="2"/>
  <c r="G38" i="2"/>
  <c r="G36" i="2"/>
  <c r="G15" i="2"/>
  <c r="G19" i="2"/>
  <c r="G31" i="2"/>
  <c r="G37" i="2"/>
  <c r="O15" i="6"/>
  <c r="AF15" i="6"/>
  <c r="U5" i="4"/>
  <c r="M5" i="4"/>
  <c r="X83" i="2"/>
  <c r="X5" i="4"/>
  <c r="S83" i="2"/>
  <c r="H5" i="4"/>
  <c r="AA5" i="4"/>
  <c r="AE5" i="4"/>
  <c r="S63" i="2"/>
  <c r="S65" i="2" s="1"/>
  <c r="AI63" i="2"/>
  <c r="AI65" i="2"/>
  <c r="AB63" i="2"/>
  <c r="AB65" i="2" s="1"/>
  <c r="J5" i="4"/>
  <c r="V5" i="4"/>
  <c r="O71" i="2"/>
  <c r="D5" i="4" s="1"/>
  <c r="P63" i="2"/>
  <c r="P65" i="2" s="1"/>
  <c r="R5" i="4"/>
  <c r="Y5" i="4"/>
  <c r="AI83" i="2"/>
  <c r="I20" i="2" l="1"/>
  <c r="G6" i="6"/>
  <c r="AD6" i="6"/>
  <c r="F6" i="6"/>
  <c r="E6" i="6"/>
  <c r="J6" i="6"/>
  <c r="O6" i="6"/>
  <c r="O17" i="6" s="1"/>
  <c r="T6" i="6"/>
  <c r="P6" i="6"/>
  <c r="B6" i="6"/>
  <c r="Z6" i="6"/>
  <c r="D6" i="6"/>
  <c r="N6" i="6"/>
  <c r="R6" i="6"/>
  <c r="V6" i="6"/>
  <c r="AB6" i="6"/>
  <c r="AO83" i="2"/>
  <c r="W83" i="2"/>
  <c r="AC5" i="4"/>
  <c r="G6" i="2"/>
  <c r="I6" i="2" s="1"/>
  <c r="G12" i="2"/>
  <c r="G26" i="2"/>
  <c r="G7" i="2"/>
  <c r="G23" i="2"/>
  <c r="I23" i="2" s="1"/>
  <c r="G16" i="2"/>
  <c r="G30" i="2"/>
  <c r="G11" i="2"/>
  <c r="G27" i="2"/>
  <c r="I27" i="2" s="1"/>
  <c r="Z63" i="2"/>
  <c r="Z65" i="2" s="1"/>
  <c r="AO56" i="2"/>
  <c r="AO63" i="2" s="1"/>
  <c r="AO65" i="2" s="1"/>
  <c r="AO80" i="2"/>
  <c r="AD14" i="4" s="1"/>
  <c r="AK63" i="2"/>
  <c r="AK65" i="2" s="1"/>
  <c r="AP83" i="2"/>
  <c r="AJ83" i="2"/>
  <c r="AH63" i="2"/>
  <c r="AH65" i="2" s="1"/>
  <c r="V63" i="2"/>
  <c r="V65" i="2" s="1"/>
  <c r="AF12" i="4"/>
  <c r="AF15" i="4"/>
  <c r="AF7" i="4"/>
  <c r="AF13" i="4"/>
  <c r="AF10" i="4"/>
  <c r="AF16" i="4"/>
  <c r="AF8" i="4"/>
  <c r="AB13" i="4"/>
  <c r="AB11" i="4"/>
  <c r="X15" i="4"/>
  <c r="X14" i="4"/>
  <c r="X10" i="4"/>
  <c r="X16" i="4"/>
  <c r="X11" i="4"/>
  <c r="T13" i="4"/>
  <c r="T15" i="4"/>
  <c r="T10" i="4"/>
  <c r="T16" i="4"/>
  <c r="P15" i="4"/>
  <c r="P14" i="4"/>
  <c r="P11" i="4"/>
  <c r="P13" i="4"/>
  <c r="L13" i="4"/>
  <c r="L11" i="4"/>
  <c r="L15" i="4"/>
  <c r="L10" i="4"/>
  <c r="L16" i="4"/>
  <c r="G7" i="4"/>
  <c r="G9" i="4"/>
  <c r="G16" i="4"/>
  <c r="G11" i="4"/>
  <c r="N65" i="2"/>
  <c r="C14" i="4"/>
  <c r="C11" i="4"/>
  <c r="C15" i="4"/>
  <c r="AH8" i="4"/>
  <c r="AH8" i="6"/>
  <c r="AH6" i="4"/>
  <c r="AH6" i="6"/>
  <c r="D17" i="4"/>
  <c r="T5" i="4"/>
  <c r="H17" i="4"/>
  <c r="N63" i="2"/>
  <c r="AD63" i="2"/>
  <c r="AP63" i="2"/>
  <c r="AP65" i="2" s="1"/>
  <c r="AM63" i="2"/>
  <c r="AM65" i="2" s="1"/>
  <c r="AA71" i="2"/>
  <c r="AA63" i="2"/>
  <c r="AA65" i="2" s="1"/>
  <c r="U83" i="2"/>
  <c r="E5" i="4"/>
  <c r="P83" i="2"/>
  <c r="C5" i="4"/>
  <c r="N83" i="2"/>
  <c r="Q63" i="2"/>
  <c r="Q65" i="2" s="1"/>
  <c r="AC83" i="2"/>
  <c r="AH7" i="4"/>
  <c r="AH7" i="6"/>
  <c r="E13" i="4"/>
  <c r="G15" i="4"/>
  <c r="G5" i="4"/>
  <c r="G17" i="4" s="1"/>
  <c r="X6" i="4"/>
  <c r="L6" i="4"/>
  <c r="W65" i="2"/>
  <c r="K32" i="2"/>
  <c r="AL83" i="2"/>
  <c r="Y83" i="2"/>
  <c r="AF6" i="4"/>
  <c r="R83" i="2"/>
  <c r="AF83" i="2"/>
  <c r="AS83" i="2"/>
  <c r="AQ63" i="2"/>
  <c r="AQ65" i="2" s="1"/>
  <c r="AF5" i="4"/>
  <c r="B8" i="4"/>
  <c r="B11" i="4"/>
  <c r="AD10" i="4"/>
  <c r="AD16" i="4"/>
  <c r="V7" i="4"/>
  <c r="V10" i="4"/>
  <c r="V16" i="4"/>
  <c r="R9" i="4"/>
  <c r="N7" i="4"/>
  <c r="N11" i="4"/>
  <c r="N10" i="4"/>
  <c r="N16" i="4"/>
  <c r="J9" i="4"/>
  <c r="B12" i="4"/>
  <c r="AB9" i="4"/>
  <c r="T9" i="4"/>
  <c r="L9" i="4"/>
  <c r="T8" i="4"/>
  <c r="L8" i="4"/>
  <c r="B7" i="4"/>
  <c r="E39" i="2"/>
  <c r="E63" i="2" s="1"/>
  <c r="B69" i="2" s="1"/>
  <c r="D69" i="2" s="1"/>
  <c r="D63" i="2"/>
  <c r="AD65" i="2"/>
  <c r="AH10" i="6"/>
  <c r="F16" i="4"/>
  <c r="O13" i="4"/>
  <c r="W13" i="4"/>
  <c r="AE13" i="4"/>
  <c r="S9" i="4"/>
  <c r="AE6" i="4"/>
  <c r="V6" i="4"/>
  <c r="V17" i="4" s="1"/>
  <c r="E6" i="4"/>
  <c r="AC9" i="4"/>
  <c r="U9" i="4"/>
  <c r="Q7" i="4"/>
  <c r="M9" i="4"/>
  <c r="D9" i="4"/>
  <c r="V12" i="4"/>
  <c r="AD7" i="4"/>
  <c r="AD17" i="4" s="1"/>
  <c r="R7" i="4"/>
  <c r="J7" i="4"/>
  <c r="AG10" i="4"/>
  <c r="AC10" i="4"/>
  <c r="AC17" i="4" s="1"/>
  <c r="Y10" i="4"/>
  <c r="U10" i="4"/>
  <c r="Q10" i="4"/>
  <c r="M10" i="4"/>
  <c r="E10" i="4"/>
  <c r="B6" i="4"/>
  <c r="L63" i="2"/>
  <c r="W14" i="4"/>
  <c r="O6" i="4"/>
  <c r="X12" i="4"/>
  <c r="U5" i="6"/>
  <c r="H6" i="6"/>
  <c r="S6" i="6"/>
  <c r="N11" i="6"/>
  <c r="AA12" i="6"/>
  <c r="AE12" i="6"/>
  <c r="AA13" i="6"/>
  <c r="AE13" i="6"/>
  <c r="AE11" i="6"/>
  <c r="AA11" i="6"/>
  <c r="H14" i="6"/>
  <c r="D14" i="6"/>
  <c r="H11" i="6"/>
  <c r="AC13" i="6"/>
  <c r="AC11" i="6"/>
  <c r="K11" i="6"/>
  <c r="N5" i="6"/>
  <c r="M5" i="6"/>
  <c r="B10" i="6"/>
  <c r="AB5" i="6"/>
  <c r="S5" i="6"/>
  <c r="G5" i="6"/>
  <c r="B5" i="6"/>
  <c r="R12" i="6"/>
  <c r="V12" i="6"/>
  <c r="AC10" i="6"/>
  <c r="V7" i="6"/>
  <c r="Z15" i="6"/>
  <c r="U6" i="6"/>
  <c r="Y6" i="6"/>
  <c r="AC6" i="6"/>
  <c r="AC9" i="6"/>
  <c r="B12" i="6"/>
  <c r="F12" i="6"/>
  <c r="R10" i="6"/>
  <c r="N10" i="6"/>
  <c r="D10" i="6"/>
  <c r="R7" i="6"/>
  <c r="B7" i="6"/>
  <c r="F7" i="6"/>
  <c r="C9" i="6"/>
  <c r="G9" i="6"/>
  <c r="C13" i="6"/>
  <c r="G13" i="6"/>
  <c r="C5" i="6"/>
  <c r="M10" i="6"/>
  <c r="G10" i="6"/>
  <c r="H13" i="6"/>
  <c r="S7" i="6"/>
  <c r="W7" i="6"/>
  <c r="W12" i="6"/>
  <c r="D13" i="6"/>
  <c r="N13" i="6"/>
  <c r="AB10" i="6"/>
  <c r="AE15" i="6"/>
  <c r="X5" i="6"/>
  <c r="W10" i="6"/>
  <c r="N7" i="6"/>
  <c r="AA7" i="6"/>
  <c r="AE7" i="6"/>
  <c r="W11" i="6"/>
  <c r="S11" i="6"/>
  <c r="F10" i="6"/>
  <c r="X10" i="6"/>
  <c r="J12" i="6"/>
  <c r="D5" i="6"/>
  <c r="H5" i="6"/>
  <c r="H17" i="6" s="1"/>
  <c r="W5" i="6"/>
  <c r="W17" i="6" s="1"/>
  <c r="AA6" i="6"/>
  <c r="N9" i="6"/>
  <c r="S13" i="6"/>
  <c r="W13" i="6"/>
  <c r="W14" i="6"/>
  <c r="W16" i="6"/>
  <c r="J16" i="6"/>
  <c r="J15" i="6"/>
  <c r="H15" i="6"/>
  <c r="N16" i="6"/>
  <c r="E5" i="6"/>
  <c r="T5" i="6"/>
  <c r="AA5" i="6"/>
  <c r="M6" i="6"/>
  <c r="X6" i="6"/>
  <c r="H10" i="6"/>
  <c r="D7" i="6"/>
  <c r="H7" i="6"/>
  <c r="J9" i="6"/>
  <c r="S9" i="6"/>
  <c r="W9" i="6"/>
  <c r="D12" i="6"/>
  <c r="H12" i="6"/>
  <c r="P13" i="6"/>
  <c r="T13" i="6"/>
  <c r="X13" i="6"/>
  <c r="G11" i="6"/>
  <c r="C11" i="6"/>
  <c r="AE14" i="6"/>
  <c r="AA14" i="6"/>
  <c r="V14" i="6"/>
  <c r="R14" i="6"/>
  <c r="N14" i="6"/>
  <c r="D16" i="6"/>
  <c r="S10" i="6"/>
  <c r="J10" i="6"/>
  <c r="E10" i="6"/>
  <c r="J7" i="6"/>
  <c r="J11" i="6"/>
  <c r="W15" i="6"/>
  <c r="AA9" i="6"/>
  <c r="AE9" i="6"/>
  <c r="D11" i="6"/>
  <c r="S14" i="6"/>
  <c r="J14" i="6"/>
  <c r="S16" i="6"/>
  <c r="E16" i="6"/>
  <c r="T10" i="6"/>
  <c r="P10" i="6"/>
  <c r="G15" i="6"/>
  <c r="AD10" i="6"/>
  <c r="Z10" i="6"/>
  <c r="R16" i="6"/>
  <c r="R5" i="6"/>
  <c r="V5" i="6"/>
  <c r="C6" i="6"/>
  <c r="C10" i="6"/>
  <c r="M9" i="6"/>
  <c r="Z9" i="6"/>
  <c r="AD9" i="6"/>
  <c r="M13" i="6"/>
  <c r="Z13" i="6"/>
  <c r="AD13" i="6"/>
  <c r="AD14" i="6"/>
  <c r="Z14" i="6"/>
  <c r="V16" i="6"/>
  <c r="AD5" i="6"/>
  <c r="K6" i="6"/>
  <c r="C7" i="6"/>
  <c r="G7" i="6"/>
  <c r="AC7" i="6"/>
  <c r="R9" i="6"/>
  <c r="V9" i="6"/>
  <c r="C12" i="6"/>
  <c r="G12" i="6"/>
  <c r="AC12" i="6"/>
  <c r="R13" i="6"/>
  <c r="V13" i="6"/>
  <c r="V11" i="6"/>
  <c r="R11" i="6"/>
  <c r="AD16" i="6"/>
  <c r="Z16" i="6"/>
  <c r="M16" i="6"/>
  <c r="Z5" i="6"/>
  <c r="V10" i="6"/>
  <c r="M7" i="6"/>
  <c r="Z7" i="6"/>
  <c r="AD7" i="6"/>
  <c r="B9" i="6"/>
  <c r="F9" i="6"/>
  <c r="M12" i="6"/>
  <c r="Z12" i="6"/>
  <c r="AD12" i="6"/>
  <c r="B13" i="6"/>
  <c r="F13" i="6"/>
  <c r="K13" i="6"/>
  <c r="AD11" i="6"/>
  <c r="Z11" i="6"/>
  <c r="K14" i="6"/>
  <c r="G14" i="6"/>
  <c r="C14" i="6"/>
  <c r="AC16" i="6"/>
  <c r="F5" i="6"/>
  <c r="Q10" i="6"/>
  <c r="Y10" i="6"/>
  <c r="K9" i="6"/>
  <c r="AB13" i="6"/>
  <c r="B11" i="6"/>
  <c r="F14" i="6"/>
  <c r="AG16" i="6"/>
  <c r="Y16" i="6"/>
  <c r="Q16" i="6"/>
  <c r="AG5" i="6"/>
  <c r="Q6" i="6"/>
  <c r="AG6" i="6"/>
  <c r="P7" i="6"/>
  <c r="T7" i="6"/>
  <c r="X7" i="6"/>
  <c r="AB7" i="6"/>
  <c r="P9" i="6"/>
  <c r="T9" i="6"/>
  <c r="X9" i="6"/>
  <c r="AB9" i="6"/>
  <c r="P12" i="6"/>
  <c r="T12" i="6"/>
  <c r="X12" i="6"/>
  <c r="AB12" i="6"/>
  <c r="Q13" i="6"/>
  <c r="U13" i="6"/>
  <c r="Y13" i="6"/>
  <c r="AG13" i="6"/>
  <c r="AG11" i="6"/>
  <c r="Y11" i="6"/>
  <c r="U11" i="6"/>
  <c r="Q11" i="6"/>
  <c r="M11" i="6"/>
  <c r="E11" i="6"/>
  <c r="AG14" i="6"/>
  <c r="AC14" i="6"/>
  <c r="Y14" i="6"/>
  <c r="U14" i="6"/>
  <c r="Q14" i="6"/>
  <c r="M14" i="6"/>
  <c r="E14" i="6"/>
  <c r="AB16" i="6"/>
  <c r="X16" i="6"/>
  <c r="T16" i="6"/>
  <c r="P16" i="6"/>
  <c r="G16" i="6"/>
  <c r="C16" i="6"/>
  <c r="B14" i="6"/>
  <c r="U16" i="6"/>
  <c r="U10" i="6"/>
  <c r="AG10" i="6"/>
  <c r="K7" i="6"/>
  <c r="K12" i="6"/>
  <c r="F11" i="6"/>
  <c r="AG15" i="6"/>
  <c r="K5" i="6"/>
  <c r="K17" i="6" s="1"/>
  <c r="AE6" i="6"/>
  <c r="K10" i="6"/>
  <c r="AA10" i="6"/>
  <c r="AE10" i="6"/>
  <c r="E7" i="6"/>
  <c r="Q7" i="6"/>
  <c r="U7" i="6"/>
  <c r="Y7" i="6"/>
  <c r="AG7" i="6"/>
  <c r="E9" i="6"/>
  <c r="Q9" i="6"/>
  <c r="U9" i="6"/>
  <c r="Y9" i="6"/>
  <c r="AG9" i="6"/>
  <c r="E12" i="6"/>
  <c r="Q12" i="6"/>
  <c r="U12" i="6"/>
  <c r="Y12" i="6"/>
  <c r="AG12" i="6"/>
  <c r="E13" i="6"/>
  <c r="J13" i="6"/>
  <c r="AB11" i="6"/>
  <c r="X11" i="6"/>
  <c r="T11" i="6"/>
  <c r="P11" i="6"/>
  <c r="AB14" i="6"/>
  <c r="X14" i="6"/>
  <c r="T14" i="6"/>
  <c r="P14" i="6"/>
  <c r="AA16" i="6"/>
  <c r="F16" i="6"/>
  <c r="B16" i="6"/>
  <c r="B5" i="4"/>
  <c r="B17" i="4" s="1"/>
  <c r="M83" i="2"/>
  <c r="AG6" i="4"/>
  <c r="AR83" i="2"/>
  <c r="W6" i="4"/>
  <c r="AH83" i="2"/>
  <c r="F6" i="4"/>
  <c r="Q83" i="2"/>
  <c r="K63" i="2"/>
  <c r="D68" i="2" s="1"/>
  <c r="D70" i="2" s="1"/>
  <c r="Z5" i="4"/>
  <c r="AB83" i="2"/>
  <c r="Q5" i="4"/>
  <c r="Q17" i="4" s="1"/>
  <c r="T83" i="2"/>
  <c r="I5" i="4"/>
  <c r="I17" i="4" s="1"/>
  <c r="N15" i="6"/>
  <c r="AG17" i="4"/>
  <c r="G46" i="2"/>
  <c r="G25" i="2"/>
  <c r="G17" i="2"/>
  <c r="G5" i="2"/>
  <c r="I5" i="2" s="1"/>
  <c r="G45" i="2"/>
  <c r="G24" i="2"/>
  <c r="I24" i="2" s="1"/>
  <c r="G18" i="2"/>
  <c r="I18" i="2" s="1"/>
  <c r="G10" i="2"/>
  <c r="I10" i="2" s="1"/>
  <c r="G35" i="2"/>
  <c r="G4" i="2"/>
  <c r="AK80" i="2"/>
  <c r="Z14" i="4" s="1"/>
  <c r="W12" i="4"/>
  <c r="AB7" i="4"/>
  <c r="T7" i="4"/>
  <c r="L7" i="4"/>
  <c r="Y17" i="4"/>
  <c r="O83" i="2"/>
  <c r="J17" i="4"/>
  <c r="AG83" i="2"/>
  <c r="AJ65" i="2"/>
  <c r="I31" i="2"/>
  <c r="AE10" i="4"/>
  <c r="AA10" i="4"/>
  <c r="W10" i="4"/>
  <c r="S10" i="4"/>
  <c r="O10" i="4"/>
  <c r="K10" i="4"/>
  <c r="K17" i="4" s="1"/>
  <c r="G10" i="4"/>
  <c r="C10" i="4"/>
  <c r="I33" i="2"/>
  <c r="G29" i="2"/>
  <c r="G21" i="2"/>
  <c r="I21" i="2" s="1"/>
  <c r="G13" i="2"/>
  <c r="G9" i="2"/>
  <c r="G34" i="2"/>
  <c r="G28" i="2"/>
  <c r="I28" i="2" s="1"/>
  <c r="G14" i="2"/>
  <c r="I14" i="2" s="1"/>
  <c r="AR63" i="2"/>
  <c r="AR65" i="2" s="1"/>
  <c r="T63" i="2"/>
  <c r="T65" i="2" s="1"/>
  <c r="N5" i="4"/>
  <c r="N17" i="4" s="1"/>
  <c r="AM80" i="2"/>
  <c r="AQ80" i="2"/>
  <c r="AF14" i="4" s="1"/>
  <c r="AN56" i="2"/>
  <c r="AN63" i="2" s="1"/>
  <c r="AN65" i="2" s="1"/>
  <c r="R63" i="2"/>
  <c r="R65" i="2" s="1"/>
  <c r="AF11" i="4"/>
  <c r="AF17" i="4" s="1"/>
  <c r="AF9" i="4"/>
  <c r="X7" i="4"/>
  <c r="X9" i="4"/>
  <c r="P7" i="4"/>
  <c r="P9" i="4"/>
  <c r="P8" i="4"/>
  <c r="C8" i="4"/>
  <c r="C9" i="4"/>
  <c r="AE12" i="4"/>
  <c r="G8" i="4"/>
  <c r="T17" i="4"/>
  <c r="M63" i="2"/>
  <c r="M65" i="2" s="1"/>
  <c r="AA7" i="4"/>
  <c r="AA17" i="4" s="1"/>
  <c r="AA11" i="4"/>
  <c r="S17" i="4"/>
  <c r="O12" i="4"/>
  <c r="O11" i="4"/>
  <c r="O14" i="4"/>
  <c r="F12" i="4"/>
  <c r="F8" i="4"/>
  <c r="O63" i="2"/>
  <c r="O65" i="2" s="1"/>
  <c r="I29" i="2"/>
  <c r="I26" i="2"/>
  <c r="I19" i="2"/>
  <c r="I15" i="2"/>
  <c r="I11" i="2"/>
  <c r="I7" i="2"/>
  <c r="F39" i="2"/>
  <c r="I4" i="2"/>
  <c r="I25" i="2"/>
  <c r="I22" i="2"/>
  <c r="I35" i="2"/>
  <c r="I17" i="2"/>
  <c r="I13" i="2"/>
  <c r="I9" i="2"/>
  <c r="I36" i="2"/>
  <c r="Z9" i="4"/>
  <c r="I30" i="2"/>
  <c r="I16" i="2"/>
  <c r="I12" i="2"/>
  <c r="I8" i="2"/>
  <c r="E17" i="4"/>
  <c r="I34" i="2"/>
  <c r="W17" i="4"/>
  <c r="O17" i="4"/>
  <c r="U17" i="4"/>
  <c r="R17" i="4"/>
  <c r="X17" i="4"/>
  <c r="M17" i="4"/>
  <c r="F15" i="6"/>
  <c r="S15" i="6"/>
  <c r="Y15" i="6"/>
  <c r="U15" i="6"/>
  <c r="L15" i="6"/>
  <c r="L17" i="6" s="1"/>
  <c r="AF17" i="6"/>
  <c r="F32" i="2"/>
  <c r="F63" i="2" s="1"/>
  <c r="P5" i="6"/>
  <c r="S12" i="6"/>
  <c r="D15" i="6"/>
  <c r="J5" i="6"/>
  <c r="AE5" i="6"/>
  <c r="AE17" i="6" s="1"/>
  <c r="Y5" i="6"/>
  <c r="AC5" i="6"/>
  <c r="G39" i="2" l="1"/>
  <c r="L17" i="4"/>
  <c r="AA83" i="2"/>
  <c r="P5" i="4"/>
  <c r="AE17" i="4"/>
  <c r="F17" i="4"/>
  <c r="C17" i="4"/>
  <c r="P17" i="4"/>
  <c r="AC15" i="6"/>
  <c r="AC17" i="6" s="1"/>
  <c r="V15" i="6"/>
  <c r="V17" i="6" s="1"/>
  <c r="T15" i="6"/>
  <c r="T17" i="6" s="1"/>
  <c r="B15" i="6"/>
  <c r="B17" i="6" s="1"/>
  <c r="Q15" i="6"/>
  <c r="Q5" i="6"/>
  <c r="AD15" i="6"/>
  <c r="AD17" i="6" s="1"/>
  <c r="C15" i="6"/>
  <c r="C17" i="6" s="1"/>
  <c r="E15" i="6"/>
  <c r="E17" i="6" s="1"/>
  <c r="D17" i="6"/>
  <c r="R15" i="6"/>
  <c r="R17" i="6" s="1"/>
  <c r="G17" i="6"/>
  <c r="Z17" i="6"/>
  <c r="P17" i="6"/>
  <c r="M17" i="6"/>
  <c r="AG17" i="6"/>
  <c r="K15" i="6"/>
  <c r="F17" i="6"/>
  <c r="U17" i="6"/>
  <c r="AB15" i="6"/>
  <c r="AB17" i="6" s="1"/>
  <c r="N17" i="6"/>
  <c r="I32" i="2"/>
  <c r="AK83" i="2"/>
  <c r="AQ83" i="2"/>
  <c r="AB14" i="4"/>
  <c r="AB17" i="4" s="1"/>
  <c r="AM83" i="2"/>
  <c r="I39" i="2"/>
  <c r="G32" i="2"/>
  <c r="G63" i="2" s="1"/>
  <c r="Z17" i="4"/>
  <c r="S17" i="6"/>
  <c r="J17" i="6"/>
  <c r="Y17" i="6"/>
  <c r="I63" i="2" l="1"/>
  <c r="B68" i="2" s="1"/>
  <c r="B70" i="2" s="1"/>
  <c r="AA15" i="6"/>
  <c r="AA17" i="6" s="1"/>
  <c r="Q17" i="6"/>
  <c r="X15" i="6"/>
  <c r="X17" i="6" s="1"/>
</calcChain>
</file>

<file path=xl/comments1.xml><?xml version="1.0" encoding="utf-8"?>
<comments xmlns="http://schemas.openxmlformats.org/spreadsheetml/2006/main">
  <authors>
    <author>Brit Julbø</author>
    <author>Helga-Lise</author>
    <author>Ingunn Hoell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Skjev fordeling på Brannteknisk simulering H14, Stefan jobbet mer enn planlagt.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Skjev fordeling på Brannteknisk simulering H14, Stefan jobbet mer enn planlagt.</t>
        </r>
      </text>
    </comment>
    <comment ref="I5" authorId="1">
      <text>
        <r>
          <rPr>
            <b/>
            <sz val="9"/>
            <color indexed="81"/>
            <rFont val="Tahoma"/>
            <family val="2"/>
          </rPr>
          <t>Helga-Lise:</t>
        </r>
        <r>
          <rPr>
            <sz val="9"/>
            <color indexed="81"/>
            <rFont val="Tahoma"/>
            <family val="2"/>
          </rPr>
          <t xml:space="preserve">
Utgangspunkt til fordeling - 877 timer</t>
        </r>
      </text>
    </comment>
    <comment ref="AK16" authorId="2">
      <text>
        <r>
          <rPr>
            <b/>
            <sz val="9"/>
            <color indexed="81"/>
            <rFont val="Tahoma"/>
            <family val="2"/>
          </rPr>
          <t>Ingunn Hoell:</t>
        </r>
        <r>
          <rPr>
            <sz val="9"/>
            <color indexed="81"/>
            <rFont val="Tahoma"/>
            <family val="2"/>
          </rPr>
          <t xml:space="preserve">
Jeg har satt 20% stilling inn her, vet ikke hvordan han skal fordeles mellom bachelor og master?</t>
        </r>
      </text>
    </comment>
    <comment ref="AJ52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Vurdere om det er behov for ressurser til samarbeid med TI våren 2016</t>
        </r>
      </text>
    </comment>
    <comment ref="AJ53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Vurdere om det er behov for ressurser til samarbeid med TI våren 2016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Overført fra høsten 2014 pga endring i fordeling mellom David og Stefan. Til avspasering høsten 2014.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Overført fra høsten 2014 pga endring i fordeling mellom David og Stefan. Til avspasering høsten 2014.</t>
        </r>
      </text>
    </comment>
    <comment ref="U55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overføres fra høsten 2015. Underviser to store 10 sp emner om høsten.</t>
        </r>
      </text>
    </comment>
    <comment ref="AJ55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Forberedelse til høstens emner. 305 timer er skjøvet fra høsten, 100 timer er plassert om våren.</t>
        </r>
      </text>
    </comment>
    <comment ref="O57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Kontrakt?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Kontrakt?</t>
        </r>
      </text>
    </comment>
    <comment ref="AF58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Faglig oppdatering ogg adm. Bør gå på denne bud.enheten</t>
        </r>
      </text>
    </comment>
    <comment ref="AG58" authorId="0">
      <text>
        <r>
          <rPr>
            <b/>
            <sz val="9"/>
            <color indexed="81"/>
            <rFont val="Tahoma"/>
            <family val="2"/>
          </rPr>
          <t>Brit Julbø:</t>
        </r>
        <r>
          <rPr>
            <sz val="9"/>
            <color indexed="81"/>
            <rFont val="Tahoma"/>
            <family val="2"/>
          </rPr>
          <t xml:space="preserve">
Faglig oppdatering ogg adm. Bør gå på denne bud.enheten</t>
        </r>
      </text>
    </comment>
  </commentList>
</comments>
</file>

<file path=xl/sharedStrings.xml><?xml version="1.0" encoding="utf-8"?>
<sst xmlns="http://schemas.openxmlformats.org/spreadsheetml/2006/main" count="473" uniqueCount="314">
  <si>
    <t>Ese Torleiv</t>
  </si>
  <si>
    <t>Frette Vidar</t>
  </si>
  <si>
    <t>Khattri Sanjay K</t>
  </si>
  <si>
    <t>Kleppe Gisle</t>
  </si>
  <si>
    <t>Log Torgrim</t>
  </si>
  <si>
    <t>Sæverud Helen</t>
  </si>
  <si>
    <t>Tveit Audun</t>
  </si>
  <si>
    <t>Administrasjon 5%</t>
  </si>
  <si>
    <t>Andersen A. T.</t>
  </si>
  <si>
    <t>Brekken Jon A.</t>
  </si>
  <si>
    <t>Håkonsen S.</t>
  </si>
  <si>
    <t>Josefsen Jan T.</t>
  </si>
  <si>
    <t>Kraaijeveld A.</t>
  </si>
  <si>
    <t>Lindaas J. Chr.</t>
  </si>
  <si>
    <t>Stillingsandel</t>
  </si>
  <si>
    <t>Kjemi og miljø</t>
  </si>
  <si>
    <t>Matematikk A</t>
  </si>
  <si>
    <t>Statikk og fasthetslære</t>
  </si>
  <si>
    <t>Strømningslære</t>
  </si>
  <si>
    <t>Termodynamikk</t>
  </si>
  <si>
    <t>Prosessteknikk II</t>
  </si>
  <si>
    <t>Faglig oppdatering 10%</t>
  </si>
  <si>
    <t>Andersson Stefan</t>
  </si>
  <si>
    <t>Babayan Vahan</t>
  </si>
  <si>
    <t>Encheva Sylvia</t>
  </si>
  <si>
    <t>Grimstvedt Kristian</t>
  </si>
  <si>
    <t>Hagen Bjarne Chr.</t>
  </si>
  <si>
    <t>Nysted Jorunn S.</t>
  </si>
  <si>
    <t>Pettersen Ståle B.</t>
  </si>
  <si>
    <t>Rossebø Eyvind</t>
  </si>
  <si>
    <t>Thuestad Gunnar</t>
  </si>
  <si>
    <t>Villacorta Edmundo</t>
  </si>
  <si>
    <t>Hoell Ingunn Alne</t>
  </si>
  <si>
    <t>Fornybar energi</t>
  </si>
  <si>
    <t>Sydnes Tone</t>
  </si>
  <si>
    <t>Teknisk sikkerhet II</t>
  </si>
  <si>
    <t>Nesheim Svein J.</t>
  </si>
  <si>
    <t>Eksplosjonssikring</t>
  </si>
  <si>
    <t>Gulbrandsen Martin</t>
  </si>
  <si>
    <t>Grøndahl Øystein</t>
  </si>
  <si>
    <t>Kolstad Einar</t>
  </si>
  <si>
    <t>Stålkonstruksjoner</t>
  </si>
  <si>
    <t>Petroleumsproduksjon</t>
  </si>
  <si>
    <t>Husted Bjarne</t>
  </si>
  <si>
    <t>Grunnl. databehandling</t>
  </si>
  <si>
    <t>Kjemi og miljø, NET</t>
  </si>
  <si>
    <t>NAB</t>
  </si>
  <si>
    <t>Fysikk NAB</t>
  </si>
  <si>
    <t>Innføring i Maskintek.</t>
  </si>
  <si>
    <t>Innf. i Brann og Sikk.</t>
  </si>
  <si>
    <t>Syst. HMS-arbeid</t>
  </si>
  <si>
    <t>Branntek. prosj. Funksj.</t>
  </si>
  <si>
    <t>Branntekn. simulering</t>
  </si>
  <si>
    <t>Labkurs i Branndyn.</t>
  </si>
  <si>
    <t>Kval.- og sikkerhetsled.</t>
  </si>
  <si>
    <t>Varme og str. NAB</t>
  </si>
  <si>
    <t>Timelærer</t>
  </si>
  <si>
    <t>Studiepoeng</t>
  </si>
  <si>
    <t>Antall studenter</t>
  </si>
  <si>
    <t>Industriell materialtek. I</t>
  </si>
  <si>
    <t>Industriell materialtek. II</t>
  </si>
  <si>
    <t>Teknisk tegning/DAK</t>
  </si>
  <si>
    <t>Teknisk varmelære</t>
  </si>
  <si>
    <t>Elektrisitetslære</t>
  </si>
  <si>
    <t>Lineære systemer</t>
  </si>
  <si>
    <t>PLS</t>
  </si>
  <si>
    <t>Haaland Jan Arve</t>
  </si>
  <si>
    <t>Undervannsteknologi</t>
  </si>
  <si>
    <t>Glenn Paul</t>
  </si>
  <si>
    <t>?</t>
  </si>
  <si>
    <t>Ingunn Alne Hoell</t>
  </si>
  <si>
    <t>Vahan Babayan</t>
  </si>
  <si>
    <t>Brit Julbø</t>
  </si>
  <si>
    <t>Gisle Kleppe</t>
  </si>
  <si>
    <t>Jens Chr Lindaas</t>
  </si>
  <si>
    <t>Arjen Kraaijeveld</t>
  </si>
  <si>
    <t>Torleiv Ese</t>
  </si>
  <si>
    <t>Sanjay Khattri</t>
  </si>
  <si>
    <t>Jorunn Stueland Nysted</t>
  </si>
  <si>
    <t>Knut Steffen Kvala</t>
  </si>
  <si>
    <t>Økonomi og prosjekt</t>
  </si>
  <si>
    <t>Tone Sydnes</t>
  </si>
  <si>
    <t>Oljehydraulikk</t>
  </si>
  <si>
    <t>Svein Jacob Nesheim</t>
  </si>
  <si>
    <t>Ekstern?</t>
  </si>
  <si>
    <t>Vidar Frette</t>
  </si>
  <si>
    <t>Jon Arve Brekken</t>
  </si>
  <si>
    <t>Jan Torgil Josefsson</t>
  </si>
  <si>
    <t>Sigurd Håkonsen</t>
  </si>
  <si>
    <t>Helen Sæverud</t>
  </si>
  <si>
    <t>Edmundo Villacorta</t>
  </si>
  <si>
    <t>Eyvind Rossebø</t>
  </si>
  <si>
    <t>Ståle Pettersen</t>
  </si>
  <si>
    <t>Elektriske maskiner</t>
  </si>
  <si>
    <t>Audun Tveit (Stord)</t>
  </si>
  <si>
    <t>Ekstern, Lorentz Kannelønning (Stord)</t>
  </si>
  <si>
    <t>Bjarne Husted</t>
  </si>
  <si>
    <t>Ekstern, Helge Vivås</t>
  </si>
  <si>
    <t>EMNE</t>
  </si>
  <si>
    <t>FAGANSVARLIG</t>
  </si>
  <si>
    <t>Studentassistenter</t>
  </si>
  <si>
    <t>2 stk</t>
  </si>
  <si>
    <t>3 stk</t>
  </si>
  <si>
    <t>1 stk</t>
  </si>
  <si>
    <t>Ekstern, Loyd Nornes</t>
  </si>
  <si>
    <t>1-2 stk</t>
  </si>
  <si>
    <t>LAB</t>
  </si>
  <si>
    <t>JA</t>
  </si>
  <si>
    <t>LÆRERE</t>
  </si>
  <si>
    <t>Vahan Babayan, Gunnar Thuestad</t>
  </si>
  <si>
    <t>Øystein Grøndahl, Einar Kolstad</t>
  </si>
  <si>
    <t>Paul Glenn, Martin Risvold</t>
  </si>
  <si>
    <t>Helen Sæverud, Ståle Pettersen</t>
  </si>
  <si>
    <t>Torgrim Log</t>
  </si>
  <si>
    <t xml:space="preserve">Mohamed Ben Khemais Triki </t>
  </si>
  <si>
    <t>Kåre Spissøy</t>
  </si>
  <si>
    <t>Mette Lothe</t>
  </si>
  <si>
    <t>Gunn Ersland</t>
  </si>
  <si>
    <t>Josefsson</t>
  </si>
  <si>
    <t>Kristian Grimstvedt (Josefsson, Hagen, Andersson)</t>
  </si>
  <si>
    <t>Martin Gulbrandsen, Stefan Andersson</t>
  </si>
  <si>
    <t>ITS' LEARNING</t>
  </si>
  <si>
    <t>NAUTIKK</t>
  </si>
  <si>
    <t>Ingunn og Vivi</t>
  </si>
  <si>
    <t>Gustav, Harald og Ruben</t>
  </si>
  <si>
    <t>8 timer i 2 uker, Karl</t>
  </si>
  <si>
    <t>Gjesteforelesere, Mette</t>
  </si>
  <si>
    <t>Mette og Triki</t>
  </si>
  <si>
    <t>Christian</t>
  </si>
  <si>
    <t>Mette</t>
  </si>
  <si>
    <t>ekstra veileder, Morten</t>
  </si>
  <si>
    <t>Triki</t>
  </si>
  <si>
    <t>FoU-intern</t>
  </si>
  <si>
    <t>Budenhet.</t>
  </si>
  <si>
    <t>Koordinering/veiledning BO.</t>
  </si>
  <si>
    <t>Koordinering/veil. HP</t>
  </si>
  <si>
    <t>Læringsmiljøutvalg</t>
  </si>
  <si>
    <t>Internasjonalisering</t>
  </si>
  <si>
    <t>IWE</t>
  </si>
  <si>
    <t>Vedlikehold/ utv. Lab</t>
  </si>
  <si>
    <t>Kompetanseheving/ped</t>
  </si>
  <si>
    <t>Sum FoU</t>
  </si>
  <si>
    <t>NFR-Maroff</t>
  </si>
  <si>
    <t>NFR-Ballastflow</t>
  </si>
  <si>
    <t>Sum undervisning bachelor</t>
  </si>
  <si>
    <t>Sum undervisning kandidat</t>
  </si>
  <si>
    <t>Sum undervisning nautikk</t>
  </si>
  <si>
    <t>Totalt</t>
  </si>
  <si>
    <t>Til disp-</t>
  </si>
  <si>
    <t>Timer</t>
  </si>
  <si>
    <t>Arbeidstimer</t>
  </si>
  <si>
    <t>Sum adm/FF/andre</t>
  </si>
  <si>
    <t>Sensur</t>
  </si>
  <si>
    <t>Lab</t>
  </si>
  <si>
    <t>Reiser</t>
  </si>
  <si>
    <t>Tildeling ny modell</t>
  </si>
  <si>
    <t>Indirekte kostnader</t>
  </si>
  <si>
    <t>Omfordeling</t>
  </si>
  <si>
    <t>Tildeling RBF</t>
  </si>
  <si>
    <t>IT</t>
  </si>
  <si>
    <t>Omfordelingsprinsipper:</t>
  </si>
  <si>
    <t>1.klassefag - matematikk..</t>
  </si>
  <si>
    <t>10 stp fag…</t>
  </si>
  <si>
    <t>Sum per budeining</t>
  </si>
  <si>
    <t>Master</t>
  </si>
  <si>
    <t>Haust</t>
  </si>
  <si>
    <t>SUM</t>
  </si>
  <si>
    <t>Sommerkurs</t>
  </si>
  <si>
    <t>Utvikling, ny rammeplan</t>
  </si>
  <si>
    <t>Diplomprosjekt</t>
  </si>
  <si>
    <t>Oppdrag/EVU</t>
  </si>
  <si>
    <t>Inntekt</t>
  </si>
  <si>
    <t>Kostnad</t>
  </si>
  <si>
    <t>Inntekter</t>
  </si>
  <si>
    <t>Antall produserte heltidekvivalenter</t>
  </si>
  <si>
    <t>Realfagskurs</t>
  </si>
  <si>
    <t>Kostnad pr heltidekvivalent</t>
  </si>
  <si>
    <t>Timer pr heltidekivalent</t>
  </si>
  <si>
    <t>Timelønn</t>
  </si>
  <si>
    <t>Heltidsekvivalent</t>
  </si>
  <si>
    <t>RBF</t>
  </si>
  <si>
    <t>Kategori E</t>
  </si>
  <si>
    <t>RBF:</t>
  </si>
  <si>
    <t>Gjennomføring</t>
  </si>
  <si>
    <t>Tildeling</t>
  </si>
  <si>
    <t>Fordelt tidligere</t>
  </si>
  <si>
    <t>Timer fordelt (sum arbeidsplan)</t>
  </si>
  <si>
    <t>Fagforeningsarbeid</t>
  </si>
  <si>
    <t>Sum oppdrag/salgskurs</t>
  </si>
  <si>
    <t>Indirekte kostnader (timer x heltidsekv.)</t>
  </si>
  <si>
    <t>(LTR 63)</t>
  </si>
  <si>
    <t>Ekstern</t>
  </si>
  <si>
    <t>Dr.gr. Stipend</t>
  </si>
  <si>
    <t>Avvik fordeling opp mot RBF</t>
  </si>
  <si>
    <t>Arbeidsplan ingeniørfag  - høst 2011</t>
  </si>
  <si>
    <t>Kvalifisering</t>
  </si>
  <si>
    <t>Sum undervisning sommer</t>
  </si>
  <si>
    <t>Sum undervisning andre avd</t>
  </si>
  <si>
    <t>Bacheloroppgave</t>
  </si>
  <si>
    <t>Fødselsår</t>
  </si>
  <si>
    <t>1951</t>
  </si>
  <si>
    <t>1964</t>
  </si>
  <si>
    <t>1952</t>
  </si>
  <si>
    <t>1975</t>
  </si>
  <si>
    <t>1961</t>
  </si>
  <si>
    <t>1970</t>
  </si>
  <si>
    <t>1969</t>
  </si>
  <si>
    <t>1960</t>
  </si>
  <si>
    <t>1954</t>
  </si>
  <si>
    <t>1958</t>
  </si>
  <si>
    <t>1976</t>
  </si>
  <si>
    <t>Fagdidaktikk/ pedagogikk</t>
  </si>
  <si>
    <t>Overføring</t>
  </si>
  <si>
    <t>Verneombud</t>
  </si>
  <si>
    <t>Anita Meyer skal holde 20 timers kurs i autocad.</t>
  </si>
  <si>
    <t>Studieleder</t>
  </si>
  <si>
    <t>2 studentassistenter</t>
  </si>
  <si>
    <t>2 studentassistenter (Ruben og Niklas)</t>
  </si>
  <si>
    <t>Susanne H. Nilsen + studentassistenter (2 - 3)</t>
  </si>
  <si>
    <t>4 studentassistenter</t>
  </si>
  <si>
    <t>Are Børgesen</t>
  </si>
  <si>
    <t>Abrahamsen, Svein</t>
  </si>
  <si>
    <t>Dåsvand, Magnhild</t>
  </si>
  <si>
    <t>Gjestland, Arnstein</t>
  </si>
  <si>
    <t>Gjæsæter, Åge</t>
  </si>
  <si>
    <t>Glenn, Paul</t>
  </si>
  <si>
    <t>Jørgensen, Lene</t>
  </si>
  <si>
    <t>Johannessen, Idar Alfred</t>
  </si>
  <si>
    <t>Kvala, Knut Steffen</t>
  </si>
  <si>
    <t>Langåker, Lise</t>
  </si>
  <si>
    <t>Osland, Liv</t>
  </si>
  <si>
    <t>Nordvik, Øystein</t>
  </si>
  <si>
    <t>1962</t>
  </si>
  <si>
    <t>Thorsen, Inge</t>
  </si>
  <si>
    <t>Xie, Chunyan</t>
  </si>
  <si>
    <t>1974</t>
  </si>
  <si>
    <t>Aase, Øivind Andre</t>
  </si>
  <si>
    <t>1985</t>
  </si>
  <si>
    <t>1983</t>
  </si>
  <si>
    <t>Jensen, Johnny Velde</t>
  </si>
  <si>
    <t>Solesvik, Maryna</t>
  </si>
  <si>
    <t>Aksdal, Jostein Staupe</t>
  </si>
  <si>
    <t>Becker, Albrecht</t>
  </si>
  <si>
    <t>ØKB1111</t>
  </si>
  <si>
    <t>ØKB1113</t>
  </si>
  <si>
    <t>ØKB1114</t>
  </si>
  <si>
    <t>Finansregnskap</t>
  </si>
  <si>
    <t>Grunnleggende statistikk</t>
  </si>
  <si>
    <t>Organisasjonspsykologi og ledelse</t>
  </si>
  <si>
    <t>ØKB2008</t>
  </si>
  <si>
    <t>ØKB2101</t>
  </si>
  <si>
    <t>Makroøkonomi</t>
  </si>
  <si>
    <t>ØKB2113</t>
  </si>
  <si>
    <t>ØKB2120</t>
  </si>
  <si>
    <t>ØKB2124</t>
  </si>
  <si>
    <t>By og regionaløkonomi</t>
  </si>
  <si>
    <t>Etikk</t>
  </si>
  <si>
    <t>Samfunnsvitenskaplig metode</t>
  </si>
  <si>
    <t>ØKB3103</t>
  </si>
  <si>
    <t>Finansielle instrumenter</t>
  </si>
  <si>
    <t>ØKB3119</t>
  </si>
  <si>
    <t>ØKB3120</t>
  </si>
  <si>
    <t>Regnskapsføreregelverket og regnskapsorganisering</t>
  </si>
  <si>
    <t>Rettslære</t>
  </si>
  <si>
    <t>ØKB3124</t>
  </si>
  <si>
    <t>Organisasjon og samfunn</t>
  </si>
  <si>
    <t>Rekrutteringsarbeid</t>
  </si>
  <si>
    <t>Kompetanseheving</t>
  </si>
  <si>
    <t>Fronter koordinator</t>
  </si>
  <si>
    <t>Prosjektledelse - Erfaringsbasert master</t>
  </si>
  <si>
    <t>Praksisemne</t>
  </si>
  <si>
    <t>Likestillingsrådet</t>
  </si>
  <si>
    <t>Klagenemnda</t>
  </si>
  <si>
    <t>RISKOP / MAROFF</t>
  </si>
  <si>
    <t>ENG</t>
  </si>
  <si>
    <t>Permisjon</t>
  </si>
  <si>
    <t>Frikjøp direktør 100 %</t>
  </si>
  <si>
    <t>NRØA</t>
  </si>
  <si>
    <t>Arbeidsplan økonomi og administrasjon                                           -  Vår 2018</t>
  </si>
  <si>
    <t>ØKB1115</t>
  </si>
  <si>
    <t>Dinh, Minh</t>
  </si>
  <si>
    <t>Hope, Arnt David</t>
  </si>
  <si>
    <t>Halvorsen, Jørn Inge</t>
  </si>
  <si>
    <t>1990</t>
  </si>
  <si>
    <t>1973</t>
  </si>
  <si>
    <t>Jonassen, Jan Roald</t>
  </si>
  <si>
    <t>duPlessis, Erik Mygind</t>
  </si>
  <si>
    <t>Økonomistyring</t>
  </si>
  <si>
    <t>Skatterett 2</t>
  </si>
  <si>
    <t>International strategy</t>
  </si>
  <si>
    <t>ØKB3128</t>
  </si>
  <si>
    <t>ØKB3129</t>
  </si>
  <si>
    <t>Business in Scandinavia</t>
  </si>
  <si>
    <t>EVU / Master</t>
  </si>
  <si>
    <t>LEAN</t>
  </si>
  <si>
    <t>EVØ-ØKB3201</t>
  </si>
  <si>
    <t>Shipping Economic</t>
  </si>
  <si>
    <t>UDISPONERT</t>
  </si>
  <si>
    <t>Beståtte kandidater 2014/2015/2016 - 20 + 19 + 18 + 6 (63) - 14 + 17 + 25 + 3 (59)  - 20 + 26 + 21 + 6 (73) (LOS + Regnskap + Finans + Tverrfaglig)</t>
  </si>
  <si>
    <t>-</t>
  </si>
  <si>
    <r>
      <t xml:space="preserve">Beståtte kandidater 2014/2015/2016 - 80 - 66 - </t>
    </r>
    <r>
      <rPr>
        <sz val="10"/>
        <color rgb="FFFF0000"/>
        <rFont val="Arial"/>
        <family val="2"/>
      </rPr>
      <t>77</t>
    </r>
  </si>
  <si>
    <r>
      <t xml:space="preserve">Beståtte kandidater 2014/2015/2016 - 114 - 90 - </t>
    </r>
    <r>
      <rPr>
        <sz val="10"/>
        <color rgb="FFFF0000"/>
        <rFont val="Arial"/>
        <family val="2"/>
      </rPr>
      <t>73</t>
    </r>
  </si>
  <si>
    <r>
      <t>Beståtte kandidater 2014/2015/2016 - 88 - 82 -</t>
    </r>
    <r>
      <rPr>
        <sz val="10"/>
        <color rgb="FFFF0000"/>
        <rFont val="Arial"/>
        <family val="2"/>
      </rPr>
      <t xml:space="preserve"> 61</t>
    </r>
  </si>
  <si>
    <r>
      <t xml:space="preserve">Beståtte kandidater 2014/2015/2016 - 56 - 78 - </t>
    </r>
    <r>
      <rPr>
        <sz val="10"/>
        <color rgb="FFFF0000"/>
        <rFont val="Arial"/>
        <family val="2"/>
      </rPr>
      <t>53</t>
    </r>
  </si>
  <si>
    <r>
      <t xml:space="preserve">Beståtte kandidater 2014/2015/2016 - 49 - 60 - </t>
    </r>
    <r>
      <rPr>
        <sz val="10"/>
        <color rgb="FFFF0000"/>
        <rFont val="Arial"/>
        <family val="2"/>
      </rPr>
      <t>67</t>
    </r>
  </si>
  <si>
    <r>
      <t xml:space="preserve">Beståtte kandidater 2014/2015/2016 - 68 - 65 - </t>
    </r>
    <r>
      <rPr>
        <sz val="10"/>
        <color rgb="FFFF0000"/>
        <rFont val="Arial"/>
        <family val="2"/>
      </rPr>
      <t>62</t>
    </r>
  </si>
  <si>
    <r>
      <t xml:space="preserve">Beståtte kandidater 2014/2015/2016 - 95 - 85 - </t>
    </r>
    <r>
      <rPr>
        <sz val="10"/>
        <color rgb="FFFF0000"/>
        <rFont val="Arial"/>
        <family val="2"/>
      </rPr>
      <t>82</t>
    </r>
  </si>
  <si>
    <r>
      <t xml:space="preserve">Beståtte kandidater 2016 - </t>
    </r>
    <r>
      <rPr>
        <sz val="10"/>
        <color rgb="FFFF0000"/>
        <rFont val="Arial"/>
        <family val="2"/>
      </rPr>
      <t>70</t>
    </r>
  </si>
  <si>
    <r>
      <t xml:space="preserve">Beståtte kandidater 2014/2015/2016 - 11 - 16 - </t>
    </r>
    <r>
      <rPr>
        <sz val="10"/>
        <color rgb="FFFF0000"/>
        <rFont val="Arial"/>
        <family val="2"/>
      </rPr>
      <t>33</t>
    </r>
  </si>
  <si>
    <r>
      <t xml:space="preserve">Beståtte kandidater 2014/2015/2016 - 17 - 23 - </t>
    </r>
    <r>
      <rPr>
        <sz val="10"/>
        <color rgb="FFFF0000"/>
        <rFont val="Arial"/>
        <family val="2"/>
      </rPr>
      <t>22</t>
    </r>
  </si>
  <si>
    <r>
      <t xml:space="preserve">Beståtte kandidater 2015/2016 - 32 - </t>
    </r>
    <r>
      <rPr>
        <sz val="10"/>
        <color rgb="FFFF0000"/>
        <rFont val="Arial"/>
        <family val="2"/>
      </rPr>
      <t>36</t>
    </r>
  </si>
  <si>
    <r>
      <t xml:space="preserve">Beståtte kandidater 2015/2016 - 19 - </t>
    </r>
    <r>
      <rPr>
        <sz val="10"/>
        <color rgb="FFFF0000"/>
        <rFont val="Arial"/>
        <family val="2"/>
      </rPr>
      <t>30</t>
    </r>
  </si>
  <si>
    <r>
      <t xml:space="preserve">Beståtte kandidater 2015/2016 - 18 - </t>
    </r>
    <r>
      <rPr>
        <sz val="10"/>
        <color rgb="FFFF0000"/>
        <rFont val="Arial"/>
        <family val="2"/>
      </rPr>
      <t>25</t>
    </r>
  </si>
  <si>
    <t>EVØ-ØKB3202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</si>
</sst>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0" x14ac:knownFonts="1">
    <font>
      <sz val="10"/>
      <name val="Arial"/>
    </font>
    <font>
      <b/>
      <i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3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FF0000"/>
      <name val="Arial"/>
      <family val="2"/>
    </font>
    <font>
      <sz val="13"/>
      <name val="Arial"/>
      <family val="2"/>
    </font>
    <font>
      <b/>
      <sz val="10"/>
      <color rgb="FF00B050"/>
      <name val="Arial"/>
      <family val="2"/>
    </font>
    <font>
      <b/>
      <sz val="10"/>
      <color theme="3"/>
      <name val="Arial"/>
      <family val="2"/>
    </font>
    <font>
      <b/>
      <sz val="10"/>
      <color rgb="FF00206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9" fillId="0" borderId="0"/>
    <xf numFmtId="0" fontId="2" fillId="0" borderId="0"/>
    <xf numFmtId="43" fontId="29" fillId="0" borderId="0" applyFont="0" applyFill="0" applyBorder="0" applyAlignment="0" applyProtection="0"/>
  </cellStyleXfs>
  <cellXfs count="493">
    <xf numFmtId="0" fontId="0" fillId="0" borderId="0" xfId="0"/>
    <xf numFmtId="0" fontId="0" fillId="0" borderId="1" xfId="0" applyBorder="1"/>
    <xf numFmtId="49" fontId="1" fillId="0" borderId="1" xfId="0" applyNumberFormat="1" applyFont="1" applyBorder="1" applyAlignment="1">
      <alignment horizontal="center" textRotation="90"/>
    </xf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3" xfId="0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4" xfId="0" applyFont="1" applyBorder="1"/>
    <xf numFmtId="0" fontId="0" fillId="0" borderId="4" xfId="0" applyFill="1" applyBorder="1"/>
    <xf numFmtId="0" fontId="0" fillId="0" borderId="4" xfId="0" applyBorder="1"/>
    <xf numFmtId="0" fontId="3" fillId="0" borderId="2" xfId="0" applyFont="1" applyBorder="1"/>
    <xf numFmtId="0" fontId="3" fillId="0" borderId="3" xfId="0" applyFont="1" applyBorder="1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0" fontId="21" fillId="0" borderId="4" xfId="0" applyFont="1" applyBorder="1"/>
    <xf numFmtId="0" fontId="3" fillId="0" borderId="5" xfId="0" applyFont="1" applyBorder="1"/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 textRotation="90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/>
    <xf numFmtId="0" fontId="0" fillId="0" borderId="8" xfId="0" applyBorder="1"/>
    <xf numFmtId="0" fontId="21" fillId="0" borderId="6" xfId="0" applyFont="1" applyBorder="1"/>
    <xf numFmtId="0" fontId="21" fillId="0" borderId="8" xfId="0" applyFont="1" applyBorder="1"/>
    <xf numFmtId="0" fontId="3" fillId="0" borderId="9" xfId="0" applyFont="1" applyBorder="1"/>
    <xf numFmtId="0" fontId="0" fillId="0" borderId="4" xfId="0" applyBorder="1" applyAlignment="1">
      <alignment horizontal="center"/>
    </xf>
    <xf numFmtId="0" fontId="0" fillId="2" borderId="7" xfId="0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3" fillId="3" borderId="1" xfId="0" applyFont="1" applyFill="1" applyBorder="1"/>
    <xf numFmtId="0" fontId="4" fillId="3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3" fillId="3" borderId="4" xfId="0" applyFont="1" applyFill="1" applyBorder="1"/>
    <xf numFmtId="0" fontId="0" fillId="3" borderId="1" xfId="0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2" borderId="5" xfId="0" applyFill="1" applyBorder="1"/>
    <xf numFmtId="0" fontId="4" fillId="0" borderId="14" xfId="0" applyFont="1" applyBorder="1"/>
    <xf numFmtId="0" fontId="0" fillId="0" borderId="15" xfId="0" applyBorder="1"/>
    <xf numFmtId="0" fontId="21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5" xfId="0" applyFont="1" applyBorder="1"/>
    <xf numFmtId="0" fontId="21" fillId="0" borderId="17" xfId="0" applyFont="1" applyBorder="1"/>
    <xf numFmtId="0" fontId="0" fillId="0" borderId="21" xfId="0" applyBorder="1"/>
    <xf numFmtId="0" fontId="3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0" xfId="0" applyFont="1" applyBorder="1"/>
    <xf numFmtId="0" fontId="2" fillId="0" borderId="14" xfId="0" applyFont="1" applyBorder="1"/>
    <xf numFmtId="0" fontId="2" fillId="0" borderId="23" xfId="0" applyFont="1" applyBorder="1"/>
    <xf numFmtId="0" fontId="21" fillId="0" borderId="7" xfId="0" applyFont="1" applyBorder="1"/>
    <xf numFmtId="0" fontId="21" fillId="0" borderId="19" xfId="0" applyFont="1" applyBorder="1"/>
    <xf numFmtId="0" fontId="21" fillId="0" borderId="24" xfId="0" applyFont="1" applyBorder="1"/>
    <xf numFmtId="0" fontId="21" fillId="0" borderId="15" xfId="0" applyFont="1" applyBorder="1"/>
    <xf numFmtId="0" fontId="21" fillId="0" borderId="18" xfId="0" applyFont="1" applyBorder="1"/>
    <xf numFmtId="0" fontId="21" fillId="0" borderId="20" xfId="0" applyFont="1" applyBorder="1"/>
    <xf numFmtId="0" fontId="21" fillId="0" borderId="9" xfId="0" applyFont="1" applyBorder="1"/>
    <xf numFmtId="0" fontId="21" fillId="0" borderId="25" xfId="0" applyFont="1" applyBorder="1"/>
    <xf numFmtId="0" fontId="2" fillId="0" borderId="0" xfId="0" applyFont="1"/>
    <xf numFmtId="0" fontId="2" fillId="0" borderId="5" xfId="0" applyFont="1" applyBorder="1"/>
    <xf numFmtId="0" fontId="4" fillId="0" borderId="0" xfId="0" applyFont="1"/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" fontId="0" fillId="4" borderId="4" xfId="0" applyNumberFormat="1" applyFill="1" applyBorder="1"/>
    <xf numFmtId="1" fontId="0" fillId="2" borderId="4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3" borderId="27" xfId="0" applyFill="1" applyBorder="1"/>
    <xf numFmtId="0" fontId="4" fillId="3" borderId="27" xfId="0" applyFont="1" applyFill="1" applyBorder="1"/>
    <xf numFmtId="0" fontId="0" fillId="2" borderId="28" xfId="0" applyFill="1" applyBorder="1"/>
    <xf numFmtId="0" fontId="0" fillId="0" borderId="29" xfId="0" applyBorder="1"/>
    <xf numFmtId="0" fontId="0" fillId="2" borderId="30" xfId="0" applyFill="1" applyBorder="1"/>
    <xf numFmtId="0" fontId="3" fillId="2" borderId="30" xfId="0" applyFont="1" applyFill="1" applyBorder="1"/>
    <xf numFmtId="0" fontId="0" fillId="2" borderId="31" xfId="0" applyFill="1" applyBorder="1"/>
    <xf numFmtId="0" fontId="3" fillId="2" borderId="32" xfId="0" applyFont="1" applyFill="1" applyBorder="1"/>
    <xf numFmtId="0" fontId="2" fillId="2" borderId="30" xfId="0" applyFont="1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4" fillId="0" borderId="35" xfId="0" applyFont="1" applyBorder="1"/>
    <xf numFmtId="0" fontId="4" fillId="0" borderId="36" xfId="0" applyFont="1" applyBorder="1" applyAlignment="1">
      <alignment horizontal="center"/>
    </xf>
    <xf numFmtId="0" fontId="21" fillId="0" borderId="27" xfId="0" applyFont="1" applyBorder="1"/>
    <xf numFmtId="0" fontId="21" fillId="0" borderId="27" xfId="0" applyFont="1" applyBorder="1" applyAlignment="1">
      <alignment horizontal="center"/>
    </xf>
    <xf numFmtId="0" fontId="3" fillId="3" borderId="27" xfId="0" applyFont="1" applyFill="1" applyBorder="1"/>
    <xf numFmtId="0" fontId="21" fillId="0" borderId="4" xfId="0" applyFont="1" applyBorder="1" applyAlignment="1">
      <alignment horizontal="center"/>
    </xf>
    <xf numFmtId="0" fontId="0" fillId="0" borderId="12" xfId="0" applyBorder="1"/>
    <xf numFmtId="0" fontId="21" fillId="0" borderId="37" xfId="0" applyFont="1" applyBorder="1"/>
    <xf numFmtId="0" fontId="21" fillId="0" borderId="37" xfId="0" applyFon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3" borderId="37" xfId="0" applyFill="1" applyBorder="1"/>
    <xf numFmtId="0" fontId="3" fillId="3" borderId="37" xfId="0" applyFont="1" applyFill="1" applyBorder="1"/>
    <xf numFmtId="0" fontId="0" fillId="2" borderId="13" xfId="0" applyFill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" fillId="3" borderId="27" xfId="0" applyFont="1" applyFill="1" applyBorder="1"/>
    <xf numFmtId="0" fontId="0" fillId="3" borderId="2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37" xfId="0" applyFont="1" applyBorder="1"/>
    <xf numFmtId="0" fontId="0" fillId="0" borderId="37" xfId="0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" fontId="0" fillId="4" borderId="5" xfId="0" applyNumberFormat="1" applyFill="1" applyBorder="1"/>
    <xf numFmtId="0" fontId="2" fillId="4" borderId="5" xfId="0" applyFont="1" applyFill="1" applyBorder="1"/>
    <xf numFmtId="0" fontId="0" fillId="0" borderId="37" xfId="0" applyBorder="1"/>
    <xf numFmtId="1" fontId="0" fillId="3" borderId="37" xfId="0" applyNumberFormat="1" applyFill="1" applyBorder="1"/>
    <xf numFmtId="0" fontId="0" fillId="2" borderId="25" xfId="0" applyFill="1" applyBorder="1"/>
    <xf numFmtId="0" fontId="2" fillId="0" borderId="0" xfId="0" applyFont="1" applyAlignment="1">
      <alignment horizontal="center"/>
    </xf>
    <xf numFmtId="0" fontId="3" fillId="0" borderId="27" xfId="0" applyFont="1" applyBorder="1"/>
    <xf numFmtId="49" fontId="9" fillId="5" borderId="1" xfId="0" applyNumberFormat="1" applyFont="1" applyFill="1" applyBorder="1" applyAlignment="1">
      <alignment horizontal="center" textRotation="90"/>
    </xf>
    <xf numFmtId="3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3" fontId="0" fillId="5" borderId="36" xfId="0" applyNumberForma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3" fontId="0" fillId="5" borderId="3" xfId="0" applyNumberFormat="1" applyFill="1" applyBorder="1" applyAlignment="1">
      <alignment horizontal="center"/>
    </xf>
    <xf numFmtId="1" fontId="2" fillId="0" borderId="0" xfId="2" applyNumberFormat="1" applyFont="1" applyAlignment="1">
      <alignment horizontal="center"/>
    </xf>
    <xf numFmtId="0" fontId="19" fillId="0" borderId="0" xfId="1"/>
    <xf numFmtId="3" fontId="7" fillId="0" borderId="0" xfId="1" applyNumberFormat="1" applyFont="1" applyAlignment="1">
      <alignment horizontal="center"/>
    </xf>
    <xf numFmtId="9" fontId="11" fillId="0" borderId="1" xfId="2" applyNumberFormat="1" applyFont="1" applyBorder="1" applyAlignment="1">
      <alignment horizontal="center"/>
    </xf>
    <xf numFmtId="9" fontId="4" fillId="0" borderId="1" xfId="2" applyNumberFormat="1" applyFont="1" applyBorder="1" applyAlignment="1">
      <alignment horizontal="center"/>
    </xf>
    <xf numFmtId="1" fontId="11" fillId="0" borderId="1" xfId="2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/>
    </xf>
    <xf numFmtId="9" fontId="12" fillId="0" borderId="0" xfId="1" applyNumberFormat="1" applyFont="1" applyAlignment="1">
      <alignment horizontal="center"/>
    </xf>
    <xf numFmtId="0" fontId="19" fillId="0" borderId="0" xfId="1" applyFont="1"/>
    <xf numFmtId="9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49" fontId="10" fillId="0" borderId="16" xfId="2" applyNumberFormat="1" applyFont="1" applyBorder="1" applyAlignment="1">
      <alignment horizontal="center"/>
    </xf>
    <xf numFmtId="0" fontId="4" fillId="0" borderId="29" xfId="0" applyFont="1" applyBorder="1"/>
    <xf numFmtId="0" fontId="4" fillId="0" borderId="34" xfId="0" applyFont="1" applyBorder="1" applyAlignment="1">
      <alignment horizontal="center"/>
    </xf>
    <xf numFmtId="0" fontId="20" fillId="0" borderId="0" xfId="1" applyFont="1"/>
    <xf numFmtId="9" fontId="13" fillId="0" borderId="0" xfId="1" applyNumberFormat="1" applyFont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0" xfId="0" applyNumberFormat="1"/>
    <xf numFmtId="3" fontId="0" fillId="5" borderId="5" xfId="0" applyNumberFormat="1" applyFill="1" applyBorder="1" applyAlignment="1">
      <alignment horizontal="center"/>
    </xf>
    <xf numFmtId="0" fontId="4" fillId="0" borderId="37" xfId="0" applyFont="1" applyBorder="1"/>
    <xf numFmtId="0" fontId="4" fillId="0" borderId="37" xfId="0" applyFont="1" applyBorder="1" applyAlignment="1">
      <alignment horizontal="center"/>
    </xf>
    <xf numFmtId="0" fontId="4" fillId="2" borderId="13" xfId="0" applyFont="1" applyFill="1" applyBorder="1"/>
    <xf numFmtId="3" fontId="4" fillId="0" borderId="37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textRotation="90"/>
    </xf>
    <xf numFmtId="49" fontId="3" fillId="0" borderId="4" xfId="0" applyNumberFormat="1" applyFont="1" applyBorder="1" applyAlignment="1">
      <alignment horizontal="center" textRotation="90"/>
    </xf>
    <xf numFmtId="49" fontId="2" fillId="0" borderId="4" xfId="0" applyNumberFormat="1" applyFont="1" applyBorder="1" applyAlignment="1">
      <alignment horizontal="center" textRotation="90"/>
    </xf>
    <xf numFmtId="49" fontId="9" fillId="5" borderId="4" xfId="0" applyNumberFormat="1" applyFont="1" applyFill="1" applyBorder="1" applyAlignment="1">
      <alignment horizontal="center" textRotation="90"/>
    </xf>
    <xf numFmtId="49" fontId="22" fillId="0" borderId="4" xfId="0" applyNumberFormat="1" applyFont="1" applyFill="1" applyBorder="1" applyAlignment="1">
      <alignment horizontal="center" textRotation="90"/>
    </xf>
    <xf numFmtId="49" fontId="1" fillId="0" borderId="4" xfId="0" applyNumberFormat="1" applyFont="1" applyBorder="1" applyAlignment="1">
      <alignment horizontal="center" textRotation="90"/>
    </xf>
    <xf numFmtId="49" fontId="1" fillId="2" borderId="4" xfId="0" applyNumberFormat="1" applyFont="1" applyFill="1" applyBorder="1" applyAlignment="1">
      <alignment horizontal="center" textRotation="90"/>
    </xf>
    <xf numFmtId="0" fontId="0" fillId="0" borderId="38" xfId="0" applyBorder="1"/>
    <xf numFmtId="0" fontId="0" fillId="0" borderId="39" xfId="0" applyBorder="1"/>
    <xf numFmtId="0" fontId="2" fillId="4" borderId="36" xfId="0" applyFont="1" applyFill="1" applyBorder="1"/>
    <xf numFmtId="0" fontId="0" fillId="4" borderId="36" xfId="0" applyFill="1" applyBorder="1" applyAlignment="1">
      <alignment horizontal="center"/>
    </xf>
    <xf numFmtId="0" fontId="0" fillId="4" borderId="36" xfId="0" applyFill="1" applyBorder="1"/>
    <xf numFmtId="1" fontId="0" fillId="4" borderId="36" xfId="0" applyNumberFormat="1" applyFill="1" applyBorder="1"/>
    <xf numFmtId="1" fontId="0" fillId="2" borderId="40" xfId="0" applyNumberFormat="1" applyFill="1" applyBorder="1"/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2" applyFont="1" applyBorder="1"/>
    <xf numFmtId="3" fontId="2" fillId="0" borderId="1" xfId="2" applyNumberFormat="1" applyFont="1" applyBorder="1" applyAlignment="1">
      <alignment horizontal="center"/>
    </xf>
    <xf numFmtId="0" fontId="2" fillId="0" borderId="1" xfId="2" applyBorder="1"/>
    <xf numFmtId="0" fontId="19" fillId="0" borderId="1" xfId="1" applyBorder="1"/>
    <xf numFmtId="1" fontId="2" fillId="0" borderId="1" xfId="2" applyNumberFormat="1" applyFont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21" fillId="0" borderId="4" xfId="0" applyNumberFormat="1" applyFont="1" applyBorder="1" applyAlignment="1">
      <alignment horizontal="center"/>
    </xf>
    <xf numFmtId="3" fontId="21" fillId="0" borderId="37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2" xfId="0" applyFont="1" applyBorder="1"/>
    <xf numFmtId="9" fontId="0" fillId="0" borderId="0" xfId="0" applyNumberFormat="1"/>
    <xf numFmtId="0" fontId="2" fillId="2" borderId="1" xfId="0" applyFont="1" applyFill="1" applyBorder="1"/>
    <xf numFmtId="1" fontId="2" fillId="0" borderId="0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3" fontId="21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6" xfId="0" applyFont="1" applyBorder="1"/>
    <xf numFmtId="0" fontId="2" fillId="0" borderId="27" xfId="0" applyFont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36" xfId="0" applyFill="1" applyBorder="1"/>
    <xf numFmtId="0" fontId="4" fillId="6" borderId="36" xfId="0" applyFont="1" applyFill="1" applyBorder="1" applyAlignment="1">
      <alignment horizontal="center"/>
    </xf>
    <xf numFmtId="0" fontId="0" fillId="6" borderId="5" xfId="0" applyFill="1" applyBorder="1"/>
    <xf numFmtId="0" fontId="4" fillId="6" borderId="37" xfId="0" applyFont="1" applyFill="1" applyBorder="1" applyAlignment="1">
      <alignment horizontal="center"/>
    </xf>
    <xf numFmtId="0" fontId="0" fillId="6" borderId="27" xfId="0" applyFill="1" applyBorder="1"/>
    <xf numFmtId="0" fontId="4" fillId="5" borderId="3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21" fillId="5" borderId="37" xfId="0" applyFont="1" applyFill="1" applyBorder="1" applyAlignment="1">
      <alignment horizontal="center"/>
    </xf>
    <xf numFmtId="3" fontId="4" fillId="5" borderId="37" xfId="0" applyNumberFormat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21" fillId="4" borderId="37" xfId="0" applyFont="1" applyFill="1" applyBorder="1" applyAlignment="1">
      <alignment horizontal="center"/>
    </xf>
    <xf numFmtId="3" fontId="0" fillId="6" borderId="1" xfId="0" applyNumberFormat="1" applyFill="1" applyBorder="1"/>
    <xf numFmtId="49" fontId="2" fillId="0" borderId="4" xfId="0" applyNumberFormat="1" applyFont="1" applyFill="1" applyBorder="1" applyAlignment="1">
      <alignment horizontal="center" textRotation="90"/>
    </xf>
    <xf numFmtId="3" fontId="4" fillId="5" borderId="36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26" xfId="1" applyFont="1" applyBorder="1"/>
    <xf numFmtId="0" fontId="2" fillId="0" borderId="41" xfId="2" applyFont="1" applyBorder="1" applyAlignment="1">
      <alignment horizontal="center"/>
    </xf>
    <xf numFmtId="0" fontId="8" fillId="0" borderId="41" xfId="2" applyFont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5" fillId="0" borderId="29" xfId="1" applyFont="1" applyBorder="1"/>
    <xf numFmtId="1" fontId="2" fillId="0" borderId="43" xfId="2" applyNumberFormat="1" applyFont="1" applyBorder="1" applyAlignment="1">
      <alignment horizontal="center"/>
    </xf>
    <xf numFmtId="0" fontId="19" fillId="0" borderId="35" xfId="1" applyBorder="1"/>
    <xf numFmtId="1" fontId="2" fillId="0" borderId="39" xfId="2" applyNumberFormat="1" applyFont="1" applyBorder="1" applyAlignment="1">
      <alignment horizontal="center"/>
    </xf>
    <xf numFmtId="1" fontId="2" fillId="0" borderId="44" xfId="2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4" xfId="0" applyFont="1" applyFill="1" applyBorder="1"/>
    <xf numFmtId="0" fontId="0" fillId="3" borderId="37" xfId="0" applyFill="1" applyBorder="1" applyAlignment="1">
      <alignment horizontal="center"/>
    </xf>
    <xf numFmtId="49" fontId="9" fillId="4" borderId="4" xfId="0" applyNumberFormat="1" applyFont="1" applyFill="1" applyBorder="1" applyAlignment="1">
      <alignment horizontal="center" textRotation="90"/>
    </xf>
    <xf numFmtId="0" fontId="0" fillId="6" borderId="37" xfId="0" applyFill="1" applyBorder="1"/>
    <xf numFmtId="0" fontId="4" fillId="6" borderId="3" xfId="0" applyFont="1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 textRotation="90"/>
    </xf>
    <xf numFmtId="49" fontId="2" fillId="0" borderId="1" xfId="0" applyNumberFormat="1" applyFont="1" applyFill="1" applyBorder="1" applyAlignment="1">
      <alignment horizontal="center" textRotation="90"/>
    </xf>
    <xf numFmtId="49" fontId="11" fillId="0" borderId="1" xfId="0" applyNumberFormat="1" applyFont="1" applyBorder="1" applyAlignment="1">
      <alignment horizontal="center" textRotation="90"/>
    </xf>
    <xf numFmtId="49" fontId="11" fillId="2" borderId="1" xfId="0" applyNumberFormat="1" applyFont="1" applyFill="1" applyBorder="1" applyAlignment="1">
      <alignment horizontal="center" textRotation="90"/>
    </xf>
    <xf numFmtId="1" fontId="2" fillId="0" borderId="0" xfId="2" applyNumberFormat="1" applyFont="1" applyFill="1" applyBorder="1" applyAlignment="1">
      <alignment horizontal="center"/>
    </xf>
    <xf numFmtId="1" fontId="2" fillId="0" borderId="43" xfId="2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4" xfId="0" applyFont="1" applyBorder="1"/>
    <xf numFmtId="0" fontId="4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" fontId="2" fillId="0" borderId="0" xfId="2" applyNumberFormat="1" applyFont="1" applyFill="1" applyAlignment="1">
      <alignment horizontal="center"/>
    </xf>
    <xf numFmtId="0" fontId="20" fillId="0" borderId="35" xfId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9" fontId="0" fillId="7" borderId="0" xfId="0" applyNumberFormat="1" applyFill="1" applyAlignment="1">
      <alignment horizontal="center"/>
    </xf>
    <xf numFmtId="49" fontId="15" fillId="5" borderId="1" xfId="0" applyNumberFormat="1" applyFont="1" applyFill="1" applyBorder="1" applyAlignment="1">
      <alignment horizontal="center" textRotation="90"/>
    </xf>
    <xf numFmtId="1" fontId="0" fillId="4" borderId="21" xfId="0" applyNumberFormat="1" applyFill="1" applyBorder="1"/>
    <xf numFmtId="0" fontId="0" fillId="0" borderId="0" xfId="0" applyBorder="1"/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2" fillId="0" borderId="3" xfId="0" applyFont="1" applyBorder="1"/>
    <xf numFmtId="0" fontId="0" fillId="2" borderId="3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4" fillId="2" borderId="3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3" xfId="0" applyFill="1" applyBorder="1" applyAlignment="1">
      <alignment horizontal="center"/>
    </xf>
    <xf numFmtId="3" fontId="0" fillId="8" borderId="3" xfId="0" applyNumberFormat="1" applyFill="1" applyBorder="1" applyAlignment="1">
      <alignment horizontal="center"/>
    </xf>
    <xf numFmtId="0" fontId="2" fillId="8" borderId="2" xfId="0" applyFont="1" applyFill="1" applyBorder="1"/>
    <xf numFmtId="3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2" fillId="8" borderId="0" xfId="0" applyFont="1" applyFill="1"/>
    <xf numFmtId="0" fontId="2" fillId="8" borderId="2" xfId="0" applyFont="1" applyFill="1" applyBorder="1" applyAlignment="1">
      <alignment horizontal="center"/>
    </xf>
    <xf numFmtId="0" fontId="4" fillId="8" borderId="37" xfId="0" applyFont="1" applyFill="1" applyBorder="1"/>
    <xf numFmtId="0" fontId="4" fillId="8" borderId="37" xfId="0" applyFont="1" applyFill="1" applyBorder="1" applyAlignment="1">
      <alignment horizontal="center"/>
    </xf>
    <xf numFmtId="3" fontId="0" fillId="8" borderId="37" xfId="0" applyNumberFormat="1" applyFill="1" applyBorder="1" applyAlignment="1">
      <alignment horizontal="center"/>
    </xf>
    <xf numFmtId="3" fontId="4" fillId="8" borderId="36" xfId="0" applyNumberFormat="1" applyFont="1" applyFill="1" applyBorder="1" applyAlignment="1">
      <alignment horizontal="center"/>
    </xf>
    <xf numFmtId="3" fontId="0" fillId="8" borderId="36" xfId="0" applyNumberFormat="1" applyFill="1" applyBorder="1" applyAlignment="1">
      <alignment horizontal="center"/>
    </xf>
    <xf numFmtId="0" fontId="4" fillId="8" borderId="0" xfId="0" applyFont="1" applyFill="1"/>
    <xf numFmtId="0" fontId="2" fillId="8" borderId="5" xfId="0" applyFont="1" applyFill="1" applyBorder="1"/>
    <xf numFmtId="0" fontId="0" fillId="8" borderId="5" xfId="0" applyFill="1" applyBorder="1" applyAlignment="1">
      <alignment horizontal="center"/>
    </xf>
    <xf numFmtId="3" fontId="0" fillId="8" borderId="5" xfId="0" applyNumberFormat="1" applyFill="1" applyBorder="1" applyAlignment="1">
      <alignment horizontal="center"/>
    </xf>
    <xf numFmtId="0" fontId="2" fillId="8" borderId="4" xfId="0" applyFont="1" applyFill="1" applyBorder="1"/>
    <xf numFmtId="0" fontId="0" fillId="8" borderId="4" xfId="0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0" fontId="2" fillId="8" borderId="27" xfId="0" applyFont="1" applyFill="1" applyBorder="1"/>
    <xf numFmtId="0" fontId="2" fillId="8" borderId="27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37" xfId="0" applyFont="1" applyFill="1" applyBorder="1"/>
    <xf numFmtId="0" fontId="4" fillId="8" borderId="46" xfId="0" applyFont="1" applyFill="1" applyBorder="1" applyAlignment="1">
      <alignment horizontal="center"/>
    </xf>
    <xf numFmtId="0" fontId="4" fillId="8" borderId="46" xfId="0" applyFont="1" applyFill="1" applyBorder="1"/>
    <xf numFmtId="0" fontId="0" fillId="8" borderId="27" xfId="0" applyFill="1" applyBorder="1" applyAlignment="1">
      <alignment horizontal="center"/>
    </xf>
    <xf numFmtId="3" fontId="0" fillId="8" borderId="27" xfId="0" applyNumberFormat="1" applyFill="1" applyBorder="1" applyAlignment="1">
      <alignment horizontal="center"/>
    </xf>
    <xf numFmtId="3" fontId="4" fillId="8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7" xfId="0" applyFont="1" applyFill="1" applyBorder="1"/>
    <xf numFmtId="0" fontId="4" fillId="2" borderId="36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Border="1"/>
    <xf numFmtId="0" fontId="4" fillId="0" borderId="51" xfId="0" applyFont="1" applyBorder="1"/>
    <xf numFmtId="0" fontId="4" fillId="0" borderId="41" xfId="0" applyFont="1" applyBorder="1"/>
    <xf numFmtId="0" fontId="4" fillId="0" borderId="39" xfId="0" applyFont="1" applyBorder="1"/>
    <xf numFmtId="0" fontId="0" fillId="0" borderId="51" xfId="0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3" xfId="0" applyFont="1" applyFill="1" applyBorder="1"/>
    <xf numFmtId="0" fontId="4" fillId="2" borderId="36" xfId="0" applyFont="1" applyFill="1" applyBorder="1"/>
    <xf numFmtId="0" fontId="2" fillId="2" borderId="4" xfId="0" applyFont="1" applyFill="1" applyBorder="1" applyAlignment="1">
      <alignment horizontal="center"/>
    </xf>
    <xf numFmtId="0" fontId="21" fillId="2" borderId="1" xfId="0" applyFont="1" applyFill="1" applyBorder="1"/>
    <xf numFmtId="49" fontId="15" fillId="5" borderId="4" xfId="0" applyNumberFormat="1" applyFont="1" applyFill="1" applyBorder="1" applyAlignment="1">
      <alignment horizontal="center" textRotation="90"/>
    </xf>
    <xf numFmtId="0" fontId="24" fillId="0" borderId="53" xfId="0" applyFont="1" applyBorder="1" applyAlignment="1">
      <alignment horizontal="center" vertical="center" wrapText="1"/>
    </xf>
    <xf numFmtId="49" fontId="25" fillId="0" borderId="4" xfId="0" applyNumberFormat="1" applyFont="1" applyBorder="1" applyAlignment="1">
      <alignment horizontal="center" textRotation="90"/>
    </xf>
    <xf numFmtId="49" fontId="26" fillId="0" borderId="4" xfId="0" applyNumberFormat="1" applyFont="1" applyBorder="1" applyAlignment="1">
      <alignment horizontal="center" textRotation="90"/>
    </xf>
    <xf numFmtId="49" fontId="27" fillId="0" borderId="4" xfId="0" applyNumberFormat="1" applyFont="1" applyBorder="1" applyAlignment="1">
      <alignment horizontal="center" textRotation="90"/>
    </xf>
    <xf numFmtId="0" fontId="4" fillId="0" borderId="52" xfId="0" applyFont="1" applyBorder="1"/>
    <xf numFmtId="0" fontId="4" fillId="0" borderId="45" xfId="0" applyFont="1" applyBorder="1"/>
    <xf numFmtId="0" fontId="2" fillId="0" borderId="0" xfId="0" applyFont="1" applyBorder="1"/>
    <xf numFmtId="0" fontId="23" fillId="0" borderId="3" xfId="0" applyFont="1" applyBorder="1"/>
    <xf numFmtId="0" fontId="23" fillId="8" borderId="0" xfId="0" applyFont="1" applyFill="1"/>
    <xf numFmtId="0" fontId="28" fillId="8" borderId="3" xfId="0" applyFont="1" applyFill="1" applyBorder="1"/>
    <xf numFmtId="0" fontId="4" fillId="2" borderId="29" xfId="0" applyFont="1" applyFill="1" applyBorder="1"/>
    <xf numFmtId="0" fontId="2" fillId="2" borderId="3" xfId="0" applyFont="1" applyFill="1" applyBorder="1" applyAlignment="1">
      <alignment horizontal="center"/>
    </xf>
    <xf numFmtId="0" fontId="2" fillId="8" borderId="3" xfId="0" applyFont="1" applyFill="1" applyBorder="1"/>
    <xf numFmtId="0" fontId="14" fillId="0" borderId="50" xfId="0" applyFont="1" applyBorder="1" applyAlignment="1">
      <alignment horizontal="center" vertical="center" wrapText="1"/>
    </xf>
    <xf numFmtId="0" fontId="0" fillId="0" borderId="50" xfId="0" applyBorder="1"/>
    <xf numFmtId="0" fontId="0" fillId="0" borderId="54" xfId="0" applyBorder="1"/>
    <xf numFmtId="0" fontId="0" fillId="0" borderId="53" xfId="0" applyBorder="1"/>
    <xf numFmtId="1" fontId="0" fillId="4" borderId="25" xfId="0" applyNumberFormat="1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0" fontId="2" fillId="0" borderId="29" xfId="0" applyFont="1" applyBorder="1"/>
    <xf numFmtId="164" fontId="0" fillId="8" borderId="2" xfId="3" applyNumberFormat="1" applyFont="1" applyFill="1" applyBorder="1" applyAlignment="1">
      <alignment horizontal="center"/>
    </xf>
    <xf numFmtId="164" fontId="0" fillId="8" borderId="2" xfId="3" applyNumberFormat="1" applyFont="1" applyFill="1" applyBorder="1"/>
    <xf numFmtId="164" fontId="2" fillId="2" borderId="2" xfId="3" applyNumberFormat="1" applyFont="1" applyFill="1" applyBorder="1"/>
    <xf numFmtId="164" fontId="0" fillId="2" borderId="2" xfId="3" applyNumberFormat="1" applyFont="1" applyFill="1" applyBorder="1"/>
    <xf numFmtId="164" fontId="4" fillId="2" borderId="2" xfId="3" applyNumberFormat="1" applyFont="1" applyFill="1" applyBorder="1"/>
    <xf numFmtId="164" fontId="0" fillId="8" borderId="1" xfId="3" applyNumberFormat="1" applyFont="1" applyFill="1" applyBorder="1" applyAlignment="1">
      <alignment horizontal="center"/>
    </xf>
    <xf numFmtId="164" fontId="0" fillId="8" borderId="1" xfId="3" applyNumberFormat="1" applyFont="1" applyFill="1" applyBorder="1"/>
    <xf numFmtId="164" fontId="2" fillId="2" borderId="1" xfId="3" applyNumberFormat="1" applyFont="1" applyFill="1" applyBorder="1"/>
    <xf numFmtId="164" fontId="0" fillId="2" borderId="1" xfId="3" applyNumberFormat="1" applyFont="1" applyFill="1" applyBorder="1"/>
    <xf numFmtId="164" fontId="4" fillId="2" borderId="1" xfId="3" applyNumberFormat="1" applyFont="1" applyFill="1" applyBorder="1"/>
    <xf numFmtId="164" fontId="28" fillId="2" borderId="1" xfId="3" applyNumberFormat="1" applyFont="1" applyFill="1" applyBorder="1"/>
    <xf numFmtId="164" fontId="2" fillId="8" borderId="1" xfId="3" applyNumberFormat="1" applyFont="1" applyFill="1" applyBorder="1" applyAlignment="1">
      <alignment horizontal="center"/>
    </xf>
    <xf numFmtId="164" fontId="2" fillId="8" borderId="1" xfId="3" applyNumberFormat="1" applyFont="1" applyFill="1" applyBorder="1"/>
    <xf numFmtId="164" fontId="0" fillId="8" borderId="3" xfId="3" applyNumberFormat="1" applyFont="1" applyFill="1" applyBorder="1" applyAlignment="1">
      <alignment horizontal="center"/>
    </xf>
    <xf numFmtId="164" fontId="0" fillId="8" borderId="3" xfId="3" applyNumberFormat="1" applyFont="1" applyFill="1" applyBorder="1"/>
    <xf numFmtId="164" fontId="4" fillId="2" borderId="3" xfId="3" applyNumberFormat="1" applyFont="1" applyFill="1" applyBorder="1"/>
    <xf numFmtId="164" fontId="0" fillId="2" borderId="3" xfId="3" applyNumberFormat="1" applyFont="1" applyFill="1" applyBorder="1"/>
    <xf numFmtId="164" fontId="2" fillId="2" borderId="3" xfId="3" applyNumberFormat="1" applyFont="1" applyFill="1" applyBorder="1"/>
    <xf numFmtId="164" fontId="3" fillId="2" borderId="3" xfId="3" applyNumberFormat="1" applyFont="1" applyFill="1" applyBorder="1"/>
    <xf numFmtId="164" fontId="3" fillId="2" borderId="1" xfId="3" applyNumberFormat="1" applyFont="1" applyFill="1" applyBorder="1"/>
    <xf numFmtId="164" fontId="21" fillId="2" borderId="1" xfId="3" applyNumberFormat="1" applyFont="1" applyFill="1" applyBorder="1"/>
    <xf numFmtId="164" fontId="2" fillId="8" borderId="3" xfId="3" applyNumberFormat="1" applyFont="1" applyFill="1" applyBorder="1" applyAlignment="1">
      <alignment horizontal="center"/>
    </xf>
    <xf numFmtId="164" fontId="2" fillId="8" borderId="2" xfId="3" applyNumberFormat="1" applyFont="1" applyFill="1" applyBorder="1" applyAlignment="1">
      <alignment horizontal="center"/>
    </xf>
    <xf numFmtId="164" fontId="4" fillId="8" borderId="36" xfId="3" applyNumberFormat="1" applyFont="1" applyFill="1" applyBorder="1" applyAlignment="1">
      <alignment horizontal="center"/>
    </xf>
    <xf numFmtId="164" fontId="0" fillId="8" borderId="36" xfId="3" applyNumberFormat="1" applyFont="1" applyFill="1" applyBorder="1" applyAlignment="1">
      <alignment horizontal="center"/>
    </xf>
    <xf numFmtId="164" fontId="4" fillId="2" borderId="37" xfId="3" applyNumberFormat="1" applyFont="1" applyFill="1" applyBorder="1" applyAlignment="1">
      <alignment horizontal="center"/>
    </xf>
    <xf numFmtId="164" fontId="4" fillId="2" borderId="2" xfId="3" applyNumberFormat="1" applyFont="1" applyFill="1" applyBorder="1" applyAlignment="1">
      <alignment horizontal="center"/>
    </xf>
    <xf numFmtId="164" fontId="2" fillId="2" borderId="2" xfId="3" applyNumberFormat="1" applyFont="1" applyFill="1" applyBorder="1" applyAlignment="1">
      <alignment horizontal="center"/>
    </xf>
    <xf numFmtId="164" fontId="4" fillId="8" borderId="3" xfId="3" applyNumberFormat="1" applyFont="1" applyFill="1" applyBorder="1" applyAlignment="1">
      <alignment horizontal="center"/>
    </xf>
    <xf numFmtId="164" fontId="2" fillId="8" borderId="3" xfId="3" applyNumberFormat="1" applyFont="1" applyFill="1" applyBorder="1"/>
    <xf numFmtId="164" fontId="23" fillId="2" borderId="3" xfId="3" applyNumberFormat="1" applyFont="1" applyFill="1" applyBorder="1" applyAlignment="1">
      <alignment horizontal="center"/>
    </xf>
    <xf numFmtId="164" fontId="4" fillId="2" borderId="3" xfId="3" applyNumberFormat="1" applyFont="1" applyFill="1" applyBorder="1" applyAlignment="1">
      <alignment horizontal="center"/>
    </xf>
    <xf numFmtId="164" fontId="4" fillId="2" borderId="36" xfId="3" applyNumberFormat="1" applyFont="1" applyFill="1" applyBorder="1" applyAlignment="1">
      <alignment horizontal="center"/>
    </xf>
    <xf numFmtId="164" fontId="2" fillId="2" borderId="36" xfId="3" applyNumberFormat="1" applyFont="1" applyFill="1" applyBorder="1" applyAlignment="1">
      <alignment horizontal="center"/>
    </xf>
    <xf numFmtId="164" fontId="2" fillId="2" borderId="1" xfId="3" applyNumberFormat="1" applyFont="1" applyFill="1" applyBorder="1" applyAlignment="1">
      <alignment horizontal="center"/>
    </xf>
    <xf numFmtId="164" fontId="4" fillId="2" borderId="4" xfId="3" applyNumberFormat="1" applyFont="1" applyFill="1" applyBorder="1" applyAlignment="1">
      <alignment horizontal="center"/>
    </xf>
    <xf numFmtId="164" fontId="2" fillId="8" borderId="4" xfId="3" applyNumberFormat="1" applyFont="1" applyFill="1" applyBorder="1" applyAlignment="1">
      <alignment horizontal="center"/>
    </xf>
    <xf numFmtId="164" fontId="4" fillId="8" borderId="37" xfId="3" applyNumberFormat="1" applyFont="1" applyFill="1" applyBorder="1" applyAlignment="1">
      <alignment horizontal="center"/>
    </xf>
    <xf numFmtId="164" fontId="2" fillId="8" borderId="27" xfId="3" applyNumberFormat="1" applyFont="1" applyFill="1" applyBorder="1"/>
    <xf numFmtId="164" fontId="0" fillId="8" borderId="27" xfId="3" applyNumberFormat="1" applyFont="1" applyFill="1" applyBorder="1"/>
    <xf numFmtId="164" fontId="2" fillId="2" borderId="27" xfId="3" applyNumberFormat="1" applyFont="1" applyFill="1" applyBorder="1"/>
    <xf numFmtId="164" fontId="0" fillId="2" borderId="27" xfId="3" applyNumberFormat="1" applyFont="1" applyFill="1" applyBorder="1"/>
    <xf numFmtId="164" fontId="0" fillId="2" borderId="15" xfId="3" applyNumberFormat="1" applyFont="1" applyFill="1" applyBorder="1"/>
    <xf numFmtId="164" fontId="0" fillId="2" borderId="28" xfId="3" applyNumberFormat="1" applyFont="1" applyFill="1" applyBorder="1"/>
    <xf numFmtId="164" fontId="2" fillId="8" borderId="5" xfId="3" applyNumberFormat="1" applyFont="1" applyFill="1" applyBorder="1" applyAlignment="1">
      <alignment horizontal="center"/>
    </xf>
    <xf numFmtId="164" fontId="2" fillId="8" borderId="5" xfId="3" applyNumberFormat="1" applyFont="1" applyFill="1" applyBorder="1"/>
    <xf numFmtId="164" fontId="0" fillId="8" borderId="5" xfId="3" applyNumberFormat="1" applyFont="1" applyFill="1" applyBorder="1"/>
    <xf numFmtId="164" fontId="2" fillId="2" borderId="5" xfId="3" applyNumberFormat="1" applyFont="1" applyFill="1" applyBorder="1"/>
    <xf numFmtId="164" fontId="0" fillId="2" borderId="5" xfId="3" applyNumberFormat="1" applyFont="1" applyFill="1" applyBorder="1"/>
    <xf numFmtId="164" fontId="0" fillId="2" borderId="21" xfId="3" applyNumberFormat="1" applyFont="1" applyFill="1" applyBorder="1"/>
    <xf numFmtId="164" fontId="0" fillId="2" borderId="34" xfId="3" applyNumberFormat="1" applyFont="1" applyFill="1" applyBorder="1"/>
    <xf numFmtId="164" fontId="2" fillId="8" borderId="4" xfId="3" applyNumberFormat="1" applyFont="1" applyFill="1" applyBorder="1"/>
    <xf numFmtId="164" fontId="0" fillId="8" borderId="4" xfId="3" applyNumberFormat="1" applyFont="1" applyFill="1" applyBorder="1"/>
    <xf numFmtId="164" fontId="2" fillId="2" borderId="4" xfId="3" applyNumberFormat="1" applyFont="1" applyFill="1" applyBorder="1"/>
    <xf numFmtId="164" fontId="0" fillId="2" borderId="4" xfId="3" applyNumberFormat="1" applyFont="1" applyFill="1" applyBorder="1"/>
    <xf numFmtId="164" fontId="0" fillId="2" borderId="25" xfId="3" applyNumberFormat="1" applyFont="1" applyFill="1" applyBorder="1"/>
    <xf numFmtId="164" fontId="0" fillId="2" borderId="33" xfId="3" applyNumberFormat="1" applyFont="1" applyFill="1" applyBorder="1"/>
    <xf numFmtId="164" fontId="0" fillId="2" borderId="49" xfId="3" applyNumberFormat="1" applyFont="1" applyFill="1" applyBorder="1"/>
    <xf numFmtId="164" fontId="0" fillId="2" borderId="32" xfId="3" applyNumberFormat="1" applyFont="1" applyFill="1" applyBorder="1"/>
    <xf numFmtId="164" fontId="0" fillId="2" borderId="16" xfId="3" applyNumberFormat="1" applyFont="1" applyFill="1" applyBorder="1"/>
    <xf numFmtId="164" fontId="0" fillId="2" borderId="30" xfId="3" applyNumberFormat="1" applyFont="1" applyFill="1" applyBorder="1"/>
    <xf numFmtId="164" fontId="0" fillId="8" borderId="4" xfId="3" applyNumberFormat="1" applyFont="1" applyFill="1" applyBorder="1" applyAlignment="1">
      <alignment horizontal="center"/>
    </xf>
    <xf numFmtId="164" fontId="23" fillId="2" borderId="4" xfId="3" applyNumberFormat="1" applyFont="1" applyFill="1" applyBorder="1"/>
    <xf numFmtId="164" fontId="0" fillId="8" borderId="5" xfId="3" applyNumberFormat="1" applyFont="1" applyFill="1" applyBorder="1" applyAlignment="1">
      <alignment horizontal="center"/>
    </xf>
    <xf numFmtId="164" fontId="16" fillId="8" borderId="37" xfId="3" applyNumberFormat="1" applyFont="1" applyFill="1" applyBorder="1" applyAlignment="1">
      <alignment horizontal="center"/>
    </xf>
    <xf numFmtId="164" fontId="0" fillId="2" borderId="17" xfId="3" applyNumberFormat="1" applyFont="1" applyFill="1" applyBorder="1"/>
    <xf numFmtId="164" fontId="4" fillId="8" borderId="46" xfId="3" applyNumberFormat="1" applyFont="1" applyFill="1" applyBorder="1" applyAlignment="1">
      <alignment horizontal="center"/>
    </xf>
    <xf numFmtId="164" fontId="4" fillId="2" borderId="46" xfId="3" applyNumberFormat="1" applyFont="1" applyFill="1" applyBorder="1" applyAlignment="1">
      <alignment horizontal="center"/>
    </xf>
    <xf numFmtId="164" fontId="0" fillId="8" borderId="27" xfId="3" applyNumberFormat="1" applyFont="1" applyFill="1" applyBorder="1" applyAlignment="1">
      <alignment horizontal="center"/>
    </xf>
    <xf numFmtId="164" fontId="0" fillId="2" borderId="0" xfId="3" applyNumberFormat="1" applyFont="1" applyFill="1"/>
    <xf numFmtId="164" fontId="2" fillId="2" borderId="37" xfId="3" applyNumberFormat="1" applyFont="1" applyFill="1" applyBorder="1" applyAlignment="1">
      <alignment horizontal="center"/>
    </xf>
    <xf numFmtId="164" fontId="0" fillId="2" borderId="37" xfId="3" applyNumberFormat="1" applyFont="1" applyFill="1" applyBorder="1" applyAlignment="1">
      <alignment horizontal="center"/>
    </xf>
    <xf numFmtId="164" fontId="9" fillId="8" borderId="5" xfId="3" applyNumberFormat="1" applyFont="1" applyFill="1" applyBorder="1" applyAlignment="1">
      <alignment horizontal="center"/>
    </xf>
    <xf numFmtId="164" fontId="0" fillId="5" borderId="37" xfId="3" applyNumberFormat="1" applyFont="1" applyFill="1" applyBorder="1" applyAlignment="1">
      <alignment horizontal="center"/>
    </xf>
    <xf numFmtId="164" fontId="0" fillId="4" borderId="37" xfId="3" applyNumberFormat="1" applyFont="1" applyFill="1" applyBorder="1" applyAlignment="1">
      <alignment horizontal="center"/>
    </xf>
    <xf numFmtId="164" fontId="0" fillId="0" borderId="37" xfId="3" applyNumberFormat="1" applyFont="1" applyBorder="1"/>
    <xf numFmtId="164" fontId="0" fillId="6" borderId="37" xfId="3" applyNumberFormat="1" applyFont="1" applyFill="1" applyBorder="1"/>
    <xf numFmtId="164" fontId="2" fillId="2" borderId="37" xfId="3" applyNumberFormat="1" applyFont="1" applyFill="1" applyBorder="1"/>
    <xf numFmtId="164" fontId="0" fillId="2" borderId="37" xfId="3" applyNumberFormat="1" applyFont="1" applyFill="1" applyBorder="1"/>
    <xf numFmtId="164" fontId="0" fillId="8" borderId="37" xfId="0" applyNumberFormat="1" applyFill="1" applyBorder="1" applyAlignment="1">
      <alignment horizontal="center"/>
    </xf>
    <xf numFmtId="0" fontId="4" fillId="8" borderId="36" xfId="0" applyFont="1" applyFill="1" applyBorder="1"/>
    <xf numFmtId="164" fontId="2" fillId="0" borderId="37" xfId="3" applyNumberFormat="1" applyFont="1" applyFill="1" applyBorder="1"/>
    <xf numFmtId="0" fontId="4" fillId="9" borderId="0" xfId="0" applyFont="1" applyFill="1" applyBorder="1"/>
    <xf numFmtId="0" fontId="2" fillId="9" borderId="4" xfId="0" applyFont="1" applyFill="1" applyBorder="1"/>
    <xf numFmtId="0" fontId="0" fillId="9" borderId="4" xfId="0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164" fontId="0" fillId="9" borderId="4" xfId="3" applyNumberFormat="1" applyFont="1" applyFill="1" applyBorder="1" applyAlignment="1">
      <alignment horizontal="center"/>
    </xf>
    <xf numFmtId="164" fontId="0" fillId="9" borderId="1" xfId="3" applyNumberFormat="1" applyFont="1" applyFill="1" applyBorder="1"/>
    <xf numFmtId="164" fontId="0" fillId="9" borderId="2" xfId="3" applyNumberFormat="1" applyFont="1" applyFill="1" applyBorder="1"/>
    <xf numFmtId="164" fontId="2" fillId="9" borderId="4" xfId="3" applyNumberFormat="1" applyFont="1" applyFill="1" applyBorder="1"/>
    <xf numFmtId="164" fontId="0" fillId="9" borderId="4" xfId="3" applyNumberFormat="1" applyFont="1" applyFill="1" applyBorder="1"/>
    <xf numFmtId="164" fontId="0" fillId="9" borderId="25" xfId="3" applyNumberFormat="1" applyFont="1" applyFill="1" applyBorder="1"/>
    <xf numFmtId="3" fontId="2" fillId="8" borderId="4" xfId="0" applyNumberFormat="1" applyFont="1" applyFill="1" applyBorder="1" applyAlignment="1">
      <alignment horizontal="center"/>
    </xf>
    <xf numFmtId="49" fontId="11" fillId="10" borderId="1" xfId="0" applyNumberFormat="1" applyFont="1" applyFill="1" applyBorder="1" applyAlignment="1">
      <alignment horizontal="center" textRotation="90"/>
    </xf>
    <xf numFmtId="49" fontId="11" fillId="11" borderId="1" xfId="0" applyNumberFormat="1" applyFont="1" applyFill="1" applyBorder="1" applyAlignment="1">
      <alignment horizontal="center" textRotation="90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2" fillId="0" borderId="4" xfId="0" applyFont="1" applyFill="1" applyBorder="1"/>
  </cellXfs>
  <cellStyles count="4">
    <cellStyle name="Komma" xfId="3" builtinId="3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T120"/>
  <sheetViews>
    <sheetView zoomScale="85" zoomScaleNormal="85" workbookViewId="0">
      <pane xSplit="9060" ySplit="3090" topLeftCell="R45" activePane="topRight"/>
      <selection activeCell="B1" sqref="B1:C1"/>
      <selection pane="topRight" activeCell="AH1" sqref="AH1:AH65536"/>
      <selection pane="bottomLeft" activeCell="A10" sqref="A10:IV10"/>
      <selection pane="bottomRight" activeCell="AM65" sqref="AM65"/>
    </sheetView>
  </sheetViews>
  <sheetFormatPr baseColWidth="10" defaultRowHeight="12.75" x14ac:dyDescent="0.2"/>
  <cols>
    <col min="2" max="2" width="26.42578125" bestFit="1" customWidth="1"/>
    <col min="3" max="3" width="7.7109375" style="30" bestFit="1" customWidth="1"/>
    <col min="4" max="4" width="10.28515625" style="30" bestFit="1" customWidth="1"/>
    <col min="5" max="5" width="9.28515625" style="30" hidden="1" customWidth="1"/>
    <col min="6" max="6" width="7.7109375" style="30" bestFit="1" customWidth="1"/>
    <col min="7" max="7" width="6.5703125" style="30" bestFit="1" customWidth="1"/>
    <col min="8" max="8" width="4.7109375" style="30" customWidth="1"/>
    <col min="9" max="9" width="7.28515625" style="30" customWidth="1"/>
    <col min="10" max="10" width="8.140625" bestFit="1" customWidth="1"/>
    <col min="11" max="11" width="7.5703125" customWidth="1"/>
    <col min="12" max="12" width="7.28515625" style="30" customWidth="1"/>
    <col min="13" max="13" width="6.42578125" bestFit="1" customWidth="1"/>
    <col min="14" max="15" width="5.140625" bestFit="1" customWidth="1"/>
    <col min="16" max="16" width="4.7109375" bestFit="1" customWidth="1"/>
    <col min="17" max="17" width="5.140625" bestFit="1" customWidth="1"/>
    <col min="18" max="18" width="6.140625" bestFit="1" customWidth="1"/>
    <col min="19" max="19" width="4.7109375" bestFit="1" customWidth="1"/>
    <col min="20" max="20" width="4.7109375" customWidth="1"/>
    <col min="21" max="21" width="4" bestFit="1" customWidth="1"/>
    <col min="22" max="22" width="4.140625" bestFit="1" customWidth="1"/>
    <col min="23" max="23" width="4" bestFit="1" customWidth="1"/>
    <col min="24" max="24" width="4.7109375" customWidth="1"/>
    <col min="25" max="25" width="4" bestFit="1" customWidth="1"/>
    <col min="26" max="26" width="4.7109375" bestFit="1" customWidth="1"/>
    <col min="27" max="27" width="4" bestFit="1" customWidth="1"/>
    <col min="28" max="28" width="5" customWidth="1"/>
    <col min="29" max="31" width="4.7109375" bestFit="1" customWidth="1"/>
    <col min="32" max="32" width="4" bestFit="1" customWidth="1"/>
    <col min="33" max="34" width="4.7109375" bestFit="1" customWidth="1"/>
    <col min="35" max="35" width="4" bestFit="1" customWidth="1"/>
    <col min="36" max="38" width="4.7109375" bestFit="1" customWidth="1"/>
    <col min="39" max="39" width="4.140625" bestFit="1" customWidth="1"/>
    <col min="40" max="40" width="4" bestFit="1" customWidth="1"/>
    <col min="41" max="41" width="4.5703125" customWidth="1"/>
    <col min="42" max="42" width="4" bestFit="1" customWidth="1"/>
    <col min="43" max="43" width="4.85546875" customWidth="1"/>
    <col min="44" max="44" width="4.7109375" bestFit="1" customWidth="1"/>
    <col min="45" max="45" width="6.7109375" customWidth="1"/>
    <col min="46" max="46" width="15.5703125" customWidth="1"/>
  </cols>
  <sheetData>
    <row r="1" spans="1:46" ht="141" x14ac:dyDescent="0.2">
      <c r="B1" s="490" t="s">
        <v>194</v>
      </c>
      <c r="C1" s="491" t="s">
        <v>57</v>
      </c>
      <c r="D1" s="187" t="s">
        <v>58</v>
      </c>
      <c r="E1" s="188" t="s">
        <v>173</v>
      </c>
      <c r="F1" s="189" t="s">
        <v>155</v>
      </c>
      <c r="G1" s="189" t="s">
        <v>156</v>
      </c>
      <c r="H1" s="272" t="s">
        <v>157</v>
      </c>
      <c r="I1" s="189" t="s">
        <v>158</v>
      </c>
      <c r="J1" s="254" t="s">
        <v>185</v>
      </c>
      <c r="K1" s="254" t="s">
        <v>186</v>
      </c>
      <c r="L1" s="190" t="s">
        <v>56</v>
      </c>
      <c r="M1" s="191" t="s">
        <v>8</v>
      </c>
      <c r="N1" s="191" t="s">
        <v>22</v>
      </c>
      <c r="O1" s="191" t="s">
        <v>23</v>
      </c>
      <c r="P1" s="191" t="s">
        <v>9</v>
      </c>
      <c r="Q1" s="192" t="s">
        <v>24</v>
      </c>
      <c r="R1" s="191" t="s">
        <v>0</v>
      </c>
      <c r="S1" s="191" t="s">
        <v>1</v>
      </c>
      <c r="T1" s="191" t="s">
        <v>68</v>
      </c>
      <c r="U1" s="191" t="s">
        <v>25</v>
      </c>
      <c r="V1" s="191" t="s">
        <v>39</v>
      </c>
      <c r="W1" s="191" t="s">
        <v>38</v>
      </c>
      <c r="X1" s="192" t="s">
        <v>66</v>
      </c>
      <c r="Y1" s="191" t="s">
        <v>26</v>
      </c>
      <c r="Z1" s="191" t="s">
        <v>32</v>
      </c>
      <c r="AA1" s="191" t="s">
        <v>43</v>
      </c>
      <c r="AB1" s="191" t="s">
        <v>10</v>
      </c>
      <c r="AC1" s="191" t="s">
        <v>11</v>
      </c>
      <c r="AD1" s="191" t="s">
        <v>2</v>
      </c>
      <c r="AE1" s="191" t="s">
        <v>3</v>
      </c>
      <c r="AF1" s="191" t="s">
        <v>40</v>
      </c>
      <c r="AG1" s="191" t="s">
        <v>12</v>
      </c>
      <c r="AH1" s="191" t="s">
        <v>13</v>
      </c>
      <c r="AI1" s="191" t="s">
        <v>4</v>
      </c>
      <c r="AJ1" s="191" t="s">
        <v>36</v>
      </c>
      <c r="AK1" s="191" t="s">
        <v>27</v>
      </c>
      <c r="AL1" s="191" t="s">
        <v>28</v>
      </c>
      <c r="AM1" s="191" t="s">
        <v>29</v>
      </c>
      <c r="AN1" s="191" t="s">
        <v>34</v>
      </c>
      <c r="AO1" s="191" t="s">
        <v>5</v>
      </c>
      <c r="AP1" s="191" t="s">
        <v>30</v>
      </c>
      <c r="AQ1" s="191" t="s">
        <v>6</v>
      </c>
      <c r="AR1" s="191" t="s">
        <v>31</v>
      </c>
      <c r="AS1" s="191" t="s">
        <v>100</v>
      </c>
    </row>
    <row r="2" spans="1:46" x14ac:dyDescent="0.2">
      <c r="A2" s="193" t="s">
        <v>133</v>
      </c>
      <c r="B2" s="102" t="s">
        <v>14</v>
      </c>
      <c r="C2" s="103"/>
      <c r="D2" s="103"/>
      <c r="E2" s="103"/>
      <c r="F2" s="159"/>
      <c r="G2" s="159"/>
      <c r="H2" s="103"/>
      <c r="I2" s="159"/>
      <c r="J2" s="102"/>
      <c r="K2" s="102"/>
      <c r="L2" s="103"/>
      <c r="M2" s="104">
        <v>20</v>
      </c>
      <c r="N2" s="104">
        <v>50</v>
      </c>
      <c r="O2" s="104">
        <v>20</v>
      </c>
      <c r="P2" s="104">
        <v>50</v>
      </c>
      <c r="Q2" s="104">
        <v>100</v>
      </c>
      <c r="R2" s="104">
        <v>100</v>
      </c>
      <c r="S2" s="104">
        <v>100</v>
      </c>
      <c r="T2" s="104">
        <v>0</v>
      </c>
      <c r="U2" s="104">
        <v>50</v>
      </c>
      <c r="V2" s="104">
        <v>100</v>
      </c>
      <c r="W2" s="104">
        <v>100</v>
      </c>
      <c r="X2" s="104">
        <v>100</v>
      </c>
      <c r="Y2" s="104">
        <v>100</v>
      </c>
      <c r="Z2" s="104">
        <v>100</v>
      </c>
      <c r="AA2" s="104">
        <v>100</v>
      </c>
      <c r="AB2" s="104">
        <v>100</v>
      </c>
      <c r="AC2" s="104">
        <v>50</v>
      </c>
      <c r="AD2" s="104">
        <v>100</v>
      </c>
      <c r="AE2" s="104">
        <v>100</v>
      </c>
      <c r="AF2" s="104">
        <v>100</v>
      </c>
      <c r="AG2" s="104">
        <v>100</v>
      </c>
      <c r="AH2" s="104">
        <v>100</v>
      </c>
      <c r="AI2" s="104">
        <v>20</v>
      </c>
      <c r="AJ2" s="104">
        <v>65</v>
      </c>
      <c r="AK2" s="104">
        <v>100</v>
      </c>
      <c r="AL2" s="104">
        <v>100</v>
      </c>
      <c r="AM2" s="104">
        <v>70</v>
      </c>
      <c r="AN2" s="104">
        <v>100</v>
      </c>
      <c r="AO2" s="104">
        <v>100</v>
      </c>
      <c r="AP2" s="104">
        <v>100</v>
      </c>
      <c r="AQ2" s="104">
        <v>100</v>
      </c>
      <c r="AR2" s="104">
        <v>100</v>
      </c>
      <c r="AS2" s="105"/>
    </row>
    <row r="3" spans="1:46" ht="13.5" thickBot="1" x14ac:dyDescent="0.25">
      <c r="A3" s="194"/>
      <c r="B3" s="195" t="s">
        <v>150</v>
      </c>
      <c r="C3" s="196"/>
      <c r="D3" s="196"/>
      <c r="E3" s="196"/>
      <c r="F3" s="156"/>
      <c r="G3" s="156"/>
      <c r="H3" s="196"/>
      <c r="I3" s="156"/>
      <c r="J3" s="197"/>
      <c r="K3" s="197"/>
      <c r="L3" s="196"/>
      <c r="M3" s="198">
        <f>800*M2/100</f>
        <v>160</v>
      </c>
      <c r="N3" s="198">
        <f t="shared" ref="N3:AR3" si="0">800*N2/100</f>
        <v>400</v>
      </c>
      <c r="O3" s="198">
        <f t="shared" si="0"/>
        <v>160</v>
      </c>
      <c r="P3" s="198">
        <f t="shared" si="0"/>
        <v>400</v>
      </c>
      <c r="Q3" s="198">
        <f t="shared" si="0"/>
        <v>800</v>
      </c>
      <c r="R3" s="198">
        <f t="shared" si="0"/>
        <v>800</v>
      </c>
      <c r="S3" s="198">
        <f t="shared" si="0"/>
        <v>800</v>
      </c>
      <c r="T3" s="198">
        <v>800</v>
      </c>
      <c r="U3" s="198">
        <f t="shared" si="0"/>
        <v>400</v>
      </c>
      <c r="V3" s="198">
        <f t="shared" si="0"/>
        <v>800</v>
      </c>
      <c r="W3" s="198">
        <f t="shared" si="0"/>
        <v>800</v>
      </c>
      <c r="X3" s="198">
        <f t="shared" si="0"/>
        <v>800</v>
      </c>
      <c r="Y3" s="198">
        <f t="shared" si="0"/>
        <v>800</v>
      </c>
      <c r="Z3" s="198">
        <f t="shared" si="0"/>
        <v>800</v>
      </c>
      <c r="AA3" s="198">
        <f t="shared" si="0"/>
        <v>800</v>
      </c>
      <c r="AB3" s="198">
        <f t="shared" si="0"/>
        <v>800</v>
      </c>
      <c r="AC3" s="198">
        <f t="shared" si="0"/>
        <v>400</v>
      </c>
      <c r="AD3" s="198">
        <f t="shared" si="0"/>
        <v>800</v>
      </c>
      <c r="AE3" s="198">
        <f t="shared" si="0"/>
        <v>800</v>
      </c>
      <c r="AF3" s="198">
        <f t="shared" si="0"/>
        <v>800</v>
      </c>
      <c r="AG3" s="198">
        <f t="shared" si="0"/>
        <v>800</v>
      </c>
      <c r="AH3" s="198">
        <f t="shared" si="0"/>
        <v>800</v>
      </c>
      <c r="AI3" s="198">
        <f t="shared" si="0"/>
        <v>160</v>
      </c>
      <c r="AJ3" s="198">
        <f t="shared" si="0"/>
        <v>520</v>
      </c>
      <c r="AK3" s="198">
        <f t="shared" si="0"/>
        <v>800</v>
      </c>
      <c r="AL3" s="198">
        <f t="shared" si="0"/>
        <v>800</v>
      </c>
      <c r="AM3" s="198">
        <f t="shared" si="0"/>
        <v>560</v>
      </c>
      <c r="AN3" s="198">
        <f t="shared" si="0"/>
        <v>800</v>
      </c>
      <c r="AO3" s="198">
        <f t="shared" si="0"/>
        <v>800</v>
      </c>
      <c r="AP3" s="198">
        <f t="shared" si="0"/>
        <v>800</v>
      </c>
      <c r="AQ3" s="198">
        <f t="shared" si="0"/>
        <v>800</v>
      </c>
      <c r="AR3" s="198">
        <f t="shared" si="0"/>
        <v>800</v>
      </c>
      <c r="AS3" s="199"/>
    </row>
    <row r="4" spans="1:46" x14ac:dyDescent="0.2">
      <c r="A4" s="113"/>
      <c r="B4" s="4" t="s">
        <v>15</v>
      </c>
      <c r="C4" s="28">
        <v>10</v>
      </c>
      <c r="D4" s="28">
        <v>80</v>
      </c>
      <c r="E4" s="209">
        <f>+(C4*D4)*680</f>
        <v>544000</v>
      </c>
      <c r="F4" s="153">
        <f t="shared" ref="F4:F31" si="1">+((C4*D4*E)/60)/$C$92</f>
        <v>1394.5578231292516</v>
      </c>
      <c r="G4" s="153">
        <f t="shared" ref="G4:G31" si="2">+(C4*D4)/60*$D$90</f>
        <v>454.11146914906311</v>
      </c>
      <c r="H4" s="103"/>
      <c r="I4" s="153">
        <f t="shared" ref="I4:I31" si="3">+F4-G4+H4</f>
        <v>940.44635398018841</v>
      </c>
      <c r="J4" s="5"/>
      <c r="K4" s="232">
        <f>SUM(L4:AS4)</f>
        <v>620</v>
      </c>
      <c r="L4" s="36"/>
      <c r="M4" s="54"/>
      <c r="N4" s="54"/>
      <c r="O4" s="54">
        <v>126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8">
        <v>348</v>
      </c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>
        <v>146</v>
      </c>
      <c r="AQ4" s="54"/>
      <c r="AR4" s="54"/>
      <c r="AS4" s="119" t="s">
        <v>101</v>
      </c>
      <c r="AT4" t="s">
        <v>123</v>
      </c>
    </row>
    <row r="5" spans="1:46" x14ac:dyDescent="0.2">
      <c r="A5" s="113"/>
      <c r="B5" s="1" t="s">
        <v>45</v>
      </c>
      <c r="C5" s="20">
        <v>10</v>
      </c>
      <c r="D5" s="20">
        <v>20</v>
      </c>
      <c r="E5" s="209">
        <f t="shared" ref="E5:E40" si="4">+(C5*D5)*680</f>
        <v>136000</v>
      </c>
      <c r="F5" s="153">
        <f t="shared" si="1"/>
        <v>348.63945578231289</v>
      </c>
      <c r="G5" s="153">
        <f t="shared" si="2"/>
        <v>113.52786728726578</v>
      </c>
      <c r="H5" s="103"/>
      <c r="I5" s="153">
        <f t="shared" si="3"/>
        <v>235.1115884950471</v>
      </c>
      <c r="J5" s="9">
        <v>324</v>
      </c>
      <c r="K5" s="233">
        <f t="shared" ref="K5:K17" si="5">SUM(L5:AS5)</f>
        <v>324</v>
      </c>
      <c r="L5" s="31">
        <v>300</v>
      </c>
      <c r="N5" s="52"/>
      <c r="O5" s="57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>
        <v>24</v>
      </c>
      <c r="AQ5" s="52"/>
      <c r="AR5" s="52"/>
      <c r="AS5" s="114"/>
    </row>
    <row r="6" spans="1:46" x14ac:dyDescent="0.2">
      <c r="A6" s="113"/>
      <c r="B6" s="1" t="s">
        <v>16</v>
      </c>
      <c r="C6" s="20">
        <v>10</v>
      </c>
      <c r="D6" s="20">
        <v>80</v>
      </c>
      <c r="E6" s="209">
        <f t="shared" si="4"/>
        <v>544000</v>
      </c>
      <c r="F6" s="153">
        <f t="shared" si="1"/>
        <v>1394.5578231292516</v>
      </c>
      <c r="G6" s="153">
        <f t="shared" si="2"/>
        <v>454.11146914906311</v>
      </c>
      <c r="H6" s="103"/>
      <c r="I6" s="153">
        <f t="shared" si="3"/>
        <v>940.44635398018841</v>
      </c>
      <c r="J6" s="15">
        <v>760</v>
      </c>
      <c r="K6" s="233">
        <f>SUM(L6:AS6)</f>
        <v>720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>
        <v>360</v>
      </c>
      <c r="W6" s="52"/>
      <c r="X6" s="52"/>
      <c r="Y6" s="52"/>
      <c r="Z6" s="52"/>
      <c r="AA6" s="52"/>
      <c r="AB6" s="52"/>
      <c r="AC6" s="52"/>
      <c r="AD6" s="52"/>
      <c r="AE6" s="52"/>
      <c r="AF6" s="52">
        <v>360</v>
      </c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114" t="s">
        <v>102</v>
      </c>
      <c r="AT6" t="s">
        <v>124</v>
      </c>
    </row>
    <row r="7" spans="1:46" x14ac:dyDescent="0.2">
      <c r="A7" s="113"/>
      <c r="B7" s="8" t="s">
        <v>44</v>
      </c>
      <c r="C7" s="22">
        <v>5</v>
      </c>
      <c r="D7" s="22">
        <v>80</v>
      </c>
      <c r="E7" s="209">
        <f t="shared" si="4"/>
        <v>272000</v>
      </c>
      <c r="F7" s="153">
        <f t="shared" si="1"/>
        <v>697.27891156462579</v>
      </c>
      <c r="G7" s="153">
        <f t="shared" si="2"/>
        <v>227.05573457453156</v>
      </c>
      <c r="H7" s="103"/>
      <c r="I7" s="153">
        <f t="shared" si="3"/>
        <v>470.2231769900942</v>
      </c>
      <c r="J7" s="3">
        <v>570</v>
      </c>
      <c r="K7" s="233">
        <f t="shared" si="5"/>
        <v>590</v>
      </c>
      <c r="L7" s="31">
        <v>80</v>
      </c>
      <c r="M7" s="52"/>
      <c r="N7" s="52"/>
      <c r="O7" s="52"/>
      <c r="P7" s="52"/>
      <c r="Q7" s="52"/>
      <c r="R7" s="52"/>
      <c r="S7" s="52"/>
      <c r="T7" s="52">
        <v>250</v>
      </c>
      <c r="U7" s="52"/>
      <c r="V7" s="52"/>
      <c r="W7" s="52"/>
      <c r="X7" s="52"/>
      <c r="Y7" s="52"/>
      <c r="Z7" s="52"/>
      <c r="AA7" s="52"/>
      <c r="AB7" s="52"/>
      <c r="AC7" s="52"/>
      <c r="AD7" s="52"/>
      <c r="AE7" s="57">
        <v>260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114"/>
    </row>
    <row r="8" spans="1:46" x14ac:dyDescent="0.2">
      <c r="A8" s="113"/>
      <c r="B8" s="15" t="s">
        <v>48</v>
      </c>
      <c r="C8" s="20">
        <v>5</v>
      </c>
      <c r="D8" s="20">
        <v>50</v>
      </c>
      <c r="E8" s="209">
        <f t="shared" si="4"/>
        <v>170000</v>
      </c>
      <c r="F8" s="153">
        <f t="shared" si="1"/>
        <v>435.7993197278912</v>
      </c>
      <c r="G8" s="153">
        <f t="shared" si="2"/>
        <v>141.90983410908223</v>
      </c>
      <c r="H8" s="103"/>
      <c r="I8" s="153">
        <f t="shared" si="3"/>
        <v>293.88948561880898</v>
      </c>
      <c r="J8" s="3">
        <v>360</v>
      </c>
      <c r="K8" s="233">
        <f t="shared" si="5"/>
        <v>360</v>
      </c>
      <c r="L8" s="31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7">
        <v>225</v>
      </c>
      <c r="AI8" s="52"/>
      <c r="AJ8" s="52"/>
      <c r="AK8" s="52"/>
      <c r="AL8" s="52">
        <v>25</v>
      </c>
      <c r="AM8" s="52"/>
      <c r="AN8" s="52"/>
      <c r="AO8" s="52">
        <v>110</v>
      </c>
      <c r="AP8" s="52"/>
      <c r="AQ8" s="52"/>
      <c r="AR8" s="52"/>
      <c r="AS8" s="115" t="s">
        <v>103</v>
      </c>
      <c r="AT8" s="96" t="s">
        <v>125</v>
      </c>
    </row>
    <row r="9" spans="1:46" ht="13.5" thickBot="1" x14ac:dyDescent="0.25">
      <c r="A9" s="113"/>
      <c r="B9" s="14" t="s">
        <v>49</v>
      </c>
      <c r="C9" s="23">
        <v>5</v>
      </c>
      <c r="D9" s="23">
        <v>60</v>
      </c>
      <c r="E9" s="213">
        <f t="shared" si="4"/>
        <v>204000</v>
      </c>
      <c r="F9" s="160">
        <f t="shared" si="1"/>
        <v>522.9591836734694</v>
      </c>
      <c r="G9" s="160">
        <f t="shared" si="2"/>
        <v>170.29180093089866</v>
      </c>
      <c r="H9" s="226"/>
      <c r="I9" s="160">
        <f t="shared" si="3"/>
        <v>352.66738274257074</v>
      </c>
      <c r="J9" s="7">
        <v>360</v>
      </c>
      <c r="K9" s="234">
        <f t="shared" si="5"/>
        <v>360</v>
      </c>
      <c r="L9" s="32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60">
        <v>300</v>
      </c>
      <c r="AH9" s="53"/>
      <c r="AI9" s="53">
        <v>60</v>
      </c>
      <c r="AJ9" s="53"/>
      <c r="AK9" s="53"/>
      <c r="AL9" s="53"/>
      <c r="AM9" s="53"/>
      <c r="AN9" s="53"/>
      <c r="AO9" s="53"/>
      <c r="AP9" s="53"/>
      <c r="AQ9" s="53"/>
      <c r="AR9" s="53"/>
      <c r="AS9" s="116"/>
      <c r="AT9" t="s">
        <v>126</v>
      </c>
    </row>
    <row r="10" spans="1:46" x14ac:dyDescent="0.2">
      <c r="A10" s="113"/>
      <c r="B10" s="13" t="s">
        <v>17</v>
      </c>
      <c r="C10" s="24">
        <v>10</v>
      </c>
      <c r="D10" s="24">
        <v>70</v>
      </c>
      <c r="E10" s="209">
        <f>+(C10*D10)*680</f>
        <v>476000</v>
      </c>
      <c r="F10" s="153">
        <f t="shared" si="1"/>
        <v>1220.2380952380952</v>
      </c>
      <c r="G10" s="153">
        <f t="shared" si="2"/>
        <v>397.34753550543019</v>
      </c>
      <c r="H10" s="144"/>
      <c r="I10" s="153">
        <f t="shared" si="3"/>
        <v>822.890559732665</v>
      </c>
      <c r="J10" s="5">
        <v>640</v>
      </c>
      <c r="K10" s="232">
        <f t="shared" si="5"/>
        <v>640</v>
      </c>
      <c r="L10" s="33"/>
      <c r="M10" s="54"/>
      <c r="N10" s="54"/>
      <c r="O10" s="54"/>
      <c r="P10" s="54"/>
      <c r="Q10" s="54"/>
      <c r="R10" s="58">
        <v>590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>
        <v>50</v>
      </c>
      <c r="AP10" s="54"/>
      <c r="AQ10" s="54"/>
      <c r="AR10" s="54"/>
      <c r="AS10" s="117" t="s">
        <v>105</v>
      </c>
      <c r="AT10" t="s">
        <v>131</v>
      </c>
    </row>
    <row r="11" spans="1:46" x14ac:dyDescent="0.2">
      <c r="A11" s="113"/>
      <c r="B11" s="66" t="s">
        <v>18</v>
      </c>
      <c r="C11" s="22">
        <v>5</v>
      </c>
      <c r="D11" s="22">
        <v>95</v>
      </c>
      <c r="E11" s="209">
        <f t="shared" si="4"/>
        <v>323000</v>
      </c>
      <c r="F11" s="153">
        <f t="shared" si="1"/>
        <v>828.01870748299314</v>
      </c>
      <c r="G11" s="153">
        <f t="shared" si="2"/>
        <v>269.62868480725621</v>
      </c>
      <c r="H11" s="103"/>
      <c r="I11" s="153">
        <f t="shared" si="3"/>
        <v>558.39002267573687</v>
      </c>
      <c r="J11" s="3">
        <v>500</v>
      </c>
      <c r="K11" s="233">
        <f t="shared" si="5"/>
        <v>395</v>
      </c>
      <c r="L11" s="31"/>
      <c r="M11" s="52">
        <v>10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7">
        <v>385</v>
      </c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114" t="s">
        <v>101</v>
      </c>
      <c r="AT11" t="s">
        <v>127</v>
      </c>
    </row>
    <row r="12" spans="1:46" x14ac:dyDescent="0.2">
      <c r="A12" s="113"/>
      <c r="B12" s="10" t="s">
        <v>19</v>
      </c>
      <c r="C12" s="26">
        <v>5</v>
      </c>
      <c r="D12" s="26">
        <v>95</v>
      </c>
      <c r="E12" s="210">
        <f t="shared" si="4"/>
        <v>323000</v>
      </c>
      <c r="F12" s="153">
        <f t="shared" si="1"/>
        <v>828.01870748299314</v>
      </c>
      <c r="G12" s="153">
        <f t="shared" si="2"/>
        <v>269.62868480725621</v>
      </c>
      <c r="H12" s="103"/>
      <c r="I12" s="180">
        <f t="shared" si="3"/>
        <v>558.39002267573687</v>
      </c>
      <c r="J12" s="11">
        <v>500</v>
      </c>
      <c r="K12" s="233">
        <f t="shared" si="5"/>
        <v>500</v>
      </c>
      <c r="L12" s="31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7">
        <v>500</v>
      </c>
      <c r="AL12" s="52"/>
      <c r="AM12" s="52"/>
      <c r="AN12" s="52"/>
      <c r="AO12" s="52"/>
      <c r="AP12" s="52"/>
      <c r="AQ12" s="52"/>
      <c r="AR12" s="52"/>
      <c r="AS12" s="114" t="s">
        <v>101</v>
      </c>
      <c r="AT12" t="s">
        <v>128</v>
      </c>
    </row>
    <row r="13" spans="1:46" x14ac:dyDescent="0.2">
      <c r="A13" s="113"/>
      <c r="B13" s="67" t="s">
        <v>80</v>
      </c>
      <c r="C13" s="20">
        <v>10</v>
      </c>
      <c r="D13" s="22">
        <v>30</v>
      </c>
      <c r="E13" s="201">
        <f t="shared" si="4"/>
        <v>204000</v>
      </c>
      <c r="F13" s="153">
        <f t="shared" si="1"/>
        <v>522.9591836734694</v>
      </c>
      <c r="G13" s="153">
        <f t="shared" si="2"/>
        <v>170.29180093089866</v>
      </c>
      <c r="H13" s="103"/>
      <c r="I13" s="207">
        <f t="shared" si="3"/>
        <v>352.66738274257074</v>
      </c>
      <c r="J13" s="3">
        <v>500</v>
      </c>
      <c r="K13" s="233">
        <f t="shared" si="5"/>
        <v>500</v>
      </c>
      <c r="L13" s="31">
        <v>500</v>
      </c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118" t="s">
        <v>107</v>
      </c>
    </row>
    <row r="14" spans="1:46" ht="13.5" thickBot="1" x14ac:dyDescent="0.25">
      <c r="A14" s="113"/>
      <c r="B14" s="6" t="s">
        <v>50</v>
      </c>
      <c r="C14" s="25">
        <v>10</v>
      </c>
      <c r="D14" s="23">
        <v>25</v>
      </c>
      <c r="E14" s="213">
        <f t="shared" si="4"/>
        <v>170000</v>
      </c>
      <c r="F14" s="160">
        <f t="shared" si="1"/>
        <v>435.7993197278912</v>
      </c>
      <c r="G14" s="160">
        <f t="shared" si="2"/>
        <v>141.90983410908223</v>
      </c>
      <c r="H14" s="226"/>
      <c r="I14" s="160">
        <f t="shared" si="3"/>
        <v>293.88948561880898</v>
      </c>
      <c r="J14" s="7">
        <v>470</v>
      </c>
      <c r="K14" s="234">
        <f t="shared" si="5"/>
        <v>360</v>
      </c>
      <c r="L14" s="32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>
        <v>360</v>
      </c>
      <c r="AO14" s="53"/>
      <c r="AP14" s="53"/>
      <c r="AQ14" s="53"/>
      <c r="AR14" s="53"/>
      <c r="AS14" s="116" t="s">
        <v>103</v>
      </c>
      <c r="AT14" t="s">
        <v>129</v>
      </c>
    </row>
    <row r="15" spans="1:46" x14ac:dyDescent="0.2">
      <c r="A15" s="113"/>
      <c r="B15" s="13" t="s">
        <v>42</v>
      </c>
      <c r="C15" s="24">
        <v>5</v>
      </c>
      <c r="D15" s="24">
        <v>35</v>
      </c>
      <c r="E15" s="209">
        <f t="shared" si="4"/>
        <v>119000</v>
      </c>
      <c r="F15" s="153">
        <f t="shared" si="1"/>
        <v>305.0595238095238</v>
      </c>
      <c r="G15" s="153">
        <f t="shared" si="2"/>
        <v>99.336883876357547</v>
      </c>
      <c r="H15" s="144"/>
      <c r="I15" s="153">
        <f t="shared" si="3"/>
        <v>205.72263993316625</v>
      </c>
      <c r="J15" s="5">
        <v>300</v>
      </c>
      <c r="K15" s="232">
        <f t="shared" si="5"/>
        <v>300</v>
      </c>
      <c r="L15" s="33">
        <v>300</v>
      </c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61"/>
      <c r="AE15" s="54"/>
      <c r="AF15" s="54"/>
      <c r="AG15" s="54"/>
      <c r="AH15" s="61"/>
      <c r="AI15" s="54"/>
      <c r="AJ15" s="54"/>
      <c r="AK15" s="58"/>
      <c r="AL15" s="54"/>
      <c r="AM15" s="54"/>
      <c r="AN15" s="54"/>
      <c r="AO15" s="54"/>
      <c r="AP15" s="54"/>
      <c r="AQ15" s="54"/>
      <c r="AR15" s="54"/>
      <c r="AS15" s="119"/>
    </row>
    <row r="16" spans="1:46" x14ac:dyDescent="0.2">
      <c r="A16" s="113"/>
      <c r="B16" s="13" t="s">
        <v>67</v>
      </c>
      <c r="C16" s="24">
        <v>5</v>
      </c>
      <c r="D16" s="24">
        <v>35</v>
      </c>
      <c r="E16" s="209">
        <f t="shared" si="4"/>
        <v>119000</v>
      </c>
      <c r="F16" s="153">
        <f t="shared" si="1"/>
        <v>305.0595238095238</v>
      </c>
      <c r="G16" s="153">
        <f t="shared" si="2"/>
        <v>99.336883876357547</v>
      </c>
      <c r="H16" s="103"/>
      <c r="I16" s="153">
        <f t="shared" si="3"/>
        <v>205.72263993316625</v>
      </c>
      <c r="J16" s="5">
        <v>300</v>
      </c>
      <c r="K16" s="233">
        <f t="shared" si="5"/>
        <v>300</v>
      </c>
      <c r="L16" s="33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8">
        <v>300</v>
      </c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119"/>
    </row>
    <row r="17" spans="1:46" x14ac:dyDescent="0.2">
      <c r="A17" s="113"/>
      <c r="B17" s="8" t="s">
        <v>20</v>
      </c>
      <c r="C17" s="20">
        <v>10</v>
      </c>
      <c r="D17" s="20">
        <v>20</v>
      </c>
      <c r="E17" s="209">
        <f t="shared" si="4"/>
        <v>136000</v>
      </c>
      <c r="F17" s="153">
        <f t="shared" si="1"/>
        <v>348.63945578231289</v>
      </c>
      <c r="G17" s="153">
        <f t="shared" si="2"/>
        <v>113.52786728726578</v>
      </c>
      <c r="H17" s="103"/>
      <c r="I17" s="153">
        <f t="shared" si="3"/>
        <v>235.1115884950471</v>
      </c>
      <c r="J17" s="3">
        <v>500</v>
      </c>
      <c r="K17" s="233">
        <f t="shared" si="5"/>
        <v>500</v>
      </c>
      <c r="L17" s="31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>
        <v>195</v>
      </c>
      <c r="AK17" s="52"/>
      <c r="AL17" s="57">
        <v>235</v>
      </c>
      <c r="AM17" s="52"/>
      <c r="AN17" s="52"/>
      <c r="AO17" s="52">
        <v>70</v>
      </c>
      <c r="AP17" s="52"/>
      <c r="AQ17" s="52"/>
      <c r="AR17" s="52"/>
      <c r="AS17" s="114"/>
    </row>
    <row r="18" spans="1:46" x14ac:dyDescent="0.2">
      <c r="A18" s="113"/>
      <c r="B18" s="8" t="s">
        <v>82</v>
      </c>
      <c r="C18" s="26">
        <v>5</v>
      </c>
      <c r="D18" s="26">
        <v>35</v>
      </c>
      <c r="E18" s="210">
        <f>+(C18*D18)*680</f>
        <v>119000</v>
      </c>
      <c r="F18" s="153">
        <f t="shared" si="1"/>
        <v>305.0595238095238</v>
      </c>
      <c r="G18" s="153">
        <f t="shared" si="2"/>
        <v>99.336883876357547</v>
      </c>
      <c r="H18" s="103"/>
      <c r="I18" s="180">
        <f t="shared" si="3"/>
        <v>205.72263993316625</v>
      </c>
      <c r="J18" s="11">
        <v>275</v>
      </c>
      <c r="K18" s="235">
        <v>275</v>
      </c>
      <c r="L18" s="34">
        <v>250</v>
      </c>
      <c r="M18" s="5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114"/>
      <c r="AT18" t="s">
        <v>106</v>
      </c>
    </row>
    <row r="19" spans="1:46" x14ac:dyDescent="0.2">
      <c r="A19" s="113"/>
      <c r="B19" s="18" t="s">
        <v>41</v>
      </c>
      <c r="C19" s="26">
        <v>5</v>
      </c>
      <c r="D19" s="26">
        <v>20</v>
      </c>
      <c r="E19" s="201">
        <f t="shared" si="4"/>
        <v>68000</v>
      </c>
      <c r="F19" s="153">
        <f t="shared" si="1"/>
        <v>174.31972789115645</v>
      </c>
      <c r="G19" s="153">
        <f t="shared" si="2"/>
        <v>56.763933643632889</v>
      </c>
      <c r="H19" s="103"/>
      <c r="I19" s="207">
        <f t="shared" si="3"/>
        <v>117.55579424752355</v>
      </c>
      <c r="J19" s="11">
        <v>250</v>
      </c>
      <c r="K19" s="233">
        <f t="shared" ref="K19:K36" si="6">SUM(L19:AS19)</f>
        <v>0</v>
      </c>
      <c r="L19" s="34" t="s">
        <v>69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120"/>
    </row>
    <row r="20" spans="1:46" ht="13.5" thickBot="1" x14ac:dyDescent="0.25">
      <c r="A20" s="113"/>
      <c r="B20" s="14" t="s">
        <v>33</v>
      </c>
      <c r="C20" s="25">
        <v>5</v>
      </c>
      <c r="D20" s="25">
        <v>20</v>
      </c>
      <c r="E20" s="211">
        <f>+(C20*D20)*680</f>
        <v>68000</v>
      </c>
      <c r="F20" s="153">
        <f t="shared" si="1"/>
        <v>174.31972789115645</v>
      </c>
      <c r="G20" s="153">
        <f t="shared" si="2"/>
        <v>56.763933643632889</v>
      </c>
      <c r="H20" s="103"/>
      <c r="I20" s="155">
        <f t="shared" si="3"/>
        <v>117.55579424752355</v>
      </c>
      <c r="J20" s="7">
        <v>275</v>
      </c>
      <c r="K20" s="234">
        <f t="shared" si="6"/>
        <v>285</v>
      </c>
      <c r="L20" s="32"/>
      <c r="M20" s="53"/>
      <c r="N20" s="53"/>
      <c r="O20" s="53">
        <v>10</v>
      </c>
      <c r="P20" s="53"/>
      <c r="Q20" s="53"/>
      <c r="R20" s="53"/>
      <c r="S20" s="60">
        <v>275</v>
      </c>
      <c r="T20" s="62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116"/>
    </row>
    <row r="21" spans="1:46" x14ac:dyDescent="0.2">
      <c r="A21" s="113"/>
      <c r="B21" s="13" t="s">
        <v>51</v>
      </c>
      <c r="C21" s="24">
        <v>10</v>
      </c>
      <c r="D21" s="24">
        <v>20</v>
      </c>
      <c r="E21" s="209">
        <f t="shared" si="4"/>
        <v>136000</v>
      </c>
      <c r="F21" s="153">
        <f t="shared" si="1"/>
        <v>348.63945578231289</v>
      </c>
      <c r="G21" s="153">
        <f t="shared" si="2"/>
        <v>113.52786728726578</v>
      </c>
      <c r="H21" s="103"/>
      <c r="I21" s="153">
        <f t="shared" si="3"/>
        <v>235.1115884950471</v>
      </c>
      <c r="J21" s="5">
        <v>440</v>
      </c>
      <c r="K21" s="232">
        <f t="shared" si="6"/>
        <v>550</v>
      </c>
      <c r="L21" s="33">
        <v>70</v>
      </c>
      <c r="M21" s="54"/>
      <c r="N21" s="54">
        <v>40</v>
      </c>
      <c r="O21" s="54"/>
      <c r="P21" s="58">
        <v>210</v>
      </c>
      <c r="Q21" s="54"/>
      <c r="R21" s="54"/>
      <c r="S21" s="54"/>
      <c r="T21" s="54"/>
      <c r="U21" s="54">
        <v>200</v>
      </c>
      <c r="V21" s="54"/>
      <c r="W21" s="54"/>
      <c r="X21" s="54"/>
      <c r="Y21" s="54">
        <v>30</v>
      </c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119"/>
    </row>
    <row r="22" spans="1:46" x14ac:dyDescent="0.2">
      <c r="A22" s="113"/>
      <c r="B22" s="1" t="s">
        <v>52</v>
      </c>
      <c r="C22" s="20">
        <v>10</v>
      </c>
      <c r="D22" s="20">
        <v>20</v>
      </c>
      <c r="E22" s="201">
        <f t="shared" si="4"/>
        <v>136000</v>
      </c>
      <c r="F22" s="153">
        <f t="shared" si="1"/>
        <v>348.63945578231289</v>
      </c>
      <c r="G22" s="153">
        <f t="shared" si="2"/>
        <v>113.52786728726578</v>
      </c>
      <c r="H22" s="103"/>
      <c r="I22" s="207">
        <f t="shared" si="3"/>
        <v>235.1115884950471</v>
      </c>
      <c r="J22" s="3">
        <v>410</v>
      </c>
      <c r="K22" s="233">
        <f t="shared" si="6"/>
        <v>410</v>
      </c>
      <c r="L22" s="31"/>
      <c r="M22" s="52"/>
      <c r="N22" s="59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7">
        <v>350</v>
      </c>
      <c r="AB22" s="52"/>
      <c r="AC22" s="52">
        <v>60</v>
      </c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114"/>
    </row>
    <row r="23" spans="1:46" x14ac:dyDescent="0.2">
      <c r="A23" s="113"/>
      <c r="B23" s="8" t="s">
        <v>37</v>
      </c>
      <c r="C23" s="22">
        <v>5</v>
      </c>
      <c r="D23" s="22">
        <v>20</v>
      </c>
      <c r="E23" s="209">
        <f t="shared" si="4"/>
        <v>68000</v>
      </c>
      <c r="F23" s="153">
        <f t="shared" si="1"/>
        <v>174.31972789115645</v>
      </c>
      <c r="G23" s="153">
        <f t="shared" si="2"/>
        <v>56.763933643632889</v>
      </c>
      <c r="H23" s="103"/>
      <c r="I23" s="153">
        <f t="shared" si="3"/>
        <v>117.55579424752355</v>
      </c>
      <c r="J23" s="3">
        <v>275</v>
      </c>
      <c r="K23" s="233">
        <f t="shared" si="6"/>
        <v>275</v>
      </c>
      <c r="L23" s="31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7">
        <v>275</v>
      </c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114"/>
    </row>
    <row r="24" spans="1:46" ht="13.5" thickBot="1" x14ac:dyDescent="0.25">
      <c r="A24" s="113"/>
      <c r="B24" s="14" t="s">
        <v>53</v>
      </c>
      <c r="C24" s="23">
        <v>5</v>
      </c>
      <c r="D24" s="23">
        <v>20</v>
      </c>
      <c r="E24" s="213">
        <f t="shared" si="4"/>
        <v>68000</v>
      </c>
      <c r="F24" s="160">
        <f t="shared" si="1"/>
        <v>174.31972789115645</v>
      </c>
      <c r="G24" s="160">
        <f t="shared" si="2"/>
        <v>56.763933643632889</v>
      </c>
      <c r="H24" s="226"/>
      <c r="I24" s="160">
        <f t="shared" si="3"/>
        <v>117.55579424752355</v>
      </c>
      <c r="J24" s="7">
        <v>275</v>
      </c>
      <c r="K24" s="234">
        <f t="shared" si="6"/>
        <v>275</v>
      </c>
      <c r="L24" s="3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60">
        <v>275</v>
      </c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116"/>
    </row>
    <row r="25" spans="1:46" x14ac:dyDescent="0.2">
      <c r="A25" s="113"/>
      <c r="B25" s="151" t="s">
        <v>54</v>
      </c>
      <c r="C25" s="24">
        <v>20</v>
      </c>
      <c r="D25" s="24">
        <v>40</v>
      </c>
      <c r="E25" s="209">
        <f t="shared" si="4"/>
        <v>544000</v>
      </c>
      <c r="F25" s="153">
        <f t="shared" si="1"/>
        <v>1394.5578231292516</v>
      </c>
      <c r="G25" s="153">
        <f t="shared" si="2"/>
        <v>454.11146914906311</v>
      </c>
      <c r="H25" s="144"/>
      <c r="I25" s="153">
        <f t="shared" si="3"/>
        <v>940.44635398018841</v>
      </c>
      <c r="J25" s="5">
        <v>680</v>
      </c>
      <c r="K25" s="232">
        <f t="shared" si="6"/>
        <v>680</v>
      </c>
      <c r="L25" s="33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8">
        <v>680</v>
      </c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119"/>
      <c r="AT25" s="96" t="s">
        <v>130</v>
      </c>
    </row>
    <row r="26" spans="1:46" ht="13.5" thickBot="1" x14ac:dyDescent="0.25">
      <c r="A26" s="113"/>
      <c r="B26" s="6" t="s">
        <v>35</v>
      </c>
      <c r="C26" s="25">
        <v>10</v>
      </c>
      <c r="D26" s="25">
        <v>40</v>
      </c>
      <c r="E26" s="213">
        <f t="shared" si="4"/>
        <v>272000</v>
      </c>
      <c r="F26" s="160">
        <f t="shared" si="1"/>
        <v>697.27891156462579</v>
      </c>
      <c r="G26" s="160">
        <f t="shared" si="2"/>
        <v>227.05573457453156</v>
      </c>
      <c r="H26" s="226"/>
      <c r="I26" s="160">
        <f t="shared" si="3"/>
        <v>470.2231769900942</v>
      </c>
      <c r="J26" s="7">
        <v>500</v>
      </c>
      <c r="K26" s="234">
        <f t="shared" si="6"/>
        <v>516</v>
      </c>
      <c r="L26" s="32"/>
      <c r="M26" s="53"/>
      <c r="N26" s="53">
        <v>100</v>
      </c>
      <c r="O26" s="53"/>
      <c r="P26" s="53"/>
      <c r="Q26" s="53"/>
      <c r="R26" s="53"/>
      <c r="S26" s="53"/>
      <c r="T26" s="53"/>
      <c r="U26" s="53"/>
      <c r="V26" s="53"/>
      <c r="W26" s="53">
        <v>150</v>
      </c>
      <c r="X26" s="53"/>
      <c r="Y26" s="53">
        <v>16</v>
      </c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62">
        <v>250</v>
      </c>
      <c r="AK26" s="53"/>
      <c r="AL26" s="53"/>
      <c r="AM26" s="53"/>
      <c r="AN26" s="53"/>
      <c r="AO26" s="53"/>
      <c r="AP26" s="53"/>
      <c r="AQ26" s="53"/>
      <c r="AR26" s="53"/>
      <c r="AS26" s="116"/>
    </row>
    <row r="27" spans="1:46" x14ac:dyDescent="0.2">
      <c r="A27" s="113"/>
      <c r="B27" s="19" t="s">
        <v>59</v>
      </c>
      <c r="C27" s="27">
        <v>5</v>
      </c>
      <c r="D27" s="27">
        <v>10</v>
      </c>
      <c r="E27" s="209">
        <f t="shared" si="4"/>
        <v>34000</v>
      </c>
      <c r="F27" s="153">
        <f t="shared" si="1"/>
        <v>87.159863945578223</v>
      </c>
      <c r="G27" s="153">
        <f t="shared" si="2"/>
        <v>28.381966821816444</v>
      </c>
      <c r="H27" s="144"/>
      <c r="I27" s="153">
        <f t="shared" si="3"/>
        <v>58.777897123761775</v>
      </c>
      <c r="J27" s="17">
        <v>200</v>
      </c>
      <c r="K27" s="232">
        <f t="shared" si="6"/>
        <v>200</v>
      </c>
      <c r="L27" s="35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63"/>
      <c r="AK27" s="56"/>
      <c r="AL27" s="56"/>
      <c r="AM27" s="56"/>
      <c r="AN27" s="56"/>
      <c r="AO27" s="56"/>
      <c r="AP27" s="56"/>
      <c r="AQ27" s="56">
        <v>200</v>
      </c>
      <c r="AR27" s="56"/>
      <c r="AS27" s="121"/>
    </row>
    <row r="28" spans="1:46" x14ac:dyDescent="0.2">
      <c r="A28" s="113"/>
      <c r="B28" s="8" t="s">
        <v>60</v>
      </c>
      <c r="C28" s="20">
        <v>5</v>
      </c>
      <c r="D28" s="20">
        <v>10</v>
      </c>
      <c r="E28" s="209">
        <f t="shared" si="4"/>
        <v>34000</v>
      </c>
      <c r="F28" s="153">
        <f t="shared" si="1"/>
        <v>87.159863945578223</v>
      </c>
      <c r="G28" s="153">
        <f t="shared" si="2"/>
        <v>28.381966821816444</v>
      </c>
      <c r="H28" s="103"/>
      <c r="I28" s="153">
        <f t="shared" si="3"/>
        <v>58.777897123761775</v>
      </c>
      <c r="J28" s="1">
        <v>200</v>
      </c>
      <c r="K28" s="233">
        <f t="shared" si="6"/>
        <v>200</v>
      </c>
      <c r="L28" s="31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9"/>
      <c r="AK28" s="52"/>
      <c r="AL28" s="52"/>
      <c r="AM28" s="52"/>
      <c r="AN28" s="52"/>
      <c r="AO28" s="52"/>
      <c r="AP28" s="52"/>
      <c r="AQ28" s="52">
        <v>200</v>
      </c>
      <c r="AR28" s="52"/>
      <c r="AS28" s="114"/>
    </row>
    <row r="29" spans="1:46" x14ac:dyDescent="0.2">
      <c r="A29" s="113"/>
      <c r="B29" s="8" t="s">
        <v>61</v>
      </c>
      <c r="C29" s="20">
        <v>5</v>
      </c>
      <c r="D29" s="20">
        <v>15</v>
      </c>
      <c r="E29" s="201">
        <f>+(C29*D29)*680</f>
        <v>51000</v>
      </c>
      <c r="F29" s="153">
        <f t="shared" si="1"/>
        <v>130.73979591836735</v>
      </c>
      <c r="G29" s="153">
        <f t="shared" si="2"/>
        <v>42.572950232724665</v>
      </c>
      <c r="H29" s="103"/>
      <c r="I29" s="207">
        <f t="shared" si="3"/>
        <v>88.166845685642684</v>
      </c>
      <c r="J29" s="1">
        <v>200</v>
      </c>
      <c r="K29" s="233">
        <f t="shared" si="6"/>
        <v>200</v>
      </c>
      <c r="L29" s="31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9"/>
      <c r="AK29" s="52"/>
      <c r="AL29" s="52"/>
      <c r="AM29" s="52"/>
      <c r="AN29" s="52"/>
      <c r="AO29" s="57">
        <v>200</v>
      </c>
      <c r="AP29" s="52"/>
      <c r="AQ29" s="52"/>
      <c r="AR29" s="52"/>
      <c r="AS29" s="114"/>
    </row>
    <row r="30" spans="1:46" ht="13.5" thickBot="1" x14ac:dyDescent="0.25">
      <c r="A30" s="113"/>
      <c r="B30" s="14" t="s">
        <v>62</v>
      </c>
      <c r="C30" s="46">
        <v>5</v>
      </c>
      <c r="D30" s="46">
        <v>15</v>
      </c>
      <c r="E30" s="210">
        <f t="shared" si="4"/>
        <v>51000</v>
      </c>
      <c r="F30" s="207">
        <f t="shared" si="1"/>
        <v>130.73979591836735</v>
      </c>
      <c r="G30" s="207">
        <f t="shared" si="2"/>
        <v>42.572950232724665</v>
      </c>
      <c r="H30" s="103"/>
      <c r="I30" s="208">
        <f t="shared" si="3"/>
        <v>88.166845685642684</v>
      </c>
      <c r="J30" s="12">
        <v>200</v>
      </c>
      <c r="K30" s="234">
        <f t="shared" si="6"/>
        <v>200</v>
      </c>
      <c r="L30" s="32">
        <v>200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62"/>
      <c r="AK30" s="53"/>
      <c r="AL30" s="53"/>
      <c r="AM30" s="53"/>
      <c r="AN30" s="53"/>
      <c r="AO30" s="53"/>
      <c r="AP30" s="53"/>
      <c r="AQ30" s="53"/>
      <c r="AR30" s="53"/>
      <c r="AS30" s="116"/>
    </row>
    <row r="31" spans="1:46" ht="13.5" thickBot="1" x14ac:dyDescent="0.25">
      <c r="A31" s="113"/>
      <c r="B31" s="97" t="s">
        <v>134</v>
      </c>
      <c r="C31" s="46"/>
      <c r="D31" s="46"/>
      <c r="E31" s="212">
        <f t="shared" si="4"/>
        <v>0</v>
      </c>
      <c r="F31" s="155">
        <f t="shared" si="1"/>
        <v>0</v>
      </c>
      <c r="G31" s="155">
        <f t="shared" si="2"/>
        <v>0</v>
      </c>
      <c r="H31" s="226"/>
      <c r="I31" s="160">
        <f t="shared" si="3"/>
        <v>0</v>
      </c>
      <c r="J31" s="6"/>
      <c r="K31" s="236"/>
      <c r="L31" s="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63"/>
      <c r="AK31" s="56"/>
      <c r="AL31" s="56"/>
      <c r="AM31" s="56"/>
      <c r="AN31" s="56"/>
      <c r="AO31" s="56"/>
      <c r="AP31" s="56"/>
      <c r="AQ31" s="56"/>
      <c r="AR31" s="56"/>
      <c r="AS31" s="121"/>
    </row>
    <row r="32" spans="1:46" s="98" customFormat="1" ht="13.5" thickBot="1" x14ac:dyDescent="0.25">
      <c r="A32" s="50">
        <v>3310</v>
      </c>
      <c r="B32" s="181" t="s">
        <v>144</v>
      </c>
      <c r="C32" s="182">
        <f t="shared" ref="C32:I32" si="7">SUM(C4:C31)</f>
        <v>200</v>
      </c>
      <c r="D32" s="182">
        <f t="shared" si="7"/>
        <v>1060</v>
      </c>
      <c r="E32" s="178">
        <f t="shared" si="7"/>
        <v>5389000</v>
      </c>
      <c r="F32" s="243">
        <f t="shared" si="7"/>
        <v>13814.838435374146</v>
      </c>
      <c r="G32" s="255">
        <f t="shared" si="7"/>
        <v>4498.5417412579081</v>
      </c>
      <c r="H32" s="196">
        <f t="shared" si="7"/>
        <v>0</v>
      </c>
      <c r="I32" s="155">
        <f t="shared" si="7"/>
        <v>9316.2966941162413</v>
      </c>
      <c r="J32" s="123">
        <f t="shared" ref="J32:AR32" si="8">SUM(J4:J31)</f>
        <v>10264</v>
      </c>
      <c r="K32" s="237">
        <f t="shared" si="8"/>
        <v>10535</v>
      </c>
      <c r="L32" s="136">
        <f t="shared" si="8"/>
        <v>1700</v>
      </c>
      <c r="M32" s="267">
        <f t="shared" si="8"/>
        <v>10</v>
      </c>
      <c r="N32" s="267">
        <f t="shared" si="8"/>
        <v>140</v>
      </c>
      <c r="O32" s="268">
        <f t="shared" si="8"/>
        <v>136</v>
      </c>
      <c r="P32" s="268">
        <f t="shared" si="8"/>
        <v>210</v>
      </c>
      <c r="Q32" s="268">
        <f t="shared" si="8"/>
        <v>0</v>
      </c>
      <c r="R32" s="268">
        <f t="shared" si="8"/>
        <v>590</v>
      </c>
      <c r="S32" s="268">
        <f t="shared" si="8"/>
        <v>275</v>
      </c>
      <c r="T32" s="268">
        <f t="shared" si="8"/>
        <v>250</v>
      </c>
      <c r="U32" s="268">
        <f t="shared" si="8"/>
        <v>200</v>
      </c>
      <c r="V32" s="268">
        <f t="shared" si="8"/>
        <v>360</v>
      </c>
      <c r="W32" s="268">
        <f t="shared" si="8"/>
        <v>150</v>
      </c>
      <c r="X32" s="268">
        <f t="shared" si="8"/>
        <v>0</v>
      </c>
      <c r="Y32" s="268">
        <f t="shared" si="8"/>
        <v>46</v>
      </c>
      <c r="Z32" s="268">
        <f t="shared" si="8"/>
        <v>348</v>
      </c>
      <c r="AA32" s="268">
        <f t="shared" si="8"/>
        <v>350</v>
      </c>
      <c r="AB32" s="268">
        <f t="shared" si="8"/>
        <v>680</v>
      </c>
      <c r="AC32" s="268">
        <f t="shared" si="8"/>
        <v>335</v>
      </c>
      <c r="AD32" s="268">
        <f t="shared" si="8"/>
        <v>385</v>
      </c>
      <c r="AE32" s="268">
        <f t="shared" si="8"/>
        <v>260</v>
      </c>
      <c r="AF32" s="268">
        <f t="shared" si="8"/>
        <v>360</v>
      </c>
      <c r="AG32" s="268">
        <f t="shared" si="8"/>
        <v>575</v>
      </c>
      <c r="AH32" s="268">
        <f t="shared" si="8"/>
        <v>525</v>
      </c>
      <c r="AI32" s="268">
        <f t="shared" si="8"/>
        <v>60</v>
      </c>
      <c r="AJ32" s="268">
        <f t="shared" si="8"/>
        <v>445</v>
      </c>
      <c r="AK32" s="268">
        <f t="shared" si="8"/>
        <v>500</v>
      </c>
      <c r="AL32" s="268">
        <f t="shared" si="8"/>
        <v>260</v>
      </c>
      <c r="AM32" s="268">
        <f t="shared" si="8"/>
        <v>0</v>
      </c>
      <c r="AN32" s="268">
        <f t="shared" si="8"/>
        <v>360</v>
      </c>
      <c r="AO32" s="268">
        <f t="shared" si="8"/>
        <v>430</v>
      </c>
      <c r="AP32" s="268">
        <f t="shared" si="8"/>
        <v>170</v>
      </c>
      <c r="AQ32" s="268">
        <f t="shared" si="8"/>
        <v>400</v>
      </c>
      <c r="AR32" s="268">
        <f t="shared" si="8"/>
        <v>0</v>
      </c>
      <c r="AS32" s="183"/>
    </row>
    <row r="33" spans="1:45" x14ac:dyDescent="0.2">
      <c r="A33" s="113"/>
      <c r="B33" s="19" t="s">
        <v>63</v>
      </c>
      <c r="C33" s="27">
        <v>10</v>
      </c>
      <c r="D33" s="27">
        <v>10</v>
      </c>
      <c r="E33" s="209">
        <f t="shared" si="4"/>
        <v>68000</v>
      </c>
      <c r="F33" s="153">
        <f>+((C33*D33*E)/60)/$C$92</f>
        <v>174.31972789115645</v>
      </c>
      <c r="G33" s="153">
        <f>+(C33*D33)/60*$D$90</f>
        <v>56.763933643632889</v>
      </c>
      <c r="H33" s="144"/>
      <c r="I33" s="153">
        <f>+F33-G33+H33</f>
        <v>117.55579424752355</v>
      </c>
      <c r="J33" s="17">
        <v>350</v>
      </c>
      <c r="K33" s="232">
        <f t="shared" si="6"/>
        <v>350</v>
      </c>
      <c r="L33" s="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63"/>
      <c r="AK33" s="56"/>
      <c r="AL33" s="56"/>
      <c r="AM33" s="56"/>
      <c r="AN33" s="56"/>
      <c r="AO33" s="56"/>
      <c r="AP33" s="56"/>
      <c r="AQ33" s="56"/>
      <c r="AR33" s="269">
        <v>350</v>
      </c>
      <c r="AS33" s="121"/>
    </row>
    <row r="34" spans="1:45" x14ac:dyDescent="0.2">
      <c r="A34" s="113"/>
      <c r="B34" s="8" t="s">
        <v>64</v>
      </c>
      <c r="C34" s="20">
        <v>5</v>
      </c>
      <c r="D34" s="20">
        <v>20</v>
      </c>
      <c r="E34" s="209">
        <f t="shared" si="4"/>
        <v>68000</v>
      </c>
      <c r="F34" s="153">
        <f>+((C34*D34*E)/60)/$C$92</f>
        <v>174.31972789115645</v>
      </c>
      <c r="G34" s="153">
        <f>+(C34*D34)/60*$D$90</f>
        <v>56.763933643632889</v>
      </c>
      <c r="H34" s="103"/>
      <c r="I34" s="153">
        <f>+F34-G34+H34</f>
        <v>117.55579424752355</v>
      </c>
      <c r="J34" s="1">
        <v>275</v>
      </c>
      <c r="K34" s="233">
        <f t="shared" si="6"/>
        <v>275</v>
      </c>
      <c r="L34" s="31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9"/>
      <c r="AK34" s="52"/>
      <c r="AL34" s="52"/>
      <c r="AM34" s="57">
        <v>275</v>
      </c>
      <c r="AN34" s="52"/>
      <c r="AO34" s="52"/>
      <c r="AP34" s="52"/>
      <c r="AQ34" s="52"/>
      <c r="AR34" s="52"/>
      <c r="AS34" s="114"/>
    </row>
    <row r="35" spans="1:45" x14ac:dyDescent="0.2">
      <c r="A35" s="113"/>
      <c r="B35" s="10" t="s">
        <v>93</v>
      </c>
      <c r="C35" s="46">
        <v>5</v>
      </c>
      <c r="D35" s="46">
        <v>10</v>
      </c>
      <c r="E35" s="209">
        <f t="shared" si="4"/>
        <v>34000</v>
      </c>
      <c r="F35" s="153">
        <f>+((C35*D35*E)/60)/$C$92</f>
        <v>87.159863945578223</v>
      </c>
      <c r="G35" s="153">
        <f>+(C35*D35)/60*$D$90</f>
        <v>28.381966821816444</v>
      </c>
      <c r="H35" s="103"/>
      <c r="I35" s="153">
        <f>+F35-G35+H35</f>
        <v>58.777897123761775</v>
      </c>
      <c r="J35" s="12">
        <v>200</v>
      </c>
      <c r="K35" s="233">
        <f t="shared" si="6"/>
        <v>200</v>
      </c>
      <c r="L35" s="34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64"/>
      <c r="AK35" s="55"/>
      <c r="AL35" s="55"/>
      <c r="AM35" s="55"/>
      <c r="AN35" s="55"/>
      <c r="AO35" s="55"/>
      <c r="AP35" s="55"/>
      <c r="AQ35" s="55"/>
      <c r="AR35" s="270">
        <v>200</v>
      </c>
      <c r="AS35" s="120"/>
    </row>
    <row r="36" spans="1:45" x14ac:dyDescent="0.2">
      <c r="A36" s="113"/>
      <c r="B36" s="10" t="s">
        <v>65</v>
      </c>
      <c r="C36" s="46">
        <v>5</v>
      </c>
      <c r="D36" s="46">
        <v>10</v>
      </c>
      <c r="E36" s="212">
        <f t="shared" si="4"/>
        <v>34000</v>
      </c>
      <c r="F36" s="180">
        <f>+((C36*D36*E)/60)/$C$92</f>
        <v>87.159863945578223</v>
      </c>
      <c r="G36" s="180">
        <f>+(C36*D36)/60*$D$90</f>
        <v>28.381966821816444</v>
      </c>
      <c r="H36" s="103"/>
      <c r="I36" s="208">
        <f>+F36-G36+H36</f>
        <v>58.777897123761775</v>
      </c>
      <c r="J36" s="12">
        <v>200</v>
      </c>
      <c r="K36" s="235">
        <f t="shared" si="6"/>
        <v>200</v>
      </c>
      <c r="L36" s="34">
        <v>200</v>
      </c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64"/>
      <c r="AK36" s="55"/>
      <c r="AL36" s="55"/>
      <c r="AM36" s="55"/>
      <c r="AN36" s="55"/>
      <c r="AO36" s="55"/>
      <c r="AP36" s="55"/>
      <c r="AQ36" s="55"/>
      <c r="AR36" s="55"/>
      <c r="AS36" s="120"/>
    </row>
    <row r="37" spans="1:45" x14ac:dyDescent="0.2">
      <c r="A37" s="113"/>
      <c r="B37" s="67" t="s">
        <v>135</v>
      </c>
      <c r="C37" s="20"/>
      <c r="D37" s="20"/>
      <c r="E37" s="201">
        <f t="shared" si="4"/>
        <v>0</v>
      </c>
      <c r="F37" s="207">
        <f>+((C37*D37*41000)/60)/$C$92</f>
        <v>0</v>
      </c>
      <c r="G37" s="207">
        <f>+($D$90*C37)/60*D37</f>
        <v>0</v>
      </c>
      <c r="H37" s="256"/>
      <c r="I37" s="158"/>
      <c r="J37" s="1"/>
      <c r="K37" s="233"/>
      <c r="L37" s="31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>
        <v>40</v>
      </c>
      <c r="AJ37" s="59"/>
      <c r="AK37" s="52"/>
      <c r="AL37" s="52"/>
      <c r="AM37" s="52"/>
      <c r="AN37" s="52"/>
      <c r="AO37" s="52"/>
      <c r="AP37" s="52"/>
      <c r="AQ37" s="52"/>
      <c r="AR37" s="52"/>
      <c r="AS37" s="15"/>
    </row>
    <row r="38" spans="1:45" ht="13.5" thickBot="1" x14ac:dyDescent="0.25">
      <c r="A38" s="113"/>
      <c r="B38" s="101" t="s">
        <v>138</v>
      </c>
      <c r="C38" s="46"/>
      <c r="D38" s="46"/>
      <c r="E38" s="212">
        <f t="shared" si="4"/>
        <v>0</v>
      </c>
      <c r="F38" s="208">
        <f>+((C38*D38*41000)/60)/$C$92</f>
        <v>0</v>
      </c>
      <c r="G38" s="208">
        <f>+($D$90*C38)/60*D38</f>
        <v>0</v>
      </c>
      <c r="H38" s="103"/>
      <c r="I38" s="159"/>
      <c r="J38" s="12"/>
      <c r="K38" s="235"/>
      <c r="L38" s="34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64"/>
      <c r="AK38" s="55"/>
      <c r="AL38" s="55"/>
      <c r="AM38" s="55"/>
      <c r="AN38" s="55"/>
      <c r="AO38" s="55"/>
      <c r="AP38" s="55"/>
      <c r="AQ38" s="55"/>
      <c r="AR38" s="55"/>
      <c r="AS38" s="16"/>
    </row>
    <row r="39" spans="1:45" s="98" customFormat="1" ht="13.5" thickBot="1" x14ac:dyDescent="0.25">
      <c r="A39" s="50">
        <v>3311</v>
      </c>
      <c r="B39" s="181" t="s">
        <v>145</v>
      </c>
      <c r="C39" s="182">
        <f t="shared" ref="C39:I39" si="9">SUM(C33:C38)</f>
        <v>25</v>
      </c>
      <c r="D39" s="182">
        <f t="shared" si="9"/>
        <v>50</v>
      </c>
      <c r="E39" s="184">
        <f t="shared" si="9"/>
        <v>204000</v>
      </c>
      <c r="F39" s="241">
        <f t="shared" si="9"/>
        <v>522.95918367346928</v>
      </c>
      <c r="G39" s="241">
        <f t="shared" si="9"/>
        <v>170.29180093089866</v>
      </c>
      <c r="H39" s="248">
        <f t="shared" si="9"/>
        <v>0</v>
      </c>
      <c r="I39" s="245">
        <f t="shared" si="9"/>
        <v>352.66738274257062</v>
      </c>
      <c r="J39" s="182">
        <f t="shared" ref="J39:AS39" si="10">SUM(J33:J38)</f>
        <v>1025</v>
      </c>
      <c r="K39" s="239">
        <f t="shared" si="10"/>
        <v>1025</v>
      </c>
      <c r="L39" s="182">
        <f t="shared" si="10"/>
        <v>200</v>
      </c>
      <c r="M39" s="268">
        <f t="shared" si="10"/>
        <v>0</v>
      </c>
      <c r="N39" s="268">
        <f t="shared" si="10"/>
        <v>0</v>
      </c>
      <c r="O39" s="268">
        <f t="shared" si="10"/>
        <v>0</v>
      </c>
      <c r="P39" s="268">
        <f t="shared" si="10"/>
        <v>0</v>
      </c>
      <c r="Q39" s="268">
        <f t="shared" si="10"/>
        <v>0</v>
      </c>
      <c r="R39" s="268">
        <f t="shared" si="10"/>
        <v>0</v>
      </c>
      <c r="S39" s="268">
        <f t="shared" si="10"/>
        <v>0</v>
      </c>
      <c r="T39" s="268">
        <f t="shared" si="10"/>
        <v>0</v>
      </c>
      <c r="U39" s="268">
        <f t="shared" si="10"/>
        <v>0</v>
      </c>
      <c r="V39" s="268">
        <f t="shared" si="10"/>
        <v>0</v>
      </c>
      <c r="W39" s="268">
        <f t="shared" si="10"/>
        <v>0</v>
      </c>
      <c r="X39" s="268">
        <f t="shared" si="10"/>
        <v>0</v>
      </c>
      <c r="Y39" s="268">
        <f t="shared" si="10"/>
        <v>0</v>
      </c>
      <c r="Z39" s="268">
        <f t="shared" si="10"/>
        <v>0</v>
      </c>
      <c r="AA39" s="268">
        <f t="shared" si="10"/>
        <v>0</v>
      </c>
      <c r="AB39" s="268">
        <f t="shared" si="10"/>
        <v>0</v>
      </c>
      <c r="AC39" s="268">
        <f t="shared" si="10"/>
        <v>0</v>
      </c>
      <c r="AD39" s="268">
        <f t="shared" si="10"/>
        <v>0</v>
      </c>
      <c r="AE39" s="268">
        <f t="shared" si="10"/>
        <v>0</v>
      </c>
      <c r="AF39" s="268">
        <f t="shared" si="10"/>
        <v>0</v>
      </c>
      <c r="AG39" s="268">
        <f t="shared" si="10"/>
        <v>0</v>
      </c>
      <c r="AH39" s="268">
        <f t="shared" si="10"/>
        <v>0</v>
      </c>
      <c r="AI39" s="268">
        <f t="shared" si="10"/>
        <v>40</v>
      </c>
      <c r="AJ39" s="268">
        <f t="shared" si="10"/>
        <v>0</v>
      </c>
      <c r="AK39" s="268">
        <f t="shared" si="10"/>
        <v>0</v>
      </c>
      <c r="AL39" s="268">
        <f t="shared" si="10"/>
        <v>0</v>
      </c>
      <c r="AM39" s="268">
        <f t="shared" si="10"/>
        <v>275</v>
      </c>
      <c r="AN39" s="268">
        <f t="shared" si="10"/>
        <v>0</v>
      </c>
      <c r="AO39" s="268">
        <f t="shared" si="10"/>
        <v>0</v>
      </c>
      <c r="AP39" s="268">
        <f t="shared" si="10"/>
        <v>0</v>
      </c>
      <c r="AQ39" s="268">
        <f t="shared" si="10"/>
        <v>0</v>
      </c>
      <c r="AR39" s="268">
        <f t="shared" si="10"/>
        <v>550</v>
      </c>
      <c r="AS39" s="185">
        <f t="shared" si="10"/>
        <v>0</v>
      </c>
    </row>
    <row r="40" spans="1:45" s="98" customFormat="1" ht="13.5" thickBot="1" x14ac:dyDescent="0.25">
      <c r="A40" s="50">
        <v>3312</v>
      </c>
      <c r="B40" s="181" t="s">
        <v>167</v>
      </c>
      <c r="C40" s="182"/>
      <c r="D40" s="182"/>
      <c r="E40" s="178">
        <f t="shared" si="4"/>
        <v>0</v>
      </c>
      <c r="F40" s="241"/>
      <c r="G40" s="241"/>
      <c r="H40" s="248"/>
      <c r="I40" s="241"/>
      <c r="J40" s="182"/>
      <c r="K40" s="239"/>
      <c r="L40" s="182"/>
      <c r="M40" s="268">
        <v>20</v>
      </c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8"/>
      <c r="AP40" s="268"/>
      <c r="AQ40" s="268"/>
      <c r="AR40" s="268"/>
      <c r="AS40" s="185"/>
    </row>
    <row r="41" spans="1:45" s="98" customFormat="1" x14ac:dyDescent="0.2">
      <c r="A41" s="174"/>
      <c r="B41" s="298"/>
      <c r="C41" s="299"/>
      <c r="D41" s="299"/>
      <c r="E41" s="209"/>
      <c r="F41" s="300"/>
      <c r="G41" s="300"/>
      <c r="H41" s="301"/>
      <c r="I41" s="300"/>
      <c r="J41" s="299"/>
      <c r="K41" s="302"/>
      <c r="L41" s="299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  <c r="X41" s="303"/>
      <c r="Y41" s="303"/>
      <c r="Z41" s="303"/>
      <c r="AA41" s="303"/>
      <c r="AB41" s="303"/>
      <c r="AC41" s="303"/>
      <c r="AD41" s="303"/>
      <c r="AE41" s="303"/>
      <c r="AF41" s="303"/>
      <c r="AG41" s="303"/>
      <c r="AH41" s="303"/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175"/>
    </row>
    <row r="42" spans="1:45" s="98" customFormat="1" x14ac:dyDescent="0.2">
      <c r="A42" s="174"/>
      <c r="B42" s="220"/>
      <c r="C42" s="221"/>
      <c r="D42" s="221"/>
      <c r="E42" s="201"/>
      <c r="F42" s="289"/>
      <c r="G42" s="289"/>
      <c r="H42" s="290"/>
      <c r="I42" s="289"/>
      <c r="J42" s="221"/>
      <c r="K42" s="291"/>
      <c r="L42" s="221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175"/>
    </row>
    <row r="43" spans="1:45" s="98" customFormat="1" ht="13.5" thickBot="1" x14ac:dyDescent="0.25">
      <c r="A43" s="174"/>
      <c r="B43" s="293"/>
      <c r="C43" s="229"/>
      <c r="D43" s="229"/>
      <c r="E43" s="212"/>
      <c r="F43" s="242"/>
      <c r="G43" s="242"/>
      <c r="H43" s="249"/>
      <c r="I43" s="242"/>
      <c r="J43" s="229"/>
      <c r="K43" s="294"/>
      <c r="L43" s="229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175"/>
    </row>
    <row r="44" spans="1:45" s="98" customFormat="1" ht="13.5" thickBot="1" x14ac:dyDescent="0.25">
      <c r="A44" s="50">
        <v>3371</v>
      </c>
      <c r="B44" s="181" t="s">
        <v>164</v>
      </c>
      <c r="C44" s="182">
        <f t="shared" ref="C44:M44" si="11">SUM(C41:C43)</f>
        <v>0</v>
      </c>
      <c r="D44" s="182">
        <f t="shared" si="11"/>
        <v>0</v>
      </c>
      <c r="E44" s="182">
        <f t="shared" si="11"/>
        <v>0</v>
      </c>
      <c r="F44" s="241">
        <f t="shared" si="11"/>
        <v>0</v>
      </c>
      <c r="G44" s="241">
        <f t="shared" si="11"/>
        <v>0</v>
      </c>
      <c r="H44" s="248">
        <f t="shared" si="11"/>
        <v>0</v>
      </c>
      <c r="I44" s="241">
        <f t="shared" si="11"/>
        <v>0</v>
      </c>
      <c r="J44" s="182">
        <f t="shared" si="11"/>
        <v>0</v>
      </c>
      <c r="K44" s="239">
        <f t="shared" si="11"/>
        <v>0</v>
      </c>
      <c r="L44" s="182">
        <f t="shared" si="11"/>
        <v>0</v>
      </c>
      <c r="M44" s="268">
        <f t="shared" si="11"/>
        <v>0</v>
      </c>
      <c r="N44" s="268">
        <f t="shared" ref="N44:AR44" si="12">SUM(N41:N43)</f>
        <v>0</v>
      </c>
      <c r="O44" s="268">
        <f t="shared" si="12"/>
        <v>0</v>
      </c>
      <c r="P44" s="268">
        <f t="shared" si="12"/>
        <v>0</v>
      </c>
      <c r="Q44" s="268">
        <f t="shared" si="12"/>
        <v>0</v>
      </c>
      <c r="R44" s="268">
        <f t="shared" si="12"/>
        <v>0</v>
      </c>
      <c r="S44" s="268">
        <f t="shared" si="12"/>
        <v>0</v>
      </c>
      <c r="T44" s="268">
        <f t="shared" si="12"/>
        <v>0</v>
      </c>
      <c r="U44" s="268">
        <f t="shared" si="12"/>
        <v>0</v>
      </c>
      <c r="V44" s="268">
        <f t="shared" si="12"/>
        <v>0</v>
      </c>
      <c r="W44" s="268">
        <f t="shared" si="12"/>
        <v>0</v>
      </c>
      <c r="X44" s="268">
        <f t="shared" si="12"/>
        <v>0</v>
      </c>
      <c r="Y44" s="268">
        <f t="shared" si="12"/>
        <v>0</v>
      </c>
      <c r="Z44" s="268">
        <f t="shared" si="12"/>
        <v>0</v>
      </c>
      <c r="AA44" s="268">
        <f t="shared" si="12"/>
        <v>0</v>
      </c>
      <c r="AB44" s="268">
        <f t="shared" si="12"/>
        <v>0</v>
      </c>
      <c r="AC44" s="268">
        <f t="shared" si="12"/>
        <v>0</v>
      </c>
      <c r="AD44" s="268">
        <f t="shared" si="12"/>
        <v>0</v>
      </c>
      <c r="AE44" s="268">
        <f t="shared" si="12"/>
        <v>0</v>
      </c>
      <c r="AF44" s="268">
        <f t="shared" si="12"/>
        <v>0</v>
      </c>
      <c r="AG44" s="268">
        <f t="shared" si="12"/>
        <v>0</v>
      </c>
      <c r="AH44" s="268">
        <f t="shared" si="12"/>
        <v>0</v>
      </c>
      <c r="AI44" s="268">
        <f t="shared" si="12"/>
        <v>0</v>
      </c>
      <c r="AJ44" s="268">
        <f t="shared" si="12"/>
        <v>0</v>
      </c>
      <c r="AK44" s="268">
        <f t="shared" si="12"/>
        <v>0</v>
      </c>
      <c r="AL44" s="268">
        <f t="shared" si="12"/>
        <v>0</v>
      </c>
      <c r="AM44" s="268">
        <f t="shared" si="12"/>
        <v>0</v>
      </c>
      <c r="AN44" s="268">
        <f t="shared" si="12"/>
        <v>0</v>
      </c>
      <c r="AO44" s="268">
        <f t="shared" si="12"/>
        <v>0</v>
      </c>
      <c r="AP44" s="268">
        <f t="shared" si="12"/>
        <v>0</v>
      </c>
      <c r="AQ44" s="268">
        <f t="shared" si="12"/>
        <v>0</v>
      </c>
      <c r="AR44" s="268">
        <f t="shared" si="12"/>
        <v>0</v>
      </c>
      <c r="AS44" s="185">
        <f>SUM(AS41:AS43)</f>
        <v>0</v>
      </c>
    </row>
    <row r="45" spans="1:45" x14ac:dyDescent="0.2">
      <c r="A45" s="106"/>
      <c r="B45" s="231" t="s">
        <v>55</v>
      </c>
      <c r="C45" s="125"/>
      <c r="D45" s="227"/>
      <c r="E45" s="228"/>
      <c r="F45" s="153">
        <f>+((C45*D45*41000)/60)/$C$92</f>
        <v>0</v>
      </c>
      <c r="G45" s="153">
        <f>+($D$90*C45)/60*D45</f>
        <v>0</v>
      </c>
      <c r="H45" s="250"/>
      <c r="I45" s="246"/>
      <c r="J45" s="124"/>
      <c r="K45" s="240" t="s">
        <v>46</v>
      </c>
      <c r="L45" s="109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26"/>
      <c r="AK45" s="110"/>
      <c r="AL45" s="111">
        <v>250</v>
      </c>
      <c r="AM45" s="110"/>
      <c r="AN45" s="110"/>
      <c r="AO45" s="110"/>
      <c r="AP45" s="110"/>
      <c r="AQ45" s="110"/>
      <c r="AR45" s="110"/>
      <c r="AS45" s="112"/>
    </row>
    <row r="46" spans="1:45" ht="13.5" thickBot="1" x14ac:dyDescent="0.25">
      <c r="A46" s="113"/>
      <c r="B46" s="101" t="s">
        <v>47</v>
      </c>
      <c r="C46" s="127"/>
      <c r="D46" s="127"/>
      <c r="E46" s="214"/>
      <c r="F46" s="153">
        <f>+((C46*D46*41000)/60)/$C$92</f>
        <v>0</v>
      </c>
      <c r="G46" s="153">
        <f>+($D$90*C46)/60*D46</f>
        <v>0</v>
      </c>
      <c r="H46" s="251"/>
      <c r="I46" s="247"/>
      <c r="J46" s="18"/>
      <c r="K46" s="235" t="s">
        <v>46</v>
      </c>
      <c r="L46" s="100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64"/>
      <c r="AK46" s="55"/>
      <c r="AL46" s="64"/>
      <c r="AM46" s="55">
        <v>200</v>
      </c>
      <c r="AN46" s="55"/>
      <c r="AO46" s="55"/>
      <c r="AP46" s="55"/>
      <c r="AQ46" s="55"/>
      <c r="AR46" s="55"/>
      <c r="AS46" s="120"/>
    </row>
    <row r="47" spans="1:45" ht="13.5" thickBot="1" x14ac:dyDescent="0.25">
      <c r="A47" s="50">
        <v>3330</v>
      </c>
      <c r="B47" s="141" t="s">
        <v>146</v>
      </c>
      <c r="C47" s="182">
        <f>SUM(C45:C46)</f>
        <v>0</v>
      </c>
      <c r="D47" s="130"/>
      <c r="E47" s="215"/>
      <c r="F47" s="244"/>
      <c r="G47" s="244"/>
      <c r="H47" s="252"/>
      <c r="I47" s="244"/>
      <c r="J47" s="129"/>
      <c r="K47" s="273"/>
      <c r="L47" s="131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3"/>
      <c r="AK47" s="132"/>
      <c r="AL47" s="133"/>
      <c r="AM47" s="132"/>
      <c r="AN47" s="132"/>
      <c r="AO47" s="132"/>
      <c r="AP47" s="132"/>
      <c r="AQ47" s="132"/>
      <c r="AR47" s="132"/>
      <c r="AS47" s="134"/>
    </row>
    <row r="48" spans="1:45" x14ac:dyDescent="0.2">
      <c r="A48" s="174">
        <v>3302</v>
      </c>
      <c r="B48" s="4" t="s">
        <v>21</v>
      </c>
      <c r="C48" s="28"/>
      <c r="D48" s="28"/>
      <c r="E48" s="209"/>
      <c r="F48" s="154"/>
      <c r="G48" s="154"/>
      <c r="H48" s="279"/>
      <c r="I48" s="154"/>
      <c r="J48" s="4"/>
      <c r="K48" s="232"/>
      <c r="L48" s="36"/>
      <c r="M48" s="54">
        <v>16</v>
      </c>
      <c r="N48" s="54">
        <v>40</v>
      </c>
      <c r="O48" s="54">
        <v>16</v>
      </c>
      <c r="P48" s="54">
        <v>40</v>
      </c>
      <c r="Q48" s="54">
        <v>0</v>
      </c>
      <c r="R48" s="54">
        <v>80</v>
      </c>
      <c r="S48" s="54">
        <v>0</v>
      </c>
      <c r="T48" s="54">
        <v>0</v>
      </c>
      <c r="U48" s="54">
        <v>40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80</v>
      </c>
      <c r="AC48" s="54">
        <v>40</v>
      </c>
      <c r="AD48" s="54">
        <v>0</v>
      </c>
      <c r="AE48" s="54">
        <v>0</v>
      </c>
      <c r="AF48" s="54">
        <v>0</v>
      </c>
      <c r="AG48" s="54">
        <v>80</v>
      </c>
      <c r="AH48" s="54">
        <v>80</v>
      </c>
      <c r="AI48" s="54">
        <v>0</v>
      </c>
      <c r="AJ48" s="54">
        <f>80*AJ2/100</f>
        <v>52</v>
      </c>
      <c r="AK48" s="54">
        <f t="shared" ref="AK48:AR48" si="13">80*AK2/100</f>
        <v>80</v>
      </c>
      <c r="AL48" s="54">
        <f t="shared" si="13"/>
        <v>80</v>
      </c>
      <c r="AM48" s="54">
        <f t="shared" si="13"/>
        <v>56</v>
      </c>
      <c r="AN48" s="54">
        <v>0</v>
      </c>
      <c r="AO48" s="54">
        <f t="shared" si="13"/>
        <v>80</v>
      </c>
      <c r="AP48" s="54">
        <v>0</v>
      </c>
      <c r="AQ48" s="54">
        <f t="shared" si="13"/>
        <v>80</v>
      </c>
      <c r="AR48" s="54">
        <f t="shared" si="13"/>
        <v>80</v>
      </c>
      <c r="AS48" s="119"/>
    </row>
    <row r="49" spans="1:45" x14ac:dyDescent="0.2">
      <c r="A49" s="174">
        <v>3302</v>
      </c>
      <c r="B49" s="1" t="s">
        <v>7</v>
      </c>
      <c r="C49" s="20"/>
      <c r="D49" s="20"/>
      <c r="E49" s="201"/>
      <c r="F49" s="158"/>
      <c r="G49" s="158"/>
      <c r="H49" s="256"/>
      <c r="I49" s="158"/>
      <c r="J49" s="1"/>
      <c r="K49" s="233"/>
      <c r="L49" s="29"/>
      <c r="M49" s="52">
        <v>8</v>
      </c>
      <c r="N49" s="52">
        <v>20</v>
      </c>
      <c r="O49" s="52">
        <v>8</v>
      </c>
      <c r="P49" s="52">
        <v>20</v>
      </c>
      <c r="Q49" s="52">
        <v>40</v>
      </c>
      <c r="R49" s="52">
        <v>40</v>
      </c>
      <c r="S49" s="52">
        <v>40</v>
      </c>
      <c r="T49" s="52">
        <v>0</v>
      </c>
      <c r="U49" s="52">
        <v>20</v>
      </c>
      <c r="V49" s="52">
        <v>40</v>
      </c>
      <c r="W49" s="52">
        <v>40</v>
      </c>
      <c r="X49" s="52">
        <v>40</v>
      </c>
      <c r="Y49" s="52">
        <v>40</v>
      </c>
      <c r="Z49" s="52">
        <v>40</v>
      </c>
      <c r="AA49" s="52">
        <v>40</v>
      </c>
      <c r="AB49" s="52">
        <v>40</v>
      </c>
      <c r="AC49" s="52">
        <v>20</v>
      </c>
      <c r="AD49" s="52">
        <v>40</v>
      </c>
      <c r="AE49" s="52">
        <v>40</v>
      </c>
      <c r="AF49" s="52">
        <v>40</v>
      </c>
      <c r="AG49" s="52">
        <v>40</v>
      </c>
      <c r="AH49" s="52">
        <v>40</v>
      </c>
      <c r="AI49" s="52">
        <v>20</v>
      </c>
      <c r="AJ49" s="52">
        <f>40*AJ2/100</f>
        <v>26</v>
      </c>
      <c r="AK49" s="52">
        <f t="shared" ref="AK49:AR49" si="14">40*AK2/100</f>
        <v>40</v>
      </c>
      <c r="AL49" s="52">
        <f t="shared" si="14"/>
        <v>40</v>
      </c>
      <c r="AM49" s="52">
        <f t="shared" si="14"/>
        <v>28</v>
      </c>
      <c r="AN49" s="52">
        <f t="shared" si="14"/>
        <v>40</v>
      </c>
      <c r="AO49" s="52">
        <f t="shared" si="14"/>
        <v>40</v>
      </c>
      <c r="AP49" s="52">
        <f t="shared" si="14"/>
        <v>40</v>
      </c>
      <c r="AQ49" s="52">
        <f t="shared" si="14"/>
        <v>40</v>
      </c>
      <c r="AR49" s="52">
        <f t="shared" si="14"/>
        <v>40</v>
      </c>
      <c r="AS49" s="114"/>
    </row>
    <row r="50" spans="1:45" x14ac:dyDescent="0.2">
      <c r="A50" s="174">
        <v>3310</v>
      </c>
      <c r="B50" s="101" t="s">
        <v>136</v>
      </c>
      <c r="C50" s="46"/>
      <c r="D50" s="46"/>
      <c r="E50" s="212"/>
      <c r="F50" s="159"/>
      <c r="G50" s="159"/>
      <c r="H50" s="103"/>
      <c r="I50" s="159"/>
      <c r="J50" s="12"/>
      <c r="K50" s="235"/>
      <c r="L50" s="100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120"/>
    </row>
    <row r="51" spans="1:45" x14ac:dyDescent="0.2">
      <c r="A51" s="174">
        <v>3302</v>
      </c>
      <c r="B51" s="67" t="s">
        <v>137</v>
      </c>
      <c r="C51" s="20"/>
      <c r="D51" s="20"/>
      <c r="E51" s="201"/>
      <c r="F51" s="158"/>
      <c r="G51" s="158"/>
      <c r="H51" s="256"/>
      <c r="I51" s="158"/>
      <c r="J51" s="1"/>
      <c r="K51" s="233"/>
      <c r="L51" s="29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15"/>
    </row>
    <row r="52" spans="1:45" x14ac:dyDescent="0.2">
      <c r="A52" s="174">
        <v>3310</v>
      </c>
      <c r="B52" s="67" t="s">
        <v>139</v>
      </c>
      <c r="C52" s="20"/>
      <c r="D52" s="20"/>
      <c r="E52" s="201"/>
      <c r="F52" s="158"/>
      <c r="G52" s="158"/>
      <c r="H52" s="256"/>
      <c r="I52" s="158"/>
      <c r="J52" s="1"/>
      <c r="K52" s="233"/>
      <c r="L52" s="31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9"/>
      <c r="AK52" s="52"/>
      <c r="AL52" s="52"/>
      <c r="AM52" s="52"/>
      <c r="AN52" s="52"/>
      <c r="AO52" s="52"/>
      <c r="AP52" s="52"/>
      <c r="AQ52" s="52"/>
      <c r="AR52" s="52"/>
      <c r="AS52" s="15"/>
    </row>
    <row r="53" spans="1:45" x14ac:dyDescent="0.2">
      <c r="A53" s="174">
        <v>3302</v>
      </c>
      <c r="B53" s="101" t="s">
        <v>168</v>
      </c>
      <c r="C53" s="46"/>
      <c r="D53" s="46"/>
      <c r="E53" s="212"/>
      <c r="F53" s="159"/>
      <c r="G53" s="159"/>
      <c r="H53" s="103"/>
      <c r="I53" s="159"/>
      <c r="J53" s="12"/>
      <c r="K53" s="235"/>
      <c r="L53" s="34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64"/>
      <c r="AK53" s="55"/>
      <c r="AL53" s="55"/>
      <c r="AM53" s="55"/>
      <c r="AN53" s="55"/>
      <c r="AO53" s="55"/>
      <c r="AP53" s="55"/>
      <c r="AQ53" s="55"/>
      <c r="AR53" s="55"/>
      <c r="AS53" s="149"/>
    </row>
    <row r="54" spans="1:45" x14ac:dyDescent="0.2">
      <c r="A54" s="174">
        <v>3399</v>
      </c>
      <c r="B54" s="101" t="s">
        <v>169</v>
      </c>
      <c r="C54" s="46"/>
      <c r="D54" s="46"/>
      <c r="E54" s="212"/>
      <c r="F54" s="159"/>
      <c r="G54" s="159"/>
      <c r="H54" s="103"/>
      <c r="I54" s="159"/>
      <c r="J54" s="12"/>
      <c r="K54" s="235"/>
      <c r="L54" s="34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64"/>
      <c r="AK54" s="55"/>
      <c r="AL54" s="55"/>
      <c r="AM54" s="55"/>
      <c r="AN54" s="55"/>
      <c r="AO54" s="55"/>
      <c r="AP54" s="55"/>
      <c r="AQ54" s="55"/>
      <c r="AR54" s="55"/>
      <c r="AS54" s="149"/>
    </row>
    <row r="55" spans="1:45" ht="13.5" thickBot="1" x14ac:dyDescent="0.25">
      <c r="A55" s="174">
        <v>3372</v>
      </c>
      <c r="B55" s="101" t="s">
        <v>170</v>
      </c>
      <c r="C55" s="46"/>
      <c r="D55" s="46"/>
      <c r="E55" s="212"/>
      <c r="F55" s="159"/>
      <c r="G55" s="159"/>
      <c r="H55" s="103"/>
      <c r="I55" s="159"/>
      <c r="J55" s="12"/>
      <c r="K55" s="235"/>
      <c r="L55" s="34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64"/>
      <c r="AK55" s="55"/>
      <c r="AL55" s="55"/>
      <c r="AM55" s="55"/>
      <c r="AN55" s="55"/>
      <c r="AO55" s="55"/>
      <c r="AP55" s="55"/>
      <c r="AQ55" s="55"/>
      <c r="AR55" s="55"/>
      <c r="AS55" s="149"/>
    </row>
    <row r="56" spans="1:45" s="98" customFormat="1" ht="13.5" thickBot="1" x14ac:dyDescent="0.25">
      <c r="A56" s="50"/>
      <c r="B56" s="181" t="s">
        <v>151</v>
      </c>
      <c r="C56" s="182">
        <f>SUM(C48:C55)</f>
        <v>0</v>
      </c>
      <c r="D56" s="182">
        <f>SUM(D48:D55)</f>
        <v>0</v>
      </c>
      <c r="E56" s="182">
        <f>SUM(E48:E52)</f>
        <v>0</v>
      </c>
      <c r="F56" s="241">
        <f>SUM(F48:F55)</f>
        <v>0</v>
      </c>
      <c r="G56" s="241">
        <f>SUM(G48:G55)</f>
        <v>0</v>
      </c>
      <c r="H56" s="248">
        <f>SUM(H48:H55)</f>
        <v>0</v>
      </c>
      <c r="I56" s="241">
        <f>SUM(I48:I55)</f>
        <v>0</v>
      </c>
      <c r="J56" s="182">
        <f>SUM(J48:J52)</f>
        <v>0</v>
      </c>
      <c r="K56" s="239">
        <f>SUM(K48:K52)</f>
        <v>0</v>
      </c>
      <c r="L56" s="182">
        <f>SUM(L48:L52)</f>
        <v>0</v>
      </c>
      <c r="M56" s="268">
        <f>SUM(M48:M55)</f>
        <v>24</v>
      </c>
      <c r="N56" s="268">
        <f t="shared" ref="N56:AR56" si="15">SUM(N48:N55)</f>
        <v>60</v>
      </c>
      <c r="O56" s="268">
        <f t="shared" si="15"/>
        <v>24</v>
      </c>
      <c r="P56" s="268">
        <f t="shared" si="15"/>
        <v>60</v>
      </c>
      <c r="Q56" s="268">
        <f t="shared" si="15"/>
        <v>40</v>
      </c>
      <c r="R56" s="268">
        <f t="shared" si="15"/>
        <v>120</v>
      </c>
      <c r="S56" s="268">
        <f t="shared" si="15"/>
        <v>40</v>
      </c>
      <c r="T56" s="268">
        <f t="shared" si="15"/>
        <v>0</v>
      </c>
      <c r="U56" s="268">
        <f t="shared" si="15"/>
        <v>60</v>
      </c>
      <c r="V56" s="268">
        <f t="shared" si="15"/>
        <v>40</v>
      </c>
      <c r="W56" s="268">
        <f t="shared" si="15"/>
        <v>40</v>
      </c>
      <c r="X56" s="268">
        <f t="shared" si="15"/>
        <v>40</v>
      </c>
      <c r="Y56" s="268">
        <f t="shared" si="15"/>
        <v>40</v>
      </c>
      <c r="Z56" s="268">
        <f t="shared" si="15"/>
        <v>40</v>
      </c>
      <c r="AA56" s="268">
        <f t="shared" si="15"/>
        <v>40</v>
      </c>
      <c r="AB56" s="268">
        <f t="shared" si="15"/>
        <v>120</v>
      </c>
      <c r="AC56" s="268">
        <f t="shared" si="15"/>
        <v>60</v>
      </c>
      <c r="AD56" s="268">
        <f t="shared" si="15"/>
        <v>40</v>
      </c>
      <c r="AE56" s="268">
        <f t="shared" si="15"/>
        <v>40</v>
      </c>
      <c r="AF56" s="268">
        <f t="shared" si="15"/>
        <v>40</v>
      </c>
      <c r="AG56" s="268">
        <f t="shared" si="15"/>
        <v>120</v>
      </c>
      <c r="AH56" s="268">
        <f t="shared" si="15"/>
        <v>120</v>
      </c>
      <c r="AI56" s="268">
        <f t="shared" si="15"/>
        <v>20</v>
      </c>
      <c r="AJ56" s="268">
        <f t="shared" si="15"/>
        <v>78</v>
      </c>
      <c r="AK56" s="268">
        <f t="shared" si="15"/>
        <v>120</v>
      </c>
      <c r="AL56" s="268">
        <f t="shared" si="15"/>
        <v>120</v>
      </c>
      <c r="AM56" s="268">
        <f t="shared" si="15"/>
        <v>84</v>
      </c>
      <c r="AN56" s="268">
        <f t="shared" si="15"/>
        <v>40</v>
      </c>
      <c r="AO56" s="268">
        <f t="shared" si="15"/>
        <v>120</v>
      </c>
      <c r="AP56" s="268">
        <f t="shared" si="15"/>
        <v>40</v>
      </c>
      <c r="AQ56" s="268">
        <f t="shared" si="15"/>
        <v>120</v>
      </c>
      <c r="AR56" s="182">
        <f t="shared" si="15"/>
        <v>120</v>
      </c>
      <c r="AS56" s="185">
        <f>SUM(AS48:AS52)</f>
        <v>0</v>
      </c>
    </row>
    <row r="57" spans="1:45" x14ac:dyDescent="0.2">
      <c r="A57" s="230">
        <v>3360</v>
      </c>
      <c r="B57" s="107" t="s">
        <v>132</v>
      </c>
      <c r="C57" s="108"/>
      <c r="D57" s="108"/>
      <c r="E57" s="217"/>
      <c r="F57" s="276"/>
      <c r="G57" s="276"/>
      <c r="H57" s="280"/>
      <c r="I57" s="276"/>
      <c r="J57" s="107"/>
      <c r="K57" s="240"/>
      <c r="L57" s="109"/>
      <c r="M57" s="110"/>
      <c r="N57" s="110"/>
      <c r="O57" s="110"/>
      <c r="P57" s="110"/>
      <c r="Q57" s="110">
        <v>760</v>
      </c>
      <c r="R57" s="110"/>
      <c r="S57" s="110">
        <v>420</v>
      </c>
      <c r="T57" s="110"/>
      <c r="U57" s="110"/>
      <c r="V57" s="110"/>
      <c r="W57" s="110">
        <v>200</v>
      </c>
      <c r="X57" s="110">
        <v>760</v>
      </c>
      <c r="Y57" s="138">
        <v>614</v>
      </c>
      <c r="Z57" s="110">
        <v>237</v>
      </c>
      <c r="AA57" s="110">
        <v>410</v>
      </c>
      <c r="AB57" s="110"/>
      <c r="AC57" s="110"/>
      <c r="AD57" s="110">
        <v>250</v>
      </c>
      <c r="AE57" s="139">
        <v>400</v>
      </c>
      <c r="AF57" s="139"/>
      <c r="AG57" s="110"/>
      <c r="AH57" s="110"/>
      <c r="AI57" s="110">
        <v>4</v>
      </c>
      <c r="AJ57" s="110"/>
      <c r="AK57" s="110"/>
      <c r="AL57" s="110"/>
      <c r="AM57" s="110"/>
      <c r="AN57" s="110">
        <v>400</v>
      </c>
      <c r="AO57" s="110"/>
      <c r="AP57" s="110">
        <v>250</v>
      </c>
      <c r="AQ57" s="110"/>
      <c r="AR57" s="110"/>
      <c r="AS57" s="112"/>
    </row>
    <row r="58" spans="1:45" x14ac:dyDescent="0.2">
      <c r="A58" s="174">
        <v>3382</v>
      </c>
      <c r="B58" s="67" t="s">
        <v>142</v>
      </c>
      <c r="C58" s="20"/>
      <c r="D58" s="20"/>
      <c r="E58" s="201"/>
      <c r="F58" s="158"/>
      <c r="G58" s="158"/>
      <c r="H58" s="256"/>
      <c r="I58" s="158"/>
      <c r="J58" s="1"/>
      <c r="K58" s="233"/>
      <c r="L58" s="29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68">
        <v>10</v>
      </c>
      <c r="Z58" s="52">
        <v>10</v>
      </c>
      <c r="AA58" s="52">
        <v>10</v>
      </c>
      <c r="AB58" s="52"/>
      <c r="AC58" s="52"/>
      <c r="AD58" s="52"/>
      <c r="AE58" s="65"/>
      <c r="AF58" s="65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114"/>
    </row>
    <row r="59" spans="1:45" x14ac:dyDescent="0.2">
      <c r="A59" s="174">
        <v>3384</v>
      </c>
      <c r="B59" s="67" t="s">
        <v>143</v>
      </c>
      <c r="C59" s="20"/>
      <c r="D59" s="20"/>
      <c r="E59" s="201"/>
      <c r="F59" s="158"/>
      <c r="G59" s="158"/>
      <c r="H59" s="256"/>
      <c r="I59" s="158"/>
      <c r="J59" s="1"/>
      <c r="K59" s="233"/>
      <c r="L59" s="29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68"/>
      <c r="Z59" s="52"/>
      <c r="AA59" s="52"/>
      <c r="AB59" s="52"/>
      <c r="AC59" s="52"/>
      <c r="AD59" s="52"/>
      <c r="AE59" s="65"/>
      <c r="AF59" s="65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114"/>
    </row>
    <row r="60" spans="1:45" x14ac:dyDescent="0.2">
      <c r="A60" s="174">
        <v>3101</v>
      </c>
      <c r="B60" s="67" t="s">
        <v>140</v>
      </c>
      <c r="C60" s="20"/>
      <c r="D60" s="20"/>
      <c r="E60" s="201"/>
      <c r="F60" s="158"/>
      <c r="G60" s="158"/>
      <c r="H60" s="256"/>
      <c r="I60" s="158"/>
      <c r="J60" s="1"/>
      <c r="K60" s="233"/>
      <c r="L60" s="29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>
        <v>125</v>
      </c>
      <c r="X60" s="52"/>
      <c r="Y60" s="52"/>
      <c r="Z60" s="52">
        <v>125</v>
      </c>
      <c r="AA60" s="52"/>
      <c r="AB60" s="52"/>
      <c r="AC60" s="52"/>
      <c r="AD60" s="52">
        <v>125</v>
      </c>
      <c r="AE60" s="65"/>
      <c r="AF60" s="65"/>
      <c r="AG60" s="52"/>
      <c r="AH60" s="52"/>
      <c r="AI60" s="52"/>
      <c r="AJ60" s="52"/>
      <c r="AK60" s="52">
        <v>50</v>
      </c>
      <c r="AL60" s="52"/>
      <c r="AM60" s="52"/>
      <c r="AN60" s="52"/>
      <c r="AO60" s="52"/>
      <c r="AP60" s="52"/>
      <c r="AQ60" s="52"/>
      <c r="AR60" s="52">
        <v>125</v>
      </c>
      <c r="AS60" s="114"/>
    </row>
    <row r="61" spans="1:45" s="98" customFormat="1" ht="13.5" thickBot="1" x14ac:dyDescent="0.25">
      <c r="A61" s="122"/>
      <c r="B61" s="135" t="s">
        <v>141</v>
      </c>
      <c r="C61" s="136">
        <f>SUM(C57:C60)</f>
        <v>0</v>
      </c>
      <c r="D61" s="136">
        <f>SUM(D57:D60)</f>
        <v>0</v>
      </c>
      <c r="E61" s="216"/>
      <c r="F61" s="277"/>
      <c r="G61" s="277"/>
      <c r="H61" s="281"/>
      <c r="I61" s="277"/>
      <c r="J61" s="136">
        <f>SUM(J57:J60)</f>
        <v>0</v>
      </c>
      <c r="K61" s="274">
        <f t="shared" ref="K61:AS61" si="16">SUM(K57:K60)</f>
        <v>0</v>
      </c>
      <c r="L61" s="136">
        <f t="shared" si="16"/>
        <v>0</v>
      </c>
      <c r="M61" s="267">
        <f>SUM(M57:M60)</f>
        <v>0</v>
      </c>
      <c r="N61" s="267">
        <f t="shared" si="16"/>
        <v>0</v>
      </c>
      <c r="O61" s="267">
        <f>SUM(O57:O60)</f>
        <v>0</v>
      </c>
      <c r="P61" s="267">
        <f t="shared" si="16"/>
        <v>0</v>
      </c>
      <c r="Q61" s="267">
        <f t="shared" si="16"/>
        <v>760</v>
      </c>
      <c r="R61" s="267">
        <f t="shared" si="16"/>
        <v>0</v>
      </c>
      <c r="S61" s="267">
        <f t="shared" si="16"/>
        <v>420</v>
      </c>
      <c r="T61" s="267">
        <f t="shared" si="16"/>
        <v>0</v>
      </c>
      <c r="U61" s="267">
        <f t="shared" si="16"/>
        <v>0</v>
      </c>
      <c r="V61" s="267">
        <f t="shared" si="16"/>
        <v>0</v>
      </c>
      <c r="W61" s="267">
        <f t="shared" si="16"/>
        <v>325</v>
      </c>
      <c r="X61" s="267">
        <f t="shared" si="16"/>
        <v>760</v>
      </c>
      <c r="Y61" s="267">
        <f t="shared" si="16"/>
        <v>624</v>
      </c>
      <c r="Z61" s="267">
        <f t="shared" si="16"/>
        <v>372</v>
      </c>
      <c r="AA61" s="267">
        <f t="shared" si="16"/>
        <v>420</v>
      </c>
      <c r="AB61" s="267">
        <f t="shared" si="16"/>
        <v>0</v>
      </c>
      <c r="AC61" s="267">
        <f t="shared" si="16"/>
        <v>0</v>
      </c>
      <c r="AD61" s="267">
        <f t="shared" si="16"/>
        <v>375</v>
      </c>
      <c r="AE61" s="267">
        <f t="shared" si="16"/>
        <v>400</v>
      </c>
      <c r="AF61" s="267">
        <f t="shared" si="16"/>
        <v>0</v>
      </c>
      <c r="AG61" s="267">
        <f t="shared" si="16"/>
        <v>0</v>
      </c>
      <c r="AH61" s="267">
        <f t="shared" si="16"/>
        <v>0</v>
      </c>
      <c r="AI61" s="267">
        <f t="shared" si="16"/>
        <v>4</v>
      </c>
      <c r="AJ61" s="267">
        <f t="shared" si="16"/>
        <v>0</v>
      </c>
      <c r="AK61" s="267">
        <f t="shared" si="16"/>
        <v>50</v>
      </c>
      <c r="AL61" s="267">
        <f t="shared" si="16"/>
        <v>0</v>
      </c>
      <c r="AM61" s="267">
        <f t="shared" si="16"/>
        <v>0</v>
      </c>
      <c r="AN61" s="267">
        <f t="shared" si="16"/>
        <v>400</v>
      </c>
      <c r="AO61" s="267">
        <f t="shared" si="16"/>
        <v>0</v>
      </c>
      <c r="AP61" s="267">
        <f t="shared" si="16"/>
        <v>250</v>
      </c>
      <c r="AQ61" s="267">
        <f t="shared" si="16"/>
        <v>0</v>
      </c>
      <c r="AR61" s="267">
        <f t="shared" si="16"/>
        <v>125</v>
      </c>
      <c r="AS61" s="137">
        <f t="shared" si="16"/>
        <v>0</v>
      </c>
    </row>
    <row r="62" spans="1:45" ht="13.5" thickBot="1" x14ac:dyDescent="0.25">
      <c r="B62" s="97"/>
      <c r="C62" s="27"/>
      <c r="D62" s="27"/>
      <c r="E62" s="210"/>
      <c r="F62" s="157"/>
      <c r="G62" s="157"/>
      <c r="H62" s="144"/>
      <c r="I62" s="157"/>
      <c r="J62" s="17"/>
      <c r="K62" s="238"/>
      <c r="L62" s="99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140"/>
      <c r="AF62" s="140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69"/>
    </row>
    <row r="63" spans="1:45" ht="13.5" thickBot="1" x14ac:dyDescent="0.25">
      <c r="A63" s="128"/>
      <c r="B63" s="141" t="s">
        <v>147</v>
      </c>
      <c r="C63" s="142">
        <f t="shared" ref="C63:AS63" si="17">+C61+C56+C39+C32+C47+C44</f>
        <v>225</v>
      </c>
      <c r="D63" s="142">
        <f t="shared" si="17"/>
        <v>1110</v>
      </c>
      <c r="E63" s="142">
        <f t="shared" si="17"/>
        <v>5593000</v>
      </c>
      <c r="F63" s="278">
        <f t="shared" si="17"/>
        <v>14337.797619047615</v>
      </c>
      <c r="G63" s="278">
        <f t="shared" si="17"/>
        <v>4668.8335421888069</v>
      </c>
      <c r="H63" s="282">
        <f t="shared" si="17"/>
        <v>0</v>
      </c>
      <c r="I63" s="278">
        <f t="shared" si="17"/>
        <v>9668.9640768588124</v>
      </c>
      <c r="J63" s="142">
        <f t="shared" si="17"/>
        <v>11289</v>
      </c>
      <c r="K63" s="275">
        <f t="shared" si="17"/>
        <v>11560</v>
      </c>
      <c r="L63" s="142">
        <f t="shared" si="17"/>
        <v>1900</v>
      </c>
      <c r="M63" s="142">
        <f t="shared" si="17"/>
        <v>34</v>
      </c>
      <c r="N63" s="142">
        <f t="shared" si="17"/>
        <v>200</v>
      </c>
      <c r="O63" s="142">
        <f t="shared" si="17"/>
        <v>160</v>
      </c>
      <c r="P63" s="142">
        <f t="shared" si="17"/>
        <v>270</v>
      </c>
      <c r="Q63" s="142">
        <f t="shared" si="17"/>
        <v>800</v>
      </c>
      <c r="R63" s="142">
        <f t="shared" si="17"/>
        <v>710</v>
      </c>
      <c r="S63" s="142">
        <f t="shared" si="17"/>
        <v>735</v>
      </c>
      <c r="T63" s="142">
        <f t="shared" si="17"/>
        <v>250</v>
      </c>
      <c r="U63" s="142">
        <f t="shared" si="17"/>
        <v>260</v>
      </c>
      <c r="V63" s="142">
        <f t="shared" si="17"/>
        <v>400</v>
      </c>
      <c r="W63" s="142">
        <f t="shared" si="17"/>
        <v>515</v>
      </c>
      <c r="X63" s="142">
        <f t="shared" si="17"/>
        <v>800</v>
      </c>
      <c r="Y63" s="142">
        <f t="shared" si="17"/>
        <v>710</v>
      </c>
      <c r="Z63" s="142">
        <f t="shared" si="17"/>
        <v>760</v>
      </c>
      <c r="AA63" s="142">
        <f t="shared" si="17"/>
        <v>810</v>
      </c>
      <c r="AB63" s="142">
        <f t="shared" si="17"/>
        <v>800</v>
      </c>
      <c r="AC63" s="142">
        <f t="shared" si="17"/>
        <v>395</v>
      </c>
      <c r="AD63" s="142">
        <f t="shared" si="17"/>
        <v>800</v>
      </c>
      <c r="AE63" s="142">
        <f t="shared" si="17"/>
        <v>700</v>
      </c>
      <c r="AF63" s="142">
        <f t="shared" si="17"/>
        <v>400</v>
      </c>
      <c r="AG63" s="142">
        <f t="shared" si="17"/>
        <v>695</v>
      </c>
      <c r="AH63" s="142">
        <f t="shared" si="17"/>
        <v>645</v>
      </c>
      <c r="AI63" s="142">
        <f t="shared" si="17"/>
        <v>124</v>
      </c>
      <c r="AJ63" s="142">
        <f t="shared" si="17"/>
        <v>523</v>
      </c>
      <c r="AK63" s="142">
        <f t="shared" si="17"/>
        <v>670</v>
      </c>
      <c r="AL63" s="142">
        <f t="shared" si="17"/>
        <v>380</v>
      </c>
      <c r="AM63" s="142">
        <f t="shared" si="17"/>
        <v>359</v>
      </c>
      <c r="AN63" s="142">
        <f t="shared" si="17"/>
        <v>800</v>
      </c>
      <c r="AO63" s="142">
        <f t="shared" si="17"/>
        <v>550</v>
      </c>
      <c r="AP63" s="142">
        <f t="shared" si="17"/>
        <v>460</v>
      </c>
      <c r="AQ63" s="142">
        <f t="shared" si="17"/>
        <v>520</v>
      </c>
      <c r="AR63" s="271">
        <f t="shared" si="17"/>
        <v>795</v>
      </c>
      <c r="AS63" s="142">
        <f t="shared" si="17"/>
        <v>0</v>
      </c>
    </row>
    <row r="64" spans="1:45" ht="13.5" thickBot="1" x14ac:dyDescent="0.25">
      <c r="B64" s="97"/>
      <c r="C64" s="27"/>
      <c r="D64" s="27"/>
      <c r="E64" s="210"/>
      <c r="F64" s="157"/>
      <c r="G64" s="157"/>
      <c r="H64" s="144"/>
      <c r="I64" s="157"/>
      <c r="J64" s="17"/>
      <c r="K64" s="238"/>
      <c r="L64" s="99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140"/>
      <c r="AF64" s="140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69"/>
    </row>
    <row r="65" spans="1:45" ht="13.5" thickBot="1" x14ac:dyDescent="0.25">
      <c r="A65" s="128"/>
      <c r="B65" s="141" t="s">
        <v>148</v>
      </c>
      <c r="C65" s="142"/>
      <c r="D65" s="142"/>
      <c r="E65" s="178"/>
      <c r="F65" s="278"/>
      <c r="G65" s="278"/>
      <c r="H65" s="282"/>
      <c r="I65" s="278"/>
      <c r="J65" s="147"/>
      <c r="K65" s="273"/>
      <c r="L65" s="131"/>
      <c r="M65" s="148">
        <f t="shared" ref="M65:AR65" si="18">+M3-M63</f>
        <v>126</v>
      </c>
      <c r="N65" s="148">
        <f t="shared" si="18"/>
        <v>200</v>
      </c>
      <c r="O65" s="148">
        <f t="shared" si="18"/>
        <v>0</v>
      </c>
      <c r="P65" s="148">
        <f t="shared" si="18"/>
        <v>130</v>
      </c>
      <c r="Q65" s="148">
        <f t="shared" si="18"/>
        <v>0</v>
      </c>
      <c r="R65" s="148">
        <f t="shared" si="18"/>
        <v>90</v>
      </c>
      <c r="S65" s="148">
        <f t="shared" si="18"/>
        <v>65</v>
      </c>
      <c r="T65" s="148">
        <f t="shared" si="18"/>
        <v>550</v>
      </c>
      <c r="U65" s="148">
        <f t="shared" si="18"/>
        <v>140</v>
      </c>
      <c r="V65" s="148">
        <f t="shared" si="18"/>
        <v>400</v>
      </c>
      <c r="W65" s="148">
        <f t="shared" si="18"/>
        <v>285</v>
      </c>
      <c r="X65" s="148">
        <f t="shared" si="18"/>
        <v>0</v>
      </c>
      <c r="Y65" s="148">
        <f t="shared" si="18"/>
        <v>90</v>
      </c>
      <c r="Z65" s="148">
        <f t="shared" si="18"/>
        <v>40</v>
      </c>
      <c r="AA65" s="148">
        <f t="shared" si="18"/>
        <v>-10</v>
      </c>
      <c r="AB65" s="148">
        <f t="shared" si="18"/>
        <v>0</v>
      </c>
      <c r="AC65" s="148">
        <f t="shared" si="18"/>
        <v>5</v>
      </c>
      <c r="AD65" s="148">
        <f t="shared" si="18"/>
        <v>0</v>
      </c>
      <c r="AE65" s="148">
        <f t="shared" si="18"/>
        <v>100</v>
      </c>
      <c r="AF65" s="148">
        <f t="shared" si="18"/>
        <v>400</v>
      </c>
      <c r="AG65" s="148">
        <f t="shared" si="18"/>
        <v>105</v>
      </c>
      <c r="AH65" s="148">
        <f t="shared" si="18"/>
        <v>155</v>
      </c>
      <c r="AI65" s="148">
        <f t="shared" si="18"/>
        <v>36</v>
      </c>
      <c r="AJ65" s="148">
        <f t="shared" si="18"/>
        <v>-3</v>
      </c>
      <c r="AK65" s="148">
        <f t="shared" si="18"/>
        <v>130</v>
      </c>
      <c r="AL65" s="148">
        <f t="shared" si="18"/>
        <v>420</v>
      </c>
      <c r="AM65" s="148">
        <f t="shared" si="18"/>
        <v>201</v>
      </c>
      <c r="AN65" s="148">
        <f t="shared" si="18"/>
        <v>0</v>
      </c>
      <c r="AO65" s="148">
        <f t="shared" si="18"/>
        <v>250</v>
      </c>
      <c r="AP65" s="148">
        <f t="shared" si="18"/>
        <v>340</v>
      </c>
      <c r="AQ65" s="148">
        <f t="shared" si="18"/>
        <v>280</v>
      </c>
      <c r="AR65" s="148">
        <f t="shared" si="18"/>
        <v>5</v>
      </c>
      <c r="AS65" s="134"/>
    </row>
    <row r="67" spans="1:45" x14ac:dyDescent="0.2">
      <c r="A67" s="96" t="s">
        <v>182</v>
      </c>
      <c r="C67" s="150" t="s">
        <v>183</v>
      </c>
      <c r="D67" s="150" t="s">
        <v>184</v>
      </c>
      <c r="J67" s="179"/>
    </row>
    <row r="68" spans="1:45" x14ac:dyDescent="0.2">
      <c r="A68" s="159" t="s">
        <v>172</v>
      </c>
      <c r="B68" s="208">
        <f>+I63*370</f>
        <v>3577516.7084377604</v>
      </c>
      <c r="D68" s="253">
        <f>+K63*C92</f>
        <v>4531520</v>
      </c>
    </row>
    <row r="69" spans="1:45" ht="13.5" thickBot="1" x14ac:dyDescent="0.25">
      <c r="A69" s="159" t="s">
        <v>171</v>
      </c>
      <c r="B69" s="208">
        <f>+E63*C69</f>
        <v>4194750</v>
      </c>
      <c r="C69" s="304">
        <v>0.75</v>
      </c>
      <c r="D69" s="253">
        <f>+B69</f>
        <v>4194750</v>
      </c>
    </row>
    <row r="70" spans="1:45" ht="15" x14ac:dyDescent="0.25">
      <c r="A70" s="159"/>
      <c r="B70" s="208">
        <f>+B69-B68</f>
        <v>617233.29156223964</v>
      </c>
      <c r="D70" s="253">
        <f>+D69-D68</f>
        <v>-336770</v>
      </c>
      <c r="L70" s="257" t="s">
        <v>163</v>
      </c>
      <c r="M70" s="258"/>
      <c r="N70" s="259"/>
      <c r="O70" s="258"/>
      <c r="P70" s="259"/>
      <c r="Q70" s="258"/>
      <c r="R70" s="259"/>
      <c r="S70" s="258"/>
      <c r="T70" s="259"/>
      <c r="U70" s="258"/>
      <c r="V70" s="259"/>
      <c r="W70" s="258"/>
      <c r="X70" s="259"/>
      <c r="Y70" s="258"/>
      <c r="Z70" s="259"/>
      <c r="AA70" s="258"/>
      <c r="AB70" s="259"/>
      <c r="AC70" s="258"/>
      <c r="AD70" s="259"/>
      <c r="AE70" s="258"/>
      <c r="AF70" s="259"/>
      <c r="AG70" s="258"/>
      <c r="AH70" s="259"/>
      <c r="AI70" s="258"/>
      <c r="AJ70" s="260"/>
      <c r="AK70" s="260"/>
      <c r="AL70" s="260"/>
      <c r="AM70" s="260"/>
      <c r="AN70" s="260"/>
      <c r="AO70" s="260"/>
      <c r="AP70" s="260"/>
      <c r="AQ70" s="260"/>
      <c r="AR70" s="260"/>
      <c r="AS70" s="261"/>
    </row>
    <row r="71" spans="1:45" ht="15" x14ac:dyDescent="0.25">
      <c r="L71" s="262">
        <v>3310</v>
      </c>
      <c r="M71" s="225">
        <f t="shared" ref="M71:N82" si="19">SUMIF($A$4:$A$96,$L71,M$4:M$102)</f>
        <v>10</v>
      </c>
      <c r="N71" s="225">
        <f t="shared" si="19"/>
        <v>140</v>
      </c>
      <c r="O71" s="225">
        <f>SUMIF($A$4:$A$96,$L71,O$4:O$103)</f>
        <v>136</v>
      </c>
      <c r="P71" s="225">
        <f t="shared" ref="P71:Y82" si="20">SUMIF($A$4:$A$96,$L71,P$4:P$102)</f>
        <v>210</v>
      </c>
      <c r="Q71" s="225">
        <f t="shared" si="20"/>
        <v>0</v>
      </c>
      <c r="R71" s="225">
        <f t="shared" si="20"/>
        <v>590</v>
      </c>
      <c r="S71" s="225">
        <f t="shared" si="20"/>
        <v>275</v>
      </c>
      <c r="T71" s="225">
        <f t="shared" si="20"/>
        <v>250</v>
      </c>
      <c r="U71" s="225">
        <f t="shared" si="20"/>
        <v>200</v>
      </c>
      <c r="V71" s="225">
        <f t="shared" si="20"/>
        <v>360</v>
      </c>
      <c r="W71" s="225">
        <f t="shared" si="20"/>
        <v>150</v>
      </c>
      <c r="X71" s="225">
        <f t="shared" si="20"/>
        <v>0</v>
      </c>
      <c r="Y71" s="225">
        <f t="shared" si="20"/>
        <v>46</v>
      </c>
      <c r="Z71" s="225">
        <f t="shared" ref="Z71:AI82" si="21">SUMIF($A$4:$A$96,$L71,Z$4:Z$102)</f>
        <v>348</v>
      </c>
      <c r="AA71" s="225">
        <f t="shared" si="21"/>
        <v>350</v>
      </c>
      <c r="AB71" s="225">
        <f t="shared" si="21"/>
        <v>680</v>
      </c>
      <c r="AC71" s="225">
        <f t="shared" si="21"/>
        <v>335</v>
      </c>
      <c r="AD71" s="225">
        <f t="shared" si="21"/>
        <v>385</v>
      </c>
      <c r="AE71" s="225">
        <f t="shared" si="21"/>
        <v>260</v>
      </c>
      <c r="AF71" s="225">
        <f t="shared" si="21"/>
        <v>360</v>
      </c>
      <c r="AG71" s="225">
        <f t="shared" si="21"/>
        <v>575</v>
      </c>
      <c r="AH71" s="225">
        <f t="shared" si="21"/>
        <v>525</v>
      </c>
      <c r="AI71" s="225">
        <f t="shared" si="21"/>
        <v>60</v>
      </c>
      <c r="AJ71" s="225">
        <f t="shared" ref="AJ71:AS82" si="22">SUMIF($A$4:$A$96,$L71,AJ$4:AJ$102)</f>
        <v>445</v>
      </c>
      <c r="AK71" s="225">
        <f t="shared" si="22"/>
        <v>500</v>
      </c>
      <c r="AL71" s="225">
        <f t="shared" si="22"/>
        <v>260</v>
      </c>
      <c r="AM71" s="225">
        <f t="shared" si="22"/>
        <v>0</v>
      </c>
      <c r="AN71" s="225">
        <f t="shared" si="22"/>
        <v>360</v>
      </c>
      <c r="AO71" s="225">
        <f t="shared" si="22"/>
        <v>430</v>
      </c>
      <c r="AP71" s="225">
        <f t="shared" si="22"/>
        <v>170</v>
      </c>
      <c r="AQ71" s="225">
        <f t="shared" si="22"/>
        <v>400</v>
      </c>
      <c r="AR71" s="225">
        <f t="shared" si="22"/>
        <v>0</v>
      </c>
      <c r="AS71" s="263">
        <f t="shared" si="22"/>
        <v>0</v>
      </c>
    </row>
    <row r="72" spans="1:45" ht="15" x14ac:dyDescent="0.25">
      <c r="B72" s="96" t="s">
        <v>160</v>
      </c>
      <c r="C72" s="150" t="s">
        <v>149</v>
      </c>
      <c r="L72" s="262">
        <v>3311</v>
      </c>
      <c r="M72" s="225">
        <f t="shared" si="19"/>
        <v>0</v>
      </c>
      <c r="N72" s="225">
        <f t="shared" si="19"/>
        <v>0</v>
      </c>
      <c r="O72" s="225">
        <f t="shared" ref="O72:O82" si="23">SUMIF($A$4:$A$96,$L72,O$4:O$102)</f>
        <v>0</v>
      </c>
      <c r="P72" s="225">
        <f t="shared" si="20"/>
        <v>0</v>
      </c>
      <c r="Q72" s="225">
        <f t="shared" si="20"/>
        <v>0</v>
      </c>
      <c r="R72" s="225">
        <f t="shared" si="20"/>
        <v>0</v>
      </c>
      <c r="S72" s="225">
        <f t="shared" si="20"/>
        <v>0</v>
      </c>
      <c r="T72" s="225">
        <f t="shared" si="20"/>
        <v>0</v>
      </c>
      <c r="U72" s="225">
        <f t="shared" si="20"/>
        <v>0</v>
      </c>
      <c r="V72" s="225">
        <f t="shared" si="20"/>
        <v>0</v>
      </c>
      <c r="W72" s="225">
        <f t="shared" si="20"/>
        <v>0</v>
      </c>
      <c r="X72" s="225">
        <f t="shared" si="20"/>
        <v>0</v>
      </c>
      <c r="Y72" s="225">
        <f t="shared" si="20"/>
        <v>0</v>
      </c>
      <c r="Z72" s="225">
        <f t="shared" si="21"/>
        <v>0</v>
      </c>
      <c r="AA72" s="225">
        <f t="shared" si="21"/>
        <v>0</v>
      </c>
      <c r="AB72" s="225">
        <f t="shared" si="21"/>
        <v>0</v>
      </c>
      <c r="AC72" s="225">
        <f t="shared" si="21"/>
        <v>0</v>
      </c>
      <c r="AD72" s="225">
        <f t="shared" si="21"/>
        <v>0</v>
      </c>
      <c r="AE72" s="225">
        <f t="shared" si="21"/>
        <v>0</v>
      </c>
      <c r="AF72" s="225">
        <f t="shared" si="21"/>
        <v>0</v>
      </c>
      <c r="AG72" s="225">
        <f t="shared" si="21"/>
        <v>0</v>
      </c>
      <c r="AH72" s="225">
        <f t="shared" si="21"/>
        <v>0</v>
      </c>
      <c r="AI72" s="225">
        <f t="shared" si="21"/>
        <v>40</v>
      </c>
      <c r="AJ72" s="225">
        <f t="shared" si="22"/>
        <v>0</v>
      </c>
      <c r="AK72" s="225">
        <f t="shared" si="22"/>
        <v>0</v>
      </c>
      <c r="AL72" s="225">
        <f t="shared" si="22"/>
        <v>0</v>
      </c>
      <c r="AM72" s="225">
        <f t="shared" si="22"/>
        <v>275</v>
      </c>
      <c r="AN72" s="225">
        <f t="shared" si="22"/>
        <v>0</v>
      </c>
      <c r="AO72" s="225">
        <f t="shared" si="22"/>
        <v>0</v>
      </c>
      <c r="AP72" s="225">
        <f t="shared" si="22"/>
        <v>0</v>
      </c>
      <c r="AQ72" s="225">
        <f t="shared" si="22"/>
        <v>0</v>
      </c>
      <c r="AR72" s="225">
        <f t="shared" si="22"/>
        <v>550</v>
      </c>
      <c r="AS72" s="263">
        <f t="shared" si="22"/>
        <v>0</v>
      </c>
    </row>
    <row r="73" spans="1:45" ht="15" x14ac:dyDescent="0.25">
      <c r="B73" s="96" t="s">
        <v>161</v>
      </c>
      <c r="C73" s="30">
        <v>100</v>
      </c>
      <c r="L73" s="262">
        <v>3312</v>
      </c>
      <c r="M73" s="225">
        <f t="shared" si="19"/>
        <v>20</v>
      </c>
      <c r="N73" s="225">
        <f t="shared" si="19"/>
        <v>0</v>
      </c>
      <c r="O73" s="225">
        <f t="shared" si="23"/>
        <v>0</v>
      </c>
      <c r="P73" s="225">
        <f t="shared" si="20"/>
        <v>0</v>
      </c>
      <c r="Q73" s="225">
        <f t="shared" si="20"/>
        <v>0</v>
      </c>
      <c r="R73" s="225">
        <f t="shared" si="20"/>
        <v>0</v>
      </c>
      <c r="S73" s="225">
        <f t="shared" si="20"/>
        <v>0</v>
      </c>
      <c r="T73" s="225">
        <f t="shared" si="20"/>
        <v>0</v>
      </c>
      <c r="U73" s="225">
        <f t="shared" si="20"/>
        <v>0</v>
      </c>
      <c r="V73" s="225">
        <f t="shared" si="20"/>
        <v>0</v>
      </c>
      <c r="W73" s="225">
        <f t="shared" si="20"/>
        <v>0</v>
      </c>
      <c r="X73" s="225">
        <f t="shared" si="20"/>
        <v>0</v>
      </c>
      <c r="Y73" s="225">
        <f t="shared" si="20"/>
        <v>0</v>
      </c>
      <c r="Z73" s="225">
        <f t="shared" si="21"/>
        <v>0</v>
      </c>
      <c r="AA73" s="225">
        <f t="shared" si="21"/>
        <v>0</v>
      </c>
      <c r="AB73" s="225">
        <f t="shared" si="21"/>
        <v>0</v>
      </c>
      <c r="AC73" s="225">
        <f t="shared" si="21"/>
        <v>0</v>
      </c>
      <c r="AD73" s="225">
        <f t="shared" si="21"/>
        <v>0</v>
      </c>
      <c r="AE73" s="225">
        <f t="shared" si="21"/>
        <v>0</v>
      </c>
      <c r="AF73" s="225">
        <f t="shared" si="21"/>
        <v>0</v>
      </c>
      <c r="AG73" s="225">
        <f t="shared" si="21"/>
        <v>0</v>
      </c>
      <c r="AH73" s="225">
        <f t="shared" si="21"/>
        <v>0</v>
      </c>
      <c r="AI73" s="225">
        <f t="shared" si="21"/>
        <v>0</v>
      </c>
      <c r="AJ73" s="225">
        <f t="shared" si="22"/>
        <v>0</v>
      </c>
      <c r="AK73" s="225">
        <f t="shared" si="22"/>
        <v>0</v>
      </c>
      <c r="AL73" s="225">
        <f t="shared" si="22"/>
        <v>0</v>
      </c>
      <c r="AM73" s="225">
        <f t="shared" si="22"/>
        <v>0</v>
      </c>
      <c r="AN73" s="225">
        <f t="shared" si="22"/>
        <v>0</v>
      </c>
      <c r="AO73" s="225">
        <f t="shared" si="22"/>
        <v>0</v>
      </c>
      <c r="AP73" s="225">
        <f t="shared" si="22"/>
        <v>0</v>
      </c>
      <c r="AQ73" s="225">
        <f t="shared" si="22"/>
        <v>0</v>
      </c>
      <c r="AR73" s="225">
        <f t="shared" si="22"/>
        <v>0</v>
      </c>
      <c r="AS73" s="263">
        <f t="shared" si="22"/>
        <v>0</v>
      </c>
    </row>
    <row r="74" spans="1:45" ht="15" x14ac:dyDescent="0.25">
      <c r="B74" s="96" t="s">
        <v>162</v>
      </c>
      <c r="L74" s="262"/>
      <c r="M74" s="225">
        <f t="shared" si="19"/>
        <v>0</v>
      </c>
      <c r="N74" s="225">
        <f t="shared" si="19"/>
        <v>0</v>
      </c>
      <c r="O74" s="225">
        <f t="shared" si="23"/>
        <v>0</v>
      </c>
      <c r="P74" s="225">
        <f t="shared" si="20"/>
        <v>0</v>
      </c>
      <c r="Q74" s="225">
        <f t="shared" si="20"/>
        <v>0</v>
      </c>
      <c r="R74" s="225">
        <f t="shared" si="20"/>
        <v>0</v>
      </c>
      <c r="S74" s="225">
        <f t="shared" si="20"/>
        <v>0</v>
      </c>
      <c r="T74" s="225">
        <f t="shared" si="20"/>
        <v>0</v>
      </c>
      <c r="U74" s="225">
        <f t="shared" si="20"/>
        <v>0</v>
      </c>
      <c r="V74" s="225">
        <f t="shared" si="20"/>
        <v>0</v>
      </c>
      <c r="W74" s="225">
        <f t="shared" si="20"/>
        <v>0</v>
      </c>
      <c r="X74" s="225">
        <f t="shared" si="20"/>
        <v>0</v>
      </c>
      <c r="Y74" s="225">
        <f t="shared" si="20"/>
        <v>0</v>
      </c>
      <c r="Z74" s="225">
        <f t="shared" si="21"/>
        <v>0</v>
      </c>
      <c r="AA74" s="225">
        <f t="shared" si="21"/>
        <v>0</v>
      </c>
      <c r="AB74" s="225">
        <f t="shared" si="21"/>
        <v>0</v>
      </c>
      <c r="AC74" s="225">
        <f t="shared" si="21"/>
        <v>0</v>
      </c>
      <c r="AD74" s="225">
        <f t="shared" si="21"/>
        <v>0</v>
      </c>
      <c r="AE74" s="225">
        <f t="shared" si="21"/>
        <v>0</v>
      </c>
      <c r="AF74" s="225">
        <f t="shared" si="21"/>
        <v>0</v>
      </c>
      <c r="AG74" s="225">
        <f t="shared" si="21"/>
        <v>0</v>
      </c>
      <c r="AH74" s="225">
        <f t="shared" si="21"/>
        <v>0</v>
      </c>
      <c r="AI74" s="225">
        <f t="shared" si="21"/>
        <v>0</v>
      </c>
      <c r="AJ74" s="225">
        <f t="shared" si="22"/>
        <v>0</v>
      </c>
      <c r="AK74" s="225">
        <f t="shared" si="22"/>
        <v>0</v>
      </c>
      <c r="AL74" s="225">
        <f t="shared" si="22"/>
        <v>0</v>
      </c>
      <c r="AM74" s="225">
        <f t="shared" si="22"/>
        <v>0</v>
      </c>
      <c r="AN74" s="225">
        <f t="shared" si="22"/>
        <v>0</v>
      </c>
      <c r="AO74" s="225">
        <f t="shared" si="22"/>
        <v>0</v>
      </c>
      <c r="AP74" s="225">
        <f t="shared" si="22"/>
        <v>0</v>
      </c>
      <c r="AQ74" s="225">
        <f t="shared" si="22"/>
        <v>0</v>
      </c>
      <c r="AR74" s="225">
        <f t="shared" si="22"/>
        <v>0</v>
      </c>
      <c r="AS74" s="263">
        <f t="shared" si="22"/>
        <v>0</v>
      </c>
    </row>
    <row r="75" spans="1:45" ht="15" x14ac:dyDescent="0.25">
      <c r="L75" s="262">
        <v>3360</v>
      </c>
      <c r="M75" s="225">
        <f t="shared" si="19"/>
        <v>0</v>
      </c>
      <c r="N75" s="225">
        <f t="shared" si="19"/>
        <v>0</v>
      </c>
      <c r="O75" s="225">
        <f t="shared" si="23"/>
        <v>0</v>
      </c>
      <c r="P75" s="225">
        <f t="shared" si="20"/>
        <v>0</v>
      </c>
      <c r="Q75" s="225">
        <f t="shared" si="20"/>
        <v>760</v>
      </c>
      <c r="R75" s="225">
        <f t="shared" si="20"/>
        <v>0</v>
      </c>
      <c r="S75" s="225">
        <f t="shared" si="20"/>
        <v>420</v>
      </c>
      <c r="T75" s="225">
        <f t="shared" si="20"/>
        <v>0</v>
      </c>
      <c r="U75" s="225">
        <f t="shared" si="20"/>
        <v>0</v>
      </c>
      <c r="V75" s="225">
        <f t="shared" si="20"/>
        <v>0</v>
      </c>
      <c r="W75" s="225">
        <f t="shared" si="20"/>
        <v>200</v>
      </c>
      <c r="X75" s="225">
        <f t="shared" si="20"/>
        <v>760</v>
      </c>
      <c r="Y75" s="225">
        <f t="shared" si="20"/>
        <v>614</v>
      </c>
      <c r="Z75" s="225">
        <f t="shared" si="21"/>
        <v>237</v>
      </c>
      <c r="AA75" s="225">
        <f t="shared" si="21"/>
        <v>410</v>
      </c>
      <c r="AB75" s="225">
        <f t="shared" si="21"/>
        <v>0</v>
      </c>
      <c r="AC75" s="225">
        <f t="shared" si="21"/>
        <v>0</v>
      </c>
      <c r="AD75" s="225">
        <f t="shared" si="21"/>
        <v>250</v>
      </c>
      <c r="AE75" s="225">
        <f t="shared" si="21"/>
        <v>400</v>
      </c>
      <c r="AF75" s="225">
        <f t="shared" si="21"/>
        <v>0</v>
      </c>
      <c r="AG75" s="225">
        <f t="shared" si="21"/>
        <v>0</v>
      </c>
      <c r="AH75" s="225">
        <f t="shared" si="21"/>
        <v>0</v>
      </c>
      <c r="AI75" s="225">
        <f t="shared" si="21"/>
        <v>4</v>
      </c>
      <c r="AJ75" s="225">
        <f t="shared" si="22"/>
        <v>0</v>
      </c>
      <c r="AK75" s="225">
        <f t="shared" si="22"/>
        <v>0</v>
      </c>
      <c r="AL75" s="225">
        <f t="shared" si="22"/>
        <v>0</v>
      </c>
      <c r="AM75" s="225">
        <f t="shared" si="22"/>
        <v>0</v>
      </c>
      <c r="AN75" s="225">
        <f t="shared" si="22"/>
        <v>400</v>
      </c>
      <c r="AO75" s="225">
        <f t="shared" si="22"/>
        <v>0</v>
      </c>
      <c r="AP75" s="225">
        <f t="shared" si="22"/>
        <v>250</v>
      </c>
      <c r="AQ75" s="225">
        <f t="shared" si="22"/>
        <v>0</v>
      </c>
      <c r="AR75" s="225">
        <f t="shared" si="22"/>
        <v>0</v>
      </c>
      <c r="AS75" s="263">
        <f t="shared" si="22"/>
        <v>0</v>
      </c>
    </row>
    <row r="76" spans="1:45" ht="15" x14ac:dyDescent="0.25">
      <c r="L76" s="262">
        <v>3371</v>
      </c>
      <c r="M76" s="287">
        <f t="shared" si="19"/>
        <v>0</v>
      </c>
      <c r="N76" s="287">
        <f t="shared" si="19"/>
        <v>0</v>
      </c>
      <c r="O76" s="287">
        <f t="shared" si="23"/>
        <v>0</v>
      </c>
      <c r="P76" s="287">
        <f t="shared" si="20"/>
        <v>0</v>
      </c>
      <c r="Q76" s="287">
        <f t="shared" si="20"/>
        <v>0</v>
      </c>
      <c r="R76" s="287">
        <f t="shared" si="20"/>
        <v>0</v>
      </c>
      <c r="S76" s="287">
        <f t="shared" si="20"/>
        <v>0</v>
      </c>
      <c r="T76" s="287">
        <f t="shared" si="20"/>
        <v>0</v>
      </c>
      <c r="U76" s="287">
        <f t="shared" si="20"/>
        <v>0</v>
      </c>
      <c r="V76" s="287">
        <f t="shared" si="20"/>
        <v>0</v>
      </c>
      <c r="W76" s="287">
        <f t="shared" si="20"/>
        <v>0</v>
      </c>
      <c r="X76" s="287">
        <f t="shared" si="20"/>
        <v>0</v>
      </c>
      <c r="Y76" s="287">
        <f t="shared" si="20"/>
        <v>0</v>
      </c>
      <c r="Z76" s="287">
        <f t="shared" si="21"/>
        <v>0</v>
      </c>
      <c r="AA76" s="287">
        <f t="shared" si="21"/>
        <v>0</v>
      </c>
      <c r="AB76" s="287">
        <f t="shared" si="21"/>
        <v>0</v>
      </c>
      <c r="AC76" s="287">
        <f t="shared" si="21"/>
        <v>0</v>
      </c>
      <c r="AD76" s="287">
        <f t="shared" si="21"/>
        <v>0</v>
      </c>
      <c r="AE76" s="287">
        <f t="shared" si="21"/>
        <v>0</v>
      </c>
      <c r="AF76" s="287">
        <f t="shared" si="21"/>
        <v>0</v>
      </c>
      <c r="AG76" s="287">
        <f t="shared" si="21"/>
        <v>0</v>
      </c>
      <c r="AH76" s="287">
        <f t="shared" si="21"/>
        <v>0</v>
      </c>
      <c r="AI76" s="287">
        <f t="shared" si="21"/>
        <v>0</v>
      </c>
      <c r="AJ76" s="287">
        <f t="shared" si="22"/>
        <v>0</v>
      </c>
      <c r="AK76" s="287">
        <f t="shared" si="22"/>
        <v>0</v>
      </c>
      <c r="AL76" s="287">
        <f t="shared" si="22"/>
        <v>0</v>
      </c>
      <c r="AM76" s="287">
        <f t="shared" si="22"/>
        <v>0</v>
      </c>
      <c r="AN76" s="287">
        <f t="shared" si="22"/>
        <v>0</v>
      </c>
      <c r="AO76" s="287">
        <f t="shared" si="22"/>
        <v>0</v>
      </c>
      <c r="AP76" s="287">
        <f t="shared" si="22"/>
        <v>0</v>
      </c>
      <c r="AQ76" s="287">
        <f t="shared" si="22"/>
        <v>0</v>
      </c>
      <c r="AR76" s="287">
        <f t="shared" si="22"/>
        <v>0</v>
      </c>
      <c r="AS76" s="288">
        <f t="shared" si="22"/>
        <v>0</v>
      </c>
    </row>
    <row r="77" spans="1:45" ht="15" x14ac:dyDescent="0.25">
      <c r="A77" s="220"/>
      <c r="B77" s="220"/>
      <c r="C77" s="221" t="s">
        <v>147</v>
      </c>
      <c r="D77" s="221" t="s">
        <v>179</v>
      </c>
      <c r="L77" s="262">
        <v>3372</v>
      </c>
      <c r="M77" s="225">
        <f t="shared" si="19"/>
        <v>0</v>
      </c>
      <c r="N77" s="225">
        <f t="shared" si="19"/>
        <v>0</v>
      </c>
      <c r="O77" s="225">
        <f t="shared" si="23"/>
        <v>0</v>
      </c>
      <c r="P77" s="225">
        <f t="shared" si="20"/>
        <v>0</v>
      </c>
      <c r="Q77" s="225">
        <f t="shared" si="20"/>
        <v>0</v>
      </c>
      <c r="R77" s="225">
        <f t="shared" si="20"/>
        <v>0</v>
      </c>
      <c r="S77" s="225">
        <f t="shared" si="20"/>
        <v>0</v>
      </c>
      <c r="T77" s="225">
        <f t="shared" si="20"/>
        <v>0</v>
      </c>
      <c r="U77" s="225">
        <f t="shared" si="20"/>
        <v>0</v>
      </c>
      <c r="V77" s="225">
        <f t="shared" si="20"/>
        <v>0</v>
      </c>
      <c r="W77" s="225">
        <f t="shared" si="20"/>
        <v>0</v>
      </c>
      <c r="X77" s="225">
        <f t="shared" si="20"/>
        <v>0</v>
      </c>
      <c r="Y77" s="225">
        <f t="shared" si="20"/>
        <v>0</v>
      </c>
      <c r="Z77" s="225">
        <f t="shared" si="21"/>
        <v>0</v>
      </c>
      <c r="AA77" s="225">
        <f t="shared" si="21"/>
        <v>0</v>
      </c>
      <c r="AB77" s="225">
        <f t="shared" si="21"/>
        <v>0</v>
      </c>
      <c r="AC77" s="225">
        <f t="shared" si="21"/>
        <v>0</v>
      </c>
      <c r="AD77" s="225">
        <f t="shared" si="21"/>
        <v>0</v>
      </c>
      <c r="AE77" s="225">
        <f t="shared" si="21"/>
        <v>0</v>
      </c>
      <c r="AF77" s="225">
        <f t="shared" si="21"/>
        <v>0</v>
      </c>
      <c r="AG77" s="225">
        <f t="shared" si="21"/>
        <v>0</v>
      </c>
      <c r="AH77" s="225">
        <f t="shared" si="21"/>
        <v>0</v>
      </c>
      <c r="AI77" s="225">
        <f t="shared" si="21"/>
        <v>0</v>
      </c>
      <c r="AJ77" s="225">
        <f t="shared" si="22"/>
        <v>0</v>
      </c>
      <c r="AK77" s="225">
        <f t="shared" si="22"/>
        <v>0</v>
      </c>
      <c r="AL77" s="225">
        <f t="shared" si="22"/>
        <v>0</v>
      </c>
      <c r="AM77" s="225">
        <f t="shared" si="22"/>
        <v>0</v>
      </c>
      <c r="AN77" s="225">
        <f t="shared" si="22"/>
        <v>0</v>
      </c>
      <c r="AO77" s="225">
        <f t="shared" si="22"/>
        <v>0</v>
      </c>
      <c r="AP77" s="225">
        <f t="shared" si="22"/>
        <v>0</v>
      </c>
      <c r="AQ77" s="225">
        <f t="shared" si="22"/>
        <v>0</v>
      </c>
      <c r="AR77" s="225">
        <f t="shared" si="22"/>
        <v>0</v>
      </c>
      <c r="AS77" s="263">
        <f t="shared" si="22"/>
        <v>0</v>
      </c>
    </row>
    <row r="78" spans="1:45" ht="15" x14ac:dyDescent="0.25">
      <c r="A78" s="67" t="s">
        <v>174</v>
      </c>
      <c r="B78" s="1"/>
      <c r="C78" s="201">
        <v>285</v>
      </c>
      <c r="D78" s="201"/>
      <c r="L78" s="262">
        <v>3382</v>
      </c>
      <c r="M78" s="225">
        <f t="shared" si="19"/>
        <v>0</v>
      </c>
      <c r="N78" s="225">
        <f t="shared" si="19"/>
        <v>0</v>
      </c>
      <c r="O78" s="225">
        <f t="shared" si="23"/>
        <v>0</v>
      </c>
      <c r="P78" s="225">
        <f t="shared" si="20"/>
        <v>0</v>
      </c>
      <c r="Q78" s="225">
        <f t="shared" si="20"/>
        <v>0</v>
      </c>
      <c r="R78" s="225">
        <f t="shared" si="20"/>
        <v>0</v>
      </c>
      <c r="S78" s="225">
        <f t="shared" si="20"/>
        <v>0</v>
      </c>
      <c r="T78" s="225">
        <f t="shared" si="20"/>
        <v>0</v>
      </c>
      <c r="U78" s="225">
        <f t="shared" si="20"/>
        <v>0</v>
      </c>
      <c r="V78" s="225">
        <f t="shared" si="20"/>
        <v>0</v>
      </c>
      <c r="W78" s="225">
        <f t="shared" si="20"/>
        <v>0</v>
      </c>
      <c r="X78" s="225">
        <f t="shared" si="20"/>
        <v>0</v>
      </c>
      <c r="Y78" s="225">
        <f t="shared" si="20"/>
        <v>10</v>
      </c>
      <c r="Z78" s="225">
        <f t="shared" si="21"/>
        <v>10</v>
      </c>
      <c r="AA78" s="225">
        <f t="shared" si="21"/>
        <v>10</v>
      </c>
      <c r="AB78" s="225">
        <f t="shared" si="21"/>
        <v>0</v>
      </c>
      <c r="AC78" s="225">
        <f t="shared" si="21"/>
        <v>0</v>
      </c>
      <c r="AD78" s="225">
        <f t="shared" si="21"/>
        <v>0</v>
      </c>
      <c r="AE78" s="225">
        <f t="shared" si="21"/>
        <v>0</v>
      </c>
      <c r="AF78" s="225">
        <f t="shared" si="21"/>
        <v>0</v>
      </c>
      <c r="AG78" s="225">
        <f t="shared" si="21"/>
        <v>0</v>
      </c>
      <c r="AH78" s="225">
        <f t="shared" si="21"/>
        <v>0</v>
      </c>
      <c r="AI78" s="225">
        <f t="shared" si="21"/>
        <v>0</v>
      </c>
      <c r="AJ78" s="225">
        <f t="shared" si="22"/>
        <v>0</v>
      </c>
      <c r="AK78" s="225">
        <f t="shared" si="22"/>
        <v>0</v>
      </c>
      <c r="AL78" s="225">
        <f t="shared" si="22"/>
        <v>0</v>
      </c>
      <c r="AM78" s="225">
        <f t="shared" si="22"/>
        <v>0</v>
      </c>
      <c r="AN78" s="225">
        <f t="shared" si="22"/>
        <v>0</v>
      </c>
      <c r="AO78" s="225">
        <f t="shared" si="22"/>
        <v>0</v>
      </c>
      <c r="AP78" s="225">
        <f t="shared" si="22"/>
        <v>0</v>
      </c>
      <c r="AQ78" s="225">
        <f t="shared" si="22"/>
        <v>0</v>
      </c>
      <c r="AR78" s="225">
        <f t="shared" si="22"/>
        <v>0</v>
      </c>
      <c r="AS78" s="263">
        <f t="shared" si="22"/>
        <v>0</v>
      </c>
    </row>
    <row r="79" spans="1:45" ht="15" x14ac:dyDescent="0.25">
      <c r="A79" s="1"/>
      <c r="B79" s="1"/>
      <c r="C79" s="201"/>
      <c r="D79" s="201"/>
      <c r="L79" s="262">
        <v>3384</v>
      </c>
      <c r="M79" s="225">
        <f t="shared" si="19"/>
        <v>0</v>
      </c>
      <c r="N79" s="225">
        <f t="shared" si="19"/>
        <v>0</v>
      </c>
      <c r="O79" s="225">
        <f t="shared" si="23"/>
        <v>0</v>
      </c>
      <c r="P79" s="225">
        <f t="shared" si="20"/>
        <v>0</v>
      </c>
      <c r="Q79" s="225">
        <f t="shared" si="20"/>
        <v>0</v>
      </c>
      <c r="R79" s="225">
        <f t="shared" si="20"/>
        <v>0</v>
      </c>
      <c r="S79" s="225">
        <f t="shared" si="20"/>
        <v>0</v>
      </c>
      <c r="T79" s="225">
        <f t="shared" si="20"/>
        <v>0</v>
      </c>
      <c r="U79" s="225">
        <f t="shared" si="20"/>
        <v>0</v>
      </c>
      <c r="V79" s="225">
        <f t="shared" si="20"/>
        <v>0</v>
      </c>
      <c r="W79" s="225">
        <f t="shared" si="20"/>
        <v>0</v>
      </c>
      <c r="X79" s="225">
        <f t="shared" si="20"/>
        <v>0</v>
      </c>
      <c r="Y79" s="225">
        <f t="shared" si="20"/>
        <v>0</v>
      </c>
      <c r="Z79" s="225">
        <f t="shared" si="21"/>
        <v>0</v>
      </c>
      <c r="AA79" s="225">
        <f t="shared" si="21"/>
        <v>0</v>
      </c>
      <c r="AB79" s="225">
        <f t="shared" si="21"/>
        <v>0</v>
      </c>
      <c r="AC79" s="225">
        <f t="shared" si="21"/>
        <v>0</v>
      </c>
      <c r="AD79" s="225">
        <f t="shared" si="21"/>
        <v>0</v>
      </c>
      <c r="AE79" s="225">
        <f t="shared" si="21"/>
        <v>0</v>
      </c>
      <c r="AF79" s="225">
        <f t="shared" si="21"/>
        <v>0</v>
      </c>
      <c r="AG79" s="225">
        <f t="shared" si="21"/>
        <v>0</v>
      </c>
      <c r="AH79" s="225">
        <f t="shared" si="21"/>
        <v>0</v>
      </c>
      <c r="AI79" s="225">
        <f t="shared" si="21"/>
        <v>0</v>
      </c>
      <c r="AJ79" s="225">
        <f t="shared" si="22"/>
        <v>0</v>
      </c>
      <c r="AK79" s="225">
        <f t="shared" si="22"/>
        <v>0</v>
      </c>
      <c r="AL79" s="225">
        <f t="shared" si="22"/>
        <v>0</v>
      </c>
      <c r="AM79" s="225">
        <f t="shared" si="22"/>
        <v>0</v>
      </c>
      <c r="AN79" s="225">
        <f t="shared" si="22"/>
        <v>0</v>
      </c>
      <c r="AO79" s="225">
        <f t="shared" si="22"/>
        <v>0</v>
      </c>
      <c r="AP79" s="225">
        <f t="shared" si="22"/>
        <v>0</v>
      </c>
      <c r="AQ79" s="225">
        <f t="shared" si="22"/>
        <v>0</v>
      </c>
      <c r="AR79" s="225">
        <f t="shared" si="22"/>
        <v>0</v>
      </c>
      <c r="AS79" s="263">
        <f t="shared" si="22"/>
        <v>0</v>
      </c>
    </row>
    <row r="80" spans="1:45" ht="15" x14ac:dyDescent="0.25">
      <c r="A80" s="1"/>
      <c r="B80" s="202"/>
      <c r="C80" s="203"/>
      <c r="D80" s="203"/>
      <c r="L80" s="262">
        <v>3302</v>
      </c>
      <c r="M80" s="287">
        <f t="shared" si="19"/>
        <v>24</v>
      </c>
      <c r="N80" s="287">
        <f t="shared" si="19"/>
        <v>60</v>
      </c>
      <c r="O80" s="287">
        <f t="shared" si="23"/>
        <v>24</v>
      </c>
      <c r="P80" s="287">
        <f t="shared" si="20"/>
        <v>60</v>
      </c>
      <c r="Q80" s="287">
        <f t="shared" si="20"/>
        <v>40</v>
      </c>
      <c r="R80" s="287">
        <f t="shared" si="20"/>
        <v>120</v>
      </c>
      <c r="S80" s="287">
        <f t="shared" si="20"/>
        <v>40</v>
      </c>
      <c r="T80" s="287">
        <f t="shared" si="20"/>
        <v>0</v>
      </c>
      <c r="U80" s="287">
        <f t="shared" si="20"/>
        <v>60</v>
      </c>
      <c r="V80" s="287">
        <f t="shared" si="20"/>
        <v>40</v>
      </c>
      <c r="W80" s="287">
        <f t="shared" si="20"/>
        <v>40</v>
      </c>
      <c r="X80" s="287">
        <f t="shared" si="20"/>
        <v>40</v>
      </c>
      <c r="Y80" s="287">
        <f t="shared" si="20"/>
        <v>40</v>
      </c>
      <c r="Z80" s="287">
        <f t="shared" si="21"/>
        <v>40</v>
      </c>
      <c r="AA80" s="287">
        <f t="shared" si="21"/>
        <v>40</v>
      </c>
      <c r="AB80" s="287">
        <f t="shared" si="21"/>
        <v>120</v>
      </c>
      <c r="AC80" s="287">
        <f t="shared" si="21"/>
        <v>60</v>
      </c>
      <c r="AD80" s="287">
        <f t="shared" si="21"/>
        <v>40</v>
      </c>
      <c r="AE80" s="287">
        <f t="shared" si="21"/>
        <v>40</v>
      </c>
      <c r="AF80" s="287">
        <f t="shared" si="21"/>
        <v>40</v>
      </c>
      <c r="AG80" s="287">
        <f t="shared" si="21"/>
        <v>120</v>
      </c>
      <c r="AH80" s="287">
        <f t="shared" si="21"/>
        <v>120</v>
      </c>
      <c r="AI80" s="287">
        <f t="shared" si="21"/>
        <v>20</v>
      </c>
      <c r="AJ80" s="287">
        <f t="shared" si="22"/>
        <v>78</v>
      </c>
      <c r="AK80" s="287">
        <f t="shared" si="22"/>
        <v>120</v>
      </c>
      <c r="AL80" s="287">
        <f t="shared" si="22"/>
        <v>120</v>
      </c>
      <c r="AM80" s="287">
        <f t="shared" si="22"/>
        <v>84</v>
      </c>
      <c r="AN80" s="287">
        <f t="shared" si="22"/>
        <v>40</v>
      </c>
      <c r="AO80" s="287">
        <f t="shared" si="22"/>
        <v>120</v>
      </c>
      <c r="AP80" s="287">
        <f t="shared" si="22"/>
        <v>40</v>
      </c>
      <c r="AQ80" s="287">
        <f t="shared" si="22"/>
        <v>120</v>
      </c>
      <c r="AR80" s="287">
        <f t="shared" si="22"/>
        <v>120</v>
      </c>
      <c r="AS80" s="288">
        <f t="shared" si="22"/>
        <v>0</v>
      </c>
    </row>
    <row r="81" spans="1:45" ht="15" x14ac:dyDescent="0.25">
      <c r="A81" s="67" t="s">
        <v>100</v>
      </c>
      <c r="B81" s="202"/>
      <c r="C81" s="203">
        <v>350000</v>
      </c>
      <c r="D81" s="203">
        <f>+C81/C78</f>
        <v>1228.0701754385964</v>
      </c>
      <c r="L81" s="262">
        <v>3301</v>
      </c>
      <c r="M81" s="161">
        <f t="shared" si="19"/>
        <v>0</v>
      </c>
      <c r="N81" s="161">
        <f t="shared" si="19"/>
        <v>0</v>
      </c>
      <c r="O81" s="161">
        <f t="shared" si="23"/>
        <v>0</v>
      </c>
      <c r="P81" s="161">
        <f t="shared" si="20"/>
        <v>0</v>
      </c>
      <c r="Q81" s="161">
        <f t="shared" si="20"/>
        <v>0</v>
      </c>
      <c r="R81" s="161">
        <f t="shared" si="20"/>
        <v>0</v>
      </c>
      <c r="S81" s="161">
        <f t="shared" si="20"/>
        <v>0</v>
      </c>
      <c r="T81" s="161">
        <f t="shared" si="20"/>
        <v>0</v>
      </c>
      <c r="U81" s="161">
        <f t="shared" si="20"/>
        <v>0</v>
      </c>
      <c r="V81" s="161">
        <f t="shared" si="20"/>
        <v>0</v>
      </c>
      <c r="W81" s="161">
        <f t="shared" si="20"/>
        <v>0</v>
      </c>
      <c r="X81" s="161">
        <f t="shared" si="20"/>
        <v>0</v>
      </c>
      <c r="Y81" s="161">
        <f t="shared" si="20"/>
        <v>0</v>
      </c>
      <c r="Z81" s="161">
        <f t="shared" si="21"/>
        <v>0</v>
      </c>
      <c r="AA81" s="161">
        <f t="shared" si="21"/>
        <v>0</v>
      </c>
      <c r="AB81" s="161">
        <f t="shared" si="21"/>
        <v>0</v>
      </c>
      <c r="AC81" s="161">
        <f t="shared" si="21"/>
        <v>0</v>
      </c>
      <c r="AD81" s="161">
        <f t="shared" si="21"/>
        <v>0</v>
      </c>
      <c r="AE81" s="161">
        <f t="shared" si="21"/>
        <v>0</v>
      </c>
      <c r="AF81" s="161">
        <f t="shared" si="21"/>
        <v>0</v>
      </c>
      <c r="AG81" s="161">
        <f t="shared" si="21"/>
        <v>0</v>
      </c>
      <c r="AH81" s="161">
        <f t="shared" si="21"/>
        <v>0</v>
      </c>
      <c r="AI81" s="161">
        <f t="shared" si="21"/>
        <v>0</v>
      </c>
      <c r="AJ81" s="161">
        <f t="shared" si="22"/>
        <v>0</v>
      </c>
      <c r="AK81" s="161">
        <f t="shared" si="22"/>
        <v>0</v>
      </c>
      <c r="AL81" s="161">
        <f t="shared" si="22"/>
        <v>0</v>
      </c>
      <c r="AM81" s="161">
        <f t="shared" si="22"/>
        <v>0</v>
      </c>
      <c r="AN81" s="161">
        <f t="shared" si="22"/>
        <v>0</v>
      </c>
      <c r="AO81" s="161">
        <f t="shared" si="22"/>
        <v>0</v>
      </c>
      <c r="AP81" s="161">
        <f t="shared" si="22"/>
        <v>0</v>
      </c>
      <c r="AQ81" s="161">
        <f t="shared" si="22"/>
        <v>0</v>
      </c>
      <c r="AR81" s="161">
        <f t="shared" si="22"/>
        <v>0</v>
      </c>
      <c r="AS81" s="161">
        <f t="shared" si="22"/>
        <v>0</v>
      </c>
    </row>
    <row r="82" spans="1:45" ht="15" x14ac:dyDescent="0.25">
      <c r="A82" s="1"/>
      <c r="B82" s="202"/>
      <c r="C82" s="203"/>
      <c r="D82" s="203"/>
      <c r="L82" s="262">
        <v>3399</v>
      </c>
      <c r="M82" s="296">
        <f t="shared" si="19"/>
        <v>0</v>
      </c>
      <c r="N82" s="296">
        <f t="shared" si="19"/>
        <v>0</v>
      </c>
      <c r="O82" s="296">
        <f t="shared" si="23"/>
        <v>0</v>
      </c>
      <c r="P82" s="296">
        <f t="shared" si="20"/>
        <v>0</v>
      </c>
      <c r="Q82" s="296">
        <f t="shared" si="20"/>
        <v>0</v>
      </c>
      <c r="R82" s="296">
        <f t="shared" si="20"/>
        <v>0</v>
      </c>
      <c r="S82" s="296">
        <f t="shared" si="20"/>
        <v>0</v>
      </c>
      <c r="T82" s="296">
        <f t="shared" si="20"/>
        <v>0</v>
      </c>
      <c r="U82" s="296">
        <f t="shared" si="20"/>
        <v>0</v>
      </c>
      <c r="V82" s="296">
        <f t="shared" si="20"/>
        <v>0</v>
      </c>
      <c r="W82" s="296">
        <f t="shared" si="20"/>
        <v>0</v>
      </c>
      <c r="X82" s="296">
        <f t="shared" si="20"/>
        <v>0</v>
      </c>
      <c r="Y82" s="296">
        <f t="shared" si="20"/>
        <v>0</v>
      </c>
      <c r="Z82" s="296">
        <f t="shared" si="21"/>
        <v>0</v>
      </c>
      <c r="AA82" s="296">
        <f t="shared" si="21"/>
        <v>0</v>
      </c>
      <c r="AB82" s="296">
        <f t="shared" si="21"/>
        <v>0</v>
      </c>
      <c r="AC82" s="296">
        <f t="shared" si="21"/>
        <v>0</v>
      </c>
      <c r="AD82" s="296">
        <f t="shared" si="21"/>
        <v>0</v>
      </c>
      <c r="AE82" s="296">
        <f t="shared" si="21"/>
        <v>0</v>
      </c>
      <c r="AF82" s="296">
        <f t="shared" si="21"/>
        <v>0</v>
      </c>
      <c r="AG82" s="296">
        <f t="shared" si="21"/>
        <v>0</v>
      </c>
      <c r="AH82" s="296">
        <f t="shared" si="21"/>
        <v>0</v>
      </c>
      <c r="AI82" s="296">
        <f t="shared" si="21"/>
        <v>0</v>
      </c>
      <c r="AJ82" s="296">
        <f t="shared" si="22"/>
        <v>0</v>
      </c>
      <c r="AK82" s="296">
        <f t="shared" si="22"/>
        <v>0</v>
      </c>
      <c r="AL82" s="296">
        <f t="shared" si="22"/>
        <v>0</v>
      </c>
      <c r="AM82" s="296">
        <f t="shared" si="22"/>
        <v>0</v>
      </c>
      <c r="AN82" s="296">
        <f t="shared" si="22"/>
        <v>0</v>
      </c>
      <c r="AO82" s="296">
        <f t="shared" si="22"/>
        <v>0</v>
      </c>
      <c r="AP82" s="296">
        <f t="shared" si="22"/>
        <v>0</v>
      </c>
      <c r="AQ82" s="296">
        <f t="shared" si="22"/>
        <v>0</v>
      </c>
      <c r="AR82" s="296">
        <f t="shared" si="22"/>
        <v>0</v>
      </c>
      <c r="AS82" s="287">
        <f t="shared" si="22"/>
        <v>0</v>
      </c>
    </row>
    <row r="83" spans="1:45" ht="15.75" thickBot="1" x14ac:dyDescent="0.3">
      <c r="A83" s="67" t="s">
        <v>152</v>
      </c>
      <c r="B83" s="202"/>
      <c r="C83" s="203">
        <v>280000</v>
      </c>
      <c r="D83" s="203">
        <f>+C83/C78</f>
        <v>982.45614035087715</v>
      </c>
      <c r="L83" s="264" t="s">
        <v>166</v>
      </c>
      <c r="M83" s="265">
        <f t="shared" ref="M83:AS83" si="24">SUM(M71:M82)</f>
        <v>54</v>
      </c>
      <c r="N83" s="265">
        <f t="shared" si="24"/>
        <v>200</v>
      </c>
      <c r="O83" s="265">
        <f t="shared" si="24"/>
        <v>160</v>
      </c>
      <c r="P83" s="265">
        <f t="shared" si="24"/>
        <v>270</v>
      </c>
      <c r="Q83" s="265">
        <f t="shared" si="24"/>
        <v>800</v>
      </c>
      <c r="R83" s="265">
        <f t="shared" si="24"/>
        <v>710</v>
      </c>
      <c r="S83" s="265">
        <f t="shared" si="24"/>
        <v>735</v>
      </c>
      <c r="T83" s="265">
        <f t="shared" si="24"/>
        <v>250</v>
      </c>
      <c r="U83" s="265">
        <f t="shared" si="24"/>
        <v>260</v>
      </c>
      <c r="V83" s="265">
        <f t="shared" si="24"/>
        <v>400</v>
      </c>
      <c r="W83" s="265">
        <f t="shared" si="24"/>
        <v>390</v>
      </c>
      <c r="X83" s="265">
        <f t="shared" si="24"/>
        <v>800</v>
      </c>
      <c r="Y83" s="265">
        <f t="shared" si="24"/>
        <v>710</v>
      </c>
      <c r="Z83" s="265">
        <f t="shared" si="24"/>
        <v>635</v>
      </c>
      <c r="AA83" s="265">
        <f t="shared" si="24"/>
        <v>810</v>
      </c>
      <c r="AB83" s="265">
        <f t="shared" si="24"/>
        <v>800</v>
      </c>
      <c r="AC83" s="265">
        <f t="shared" si="24"/>
        <v>395</v>
      </c>
      <c r="AD83" s="265">
        <f t="shared" si="24"/>
        <v>675</v>
      </c>
      <c r="AE83" s="265">
        <f t="shared" si="24"/>
        <v>700</v>
      </c>
      <c r="AF83" s="265">
        <f t="shared" si="24"/>
        <v>400</v>
      </c>
      <c r="AG83" s="265">
        <f t="shared" si="24"/>
        <v>695</v>
      </c>
      <c r="AH83" s="265">
        <f t="shared" si="24"/>
        <v>645</v>
      </c>
      <c r="AI83" s="265">
        <f t="shared" si="24"/>
        <v>124</v>
      </c>
      <c r="AJ83" s="265">
        <f t="shared" si="24"/>
        <v>523</v>
      </c>
      <c r="AK83" s="265">
        <f t="shared" si="24"/>
        <v>620</v>
      </c>
      <c r="AL83" s="265">
        <f t="shared" si="24"/>
        <v>380</v>
      </c>
      <c r="AM83" s="265">
        <f t="shared" si="24"/>
        <v>359</v>
      </c>
      <c r="AN83" s="265">
        <f t="shared" si="24"/>
        <v>800</v>
      </c>
      <c r="AO83" s="265">
        <f t="shared" si="24"/>
        <v>550</v>
      </c>
      <c r="AP83" s="265">
        <f t="shared" si="24"/>
        <v>460</v>
      </c>
      <c r="AQ83" s="265">
        <f t="shared" si="24"/>
        <v>520</v>
      </c>
      <c r="AR83" s="265">
        <f t="shared" si="24"/>
        <v>670</v>
      </c>
      <c r="AS83" s="266">
        <f t="shared" si="24"/>
        <v>0</v>
      </c>
    </row>
    <row r="84" spans="1:45" ht="15" x14ac:dyDescent="0.25">
      <c r="A84" s="67" t="s">
        <v>153</v>
      </c>
      <c r="B84" s="204"/>
      <c r="C84" s="203">
        <v>250000</v>
      </c>
      <c r="D84" s="203">
        <f>+C84/C78</f>
        <v>877.19298245614038</v>
      </c>
      <c r="G84" s="96"/>
      <c r="H84" s="162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</row>
    <row r="85" spans="1:45" x14ac:dyDescent="0.2">
      <c r="A85" s="67" t="s">
        <v>154</v>
      </c>
      <c r="B85" s="204"/>
      <c r="C85" s="203">
        <v>250000</v>
      </c>
      <c r="D85" s="203">
        <f>+C85/C78</f>
        <v>877.19298245614038</v>
      </c>
      <c r="G85"/>
      <c r="H85" s="150"/>
      <c r="J85" s="150"/>
      <c r="K85" s="96"/>
      <c r="L85" s="96"/>
      <c r="M85" s="30"/>
      <c r="N85" s="150"/>
      <c r="O85" s="150"/>
      <c r="P85" s="30"/>
      <c r="Q85" s="150"/>
      <c r="R85" s="150"/>
      <c r="S85" s="150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</row>
    <row r="86" spans="1:45" x14ac:dyDescent="0.2">
      <c r="A86" s="67" t="s">
        <v>159</v>
      </c>
      <c r="B86" s="204"/>
      <c r="C86" s="203">
        <f>280000+170000</f>
        <v>450000</v>
      </c>
      <c r="D86" s="203">
        <f>+C86/C78</f>
        <v>1578.9473684210527</v>
      </c>
      <c r="G86"/>
      <c r="J86" s="30"/>
      <c r="L86"/>
      <c r="M86" s="30"/>
      <c r="N86" s="30"/>
      <c r="P86" s="30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</row>
    <row r="87" spans="1:45" x14ac:dyDescent="0.2">
      <c r="A87" s="67" t="s">
        <v>175</v>
      </c>
      <c r="B87" s="204"/>
      <c r="C87" s="203">
        <v>800000</v>
      </c>
      <c r="D87" s="203">
        <f>+C87/C78</f>
        <v>2807.0175438596493</v>
      </c>
      <c r="G87"/>
      <c r="J87" s="30"/>
      <c r="K87" s="30"/>
      <c r="M87" s="30"/>
      <c r="P87" s="30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</row>
    <row r="88" spans="1:45" x14ac:dyDescent="0.2">
      <c r="A88" s="67" t="s">
        <v>157</v>
      </c>
      <c r="B88" s="1"/>
      <c r="C88" s="201"/>
      <c r="D88" s="201">
        <v>5000</v>
      </c>
      <c r="G88"/>
      <c r="J88" s="30"/>
      <c r="K88" s="30"/>
      <c r="M88" s="30"/>
      <c r="P88" s="30"/>
      <c r="R88" s="96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</row>
    <row r="89" spans="1:45" ht="15" x14ac:dyDescent="0.25">
      <c r="A89" s="67" t="s">
        <v>176</v>
      </c>
      <c r="B89" s="1"/>
      <c r="C89" s="201"/>
      <c r="D89" s="218">
        <f>SUM(D81:D88)</f>
        <v>13350.877192982456</v>
      </c>
      <c r="F89" s="161"/>
      <c r="G89" s="161"/>
      <c r="H89" s="161"/>
      <c r="I89" s="161"/>
      <c r="J89" s="161"/>
      <c r="K89" s="161"/>
      <c r="L89" s="162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</row>
    <row r="90" spans="1:45" ht="15" x14ac:dyDescent="0.25">
      <c r="A90" s="67" t="s">
        <v>177</v>
      </c>
      <c r="B90" s="1"/>
      <c r="C90" s="201"/>
      <c r="D90" s="219">
        <f>+D89/C92</f>
        <v>34.058360186179733</v>
      </c>
      <c r="F90" s="161"/>
      <c r="G90" s="161"/>
      <c r="H90" s="161"/>
      <c r="I90" s="161"/>
      <c r="J90" s="161"/>
      <c r="K90" s="161"/>
      <c r="L90" s="162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</row>
    <row r="91" spans="1:45" ht="15" x14ac:dyDescent="0.25">
      <c r="A91" s="1"/>
      <c r="B91" s="1"/>
      <c r="C91" s="20"/>
      <c r="D91" s="20"/>
      <c r="F91" s="161"/>
      <c r="G91" s="161"/>
      <c r="H91" s="161"/>
      <c r="I91" s="161"/>
      <c r="J91" s="161"/>
      <c r="K91" s="161"/>
      <c r="L91" s="162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</row>
    <row r="92" spans="1:45" ht="15" x14ac:dyDescent="0.25">
      <c r="A92" s="67" t="s">
        <v>178</v>
      </c>
      <c r="B92" s="1"/>
      <c r="C92" s="220">
        <v>392</v>
      </c>
      <c r="D92" s="200" t="s">
        <v>190</v>
      </c>
      <c r="F92" s="161"/>
      <c r="G92" s="161"/>
      <c r="H92" s="161"/>
      <c r="I92" s="161"/>
      <c r="J92" s="161"/>
      <c r="K92" s="161"/>
      <c r="L92" s="162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</row>
    <row r="93" spans="1:45" ht="15" x14ac:dyDescent="0.25">
      <c r="A93" s="1"/>
      <c r="B93" s="205"/>
      <c r="C93" s="206"/>
      <c r="D93" s="206"/>
      <c r="F93" s="161"/>
      <c r="G93" s="161"/>
      <c r="H93" s="161"/>
      <c r="I93" s="161"/>
      <c r="J93" s="161"/>
      <c r="K93" s="161"/>
      <c r="L93" s="162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</row>
    <row r="94" spans="1:45" ht="15" x14ac:dyDescent="0.25">
      <c r="B94" s="162"/>
      <c r="C94" s="161"/>
      <c r="D94" s="161"/>
      <c r="L94" s="162"/>
      <c r="M94" s="161"/>
      <c r="N94" s="161"/>
      <c r="O94" s="161"/>
      <c r="P94" s="161"/>
      <c r="Q94" s="161"/>
      <c r="R94" s="161"/>
      <c r="S94" s="161"/>
      <c r="T94" s="161"/>
      <c r="U94" s="161"/>
      <c r="V94" s="161">
        <v>0.66666666666666663</v>
      </c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</row>
    <row r="95" spans="1:45" ht="15" x14ac:dyDescent="0.25">
      <c r="B95" s="162"/>
      <c r="C95" s="161"/>
      <c r="D95" s="161"/>
      <c r="L95" s="162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</row>
    <row r="96" spans="1:45" ht="15" x14ac:dyDescent="0.25">
      <c r="A96" s="96" t="s">
        <v>180</v>
      </c>
      <c r="B96" s="162"/>
      <c r="C96" s="161"/>
      <c r="D96" s="161"/>
      <c r="L96" s="162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</row>
    <row r="97" spans="1:45" ht="15" x14ac:dyDescent="0.25">
      <c r="A97" s="96" t="s">
        <v>181</v>
      </c>
      <c r="B97" s="162">
        <v>41000</v>
      </c>
      <c r="C97" s="161"/>
      <c r="D97" s="161"/>
      <c r="L97" s="162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</row>
    <row r="98" spans="1:45" ht="15" x14ac:dyDescent="0.25">
      <c r="L98" s="162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</row>
    <row r="99" spans="1:45" ht="15" x14ac:dyDescent="0.25">
      <c r="E99" s="161"/>
      <c r="F99" s="161"/>
      <c r="G99" s="161"/>
      <c r="H99" s="161"/>
      <c r="I99" s="161"/>
      <c r="J99" s="161"/>
      <c r="K99" s="161"/>
      <c r="L99" s="162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</row>
    <row r="100" spans="1:45" ht="15" x14ac:dyDescent="0.25">
      <c r="E100" s="161"/>
      <c r="F100" s="161"/>
      <c r="G100" s="161"/>
      <c r="H100" s="161"/>
      <c r="I100" s="161"/>
      <c r="J100" s="161"/>
      <c r="K100" s="161"/>
      <c r="L100" s="162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</row>
    <row r="101" spans="1:45" ht="15" x14ac:dyDescent="0.25">
      <c r="E101" s="161"/>
      <c r="F101" s="161"/>
      <c r="G101" s="161"/>
      <c r="H101" s="161"/>
      <c r="I101" s="161"/>
      <c r="J101" s="161"/>
      <c r="K101" s="161"/>
      <c r="L101" s="162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</row>
    <row r="102" spans="1:45" ht="15" x14ac:dyDescent="0.25">
      <c r="E102" s="161"/>
      <c r="F102" s="161"/>
      <c r="G102" s="161"/>
      <c r="H102" s="161"/>
      <c r="I102" s="161"/>
      <c r="J102" s="161"/>
      <c r="K102" s="161"/>
      <c r="L102" s="162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</row>
    <row r="103" spans="1:45" ht="15" x14ac:dyDescent="0.25">
      <c r="E103" s="161"/>
      <c r="F103" s="161"/>
      <c r="G103" s="161"/>
      <c r="H103" s="161"/>
      <c r="I103" s="161"/>
      <c r="J103" s="161"/>
      <c r="K103" s="161"/>
      <c r="L103" s="162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</row>
    <row r="104" spans="1:45" ht="15" x14ac:dyDescent="0.25">
      <c r="B104" s="162"/>
      <c r="C104" s="161"/>
      <c r="D104" s="161"/>
      <c r="E104" s="161"/>
      <c r="F104" s="161"/>
      <c r="G104" s="161"/>
      <c r="H104" s="161"/>
      <c r="I104" s="161"/>
      <c r="J104" s="161"/>
      <c r="K104" s="161"/>
      <c r="L104" s="162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</row>
    <row r="105" spans="1:45" ht="15" x14ac:dyDescent="0.25">
      <c r="B105" s="162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</row>
    <row r="106" spans="1:45" ht="15" x14ac:dyDescent="0.25">
      <c r="B106" s="162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</row>
    <row r="107" spans="1:45" ht="15" x14ac:dyDescent="0.25">
      <c r="B107" s="162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</row>
    <row r="108" spans="1:45" ht="15" x14ac:dyDescent="0.25">
      <c r="B108" s="162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</row>
    <row r="109" spans="1:45" ht="15" x14ac:dyDescent="0.25">
      <c r="B109" s="162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</row>
    <row r="110" spans="1:45" ht="15" x14ac:dyDescent="0.25">
      <c r="B110" s="162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</row>
    <row r="111" spans="1:45" ht="15" x14ac:dyDescent="0.25">
      <c r="B111" s="162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</row>
    <row r="112" spans="1:45" ht="15" x14ac:dyDescent="0.25">
      <c r="B112" s="162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</row>
    <row r="113" spans="2:14" ht="15" x14ac:dyDescent="0.25">
      <c r="B113" s="162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</row>
    <row r="114" spans="2:14" ht="15" x14ac:dyDescent="0.25">
      <c r="B114" s="162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</row>
    <row r="115" spans="2:14" ht="15" x14ac:dyDescent="0.25">
      <c r="B115" s="162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</row>
    <row r="116" spans="2:14" ht="15" x14ac:dyDescent="0.25">
      <c r="B116" s="162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</row>
    <row r="117" spans="2:14" ht="15" x14ac:dyDescent="0.25">
      <c r="B117" s="162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</row>
    <row r="118" spans="2:14" ht="15" x14ac:dyDescent="0.25">
      <c r="B118" s="162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</row>
    <row r="119" spans="2:14" ht="15" x14ac:dyDescent="0.25">
      <c r="B119" s="162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</row>
    <row r="120" spans="2:14" ht="15" x14ac:dyDescent="0.25">
      <c r="B120" s="162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</row>
  </sheetData>
  <mergeCells count="1">
    <mergeCell ref="B1:C1"/>
  </mergeCells>
  <phoneticPr fontId="0" type="noConversion"/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C35"/>
  <sheetViews>
    <sheetView workbookViewId="0">
      <selection activeCell="H15" sqref="H15"/>
    </sheetView>
  </sheetViews>
  <sheetFormatPr baseColWidth="10" defaultRowHeight="12.75" x14ac:dyDescent="0.2"/>
  <cols>
    <col min="1" max="1" width="21" bestFit="1" customWidth="1"/>
    <col min="2" max="2" width="26.7109375" customWidth="1"/>
    <col min="3" max="3" width="40" customWidth="1"/>
  </cols>
  <sheetData>
    <row r="1" spans="1:3" ht="13.5" thickBot="1" x14ac:dyDescent="0.25">
      <c r="A1" s="50" t="s">
        <v>98</v>
      </c>
      <c r="B1" s="51" t="s">
        <v>99</v>
      </c>
      <c r="C1" s="70" t="s">
        <v>108</v>
      </c>
    </row>
    <row r="2" spans="1:3" x14ac:dyDescent="0.2">
      <c r="A2" s="37" t="s">
        <v>15</v>
      </c>
      <c r="B2" s="71" t="s">
        <v>70</v>
      </c>
      <c r="C2" s="86" t="s">
        <v>109</v>
      </c>
    </row>
    <row r="3" spans="1:3" x14ac:dyDescent="0.2">
      <c r="A3" s="88" t="s">
        <v>45</v>
      </c>
      <c r="B3" s="72" t="s">
        <v>71</v>
      </c>
      <c r="C3" s="89" t="s">
        <v>121</v>
      </c>
    </row>
    <row r="4" spans="1:3" x14ac:dyDescent="0.2">
      <c r="A4" s="38" t="s">
        <v>16</v>
      </c>
      <c r="B4" s="73" t="s">
        <v>72</v>
      </c>
      <c r="C4" s="83" t="s">
        <v>110</v>
      </c>
    </row>
    <row r="5" spans="1:3" x14ac:dyDescent="0.2">
      <c r="A5" s="39" t="s">
        <v>44</v>
      </c>
      <c r="B5" s="73" t="s">
        <v>73</v>
      </c>
      <c r="C5" s="83" t="s">
        <v>111</v>
      </c>
    </row>
    <row r="6" spans="1:3" x14ac:dyDescent="0.2">
      <c r="A6" s="47" t="s">
        <v>48</v>
      </c>
      <c r="B6" s="73" t="s">
        <v>74</v>
      </c>
      <c r="C6" s="83" t="s">
        <v>112</v>
      </c>
    </row>
    <row r="7" spans="1:3" ht="13.5" thickBot="1" x14ac:dyDescent="0.25">
      <c r="A7" s="40" t="s">
        <v>49</v>
      </c>
      <c r="B7" s="74" t="s">
        <v>75</v>
      </c>
      <c r="C7" s="84" t="s">
        <v>113</v>
      </c>
    </row>
    <row r="8" spans="1:3" x14ac:dyDescent="0.2">
      <c r="A8" s="41" t="s">
        <v>17</v>
      </c>
      <c r="B8" s="71" t="s">
        <v>76</v>
      </c>
      <c r="C8" s="75"/>
    </row>
    <row r="9" spans="1:3" x14ac:dyDescent="0.2">
      <c r="A9" s="39" t="s">
        <v>18</v>
      </c>
      <c r="B9" s="73" t="s">
        <v>77</v>
      </c>
      <c r="C9" s="83" t="s">
        <v>114</v>
      </c>
    </row>
    <row r="10" spans="1:3" x14ac:dyDescent="0.2">
      <c r="A10" s="39" t="s">
        <v>19</v>
      </c>
      <c r="B10" s="73" t="s">
        <v>78</v>
      </c>
      <c r="C10" s="76"/>
    </row>
    <row r="11" spans="1:3" x14ac:dyDescent="0.2">
      <c r="A11" s="39" t="s">
        <v>80</v>
      </c>
      <c r="B11" s="72" t="s">
        <v>79</v>
      </c>
      <c r="C11" s="89" t="s">
        <v>115</v>
      </c>
    </row>
    <row r="12" spans="1:3" ht="13.5" thickBot="1" x14ac:dyDescent="0.25">
      <c r="A12" s="42" t="s">
        <v>50</v>
      </c>
      <c r="B12" s="74" t="s">
        <v>81</v>
      </c>
      <c r="C12" s="93" t="s">
        <v>116</v>
      </c>
    </row>
    <row r="13" spans="1:3" x14ac:dyDescent="0.2">
      <c r="A13" s="41" t="s">
        <v>42</v>
      </c>
      <c r="B13" s="71" t="s">
        <v>78</v>
      </c>
      <c r="C13" s="75"/>
    </row>
    <row r="14" spans="1:3" x14ac:dyDescent="0.2">
      <c r="A14" s="48" t="s">
        <v>67</v>
      </c>
      <c r="B14" s="73" t="s">
        <v>74</v>
      </c>
      <c r="C14" s="76"/>
    </row>
    <row r="15" spans="1:3" x14ac:dyDescent="0.2">
      <c r="A15" s="39" t="s">
        <v>20</v>
      </c>
      <c r="B15" s="73" t="s">
        <v>92</v>
      </c>
      <c r="C15" s="83" t="s">
        <v>83</v>
      </c>
    </row>
    <row r="16" spans="1:3" x14ac:dyDescent="0.2">
      <c r="A16" s="39" t="s">
        <v>82</v>
      </c>
      <c r="B16" s="72" t="s">
        <v>104</v>
      </c>
      <c r="C16" s="76"/>
    </row>
    <row r="17" spans="1:3" x14ac:dyDescent="0.2">
      <c r="A17" s="45" t="s">
        <v>41</v>
      </c>
      <c r="B17" s="72" t="s">
        <v>84</v>
      </c>
      <c r="C17" s="83" t="s">
        <v>117</v>
      </c>
    </row>
    <row r="18" spans="1:3" ht="13.5" thickBot="1" x14ac:dyDescent="0.25">
      <c r="A18" s="40" t="s">
        <v>33</v>
      </c>
      <c r="B18" s="74" t="s">
        <v>85</v>
      </c>
      <c r="C18" s="85" t="s">
        <v>71</v>
      </c>
    </row>
    <row r="19" spans="1:3" x14ac:dyDescent="0.2">
      <c r="A19" s="41" t="s">
        <v>51</v>
      </c>
      <c r="B19" s="78" t="s">
        <v>86</v>
      </c>
      <c r="C19" s="82" t="s">
        <v>119</v>
      </c>
    </row>
    <row r="20" spans="1:3" x14ac:dyDescent="0.2">
      <c r="A20" s="38" t="s">
        <v>52</v>
      </c>
      <c r="B20" s="73" t="s">
        <v>96</v>
      </c>
      <c r="C20" s="83" t="s">
        <v>118</v>
      </c>
    </row>
    <row r="21" spans="1:3" x14ac:dyDescent="0.2">
      <c r="A21" s="39" t="s">
        <v>37</v>
      </c>
      <c r="B21" s="73" t="s">
        <v>87</v>
      </c>
      <c r="C21" s="76"/>
    </row>
    <row r="22" spans="1:3" ht="13.5" thickBot="1" x14ac:dyDescent="0.25">
      <c r="A22" s="40" t="s">
        <v>53</v>
      </c>
      <c r="B22" s="74" t="s">
        <v>75</v>
      </c>
      <c r="C22" s="77"/>
    </row>
    <row r="23" spans="1:3" x14ac:dyDescent="0.2">
      <c r="A23" s="41" t="s">
        <v>54</v>
      </c>
      <c r="B23" s="71" t="s">
        <v>88</v>
      </c>
      <c r="C23" s="75"/>
    </row>
    <row r="24" spans="1:3" ht="13.5" thickBot="1" x14ac:dyDescent="0.25">
      <c r="A24" s="42" t="s">
        <v>35</v>
      </c>
      <c r="B24" s="74" t="s">
        <v>83</v>
      </c>
      <c r="C24" s="84" t="s">
        <v>120</v>
      </c>
    </row>
    <row r="25" spans="1:3" x14ac:dyDescent="0.2">
      <c r="A25" s="90" t="s">
        <v>59</v>
      </c>
      <c r="B25" s="91" t="s">
        <v>94</v>
      </c>
      <c r="C25" s="92" t="s">
        <v>121</v>
      </c>
    </row>
    <row r="26" spans="1:3" x14ac:dyDescent="0.2">
      <c r="A26" s="88" t="s">
        <v>60</v>
      </c>
      <c r="B26" s="72" t="s">
        <v>94</v>
      </c>
      <c r="C26" s="89" t="s">
        <v>121</v>
      </c>
    </row>
    <row r="27" spans="1:3" x14ac:dyDescent="0.2">
      <c r="A27" s="88" t="s">
        <v>61</v>
      </c>
      <c r="B27" s="72" t="s">
        <v>89</v>
      </c>
      <c r="C27" s="89" t="s">
        <v>121</v>
      </c>
    </row>
    <row r="28" spans="1:3" ht="13.5" thickBot="1" x14ac:dyDescent="0.25">
      <c r="A28" s="44" t="s">
        <v>62</v>
      </c>
      <c r="B28" s="79" t="s">
        <v>95</v>
      </c>
      <c r="C28" s="93" t="s">
        <v>121</v>
      </c>
    </row>
    <row r="29" spans="1:3" x14ac:dyDescent="0.2">
      <c r="A29" s="90" t="s">
        <v>63</v>
      </c>
      <c r="B29" s="91" t="s">
        <v>90</v>
      </c>
      <c r="C29" s="92" t="s">
        <v>121</v>
      </c>
    </row>
    <row r="30" spans="1:3" x14ac:dyDescent="0.2">
      <c r="A30" s="88" t="s">
        <v>64</v>
      </c>
      <c r="B30" s="72" t="s">
        <v>91</v>
      </c>
      <c r="C30" s="89" t="s">
        <v>121</v>
      </c>
    </row>
    <row r="31" spans="1:3" x14ac:dyDescent="0.2">
      <c r="A31" s="94" t="s">
        <v>93</v>
      </c>
      <c r="B31" s="95" t="s">
        <v>90</v>
      </c>
      <c r="C31" s="89" t="s">
        <v>121</v>
      </c>
    </row>
    <row r="32" spans="1:3" ht="13.5" thickBot="1" x14ac:dyDescent="0.25">
      <c r="A32" s="44" t="s">
        <v>65</v>
      </c>
      <c r="B32" s="79" t="s">
        <v>97</v>
      </c>
      <c r="C32" s="93" t="s">
        <v>121</v>
      </c>
    </row>
    <row r="33" spans="1:3" ht="13.5" thickBot="1" x14ac:dyDescent="0.25">
      <c r="A33" s="49"/>
      <c r="B33" s="80"/>
      <c r="C33" s="17"/>
    </row>
    <row r="34" spans="1:3" ht="13.5" thickBot="1" x14ac:dyDescent="0.25">
      <c r="A34" s="43" t="s">
        <v>55</v>
      </c>
      <c r="B34" s="71" t="s">
        <v>92</v>
      </c>
      <c r="C34" s="82" t="s">
        <v>122</v>
      </c>
    </row>
    <row r="35" spans="1:3" ht="13.5" thickBot="1" x14ac:dyDescent="0.25">
      <c r="A35" s="44" t="s">
        <v>47</v>
      </c>
      <c r="B35" s="81" t="s">
        <v>91</v>
      </c>
      <c r="C35" s="87" t="s">
        <v>122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AI40"/>
  <sheetViews>
    <sheetView workbookViewId="0">
      <selection activeCell="B5" sqref="B5:AG16"/>
    </sheetView>
  </sheetViews>
  <sheetFormatPr baseColWidth="10" defaultRowHeight="12.75" x14ac:dyDescent="0.2"/>
  <cols>
    <col min="2" max="3" width="5.5703125" bestFit="1" customWidth="1"/>
    <col min="4" max="4" width="6" bestFit="1" customWidth="1"/>
    <col min="5" max="5" width="5.5703125" bestFit="1" customWidth="1"/>
    <col min="6" max="7" width="6" bestFit="1" customWidth="1"/>
    <col min="8" max="12" width="5.5703125" bestFit="1" customWidth="1"/>
    <col min="13" max="13" width="6" bestFit="1" customWidth="1"/>
    <col min="14" max="15" width="5.5703125" bestFit="1" customWidth="1"/>
    <col min="16" max="18" width="6" bestFit="1" customWidth="1"/>
    <col min="19" max="21" width="5.5703125" bestFit="1" customWidth="1"/>
    <col min="22" max="22" width="6" bestFit="1" customWidth="1"/>
    <col min="23" max="24" width="5.5703125" bestFit="1" customWidth="1"/>
    <col min="25" max="25" width="6" bestFit="1" customWidth="1"/>
    <col min="26" max="28" width="5.5703125" bestFit="1" customWidth="1"/>
    <col min="29" max="29" width="6" bestFit="1" customWidth="1"/>
    <col min="30" max="33" width="5.5703125" bestFit="1" customWidth="1"/>
    <col min="34" max="34" width="7.7109375" bestFit="1" customWidth="1"/>
  </cols>
  <sheetData>
    <row r="1" spans="1:35" ht="102" x14ac:dyDescent="0.25">
      <c r="A1" s="162" t="s">
        <v>164</v>
      </c>
      <c r="B1" s="2" t="str">
        <f>+'Høsten 2011'!M1</f>
        <v>Andersen A. T.</v>
      </c>
      <c r="C1" s="2" t="str">
        <f>+'Høsten 2011'!N1</f>
        <v>Andersson Stefan</v>
      </c>
      <c r="D1" s="2" t="str">
        <f>+'Høsten 2011'!O1</f>
        <v>Babayan Vahan</v>
      </c>
      <c r="E1" s="2" t="str">
        <f>+'Høsten 2011'!P1</f>
        <v>Brekken Jon A.</v>
      </c>
      <c r="F1" s="2" t="str">
        <f>+'Høsten 2011'!Q1</f>
        <v>Encheva Sylvia</v>
      </c>
      <c r="G1" s="2" t="str">
        <f>+'Høsten 2011'!R1</f>
        <v>Ese Torleiv</v>
      </c>
      <c r="H1" s="2" t="str">
        <f>+'Høsten 2011'!S1</f>
        <v>Frette Vidar</v>
      </c>
      <c r="I1" s="2" t="str">
        <f>+'Høsten 2011'!T1</f>
        <v>Glenn Paul</v>
      </c>
      <c r="J1" s="2" t="str">
        <f>+'Høsten 2011'!U1</f>
        <v>Grimstvedt Kristian</v>
      </c>
      <c r="K1" s="2" t="str">
        <f>+'Høsten 2011'!V1</f>
        <v>Grøndahl Øystein</v>
      </c>
      <c r="L1" s="2" t="str">
        <f>+'Høsten 2011'!W1</f>
        <v>Gulbrandsen Martin</v>
      </c>
      <c r="M1" s="2" t="str">
        <f>+'Høsten 2011'!X1</f>
        <v>Haaland Jan Arve</v>
      </c>
      <c r="N1" s="2" t="str">
        <f>+'Høsten 2011'!Y1</f>
        <v>Hagen Bjarne Chr.</v>
      </c>
      <c r="O1" s="2" t="str">
        <f>+'Høsten 2011'!Z1</f>
        <v>Hoell Ingunn Alne</v>
      </c>
      <c r="P1" s="2" t="str">
        <f>+'Høsten 2011'!AA1</f>
        <v>Husted Bjarne</v>
      </c>
      <c r="Q1" s="2" t="str">
        <f>+'Høsten 2011'!AB1</f>
        <v>Håkonsen S.</v>
      </c>
      <c r="R1" s="2" t="str">
        <f>+'Høsten 2011'!AC1</f>
        <v>Josefsen Jan T.</v>
      </c>
      <c r="S1" s="2" t="str">
        <f>+'Høsten 2011'!AD1</f>
        <v>Khattri Sanjay K</v>
      </c>
      <c r="T1" s="2" t="str">
        <f>+'Høsten 2011'!AE1</f>
        <v>Kleppe Gisle</v>
      </c>
      <c r="U1" s="2" t="str">
        <f>+'Høsten 2011'!AF1</f>
        <v>Kolstad Einar</v>
      </c>
      <c r="V1" s="2" t="str">
        <f>+'Høsten 2011'!AG1</f>
        <v>Kraaijeveld A.</v>
      </c>
      <c r="W1" s="2" t="str">
        <f>+'Høsten 2011'!AH1</f>
        <v>Lindaas J. Chr.</v>
      </c>
      <c r="X1" s="2" t="str">
        <f>+'Høsten 2011'!AI1</f>
        <v>Log Torgrim</v>
      </c>
      <c r="Y1" s="2" t="str">
        <f>+'Høsten 2011'!AJ1</f>
        <v>Nesheim Svein J.</v>
      </c>
      <c r="Z1" s="2" t="str">
        <f>+'Høsten 2011'!AK1</f>
        <v>Nysted Jorunn S.</v>
      </c>
      <c r="AA1" s="2" t="str">
        <f>+'Høsten 2011'!AL1</f>
        <v>Pettersen Ståle B.</v>
      </c>
      <c r="AB1" s="2" t="str">
        <f>+'Høsten 2011'!AM1</f>
        <v>Rossebø Eyvind</v>
      </c>
      <c r="AC1" s="2" t="str">
        <f>+'Høsten 2011'!AN1</f>
        <v>Sydnes Tone</v>
      </c>
      <c r="AD1" s="2" t="str">
        <f>+'Høsten 2011'!AO1</f>
        <v>Sæverud Helen</v>
      </c>
      <c r="AE1" s="2" t="str">
        <f>+'Høsten 2011'!AP1</f>
        <v>Thuestad Gunnar</v>
      </c>
      <c r="AF1" s="2" t="str">
        <f>+'Høsten 2011'!AQ1</f>
        <v>Tveit Audun</v>
      </c>
      <c r="AG1" s="2" t="str">
        <f>+'Høsten 2011'!AR1</f>
        <v>Villacorta Edmundo</v>
      </c>
      <c r="AH1" s="2" t="str">
        <f>+'Høsten 2011'!AS1</f>
        <v>Studentassistenter</v>
      </c>
      <c r="AI1" s="173"/>
    </row>
    <row r="2" spans="1:35" ht="15" x14ac:dyDescent="0.25">
      <c r="A2" s="162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5"/>
    </row>
    <row r="3" spans="1:35" ht="15" x14ac:dyDescent="0.25">
      <c r="A3" s="162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</row>
    <row r="4" spans="1:35" ht="15" x14ac:dyDescent="0.25">
      <c r="A4" s="162"/>
      <c r="B4" s="167" t="s">
        <v>165</v>
      </c>
      <c r="C4" s="167" t="s">
        <v>165</v>
      </c>
      <c r="D4" s="167" t="s">
        <v>165</v>
      </c>
      <c r="E4" s="167" t="s">
        <v>165</v>
      </c>
      <c r="F4" s="167" t="s">
        <v>165</v>
      </c>
      <c r="G4" s="167" t="s">
        <v>165</v>
      </c>
      <c r="H4" s="167" t="s">
        <v>165</v>
      </c>
      <c r="I4" s="167" t="s">
        <v>165</v>
      </c>
      <c r="J4" s="167" t="s">
        <v>165</v>
      </c>
      <c r="K4" s="167" t="s">
        <v>165</v>
      </c>
      <c r="L4" s="167" t="s">
        <v>165</v>
      </c>
      <c r="M4" s="167" t="s">
        <v>165</v>
      </c>
      <c r="N4" s="167" t="s">
        <v>165</v>
      </c>
      <c r="O4" s="167" t="s">
        <v>165</v>
      </c>
      <c r="P4" s="167" t="s">
        <v>165</v>
      </c>
      <c r="Q4" s="167" t="s">
        <v>165</v>
      </c>
      <c r="R4" s="167" t="s">
        <v>165</v>
      </c>
      <c r="S4" s="167" t="s">
        <v>165</v>
      </c>
      <c r="T4" s="167" t="s">
        <v>165</v>
      </c>
      <c r="U4" s="167" t="s">
        <v>165</v>
      </c>
      <c r="V4" s="167" t="s">
        <v>165</v>
      </c>
      <c r="W4" s="167" t="s">
        <v>165</v>
      </c>
      <c r="X4" s="167" t="s">
        <v>165</v>
      </c>
      <c r="Y4" s="167" t="s">
        <v>165</v>
      </c>
      <c r="Z4" s="167" t="s">
        <v>165</v>
      </c>
      <c r="AA4" s="167" t="s">
        <v>165</v>
      </c>
      <c r="AB4" s="167" t="s">
        <v>165</v>
      </c>
      <c r="AC4" s="167" t="s">
        <v>165</v>
      </c>
      <c r="AD4" s="167" t="s">
        <v>165</v>
      </c>
      <c r="AE4" s="167" t="s">
        <v>165</v>
      </c>
      <c r="AF4" s="167" t="s">
        <v>165</v>
      </c>
      <c r="AG4" s="167" t="s">
        <v>165</v>
      </c>
      <c r="AH4" s="167" t="s">
        <v>165</v>
      </c>
    </row>
    <row r="5" spans="1:35" ht="15" x14ac:dyDescent="0.25">
      <c r="A5" s="262">
        <v>3310</v>
      </c>
      <c r="B5" s="168">
        <f>+'Høsten 2011'!M71/'Høsten 2011'!M3</f>
        <v>6.25E-2</v>
      </c>
      <c r="C5" s="168">
        <f>+'Høsten 2011'!N71/'Høsten 2011'!N3</f>
        <v>0.35</v>
      </c>
      <c r="D5" s="168">
        <f>+'Høsten 2011'!O71/'Høsten 2011'!O3</f>
        <v>0.85</v>
      </c>
      <c r="E5" s="168">
        <f>+'Høsten 2011'!P71/'Høsten 2011'!P3</f>
        <v>0.52500000000000002</v>
      </c>
      <c r="F5" s="168">
        <f>+'Høsten 2011'!Q71/'Høsten 2011'!Q3</f>
        <v>0</v>
      </c>
      <c r="G5" s="168">
        <f>+'Høsten 2011'!R71/'Høsten 2011'!R3</f>
        <v>0.73750000000000004</v>
      </c>
      <c r="H5" s="168">
        <f>+'Høsten 2011'!S71/'Høsten 2011'!S3</f>
        <v>0.34375</v>
      </c>
      <c r="I5" s="168">
        <f>+'Høsten 2011'!T71/'Høsten 2011'!T3</f>
        <v>0.3125</v>
      </c>
      <c r="J5" s="168">
        <f>+'Høsten 2011'!U71/'Høsten 2011'!U3</f>
        <v>0.5</v>
      </c>
      <c r="K5" s="168">
        <f>+'Høsten 2011'!V71/'Høsten 2011'!V3</f>
        <v>0.45</v>
      </c>
      <c r="L5" s="168">
        <f>+'Høsten 2011'!W71/'Høsten 2011'!W3</f>
        <v>0.1875</v>
      </c>
      <c r="M5" s="168">
        <f>+'Høsten 2011'!X71/'Høsten 2011'!X3</f>
        <v>0</v>
      </c>
      <c r="N5" s="168">
        <f>+'Høsten 2011'!Y71/'Høsten 2011'!Y3</f>
        <v>5.7500000000000002E-2</v>
      </c>
      <c r="O5" s="168">
        <f>+'Høsten 2011'!Z71/'Høsten 2011'!Z3</f>
        <v>0.435</v>
      </c>
      <c r="P5" s="168">
        <f>+'Høsten 2011'!AA71/'Høsten 2011'!AA3</f>
        <v>0.4375</v>
      </c>
      <c r="Q5" s="168">
        <f>+'Høsten 2011'!AB71/'Høsten 2011'!AB3</f>
        <v>0.85</v>
      </c>
      <c r="R5" s="168">
        <f>+'Høsten 2011'!AC71/'Høsten 2011'!AC3</f>
        <v>0.83750000000000002</v>
      </c>
      <c r="S5" s="168">
        <f>+'Høsten 2011'!AD71/'Høsten 2011'!AD3</f>
        <v>0.48125000000000001</v>
      </c>
      <c r="T5" s="168">
        <f>+'Høsten 2011'!AE71/'Høsten 2011'!AE3</f>
        <v>0.32500000000000001</v>
      </c>
      <c r="U5" s="168">
        <f>+'Høsten 2011'!AF71/'Høsten 2011'!AF3</f>
        <v>0.45</v>
      </c>
      <c r="V5" s="168">
        <f>+'Høsten 2011'!AG71/'Høsten 2011'!AG3</f>
        <v>0.71875</v>
      </c>
      <c r="W5" s="168">
        <f>+'Høsten 2011'!AH71/'Høsten 2011'!AH3</f>
        <v>0.65625</v>
      </c>
      <c r="X5" s="168">
        <f>+'Høsten 2011'!AI71/'Høsten 2011'!AI3</f>
        <v>0.375</v>
      </c>
      <c r="Y5" s="168">
        <f>+'Høsten 2011'!AJ71/'Høsten 2011'!AJ3</f>
        <v>0.85576923076923073</v>
      </c>
      <c r="Z5" s="168">
        <f>+'Høsten 2011'!AK71/'Høsten 2011'!AK3</f>
        <v>0.625</v>
      </c>
      <c r="AA5" s="168">
        <f>+'Høsten 2011'!AL71/'Høsten 2011'!AL3</f>
        <v>0.32500000000000001</v>
      </c>
      <c r="AB5" s="168">
        <f>+'Høsten 2011'!AM71/'Høsten 2011'!AM3</f>
        <v>0</v>
      </c>
      <c r="AC5" s="168">
        <f>+'Høsten 2011'!AN71/'Høsten 2011'!AN3</f>
        <v>0.45</v>
      </c>
      <c r="AD5" s="168">
        <f>+'Høsten 2011'!AO71/'Høsten 2011'!AO3</f>
        <v>0.53749999999999998</v>
      </c>
      <c r="AE5" s="168">
        <f>+'Høsten 2011'!AP71/'Høsten 2011'!AP3</f>
        <v>0.21249999999999999</v>
      </c>
      <c r="AF5" s="168">
        <f>+'Høsten 2011'!AQ71/'Høsten 2011'!AQ3</f>
        <v>0.5</v>
      </c>
      <c r="AG5" s="168">
        <f>+'Høsten 2011'!AR71/'Høsten 2011'!AR3</f>
        <v>0</v>
      </c>
      <c r="AH5" s="168" t="e">
        <f>+'Høsten 2011'!AS71/'Høsten 2011'!AS3</f>
        <v>#DIV/0!</v>
      </c>
    </row>
    <row r="6" spans="1:35" ht="15" x14ac:dyDescent="0.25">
      <c r="A6" s="262">
        <v>3311</v>
      </c>
      <c r="B6" s="168">
        <f>+'Høsten 2011'!M72/'Høsten 2011'!M3</f>
        <v>0</v>
      </c>
      <c r="C6" s="168">
        <f>+'Høsten 2011'!N72/'Høsten 2011'!N3</f>
        <v>0</v>
      </c>
      <c r="D6" s="168">
        <f>+'Høsten 2011'!O72/'Høsten 2011'!O3</f>
        <v>0</v>
      </c>
      <c r="E6" s="168">
        <f>+'Høsten 2011'!P72/'Høsten 2011'!P3</f>
        <v>0</v>
      </c>
      <c r="F6" s="168">
        <f>+'Høsten 2011'!Q72/'Høsten 2011'!Q3</f>
        <v>0</v>
      </c>
      <c r="G6" s="168">
        <f>+'Høsten 2011'!R72/'Høsten 2011'!R3</f>
        <v>0</v>
      </c>
      <c r="H6" s="168">
        <f>+'Høsten 2011'!S72/'Høsten 2011'!S3</f>
        <v>0</v>
      </c>
      <c r="I6" s="168">
        <f>+'Høsten 2011'!T72/'Høsten 2011'!T3</f>
        <v>0</v>
      </c>
      <c r="J6" s="168">
        <f>+'Høsten 2011'!U72/'Høsten 2011'!U3</f>
        <v>0</v>
      </c>
      <c r="K6" s="168">
        <f>+'Høsten 2011'!V72/'Høsten 2011'!V3</f>
        <v>0</v>
      </c>
      <c r="L6" s="168">
        <f>+'Høsten 2011'!W72/'Høsten 2011'!W3</f>
        <v>0</v>
      </c>
      <c r="M6" s="168">
        <f>+'Høsten 2011'!X72/'Høsten 2011'!X3</f>
        <v>0</v>
      </c>
      <c r="N6" s="168">
        <f>+'Høsten 2011'!Y72/'Høsten 2011'!Y3</f>
        <v>0</v>
      </c>
      <c r="O6" s="168">
        <f>+'Høsten 2011'!Z72/'Høsten 2011'!Z3</f>
        <v>0</v>
      </c>
      <c r="P6" s="168">
        <f>+'Høsten 2011'!AA72/'Høsten 2011'!AA3</f>
        <v>0</v>
      </c>
      <c r="Q6" s="168">
        <f>+'Høsten 2011'!AB72/'Høsten 2011'!AB3</f>
        <v>0</v>
      </c>
      <c r="R6" s="168">
        <f>+'Høsten 2011'!AC72/'Høsten 2011'!AC3</f>
        <v>0</v>
      </c>
      <c r="S6" s="168">
        <f>+'Høsten 2011'!AD72/'Høsten 2011'!AD3</f>
        <v>0</v>
      </c>
      <c r="T6" s="168">
        <f>+'Høsten 2011'!AE72/'Høsten 2011'!AE3</f>
        <v>0</v>
      </c>
      <c r="U6" s="168">
        <f>+'Høsten 2011'!AF72/'Høsten 2011'!AF3</f>
        <v>0</v>
      </c>
      <c r="V6" s="168">
        <f>+'Høsten 2011'!AG72/'Høsten 2011'!AG3</f>
        <v>0</v>
      </c>
      <c r="W6" s="168">
        <f>+'Høsten 2011'!AH72/'Høsten 2011'!AH3</f>
        <v>0</v>
      </c>
      <c r="X6" s="168">
        <f>+'Høsten 2011'!AI72/'Høsten 2011'!AI3</f>
        <v>0.25</v>
      </c>
      <c r="Y6" s="168">
        <f>+'Høsten 2011'!AJ72/'Høsten 2011'!AJ3</f>
        <v>0</v>
      </c>
      <c r="Z6" s="168">
        <f>+'Høsten 2011'!AK72/'Høsten 2011'!AK3</f>
        <v>0</v>
      </c>
      <c r="AA6" s="168">
        <f>+'Høsten 2011'!AL72/'Høsten 2011'!AL3</f>
        <v>0</v>
      </c>
      <c r="AB6" s="168">
        <f>+'Høsten 2011'!AM72/'Høsten 2011'!AM3</f>
        <v>0.49107142857142855</v>
      </c>
      <c r="AC6" s="168">
        <f>+'Høsten 2011'!AN72/'Høsten 2011'!AN3</f>
        <v>0</v>
      </c>
      <c r="AD6" s="168">
        <f>+'Høsten 2011'!AO72/'Høsten 2011'!AO3</f>
        <v>0</v>
      </c>
      <c r="AE6" s="168">
        <f>+'Høsten 2011'!AP72/'Høsten 2011'!AP3</f>
        <v>0</v>
      </c>
      <c r="AF6" s="168">
        <f>+'Høsten 2011'!AQ72/'Høsten 2011'!AQ3</f>
        <v>0</v>
      </c>
      <c r="AG6" s="168">
        <f>+'Høsten 2011'!AR72/'Høsten 2011'!AR3</f>
        <v>0.6875</v>
      </c>
      <c r="AH6" s="168" t="e">
        <f>+'Høsten 2011'!AS72/'Høsten 2011'!AS3</f>
        <v>#DIV/0!</v>
      </c>
    </row>
    <row r="7" spans="1:35" ht="15" x14ac:dyDescent="0.25">
      <c r="A7" s="262">
        <v>3312</v>
      </c>
      <c r="B7" s="168">
        <f>+'Høsten 2011'!M73/'Høsten 2011'!M3</f>
        <v>0.125</v>
      </c>
      <c r="C7" s="168">
        <f>+'Høsten 2011'!N73/'Høsten 2011'!N3</f>
        <v>0</v>
      </c>
      <c r="D7" s="168">
        <f>+'Høsten 2011'!O73/'Høsten 2011'!O3</f>
        <v>0</v>
      </c>
      <c r="E7" s="168">
        <f>+'Høsten 2011'!P73/'Høsten 2011'!P3</f>
        <v>0</v>
      </c>
      <c r="F7" s="168">
        <f>+'Høsten 2011'!Q73/'Høsten 2011'!Q3</f>
        <v>0</v>
      </c>
      <c r="G7" s="168">
        <f>+'Høsten 2011'!R73/'Høsten 2011'!R3</f>
        <v>0</v>
      </c>
      <c r="H7" s="168">
        <f>+'Høsten 2011'!S73/'Høsten 2011'!S3</f>
        <v>0</v>
      </c>
      <c r="I7" s="168">
        <f>+'Høsten 2011'!T73/'Høsten 2011'!T3</f>
        <v>0</v>
      </c>
      <c r="J7" s="168">
        <f>+'Høsten 2011'!U73/'Høsten 2011'!U3</f>
        <v>0</v>
      </c>
      <c r="K7" s="168">
        <f>+'Høsten 2011'!V73/'Høsten 2011'!V3</f>
        <v>0</v>
      </c>
      <c r="L7" s="168">
        <f>+'Høsten 2011'!W73/'Høsten 2011'!W3</f>
        <v>0</v>
      </c>
      <c r="M7" s="168">
        <f>+'Høsten 2011'!X73/'Høsten 2011'!X3</f>
        <v>0</v>
      </c>
      <c r="N7" s="168">
        <f>+'Høsten 2011'!Y73/'Høsten 2011'!Y3</f>
        <v>0</v>
      </c>
      <c r="O7" s="168">
        <f>+'Høsten 2011'!Z73/'Høsten 2011'!Z3</f>
        <v>0</v>
      </c>
      <c r="P7" s="168">
        <f>+'Høsten 2011'!AA73/'Høsten 2011'!AA3</f>
        <v>0</v>
      </c>
      <c r="Q7" s="168">
        <f>+'Høsten 2011'!AB73/'Høsten 2011'!AB3</f>
        <v>0</v>
      </c>
      <c r="R7" s="168">
        <f>+'Høsten 2011'!AC73/'Høsten 2011'!AC3</f>
        <v>0</v>
      </c>
      <c r="S7" s="168">
        <f>+'Høsten 2011'!AD73/'Høsten 2011'!AD3</f>
        <v>0</v>
      </c>
      <c r="T7" s="168">
        <f>+'Høsten 2011'!AE73/'Høsten 2011'!AE3</f>
        <v>0</v>
      </c>
      <c r="U7" s="168">
        <f>+'Høsten 2011'!AF73/'Høsten 2011'!AF3</f>
        <v>0</v>
      </c>
      <c r="V7" s="168">
        <f>+'Høsten 2011'!AG73/'Høsten 2011'!AG3</f>
        <v>0</v>
      </c>
      <c r="W7" s="168">
        <f>+'Høsten 2011'!AH73/'Høsten 2011'!AH3</f>
        <v>0</v>
      </c>
      <c r="X7" s="168">
        <f>+'Høsten 2011'!AI73/'Høsten 2011'!AI3</f>
        <v>0</v>
      </c>
      <c r="Y7" s="168">
        <f>+'Høsten 2011'!AJ73/'Høsten 2011'!AJ3</f>
        <v>0</v>
      </c>
      <c r="Z7" s="168">
        <f>+'Høsten 2011'!AK73/'Høsten 2011'!AK3</f>
        <v>0</v>
      </c>
      <c r="AA7" s="168">
        <f>+'Høsten 2011'!AL73/'Høsten 2011'!AL3</f>
        <v>0</v>
      </c>
      <c r="AB7" s="168">
        <f>+'Høsten 2011'!AM73/'Høsten 2011'!AM3</f>
        <v>0</v>
      </c>
      <c r="AC7" s="168">
        <f>+'Høsten 2011'!AN73/'Høsten 2011'!AN3</f>
        <v>0</v>
      </c>
      <c r="AD7" s="168">
        <f>+'Høsten 2011'!AO73/'Høsten 2011'!AO3</f>
        <v>0</v>
      </c>
      <c r="AE7" s="168">
        <f>+'Høsten 2011'!AP73/'Høsten 2011'!AP3</f>
        <v>0</v>
      </c>
      <c r="AF7" s="168">
        <f>+'Høsten 2011'!AQ73/'Høsten 2011'!AQ3</f>
        <v>0</v>
      </c>
      <c r="AG7" s="168">
        <f>+'Høsten 2011'!AR73/'Høsten 2011'!AR3</f>
        <v>0</v>
      </c>
      <c r="AH7" s="168" t="e">
        <f>+'Høsten 2011'!AS73/'Høsten 2011'!AS3</f>
        <v>#DIV/0!</v>
      </c>
    </row>
    <row r="8" spans="1:35" ht="15" x14ac:dyDescent="0.25">
      <c r="A8" s="262"/>
      <c r="B8" s="168">
        <f>+'Høsten 2011'!M74/'Høsten 2011'!M3</f>
        <v>0</v>
      </c>
      <c r="C8" s="168">
        <f>+'Høsten 2011'!N74/'Høsten 2011'!N3</f>
        <v>0</v>
      </c>
      <c r="D8" s="168">
        <f>+'Høsten 2011'!O74/'Høsten 2011'!O3</f>
        <v>0</v>
      </c>
      <c r="E8" s="168">
        <f>+'Høsten 2011'!P74/'Høsten 2011'!P3</f>
        <v>0</v>
      </c>
      <c r="F8" s="168">
        <f>+'Høsten 2011'!Q74/'Høsten 2011'!Q3</f>
        <v>0</v>
      </c>
      <c r="G8" s="168">
        <f>+'Høsten 2011'!R74/'Høsten 2011'!R3</f>
        <v>0</v>
      </c>
      <c r="H8" s="168">
        <f>+'Høsten 2011'!S74/'Høsten 2011'!S3</f>
        <v>0</v>
      </c>
      <c r="I8" s="168">
        <f>+'Høsten 2011'!T74/'Høsten 2011'!T3</f>
        <v>0</v>
      </c>
      <c r="J8" s="168">
        <f>+'Høsten 2011'!U74/'Høsten 2011'!U3</f>
        <v>0</v>
      </c>
      <c r="K8" s="168">
        <f>+'Høsten 2011'!V74/'Høsten 2011'!V3</f>
        <v>0</v>
      </c>
      <c r="L8" s="168">
        <f>+'Høsten 2011'!W74/'Høsten 2011'!W3</f>
        <v>0</v>
      </c>
      <c r="M8" s="168">
        <f>+'Høsten 2011'!X74/'Høsten 2011'!X3</f>
        <v>0</v>
      </c>
      <c r="N8" s="168">
        <f>+'Høsten 2011'!Y74/'Høsten 2011'!Y3</f>
        <v>0</v>
      </c>
      <c r="O8" s="168">
        <f>+'Høsten 2011'!Z74/'Høsten 2011'!Z3</f>
        <v>0</v>
      </c>
      <c r="P8" s="168">
        <f>+'Høsten 2011'!AA74/'Høsten 2011'!AA3</f>
        <v>0</v>
      </c>
      <c r="Q8" s="168">
        <f>+'Høsten 2011'!AB74/'Høsten 2011'!AB3</f>
        <v>0</v>
      </c>
      <c r="R8" s="168">
        <f>+'Høsten 2011'!AC74/'Høsten 2011'!AC3</f>
        <v>0</v>
      </c>
      <c r="S8" s="168">
        <f>+'Høsten 2011'!AD74/'Høsten 2011'!AD3</f>
        <v>0</v>
      </c>
      <c r="T8" s="168">
        <f>+'Høsten 2011'!AE74/'Høsten 2011'!AE3</f>
        <v>0</v>
      </c>
      <c r="U8" s="168">
        <f>+'Høsten 2011'!AF74/'Høsten 2011'!AF3</f>
        <v>0</v>
      </c>
      <c r="V8" s="168">
        <f>+'Høsten 2011'!AG74/'Høsten 2011'!AG3</f>
        <v>0</v>
      </c>
      <c r="W8" s="168">
        <f>+'Høsten 2011'!AH74/'Høsten 2011'!AH3</f>
        <v>0</v>
      </c>
      <c r="X8" s="168">
        <f>+'Høsten 2011'!AI74/'Høsten 2011'!AI3</f>
        <v>0</v>
      </c>
      <c r="Y8" s="168">
        <f>+'Høsten 2011'!AJ74/'Høsten 2011'!AJ3</f>
        <v>0</v>
      </c>
      <c r="Z8" s="168">
        <f>+'Høsten 2011'!AK74/'Høsten 2011'!AK3</f>
        <v>0</v>
      </c>
      <c r="AA8" s="168">
        <f>+'Høsten 2011'!AL74/'Høsten 2011'!AL3</f>
        <v>0</v>
      </c>
      <c r="AB8" s="168">
        <f>+'Høsten 2011'!AM74/'Høsten 2011'!AM3</f>
        <v>0</v>
      </c>
      <c r="AC8" s="168">
        <f>+'Høsten 2011'!AN74/'Høsten 2011'!AN3</f>
        <v>0</v>
      </c>
      <c r="AD8" s="168">
        <f>+'Høsten 2011'!AO74/'Høsten 2011'!AO3</f>
        <v>0</v>
      </c>
      <c r="AE8" s="168">
        <f>+'Høsten 2011'!AP74/'Høsten 2011'!AP3</f>
        <v>0</v>
      </c>
      <c r="AF8" s="168">
        <f>+'Høsten 2011'!AQ74/'Høsten 2011'!AQ3</f>
        <v>0</v>
      </c>
      <c r="AG8" s="168">
        <f>+'Høsten 2011'!AR74/'Høsten 2011'!AR3</f>
        <v>0</v>
      </c>
      <c r="AH8" s="168" t="e">
        <f>+'Høsten 2011'!AS75/'Høsten 2011'!AS3</f>
        <v>#DIV/0!</v>
      </c>
    </row>
    <row r="9" spans="1:35" ht="15" x14ac:dyDescent="0.25">
      <c r="A9" s="262">
        <v>3360</v>
      </c>
      <c r="B9" s="168">
        <f>+'Høsten 2011'!M75/'Høsten 2011'!M3</f>
        <v>0</v>
      </c>
      <c r="C9" s="168">
        <f>+'Høsten 2011'!N75/'Høsten 2011'!N3</f>
        <v>0</v>
      </c>
      <c r="D9" s="168">
        <f>+'Høsten 2011'!O75/'Høsten 2011'!O3</f>
        <v>0</v>
      </c>
      <c r="E9" s="168">
        <f>+'Høsten 2011'!P75/'Høsten 2011'!P3</f>
        <v>0</v>
      </c>
      <c r="F9" s="168">
        <f>+'Høsten 2011'!Q75/'Høsten 2011'!Q3</f>
        <v>0.95</v>
      </c>
      <c r="G9" s="168">
        <f>+'Høsten 2011'!R75/'Høsten 2011'!R3</f>
        <v>0</v>
      </c>
      <c r="H9" s="168">
        <f>+'Høsten 2011'!S75/'Høsten 2011'!S3</f>
        <v>0.52500000000000002</v>
      </c>
      <c r="I9" s="168">
        <f>+'Høsten 2011'!T75/'Høsten 2011'!T3</f>
        <v>0</v>
      </c>
      <c r="J9" s="168">
        <f>+'Høsten 2011'!U75/'Høsten 2011'!U3</f>
        <v>0</v>
      </c>
      <c r="K9" s="168">
        <f>+'Høsten 2011'!V75/'Høsten 2011'!V3</f>
        <v>0</v>
      </c>
      <c r="L9" s="168">
        <f>+'Høsten 2011'!W75/'Høsten 2011'!W3</f>
        <v>0.25</v>
      </c>
      <c r="M9" s="168">
        <f>+'Høsten 2011'!X75/'Høsten 2011'!X3</f>
        <v>0.95</v>
      </c>
      <c r="N9" s="168">
        <f>+'Høsten 2011'!Y75/'Høsten 2011'!Y3</f>
        <v>0.76749999999999996</v>
      </c>
      <c r="O9" s="168">
        <f>+'Høsten 2011'!Z75/'Høsten 2011'!Z3</f>
        <v>0.29625000000000001</v>
      </c>
      <c r="P9" s="168">
        <f>+'Høsten 2011'!AA75/'Høsten 2011'!AA3</f>
        <v>0.51249999999999996</v>
      </c>
      <c r="Q9" s="168">
        <f>+'Høsten 2011'!AB75/'Høsten 2011'!AB3</f>
        <v>0</v>
      </c>
      <c r="R9" s="168">
        <f>+'Høsten 2011'!AC75/'Høsten 2011'!AC3</f>
        <v>0</v>
      </c>
      <c r="S9" s="168">
        <f>+'Høsten 2011'!AD75/'Høsten 2011'!AD3</f>
        <v>0.3125</v>
      </c>
      <c r="T9" s="168">
        <f>+'Høsten 2011'!AE75/'Høsten 2011'!AE3</f>
        <v>0.5</v>
      </c>
      <c r="U9" s="168">
        <f>+'Høsten 2011'!AF75/'Høsten 2011'!AF3</f>
        <v>0</v>
      </c>
      <c r="V9" s="168">
        <f>+'Høsten 2011'!AG75/'Høsten 2011'!AG3</f>
        <v>0</v>
      </c>
      <c r="W9" s="168">
        <f>+'Høsten 2011'!AH75/'Høsten 2011'!AH3</f>
        <v>0</v>
      </c>
      <c r="X9" s="168">
        <f>+'Høsten 2011'!AI75/'Høsten 2011'!AI3</f>
        <v>2.5000000000000001E-2</v>
      </c>
      <c r="Y9" s="168">
        <f>+'Høsten 2011'!AJ75/'Høsten 2011'!AJ3</f>
        <v>0</v>
      </c>
      <c r="Z9" s="168">
        <f>+'Høsten 2011'!AK75/'Høsten 2011'!AK3</f>
        <v>0</v>
      </c>
      <c r="AA9" s="168">
        <f>+'Høsten 2011'!AL75/'Høsten 2011'!AL3</f>
        <v>0</v>
      </c>
      <c r="AB9" s="168">
        <f>+'Høsten 2011'!AM75/'Høsten 2011'!AM3</f>
        <v>0</v>
      </c>
      <c r="AC9" s="168">
        <f>+'Høsten 2011'!AN75/'Høsten 2011'!AN3</f>
        <v>0.5</v>
      </c>
      <c r="AD9" s="168">
        <f>+'Høsten 2011'!AO75/'Høsten 2011'!AO3</f>
        <v>0</v>
      </c>
      <c r="AE9" s="168">
        <f>+'Høsten 2011'!AP75/'Høsten 2011'!AP3</f>
        <v>0.3125</v>
      </c>
      <c r="AF9" s="168">
        <f>+'Høsten 2011'!AQ75/'Høsten 2011'!AQ3</f>
        <v>0</v>
      </c>
      <c r="AG9" s="168">
        <f>+'Høsten 2011'!AR75/'Høsten 2011'!AR3</f>
        <v>0</v>
      </c>
      <c r="AH9" s="168" t="e">
        <f>+'Høsten 2011'!AS77/'Høsten 2011'!AS3</f>
        <v>#DIV/0!</v>
      </c>
    </row>
    <row r="10" spans="1:35" ht="15" x14ac:dyDescent="0.25">
      <c r="A10" s="262">
        <v>3371</v>
      </c>
      <c r="B10" s="168">
        <f>+'Høsten 2011'!M76/'Høsten 2011'!M3</f>
        <v>0</v>
      </c>
      <c r="C10" s="168">
        <f>+'Høsten 2011'!N76/'Høsten 2011'!N3</f>
        <v>0</v>
      </c>
      <c r="D10" s="168">
        <f>+'Høsten 2011'!O76/'Høsten 2011'!O3</f>
        <v>0</v>
      </c>
      <c r="E10" s="168">
        <f>+'Høsten 2011'!P76/'Høsten 2011'!P3</f>
        <v>0</v>
      </c>
      <c r="F10" s="168">
        <f>+'Høsten 2011'!Q76/'Høsten 2011'!Q3</f>
        <v>0</v>
      </c>
      <c r="G10" s="168">
        <f>+'Høsten 2011'!R76/'Høsten 2011'!R3</f>
        <v>0</v>
      </c>
      <c r="H10" s="168">
        <f>+'Høsten 2011'!S76/'Høsten 2011'!S3</f>
        <v>0</v>
      </c>
      <c r="I10" s="168">
        <f>+'Høsten 2011'!T76/'Høsten 2011'!T3</f>
        <v>0</v>
      </c>
      <c r="J10" s="168">
        <f>+'Høsten 2011'!U76/'Høsten 2011'!U3</f>
        <v>0</v>
      </c>
      <c r="K10" s="168">
        <f>+'Høsten 2011'!V76/'Høsten 2011'!V3</f>
        <v>0</v>
      </c>
      <c r="L10" s="168">
        <f>+'Høsten 2011'!W76/'Høsten 2011'!W3</f>
        <v>0</v>
      </c>
      <c r="M10" s="168">
        <f>+'Høsten 2011'!X76/'Høsten 2011'!X3</f>
        <v>0</v>
      </c>
      <c r="N10" s="168">
        <f>+'Høsten 2011'!Y76/'Høsten 2011'!Y3</f>
        <v>0</v>
      </c>
      <c r="O10" s="168">
        <f>+'Høsten 2011'!Z76/'Høsten 2011'!Z3</f>
        <v>0</v>
      </c>
      <c r="P10" s="168">
        <f>+'Høsten 2011'!AA76/'Høsten 2011'!AA3</f>
        <v>0</v>
      </c>
      <c r="Q10" s="168">
        <f>+'Høsten 2011'!AB76/'Høsten 2011'!AB3</f>
        <v>0</v>
      </c>
      <c r="R10" s="168">
        <f>+'Høsten 2011'!AC76/'Høsten 2011'!AC3</f>
        <v>0</v>
      </c>
      <c r="S10" s="168">
        <f>+'Høsten 2011'!AD76/'Høsten 2011'!AD3</f>
        <v>0</v>
      </c>
      <c r="T10" s="168">
        <f>+'Høsten 2011'!AE76/'Høsten 2011'!AE3</f>
        <v>0</v>
      </c>
      <c r="U10" s="168">
        <f>+'Høsten 2011'!AF76/'Høsten 2011'!AF3</f>
        <v>0</v>
      </c>
      <c r="V10" s="168">
        <f>+'Høsten 2011'!AG76/'Høsten 2011'!AG3</f>
        <v>0</v>
      </c>
      <c r="W10" s="168">
        <f>+'Høsten 2011'!AH76/'Høsten 2011'!AH3</f>
        <v>0</v>
      </c>
      <c r="X10" s="168">
        <f>+'Høsten 2011'!AI76/'Høsten 2011'!AI3</f>
        <v>0</v>
      </c>
      <c r="Y10" s="168">
        <f>+'Høsten 2011'!AJ76/'Høsten 2011'!AJ3</f>
        <v>0</v>
      </c>
      <c r="Z10" s="168">
        <f>+'Høsten 2011'!AK76/'Høsten 2011'!AK3</f>
        <v>0</v>
      </c>
      <c r="AA10" s="168">
        <f>+'Høsten 2011'!AL76/'Høsten 2011'!AL3</f>
        <v>0</v>
      </c>
      <c r="AB10" s="168">
        <f>+'Høsten 2011'!AM76/'Høsten 2011'!AM3</f>
        <v>0</v>
      </c>
      <c r="AC10" s="168">
        <f>+'Høsten 2011'!AN76/'Høsten 2011'!AN3</f>
        <v>0</v>
      </c>
      <c r="AD10" s="168">
        <f>+'Høsten 2011'!AO76/'Høsten 2011'!AO3</f>
        <v>0</v>
      </c>
      <c r="AE10" s="168">
        <f>+'Høsten 2011'!AP76/'Høsten 2011'!AP3</f>
        <v>0</v>
      </c>
      <c r="AF10" s="168">
        <f>+'Høsten 2011'!AQ76/'Høsten 2011'!AQ3</f>
        <v>0</v>
      </c>
      <c r="AG10" s="168">
        <f>+'Høsten 2011'!AR76/'Høsten 2011'!AR3</f>
        <v>0</v>
      </c>
      <c r="AH10" s="168" t="e">
        <f>+'Høsten 2011'!AS78/'Høsten 2011'!AS3</f>
        <v>#DIV/0!</v>
      </c>
    </row>
    <row r="11" spans="1:35" ht="15" x14ac:dyDescent="0.25">
      <c r="A11" s="262">
        <v>3372</v>
      </c>
      <c r="B11" s="168">
        <f>+'Høsten 2011'!M77/'Høsten 2011'!M3</f>
        <v>0</v>
      </c>
      <c r="C11" s="168">
        <f>+'Høsten 2011'!N77/'Høsten 2011'!N3</f>
        <v>0</v>
      </c>
      <c r="D11" s="168">
        <f>+'Høsten 2011'!O77/'Høsten 2011'!O3</f>
        <v>0</v>
      </c>
      <c r="E11" s="168">
        <f>+'Høsten 2011'!P77/'Høsten 2011'!P3</f>
        <v>0</v>
      </c>
      <c r="F11" s="168">
        <f>+'Høsten 2011'!Q77/'Høsten 2011'!Q3</f>
        <v>0</v>
      </c>
      <c r="G11" s="168">
        <f>+'Høsten 2011'!R77/'Høsten 2011'!R3</f>
        <v>0</v>
      </c>
      <c r="H11" s="168">
        <f>+'Høsten 2011'!S77/'Høsten 2011'!S3</f>
        <v>0</v>
      </c>
      <c r="I11" s="168">
        <f>+'Høsten 2011'!T77/'Høsten 2011'!T3</f>
        <v>0</v>
      </c>
      <c r="J11" s="168">
        <f>+'Høsten 2011'!U77/'Høsten 2011'!U3</f>
        <v>0</v>
      </c>
      <c r="K11" s="168">
        <f>+'Høsten 2011'!V77/'Høsten 2011'!V3</f>
        <v>0</v>
      </c>
      <c r="L11" s="168">
        <f>+'Høsten 2011'!W77/'Høsten 2011'!W3</f>
        <v>0</v>
      </c>
      <c r="M11" s="168">
        <f>+'Høsten 2011'!X77/'Høsten 2011'!X3</f>
        <v>0</v>
      </c>
      <c r="N11" s="168">
        <f>+'Høsten 2011'!Y77/'Høsten 2011'!Y3</f>
        <v>0</v>
      </c>
      <c r="O11" s="168">
        <f>+'Høsten 2011'!Z77/'Høsten 2011'!Z3</f>
        <v>0</v>
      </c>
      <c r="P11" s="168">
        <f>+'Høsten 2011'!AA77/'Høsten 2011'!AA3</f>
        <v>0</v>
      </c>
      <c r="Q11" s="168">
        <f>+'Høsten 2011'!AB77/'Høsten 2011'!AB3</f>
        <v>0</v>
      </c>
      <c r="R11" s="168">
        <f>+'Høsten 2011'!AC77/'Høsten 2011'!AC3</f>
        <v>0</v>
      </c>
      <c r="S11" s="168">
        <f>+'Høsten 2011'!AD77/'Høsten 2011'!AD3</f>
        <v>0</v>
      </c>
      <c r="T11" s="168">
        <f>+'Høsten 2011'!AE77/'Høsten 2011'!AE3</f>
        <v>0</v>
      </c>
      <c r="U11" s="168">
        <f>+'Høsten 2011'!AF77/'Høsten 2011'!AF3</f>
        <v>0</v>
      </c>
      <c r="V11" s="168">
        <f>+'Høsten 2011'!AG77/'Høsten 2011'!AG3</f>
        <v>0</v>
      </c>
      <c r="W11" s="168">
        <f>+'Høsten 2011'!AH77/'Høsten 2011'!AH3</f>
        <v>0</v>
      </c>
      <c r="X11" s="168">
        <f>+'Høsten 2011'!AI77/'Høsten 2011'!AI3</f>
        <v>0</v>
      </c>
      <c r="Y11" s="168">
        <f>+'Høsten 2011'!AJ77/'Høsten 2011'!AJ3</f>
        <v>0</v>
      </c>
      <c r="Z11" s="168">
        <f>+'Høsten 2011'!AK77/'Høsten 2011'!AK3</f>
        <v>0</v>
      </c>
      <c r="AA11" s="168">
        <f>+'Høsten 2011'!AL77/'Høsten 2011'!AL3</f>
        <v>0</v>
      </c>
      <c r="AB11" s="168">
        <f>+'Høsten 2011'!AM77/'Høsten 2011'!AM3</f>
        <v>0</v>
      </c>
      <c r="AC11" s="168">
        <f>+'Høsten 2011'!AN77/'Høsten 2011'!AN3</f>
        <v>0</v>
      </c>
      <c r="AD11" s="168">
        <f>+'Høsten 2011'!AO77/'Høsten 2011'!AO3</f>
        <v>0</v>
      </c>
      <c r="AE11" s="168">
        <f>+'Høsten 2011'!AP77/'Høsten 2011'!AP3</f>
        <v>0</v>
      </c>
      <c r="AF11" s="168">
        <f>+'Høsten 2011'!AQ77/'Høsten 2011'!AQ3</f>
        <v>0</v>
      </c>
      <c r="AG11" s="168">
        <f>+'Høsten 2011'!AR77/'Høsten 2011'!AR3</f>
        <v>0</v>
      </c>
      <c r="AH11" s="168" t="e">
        <f>+'Høsten 2011'!AS74/'Høsten 2011'!AS3</f>
        <v>#DIV/0!</v>
      </c>
    </row>
    <row r="12" spans="1:35" ht="15" x14ac:dyDescent="0.25">
      <c r="A12" s="262">
        <v>3382</v>
      </c>
      <c r="B12" s="168">
        <f>+'Høsten 2011'!M78/'Høsten 2011'!M3</f>
        <v>0</v>
      </c>
      <c r="C12" s="168">
        <f>+'Høsten 2011'!N78/'Høsten 2011'!N3</f>
        <v>0</v>
      </c>
      <c r="D12" s="168">
        <f>+'Høsten 2011'!O78/'Høsten 2011'!O3</f>
        <v>0</v>
      </c>
      <c r="E12" s="168">
        <f>+'Høsten 2011'!P78/'Høsten 2011'!P3</f>
        <v>0</v>
      </c>
      <c r="F12" s="168">
        <f>+'Høsten 2011'!Q78/'Høsten 2011'!Q3</f>
        <v>0</v>
      </c>
      <c r="G12" s="168">
        <f>+'Høsten 2011'!R78/'Høsten 2011'!R3</f>
        <v>0</v>
      </c>
      <c r="H12" s="168">
        <f>+'Høsten 2011'!S78/'Høsten 2011'!S3</f>
        <v>0</v>
      </c>
      <c r="I12" s="168">
        <f>+'Høsten 2011'!T78/'Høsten 2011'!T3</f>
        <v>0</v>
      </c>
      <c r="J12" s="168">
        <f>+'Høsten 2011'!U78/'Høsten 2011'!U3</f>
        <v>0</v>
      </c>
      <c r="K12" s="168">
        <f>+'Høsten 2011'!V78/'Høsten 2011'!V3</f>
        <v>0</v>
      </c>
      <c r="L12" s="168">
        <f>+'Høsten 2011'!W78/'Høsten 2011'!W3</f>
        <v>0</v>
      </c>
      <c r="M12" s="168">
        <f>+'Høsten 2011'!X78/'Høsten 2011'!X3</f>
        <v>0</v>
      </c>
      <c r="N12" s="168">
        <f>+'Høsten 2011'!Y78/'Høsten 2011'!Y3</f>
        <v>1.2500000000000001E-2</v>
      </c>
      <c r="O12" s="168">
        <f>+'Høsten 2011'!Z78/'Høsten 2011'!Z3</f>
        <v>1.2500000000000001E-2</v>
      </c>
      <c r="P12" s="168">
        <f>+'Høsten 2011'!AA78/'Høsten 2011'!AA3</f>
        <v>1.2500000000000001E-2</v>
      </c>
      <c r="Q12" s="168">
        <f>+'Høsten 2011'!AB78/'Høsten 2011'!AB3</f>
        <v>0</v>
      </c>
      <c r="R12" s="168">
        <f>+'Høsten 2011'!AC78/'Høsten 2011'!AC3</f>
        <v>0</v>
      </c>
      <c r="S12" s="168">
        <f>+'Høsten 2011'!AD78/'Høsten 2011'!AD3</f>
        <v>0</v>
      </c>
      <c r="T12" s="168">
        <f>+'Høsten 2011'!AE78/'Høsten 2011'!AE3</f>
        <v>0</v>
      </c>
      <c r="U12" s="168">
        <f>+'Høsten 2011'!AF78/'Høsten 2011'!AF3</f>
        <v>0</v>
      </c>
      <c r="V12" s="168">
        <f>+'Høsten 2011'!AG78/'Høsten 2011'!AG3</f>
        <v>0</v>
      </c>
      <c r="W12" s="168">
        <f>+'Høsten 2011'!AH78/'Høsten 2011'!AH3</f>
        <v>0</v>
      </c>
      <c r="X12" s="168">
        <f>+'Høsten 2011'!AI78/'Høsten 2011'!AI3</f>
        <v>0</v>
      </c>
      <c r="Y12" s="168">
        <f>+'Høsten 2011'!AJ78/'Høsten 2011'!AJ3</f>
        <v>0</v>
      </c>
      <c r="Z12" s="168">
        <f>+'Høsten 2011'!AK78/'Høsten 2011'!AK3</f>
        <v>0</v>
      </c>
      <c r="AA12" s="168">
        <f>+'Høsten 2011'!AL78/'Høsten 2011'!AL3</f>
        <v>0</v>
      </c>
      <c r="AB12" s="168">
        <f>+'Høsten 2011'!AM78/'Høsten 2011'!AM3</f>
        <v>0</v>
      </c>
      <c r="AC12" s="168">
        <f>+'Høsten 2011'!AN78/'Høsten 2011'!AN3</f>
        <v>0</v>
      </c>
      <c r="AD12" s="168">
        <f>+'Høsten 2011'!AO78/'Høsten 2011'!AO3</f>
        <v>0</v>
      </c>
      <c r="AE12" s="168">
        <f>+'Høsten 2011'!AP78/'Høsten 2011'!AP3</f>
        <v>0</v>
      </c>
      <c r="AF12" s="168">
        <f>+'Høsten 2011'!AQ78/'Høsten 2011'!AQ3</f>
        <v>0</v>
      </c>
      <c r="AG12" s="168">
        <f>+'Høsten 2011'!AR78/'Høsten 2011'!AR3</f>
        <v>0</v>
      </c>
      <c r="AH12" s="168" t="e">
        <f>+'Høsten 2011'!AS74/'Høsten 2011'!AS3</f>
        <v>#DIV/0!</v>
      </c>
    </row>
    <row r="13" spans="1:35" ht="15" x14ac:dyDescent="0.25">
      <c r="A13" s="262">
        <v>3384</v>
      </c>
      <c r="B13" s="168">
        <f>+'Høsten 2011'!M79/'Høsten 2011'!M3</f>
        <v>0</v>
      </c>
      <c r="C13" s="168">
        <f>+'Høsten 2011'!N79/'Høsten 2011'!N3</f>
        <v>0</v>
      </c>
      <c r="D13" s="168">
        <f>+'Høsten 2011'!O79/'Høsten 2011'!O3</f>
        <v>0</v>
      </c>
      <c r="E13" s="168">
        <f>+'Høsten 2011'!P79/'Høsten 2011'!P3</f>
        <v>0</v>
      </c>
      <c r="F13" s="168">
        <f>+'Høsten 2011'!Q79/'Høsten 2011'!Q3</f>
        <v>0</v>
      </c>
      <c r="G13" s="168">
        <f>+'Høsten 2011'!R79/'Høsten 2011'!R3</f>
        <v>0</v>
      </c>
      <c r="H13" s="168">
        <f>+'Høsten 2011'!S79/'Høsten 2011'!S3</f>
        <v>0</v>
      </c>
      <c r="I13" s="168">
        <f>+'Høsten 2011'!T79/'Høsten 2011'!T3</f>
        <v>0</v>
      </c>
      <c r="J13" s="168">
        <f>+'Høsten 2011'!U79/'Høsten 2011'!U3</f>
        <v>0</v>
      </c>
      <c r="K13" s="168">
        <f>+'Høsten 2011'!V79/'Høsten 2011'!V3</f>
        <v>0</v>
      </c>
      <c r="L13" s="168">
        <f>+'Høsten 2011'!W79/'Høsten 2011'!W3</f>
        <v>0</v>
      </c>
      <c r="M13" s="168">
        <f>+'Høsten 2011'!X79/'Høsten 2011'!X3</f>
        <v>0</v>
      </c>
      <c r="N13" s="168">
        <f>+'Høsten 2011'!Y79/'Høsten 2011'!Y3</f>
        <v>0</v>
      </c>
      <c r="O13" s="168">
        <f>+'Høsten 2011'!Z79/'Høsten 2011'!Z3</f>
        <v>0</v>
      </c>
      <c r="P13" s="168">
        <f>+'Høsten 2011'!AA79/'Høsten 2011'!AA3</f>
        <v>0</v>
      </c>
      <c r="Q13" s="168">
        <f>+'Høsten 2011'!AB79/'Høsten 2011'!AB3</f>
        <v>0</v>
      </c>
      <c r="R13" s="168">
        <f>+'Høsten 2011'!AC79/'Høsten 2011'!AC3</f>
        <v>0</v>
      </c>
      <c r="S13" s="168">
        <f>+'Høsten 2011'!AD79/'Høsten 2011'!AD3</f>
        <v>0</v>
      </c>
      <c r="T13" s="168">
        <f>+'Høsten 2011'!AE79/'Høsten 2011'!AE3</f>
        <v>0</v>
      </c>
      <c r="U13" s="168">
        <f>+'Høsten 2011'!AF79/'Høsten 2011'!AF3</f>
        <v>0</v>
      </c>
      <c r="V13" s="168">
        <f>+'Høsten 2011'!AG79/'Høsten 2011'!AG3</f>
        <v>0</v>
      </c>
      <c r="W13" s="168">
        <f>+'Høsten 2011'!AH79/'Høsten 2011'!AH3</f>
        <v>0</v>
      </c>
      <c r="X13" s="168">
        <f>+'Høsten 2011'!AI79/'Høsten 2011'!AI3</f>
        <v>0</v>
      </c>
      <c r="Y13" s="168">
        <f>+'Høsten 2011'!AJ79/'Høsten 2011'!AJ3</f>
        <v>0</v>
      </c>
      <c r="Z13" s="168">
        <f>+'Høsten 2011'!AK79/'Høsten 2011'!AK3</f>
        <v>0</v>
      </c>
      <c r="AA13" s="168">
        <f>+'Høsten 2011'!AL79/'Høsten 2011'!AL3</f>
        <v>0</v>
      </c>
      <c r="AB13" s="168">
        <f>+'Høsten 2011'!AM79/'Høsten 2011'!AM3</f>
        <v>0</v>
      </c>
      <c r="AC13" s="168">
        <f>+'Høsten 2011'!AN79/'Høsten 2011'!AN3</f>
        <v>0</v>
      </c>
      <c r="AD13" s="168">
        <f>+'Høsten 2011'!AO79/'Høsten 2011'!AO3</f>
        <v>0</v>
      </c>
      <c r="AE13" s="168">
        <f>+'Høsten 2011'!AP79/'Høsten 2011'!AP3</f>
        <v>0</v>
      </c>
      <c r="AF13" s="168">
        <f>+'Høsten 2011'!AQ79/'Høsten 2011'!AQ3</f>
        <v>0</v>
      </c>
      <c r="AG13" s="168">
        <f>+'Høsten 2011'!AR79/'Høsten 2011'!AR3</f>
        <v>0</v>
      </c>
    </row>
    <row r="14" spans="1:35" ht="15" x14ac:dyDescent="0.25">
      <c r="A14" s="262">
        <v>3302</v>
      </c>
      <c r="B14" s="168">
        <f>+'Høsten 2011'!M80/'Høsten 2011'!M3</f>
        <v>0.15</v>
      </c>
      <c r="C14" s="168">
        <f>+'Høsten 2011'!N80/'Høsten 2011'!N3</f>
        <v>0.15</v>
      </c>
      <c r="D14" s="168">
        <f>+'Høsten 2011'!O80/'Høsten 2011'!O3</f>
        <v>0.15</v>
      </c>
      <c r="E14" s="168">
        <f>+'Høsten 2011'!P80/'Høsten 2011'!P3</f>
        <v>0.15</v>
      </c>
      <c r="F14" s="168">
        <f>+'Høsten 2011'!Q80/'Høsten 2011'!Q3</f>
        <v>0.05</v>
      </c>
      <c r="G14" s="168">
        <f>+'Høsten 2011'!R80/'Høsten 2011'!R3</f>
        <v>0.15</v>
      </c>
      <c r="H14" s="168">
        <f>+'Høsten 2011'!S80/'Høsten 2011'!S3</f>
        <v>0.05</v>
      </c>
      <c r="I14" s="168">
        <f>+'Høsten 2011'!T80/'Høsten 2011'!T3</f>
        <v>0</v>
      </c>
      <c r="J14" s="168">
        <f>+'Høsten 2011'!U80/'Høsten 2011'!U3</f>
        <v>0.15</v>
      </c>
      <c r="K14" s="168">
        <f>+'Høsten 2011'!V80/'Høsten 2011'!V3</f>
        <v>0.05</v>
      </c>
      <c r="L14" s="168">
        <f>+'Høsten 2011'!W80/'Høsten 2011'!W3</f>
        <v>0.05</v>
      </c>
      <c r="M14" s="168">
        <f>+'Høsten 2011'!X80/'Høsten 2011'!X3</f>
        <v>0.05</v>
      </c>
      <c r="N14" s="168">
        <f>+'Høsten 2011'!Y80/'Høsten 2011'!Y3</f>
        <v>0.05</v>
      </c>
      <c r="O14" s="168">
        <f>+'Høsten 2011'!Z80/'Høsten 2011'!Z3</f>
        <v>0.05</v>
      </c>
      <c r="P14" s="168">
        <f>+'Høsten 2011'!AA80/'Høsten 2011'!AA3</f>
        <v>0.05</v>
      </c>
      <c r="Q14" s="168">
        <f>+'Høsten 2011'!AB80/'Høsten 2011'!AB3</f>
        <v>0.15</v>
      </c>
      <c r="R14" s="168">
        <f>+'Høsten 2011'!AC80/'Høsten 2011'!AC3</f>
        <v>0.15</v>
      </c>
      <c r="S14" s="168">
        <f>+'Høsten 2011'!AD80/'Høsten 2011'!AD3</f>
        <v>0.05</v>
      </c>
      <c r="T14" s="168">
        <f>+'Høsten 2011'!AE80/'Høsten 2011'!AE3</f>
        <v>0.05</v>
      </c>
      <c r="U14" s="168">
        <f>+'Høsten 2011'!AF80/'Høsten 2011'!AF3</f>
        <v>0.05</v>
      </c>
      <c r="V14" s="168">
        <f>+'Høsten 2011'!AG80/'Høsten 2011'!AG3</f>
        <v>0.15</v>
      </c>
      <c r="W14" s="168">
        <f>+'Høsten 2011'!AH80/'Høsten 2011'!AH3</f>
        <v>0.15</v>
      </c>
      <c r="X14" s="168">
        <f>+'Høsten 2011'!AI80/'Høsten 2011'!AI3</f>
        <v>0.125</v>
      </c>
      <c r="Y14" s="168">
        <f>+'Høsten 2011'!AJ80/'Høsten 2011'!AJ3</f>
        <v>0.15</v>
      </c>
      <c r="Z14" s="168">
        <f>+'Høsten 2011'!AK80/'Høsten 2011'!AK3</f>
        <v>0.15</v>
      </c>
      <c r="AA14" s="168">
        <f>+'Høsten 2011'!AL80/'Høsten 2011'!AL3</f>
        <v>0.15</v>
      </c>
      <c r="AB14" s="168">
        <f>+'Høsten 2011'!AM80/'Høsten 2011'!AM3</f>
        <v>0.15</v>
      </c>
      <c r="AC14" s="168">
        <f>+'Høsten 2011'!AN80/'Høsten 2011'!AN3</f>
        <v>0.05</v>
      </c>
      <c r="AD14" s="168">
        <f>+'Høsten 2011'!AO80/'Høsten 2011'!AO3</f>
        <v>0.15</v>
      </c>
      <c r="AE14" s="168">
        <f>+'Høsten 2011'!AP80/'Høsten 2011'!AP3</f>
        <v>0.05</v>
      </c>
      <c r="AF14" s="168">
        <f>+'Høsten 2011'!AQ80/'Høsten 2011'!AQ3</f>
        <v>0.15</v>
      </c>
      <c r="AG14" s="168">
        <f>+'Høsten 2011'!AR80/'Høsten 2011'!AR3</f>
        <v>0.15</v>
      </c>
    </row>
    <row r="15" spans="1:35" ht="15" x14ac:dyDescent="0.25">
      <c r="A15" s="262">
        <v>3301</v>
      </c>
      <c r="B15" s="168">
        <f>+'Høsten 2011'!M81/'Høsten 2011'!M3</f>
        <v>0</v>
      </c>
      <c r="C15" s="168">
        <f>+'Høsten 2011'!N81/'Høsten 2011'!N3</f>
        <v>0</v>
      </c>
      <c r="D15" s="168">
        <f>+'Høsten 2011'!O81/'Høsten 2011'!O3</f>
        <v>0</v>
      </c>
      <c r="E15" s="168">
        <f>+'Høsten 2011'!P81/'Høsten 2011'!P3</f>
        <v>0</v>
      </c>
      <c r="F15" s="168">
        <f>+'Høsten 2011'!Q81/'Høsten 2011'!Q3</f>
        <v>0</v>
      </c>
      <c r="G15" s="168">
        <f>+'Høsten 2011'!R81/'Høsten 2011'!R3</f>
        <v>0</v>
      </c>
      <c r="H15" s="168">
        <f>+'Høsten 2011'!S81/'Høsten 2011'!S3</f>
        <v>0</v>
      </c>
      <c r="I15" s="168">
        <f>+'Høsten 2011'!T81/'Høsten 2011'!T3</f>
        <v>0</v>
      </c>
      <c r="J15" s="168">
        <f>+'Høsten 2011'!U81/'Høsten 2011'!U3</f>
        <v>0</v>
      </c>
      <c r="K15" s="168">
        <f>+'Høsten 2011'!V81/'Høsten 2011'!V3</f>
        <v>0</v>
      </c>
      <c r="L15" s="168">
        <f>+'Høsten 2011'!W81/'Høsten 2011'!W3</f>
        <v>0</v>
      </c>
      <c r="M15" s="168">
        <f>+'Høsten 2011'!X81/'Høsten 2011'!X3</f>
        <v>0</v>
      </c>
      <c r="N15" s="168">
        <f>+'Høsten 2011'!Y81/'Høsten 2011'!Y3</f>
        <v>0</v>
      </c>
      <c r="O15" s="168">
        <f>+'Høsten 2011'!Z81/'Høsten 2011'!Z3</f>
        <v>0</v>
      </c>
      <c r="P15" s="168">
        <f>+'Høsten 2011'!AA81/'Høsten 2011'!AA3</f>
        <v>0</v>
      </c>
      <c r="Q15" s="168">
        <f>+'Høsten 2011'!AB81/'Høsten 2011'!AB3</f>
        <v>0</v>
      </c>
      <c r="R15" s="168">
        <f>+'Høsten 2011'!AC81/'Høsten 2011'!AC3</f>
        <v>0</v>
      </c>
      <c r="S15" s="168">
        <f>+'Høsten 2011'!AD81/'Høsten 2011'!AD3</f>
        <v>0</v>
      </c>
      <c r="T15" s="168">
        <f>+'Høsten 2011'!AE81/'Høsten 2011'!AE3</f>
        <v>0</v>
      </c>
      <c r="U15" s="168">
        <f>+'Høsten 2011'!AF81/'Høsten 2011'!AF3</f>
        <v>0</v>
      </c>
      <c r="V15" s="168">
        <f>+'Høsten 2011'!AG81/'Høsten 2011'!AG3</f>
        <v>0</v>
      </c>
      <c r="W15" s="168">
        <f>+'Høsten 2011'!AH81/'Høsten 2011'!AH3</f>
        <v>0</v>
      </c>
      <c r="X15" s="168">
        <f>+'Høsten 2011'!AI81/'Høsten 2011'!AI3</f>
        <v>0</v>
      </c>
      <c r="Y15" s="168">
        <f>+'Høsten 2011'!AJ81/'Høsten 2011'!AJ3</f>
        <v>0</v>
      </c>
      <c r="Z15" s="168">
        <f>+'Høsten 2011'!AK81/'Høsten 2011'!AK3</f>
        <v>0</v>
      </c>
      <c r="AA15" s="168">
        <f>+'Høsten 2011'!AL81/'Høsten 2011'!AL3</f>
        <v>0</v>
      </c>
      <c r="AB15" s="168">
        <f>+'Høsten 2011'!AM81/'Høsten 2011'!AM3</f>
        <v>0</v>
      </c>
      <c r="AC15" s="168">
        <f>+'Høsten 2011'!AN81/'Høsten 2011'!AN3</f>
        <v>0</v>
      </c>
      <c r="AD15" s="168">
        <f>+'Høsten 2011'!AO81/'Høsten 2011'!AO3</f>
        <v>0</v>
      </c>
      <c r="AE15" s="168">
        <f>+'Høsten 2011'!AP81/'Høsten 2011'!AP3</f>
        <v>0</v>
      </c>
      <c r="AF15" s="168">
        <f>+'Høsten 2011'!AQ81/'Høsten 2011'!AQ3</f>
        <v>0</v>
      </c>
      <c r="AG15" s="168">
        <f>+'Høsten 2011'!AR81/'Høsten 2011'!AR3</f>
        <v>0</v>
      </c>
    </row>
    <row r="16" spans="1:35" ht="15" x14ac:dyDescent="0.25">
      <c r="A16" s="262">
        <v>3399</v>
      </c>
      <c r="B16" s="168">
        <f>+'Høsten 2011'!M82/'Høsten 2011'!M3</f>
        <v>0</v>
      </c>
      <c r="C16" s="168">
        <f>+'Høsten 2011'!N82/'Høsten 2011'!N3</f>
        <v>0</v>
      </c>
      <c r="D16" s="168">
        <f>+'Høsten 2011'!O82/'Høsten 2011'!O3</f>
        <v>0</v>
      </c>
      <c r="E16" s="168">
        <f>+'Høsten 2011'!P82/'Høsten 2011'!P3</f>
        <v>0</v>
      </c>
      <c r="F16" s="168">
        <f>+'Høsten 2011'!Q82/'Høsten 2011'!Q3</f>
        <v>0</v>
      </c>
      <c r="G16" s="168">
        <f>+'Høsten 2011'!R82/'Høsten 2011'!R3</f>
        <v>0</v>
      </c>
      <c r="H16" s="168">
        <f>+'Høsten 2011'!S82/'Høsten 2011'!S3</f>
        <v>0</v>
      </c>
      <c r="I16" s="168">
        <f>+'Høsten 2011'!T82/'Høsten 2011'!T3</f>
        <v>0</v>
      </c>
      <c r="J16" s="168">
        <f>+'Høsten 2011'!U82/'Høsten 2011'!U3</f>
        <v>0</v>
      </c>
      <c r="K16" s="168">
        <f>+'Høsten 2011'!V82/'Høsten 2011'!V3</f>
        <v>0</v>
      </c>
      <c r="L16" s="168">
        <f>+'Høsten 2011'!W82/'Høsten 2011'!W3</f>
        <v>0</v>
      </c>
      <c r="M16" s="168">
        <f>+'Høsten 2011'!X82/'Høsten 2011'!X3</f>
        <v>0</v>
      </c>
      <c r="N16" s="168">
        <f>+'Høsten 2011'!Y82/'Høsten 2011'!Y3</f>
        <v>0</v>
      </c>
      <c r="O16" s="168">
        <f>+'Høsten 2011'!Z82/'Høsten 2011'!Z3</f>
        <v>0</v>
      </c>
      <c r="P16" s="168">
        <f>+'Høsten 2011'!AA82/'Høsten 2011'!AA3</f>
        <v>0</v>
      </c>
      <c r="Q16" s="168">
        <f>+'Høsten 2011'!AB82/'Høsten 2011'!AB3</f>
        <v>0</v>
      </c>
      <c r="R16" s="168">
        <f>+'Høsten 2011'!AC82/'Høsten 2011'!AC3</f>
        <v>0</v>
      </c>
      <c r="S16" s="168">
        <f>+'Høsten 2011'!AD82/'Høsten 2011'!AD3</f>
        <v>0</v>
      </c>
      <c r="T16" s="168">
        <f>+'Høsten 2011'!AE82/'Høsten 2011'!AE3</f>
        <v>0</v>
      </c>
      <c r="U16" s="168">
        <f>+'Høsten 2011'!AF82/'Høsten 2011'!AF3</f>
        <v>0</v>
      </c>
      <c r="V16" s="168">
        <f>+'Høsten 2011'!AG82/'Høsten 2011'!AG3</f>
        <v>0</v>
      </c>
      <c r="W16" s="168">
        <f>+'Høsten 2011'!AH82/'Høsten 2011'!AH3</f>
        <v>0</v>
      </c>
      <c r="X16" s="168">
        <f>+'Høsten 2011'!AI82/'Høsten 2011'!AI3</f>
        <v>0</v>
      </c>
      <c r="Y16" s="168">
        <f>+'Høsten 2011'!AJ82/'Høsten 2011'!AJ3</f>
        <v>0</v>
      </c>
      <c r="Z16" s="168">
        <f>+'Høsten 2011'!AK82/'Høsten 2011'!AK3</f>
        <v>0</v>
      </c>
      <c r="AA16" s="168">
        <f>+'Høsten 2011'!AL82/'Høsten 2011'!AL3</f>
        <v>0</v>
      </c>
      <c r="AB16" s="168">
        <f>+'Høsten 2011'!AM82/'Høsten 2011'!AM3</f>
        <v>0</v>
      </c>
      <c r="AC16" s="168">
        <f>+'Høsten 2011'!AN82/'Høsten 2011'!AN3</f>
        <v>0</v>
      </c>
      <c r="AD16" s="168">
        <f>+'Høsten 2011'!AO82/'Høsten 2011'!AO3</f>
        <v>0</v>
      </c>
      <c r="AE16" s="168">
        <f>+'Høsten 2011'!AP82/'Høsten 2011'!AP3</f>
        <v>0</v>
      </c>
      <c r="AF16" s="168">
        <f>+'Høsten 2011'!AQ82/'Høsten 2011'!AQ3</f>
        <v>0</v>
      </c>
      <c r="AG16" s="168">
        <f>+'Høsten 2011'!AR82/'Høsten 2011'!AR3</f>
        <v>0</v>
      </c>
    </row>
    <row r="17" spans="1:34" s="98" customFormat="1" ht="15" x14ac:dyDescent="0.25">
      <c r="A17" s="176" t="s">
        <v>166</v>
      </c>
      <c r="B17" s="177">
        <f>SUM(B5:B14)</f>
        <v>0.33750000000000002</v>
      </c>
      <c r="C17" s="177">
        <f t="shared" ref="C17:AH17" si="0">SUM(C5:C14)</f>
        <v>0.5</v>
      </c>
      <c r="D17" s="177">
        <f t="shared" si="0"/>
        <v>1</v>
      </c>
      <c r="E17" s="177">
        <f t="shared" si="0"/>
        <v>0.67500000000000004</v>
      </c>
      <c r="F17" s="177">
        <f t="shared" si="0"/>
        <v>1</v>
      </c>
      <c r="G17" s="177">
        <f t="shared" si="0"/>
        <v>0.88750000000000007</v>
      </c>
      <c r="H17" s="177">
        <f t="shared" si="0"/>
        <v>0.91875000000000007</v>
      </c>
      <c r="I17" s="177">
        <f t="shared" si="0"/>
        <v>0.3125</v>
      </c>
      <c r="J17" s="177">
        <f t="shared" si="0"/>
        <v>0.65</v>
      </c>
      <c r="K17" s="177">
        <f t="shared" si="0"/>
        <v>0.5</v>
      </c>
      <c r="L17" s="177">
        <f t="shared" si="0"/>
        <v>0.48749999999999999</v>
      </c>
      <c r="M17" s="177">
        <f t="shared" si="0"/>
        <v>1</v>
      </c>
      <c r="N17" s="177">
        <f t="shared" si="0"/>
        <v>0.88749999999999996</v>
      </c>
      <c r="O17" s="177">
        <f t="shared" si="0"/>
        <v>0.79374999999999996</v>
      </c>
      <c r="P17" s="177">
        <f t="shared" si="0"/>
        <v>1.0125</v>
      </c>
      <c r="Q17" s="177">
        <f t="shared" si="0"/>
        <v>1</v>
      </c>
      <c r="R17" s="177">
        <f t="shared" si="0"/>
        <v>0.98750000000000004</v>
      </c>
      <c r="S17" s="177">
        <f t="shared" si="0"/>
        <v>0.84375</v>
      </c>
      <c r="T17" s="177">
        <f t="shared" si="0"/>
        <v>0.875</v>
      </c>
      <c r="U17" s="177">
        <f t="shared" si="0"/>
        <v>0.5</v>
      </c>
      <c r="V17" s="177">
        <f t="shared" si="0"/>
        <v>0.86875000000000002</v>
      </c>
      <c r="W17" s="177">
        <f t="shared" si="0"/>
        <v>0.80625000000000002</v>
      </c>
      <c r="X17" s="177">
        <f t="shared" si="0"/>
        <v>0.77500000000000002</v>
      </c>
      <c r="Y17" s="177">
        <f t="shared" si="0"/>
        <v>1.0057692307692307</v>
      </c>
      <c r="Z17" s="177">
        <f t="shared" si="0"/>
        <v>0.77500000000000002</v>
      </c>
      <c r="AA17" s="177">
        <f t="shared" si="0"/>
        <v>0.47499999999999998</v>
      </c>
      <c r="AB17" s="177">
        <f t="shared" si="0"/>
        <v>0.64107142857142851</v>
      </c>
      <c r="AC17" s="177">
        <f t="shared" si="0"/>
        <v>1</v>
      </c>
      <c r="AD17" s="177">
        <f t="shared" si="0"/>
        <v>0.6875</v>
      </c>
      <c r="AE17" s="177">
        <f t="shared" si="0"/>
        <v>0.57500000000000007</v>
      </c>
      <c r="AF17" s="177">
        <f t="shared" si="0"/>
        <v>0.65</v>
      </c>
      <c r="AG17" s="177">
        <f t="shared" si="0"/>
        <v>0.83750000000000002</v>
      </c>
      <c r="AH17" s="177" t="e">
        <f t="shared" si="0"/>
        <v>#DIV/0!</v>
      </c>
    </row>
    <row r="18" spans="1:34" ht="15" x14ac:dyDescent="0.25">
      <c r="A18" s="162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</row>
    <row r="19" spans="1:34" ht="15" x14ac:dyDescent="0.25">
      <c r="A19" s="162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</row>
    <row r="20" spans="1:34" ht="15" x14ac:dyDescent="0.25">
      <c r="A20" s="162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</row>
    <row r="21" spans="1:34" ht="15" x14ac:dyDescent="0.25">
      <c r="A21" s="162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</row>
    <row r="22" spans="1:34" ht="15" x14ac:dyDescent="0.25">
      <c r="A22" s="162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</row>
    <row r="23" spans="1:34" ht="15" x14ac:dyDescent="0.25">
      <c r="A23" s="162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</row>
    <row r="24" spans="1:34" ht="15" x14ac:dyDescent="0.25">
      <c r="A24" s="162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</row>
    <row r="25" spans="1:34" ht="15" x14ac:dyDescent="0.25">
      <c r="A25" s="162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</row>
    <row r="26" spans="1:34" ht="15" x14ac:dyDescent="0.25">
      <c r="A26" s="162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</row>
    <row r="27" spans="1:34" ht="15" x14ac:dyDescent="0.25">
      <c r="A27" s="162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</row>
    <row r="28" spans="1:34" ht="15" x14ac:dyDescent="0.25">
      <c r="A28" s="162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</row>
    <row r="29" spans="1:34" ht="15" x14ac:dyDescent="0.25">
      <c r="A29" s="162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</row>
    <row r="30" spans="1:34" ht="15" x14ac:dyDescent="0.25">
      <c r="A30" s="162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</row>
    <row r="31" spans="1:34" ht="15" x14ac:dyDescent="0.25">
      <c r="A31" s="162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1:34" ht="15" x14ac:dyDescent="0.25">
      <c r="A32" s="162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1:19" ht="15" x14ac:dyDescent="0.25">
      <c r="A33" s="162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</row>
    <row r="34" spans="1:19" ht="15" x14ac:dyDescent="0.25">
      <c r="A34" s="162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</row>
    <row r="35" spans="1:19" ht="15" x14ac:dyDescent="0.25">
      <c r="A35" s="162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</row>
    <row r="36" spans="1:19" ht="15" x14ac:dyDescent="0.25">
      <c r="A36" s="162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</row>
    <row r="37" spans="1:19" ht="15" x14ac:dyDescent="0.25">
      <c r="A37" s="162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</row>
    <row r="38" spans="1:19" ht="15" x14ac:dyDescent="0.25">
      <c r="A38" s="162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</row>
    <row r="39" spans="1:19" ht="15" x14ac:dyDescent="0.25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</row>
    <row r="40" spans="1:19" ht="15" x14ac:dyDescent="0.25">
      <c r="A40" s="169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2"/>
      <c r="Q40" s="172"/>
      <c r="R40" s="172"/>
      <c r="S40" s="17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75"/>
  <sheetViews>
    <sheetView tabSelected="1" zoomScaleNormal="100" workbookViewId="0">
      <pane xSplit="13" ySplit="5" topLeftCell="N6" activePane="bottomRight" state="frozen"/>
      <selection pane="topRight" activeCell="N1" sqref="N1"/>
      <selection pane="bottomLeft" activeCell="A6" sqref="A6"/>
      <selection pane="bottomRight" activeCell="C12" sqref="C12"/>
    </sheetView>
  </sheetViews>
  <sheetFormatPr baseColWidth="10" defaultColWidth="10" defaultRowHeight="12.75" x14ac:dyDescent="0.2"/>
  <cols>
    <col min="1" max="2" width="10" customWidth="1"/>
    <col min="3" max="3" width="45.85546875" customWidth="1"/>
    <col min="4" max="4" width="7.85546875" style="30" customWidth="1"/>
    <col min="5" max="5" width="9.85546875" style="30" customWidth="1"/>
    <col min="6" max="6" width="10.7109375" style="30" hidden="1" customWidth="1"/>
    <col min="7" max="7" width="8.42578125" style="30" customWidth="1"/>
    <col min="8" max="8" width="7.5703125" style="30" customWidth="1"/>
    <col min="9" max="9" width="6.140625" style="30" customWidth="1"/>
    <col min="10" max="10" width="7.85546875" style="30" customWidth="1"/>
    <col min="11" max="11" width="8" customWidth="1"/>
    <col min="12" max="12" width="7.7109375" bestFit="1" customWidth="1"/>
    <col min="13" max="13" width="8.140625" customWidth="1"/>
    <col min="14" max="14" width="6.28515625" customWidth="1"/>
    <col min="15" max="15" width="6.7109375" customWidth="1"/>
    <col min="16" max="20" width="5.140625" bestFit="1" customWidth="1"/>
    <col min="21" max="21" width="4.85546875" customWidth="1"/>
    <col min="22" max="27" width="5.140625" bestFit="1" customWidth="1"/>
    <col min="28" max="28" width="6.140625" bestFit="1" customWidth="1"/>
    <col min="29" max="29" width="6.7109375" bestFit="1" customWidth="1"/>
    <col min="30" max="30" width="6.140625" bestFit="1" customWidth="1"/>
    <col min="31" max="31" width="5.140625" bestFit="1" customWidth="1"/>
    <col min="32" max="33" width="5.7109375" bestFit="1" customWidth="1"/>
    <col min="34" max="35" width="5.140625" bestFit="1" customWidth="1"/>
    <col min="36" max="36" width="6" bestFit="1" customWidth="1"/>
    <col min="37" max="37" width="6.7109375" bestFit="1" customWidth="1"/>
    <col min="38" max="38" width="5.140625" bestFit="1" customWidth="1"/>
    <col min="39" max="39" width="4.7109375" bestFit="1" customWidth="1"/>
    <col min="40" max="41" width="0" hidden="1" customWidth="1"/>
  </cols>
  <sheetData>
    <row r="1" spans="1:42" ht="165.75" customHeight="1" x14ac:dyDescent="0.2">
      <c r="A1" s="490" t="s">
        <v>278</v>
      </c>
      <c r="B1" s="490"/>
      <c r="C1" s="491"/>
      <c r="D1" s="21" t="s">
        <v>57</v>
      </c>
      <c r="E1" s="21" t="s">
        <v>58</v>
      </c>
      <c r="F1" s="186" t="s">
        <v>173</v>
      </c>
      <c r="G1" s="152" t="s">
        <v>155</v>
      </c>
      <c r="H1" s="305" t="s">
        <v>189</v>
      </c>
      <c r="I1" s="283" t="s">
        <v>157</v>
      </c>
      <c r="J1" s="152" t="s">
        <v>158</v>
      </c>
      <c r="K1" s="284" t="s">
        <v>193</v>
      </c>
      <c r="L1" s="284" t="s">
        <v>186</v>
      </c>
      <c r="M1" s="285" t="s">
        <v>221</v>
      </c>
      <c r="N1" s="489" t="s">
        <v>241</v>
      </c>
      <c r="O1" s="489" t="s">
        <v>242</v>
      </c>
      <c r="P1" s="285" t="s">
        <v>222</v>
      </c>
      <c r="Q1" s="285" t="s">
        <v>280</v>
      </c>
      <c r="R1" s="285" t="s">
        <v>286</v>
      </c>
      <c r="S1" s="285" t="s">
        <v>223</v>
      </c>
      <c r="T1" s="286" t="s">
        <v>224</v>
      </c>
      <c r="U1" s="488" t="s">
        <v>225</v>
      </c>
      <c r="V1" s="285" t="s">
        <v>281</v>
      </c>
      <c r="W1" s="285" t="s">
        <v>282</v>
      </c>
      <c r="X1" s="286" t="s">
        <v>239</v>
      </c>
      <c r="Y1" s="286" t="s">
        <v>227</v>
      </c>
      <c r="Z1" s="286" t="s">
        <v>285</v>
      </c>
      <c r="AA1" s="285" t="s">
        <v>226</v>
      </c>
      <c r="AB1" s="285" t="s">
        <v>228</v>
      </c>
      <c r="AC1" s="285" t="s">
        <v>229</v>
      </c>
      <c r="AD1" s="285" t="s">
        <v>231</v>
      </c>
      <c r="AE1" s="285" t="s">
        <v>230</v>
      </c>
      <c r="AF1" s="488" t="s">
        <v>240</v>
      </c>
      <c r="AG1" s="285" t="s">
        <v>233</v>
      </c>
      <c r="AH1" s="285" t="s">
        <v>234</v>
      </c>
      <c r="AI1" s="285" t="s">
        <v>236</v>
      </c>
      <c r="AJ1" s="285" t="s">
        <v>166</v>
      </c>
      <c r="AK1" s="285" t="s">
        <v>191</v>
      </c>
      <c r="AL1" s="285" t="s">
        <v>56</v>
      </c>
      <c r="AM1" s="285" t="s">
        <v>100</v>
      </c>
    </row>
    <row r="2" spans="1:42" ht="33" customHeight="1" x14ac:dyDescent="0.2">
      <c r="A2" s="387">
        <v>2018</v>
      </c>
      <c r="B2" s="374" t="s">
        <v>199</v>
      </c>
      <c r="C2" s="188"/>
      <c r="D2" s="188"/>
      <c r="E2" s="188"/>
      <c r="F2" s="189"/>
      <c r="G2" s="373"/>
      <c r="H2" s="272"/>
      <c r="I2" s="189"/>
      <c r="J2" s="254"/>
      <c r="K2" s="254"/>
      <c r="L2" s="375"/>
      <c r="M2" s="377" t="s">
        <v>205</v>
      </c>
      <c r="N2" s="377" t="s">
        <v>210</v>
      </c>
      <c r="O2" s="377" t="s">
        <v>207</v>
      </c>
      <c r="P2" s="377" t="s">
        <v>204</v>
      </c>
      <c r="Q2" s="377" t="s">
        <v>203</v>
      </c>
      <c r="R2" s="377" t="s">
        <v>237</v>
      </c>
      <c r="S2" s="377" t="s">
        <v>201</v>
      </c>
      <c r="T2" s="377" t="s">
        <v>200</v>
      </c>
      <c r="U2" s="377" t="s">
        <v>204</v>
      </c>
      <c r="V2" s="377" t="s">
        <v>283</v>
      </c>
      <c r="W2" s="377" t="s">
        <v>284</v>
      </c>
      <c r="X2" s="377" t="s">
        <v>200</v>
      </c>
      <c r="Y2" s="377" t="s">
        <v>202</v>
      </c>
      <c r="Z2" s="377" t="s">
        <v>200</v>
      </c>
      <c r="AA2" s="377" t="s">
        <v>206</v>
      </c>
      <c r="AB2" s="377" t="s">
        <v>210</v>
      </c>
      <c r="AC2" s="377" t="s">
        <v>200</v>
      </c>
      <c r="AD2" s="376" t="s">
        <v>208</v>
      </c>
      <c r="AE2" s="376" t="s">
        <v>232</v>
      </c>
      <c r="AF2" s="376" t="s">
        <v>203</v>
      </c>
      <c r="AG2" s="376" t="s">
        <v>209</v>
      </c>
      <c r="AH2" s="376" t="s">
        <v>235</v>
      </c>
      <c r="AI2" s="377" t="s">
        <v>238</v>
      </c>
      <c r="AJ2" s="376"/>
      <c r="AM2" s="12"/>
    </row>
    <row r="3" spans="1:42" x14ac:dyDescent="0.2">
      <c r="A3" s="388" t="s">
        <v>133</v>
      </c>
      <c r="B3" s="193"/>
      <c r="C3" s="102" t="s">
        <v>14</v>
      </c>
      <c r="D3" s="103"/>
      <c r="E3" s="103"/>
      <c r="F3" s="103"/>
      <c r="G3" s="159"/>
      <c r="H3" s="159"/>
      <c r="I3" s="103"/>
      <c r="J3" s="159"/>
      <c r="K3" s="102"/>
      <c r="L3" s="102"/>
      <c r="M3" s="104">
        <v>100</v>
      </c>
      <c r="N3" s="104">
        <v>20</v>
      </c>
      <c r="O3" s="104">
        <v>20</v>
      </c>
      <c r="P3" s="104">
        <v>70</v>
      </c>
      <c r="Q3" s="104">
        <v>100</v>
      </c>
      <c r="R3" s="104">
        <v>100</v>
      </c>
      <c r="S3" s="104">
        <v>100</v>
      </c>
      <c r="T3" s="104">
        <v>80</v>
      </c>
      <c r="U3" s="104">
        <v>100</v>
      </c>
      <c r="V3" s="104">
        <v>100</v>
      </c>
      <c r="W3" s="104">
        <v>100</v>
      </c>
      <c r="X3" s="104">
        <v>100</v>
      </c>
      <c r="Y3" s="104">
        <v>100</v>
      </c>
      <c r="Z3" s="104">
        <v>100</v>
      </c>
      <c r="AA3" s="104">
        <v>100</v>
      </c>
      <c r="AB3" s="104">
        <v>90</v>
      </c>
      <c r="AC3" s="104">
        <v>100</v>
      </c>
      <c r="AD3" s="104">
        <v>100</v>
      </c>
      <c r="AE3" s="104">
        <v>100</v>
      </c>
      <c r="AF3" s="104">
        <v>100</v>
      </c>
      <c r="AG3" s="104">
        <v>100</v>
      </c>
      <c r="AH3" s="104">
        <v>100</v>
      </c>
      <c r="AI3" s="104">
        <v>100</v>
      </c>
      <c r="AJ3" s="104">
        <v>2080</v>
      </c>
      <c r="AK3" s="391"/>
      <c r="AL3" s="391"/>
      <c r="AM3" s="105"/>
    </row>
    <row r="4" spans="1:42" ht="13.5" thickBot="1" x14ac:dyDescent="0.25">
      <c r="A4" s="389"/>
      <c r="B4" s="307"/>
      <c r="C4" s="146" t="s">
        <v>150</v>
      </c>
      <c r="D4" s="144"/>
      <c r="E4" s="144"/>
      <c r="F4" s="144"/>
      <c r="G4" s="157"/>
      <c r="H4" s="157"/>
      <c r="I4" s="144"/>
      <c r="J4" s="157"/>
      <c r="K4" s="143"/>
      <c r="L4" s="143"/>
      <c r="M4" s="145">
        <v>888</v>
      </c>
      <c r="N4" s="145">
        <v>177.6</v>
      </c>
      <c r="O4" s="145">
        <v>177.6</v>
      </c>
      <c r="P4" s="145">
        <v>621.6</v>
      </c>
      <c r="Q4" s="145">
        <v>888</v>
      </c>
      <c r="R4" s="145">
        <v>165</v>
      </c>
      <c r="S4" s="145">
        <v>888</v>
      </c>
      <c r="T4" s="145">
        <v>653.6</v>
      </c>
      <c r="U4" s="145">
        <v>888</v>
      </c>
      <c r="V4" s="145">
        <v>888</v>
      </c>
      <c r="W4" s="145">
        <v>888</v>
      </c>
      <c r="X4" s="145">
        <v>817</v>
      </c>
      <c r="Y4" s="145">
        <v>817</v>
      </c>
      <c r="Z4" s="145">
        <v>817</v>
      </c>
      <c r="AA4" s="145">
        <v>888</v>
      </c>
      <c r="AB4" s="145">
        <v>799.2</v>
      </c>
      <c r="AC4" s="145">
        <v>817</v>
      </c>
      <c r="AD4" s="145">
        <v>828</v>
      </c>
      <c r="AE4" s="145">
        <v>888</v>
      </c>
      <c r="AF4" s="145">
        <v>888</v>
      </c>
      <c r="AG4" s="145">
        <v>869</v>
      </c>
      <c r="AH4" s="145">
        <v>888</v>
      </c>
      <c r="AI4" s="145">
        <v>888</v>
      </c>
      <c r="AJ4" s="145">
        <v>17327.599999999999</v>
      </c>
      <c r="AK4" s="306"/>
      <c r="AL4" s="306"/>
      <c r="AM4" s="392"/>
    </row>
    <row r="5" spans="1:42" x14ac:dyDescent="0.2">
      <c r="A5" s="390"/>
      <c r="B5" s="307"/>
      <c r="C5" s="146"/>
      <c r="D5" s="144"/>
      <c r="E5" s="144"/>
      <c r="F5" s="144"/>
      <c r="G5" s="157"/>
      <c r="H5" s="157"/>
      <c r="I5" s="308">
        <v>877</v>
      </c>
      <c r="J5" s="309">
        <v>877</v>
      </c>
      <c r="K5" s="143"/>
      <c r="L5" s="143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306"/>
      <c r="AL5" s="306"/>
      <c r="AM5" s="393"/>
    </row>
    <row r="6" spans="1:42" s="323" customFormat="1" x14ac:dyDescent="0.2">
      <c r="A6" s="113"/>
      <c r="B6" s="222" t="s">
        <v>243</v>
      </c>
      <c r="C6" s="367" t="s">
        <v>246</v>
      </c>
      <c r="D6" s="360">
        <v>7.5</v>
      </c>
      <c r="E6" s="360">
        <v>90</v>
      </c>
      <c r="F6" s="327">
        <f>+(D6*E6)*680</f>
        <v>459000</v>
      </c>
      <c r="G6" s="395">
        <v>1167.7215189873418</v>
      </c>
      <c r="H6" s="395">
        <v>338.27448367754829</v>
      </c>
      <c r="I6" s="395"/>
      <c r="J6" s="395">
        <v>829.44703530979359</v>
      </c>
      <c r="K6" s="396">
        <v>329.44703530979359</v>
      </c>
      <c r="L6" s="396">
        <v>500</v>
      </c>
      <c r="M6" s="397"/>
      <c r="N6" s="398"/>
      <c r="O6" s="398"/>
      <c r="P6" s="398"/>
      <c r="Q6" s="399"/>
      <c r="R6" s="399"/>
      <c r="S6" s="398"/>
      <c r="T6" s="398"/>
      <c r="U6" s="398"/>
      <c r="V6" s="397">
        <v>100</v>
      </c>
      <c r="W6" s="399"/>
      <c r="X6" s="398"/>
      <c r="Y6" s="398"/>
      <c r="Z6" s="398"/>
      <c r="AA6" s="399"/>
      <c r="AB6" s="398">
        <v>400</v>
      </c>
      <c r="AC6" s="398"/>
      <c r="AD6" s="398"/>
      <c r="AE6" s="398"/>
      <c r="AF6" s="398"/>
      <c r="AG6" s="398"/>
      <c r="AH6" s="399"/>
      <c r="AI6" s="399"/>
      <c r="AJ6" s="398"/>
      <c r="AK6" s="397"/>
      <c r="AL6" s="397"/>
      <c r="AM6" s="398"/>
      <c r="AN6" s="330" t="s">
        <v>218</v>
      </c>
      <c r="AP6" s="330" t="s">
        <v>300</v>
      </c>
    </row>
    <row r="7" spans="1:42" s="323" customFormat="1" x14ac:dyDescent="0.2">
      <c r="A7" s="113"/>
      <c r="B7" s="67" t="s">
        <v>244</v>
      </c>
      <c r="C7" s="366" t="s">
        <v>248</v>
      </c>
      <c r="D7" s="317">
        <v>7.5</v>
      </c>
      <c r="E7" s="317">
        <v>90</v>
      </c>
      <c r="F7" s="321">
        <f t="shared" ref="F7:F23" si="0">+(D7*E7)*680</f>
        <v>459000</v>
      </c>
      <c r="G7" s="400">
        <v>1167.7215189873418</v>
      </c>
      <c r="H7" s="400">
        <v>338.27448367754829</v>
      </c>
      <c r="I7" s="400"/>
      <c r="J7" s="400">
        <v>829.44703530979359</v>
      </c>
      <c r="K7" s="401">
        <v>259.44703530979359</v>
      </c>
      <c r="L7" s="401">
        <v>570</v>
      </c>
      <c r="M7" s="402"/>
      <c r="N7" s="403"/>
      <c r="O7" s="403"/>
      <c r="P7" s="403"/>
      <c r="Q7" s="403"/>
      <c r="R7" s="403">
        <v>100</v>
      </c>
      <c r="S7" s="403"/>
      <c r="T7" s="403">
        <v>100</v>
      </c>
      <c r="U7" s="403"/>
      <c r="V7" s="403"/>
      <c r="W7" s="403"/>
      <c r="X7" s="403"/>
      <c r="Y7" s="403"/>
      <c r="Z7" s="403"/>
      <c r="AA7" s="403">
        <v>370</v>
      </c>
      <c r="AB7" s="403"/>
      <c r="AC7" s="403"/>
      <c r="AD7" s="403"/>
      <c r="AE7" s="403"/>
      <c r="AF7" s="403"/>
      <c r="AG7" s="403"/>
      <c r="AH7" s="403"/>
      <c r="AI7" s="403"/>
      <c r="AJ7" s="403"/>
      <c r="AK7" s="405"/>
      <c r="AL7" s="405"/>
      <c r="AM7" s="403"/>
      <c r="AN7" s="330" t="s">
        <v>216</v>
      </c>
      <c r="AP7" s="330" t="s">
        <v>301</v>
      </c>
    </row>
    <row r="8" spans="1:42" s="330" customFormat="1" x14ac:dyDescent="0.2">
      <c r="A8" s="394"/>
      <c r="B8" s="67" t="s">
        <v>245</v>
      </c>
      <c r="C8" s="366" t="s">
        <v>247</v>
      </c>
      <c r="D8" s="316">
        <v>7.5</v>
      </c>
      <c r="E8" s="316">
        <v>90</v>
      </c>
      <c r="F8" s="344"/>
      <c r="G8" s="406">
        <v>1167.7215189873418</v>
      </c>
      <c r="H8" s="406">
        <v>338.27448367754829</v>
      </c>
      <c r="I8" s="406"/>
      <c r="J8" s="406">
        <v>829.44703530979359</v>
      </c>
      <c r="K8" s="407">
        <v>309.44703530979359</v>
      </c>
      <c r="L8" s="407">
        <v>520</v>
      </c>
      <c r="M8" s="402"/>
      <c r="N8" s="402"/>
      <c r="O8" s="402"/>
      <c r="P8" s="402"/>
      <c r="Q8" s="402"/>
      <c r="R8" s="402"/>
      <c r="S8" s="402"/>
      <c r="T8" s="402"/>
      <c r="U8" s="402"/>
      <c r="V8" s="402"/>
      <c r="W8" s="402"/>
      <c r="X8" s="402"/>
      <c r="Y8" s="402"/>
      <c r="Z8" s="402"/>
      <c r="AA8" s="402"/>
      <c r="AB8" s="402"/>
      <c r="AC8" s="402"/>
      <c r="AD8" s="402">
        <v>520</v>
      </c>
      <c r="AE8" s="402"/>
      <c r="AF8" s="402"/>
      <c r="AG8" s="402"/>
      <c r="AH8" s="402"/>
      <c r="AI8" s="402"/>
      <c r="AJ8" s="402"/>
      <c r="AK8" s="402"/>
      <c r="AL8" s="402"/>
      <c r="AM8" s="402"/>
      <c r="AP8" s="330" t="s">
        <v>302</v>
      </c>
    </row>
    <row r="9" spans="1:42" s="330" customFormat="1" x14ac:dyDescent="0.2">
      <c r="A9" s="394"/>
      <c r="B9" s="101" t="s">
        <v>279</v>
      </c>
      <c r="C9" s="492" t="s">
        <v>251</v>
      </c>
      <c r="D9" s="371">
        <v>7.5</v>
      </c>
      <c r="E9" s="371">
        <v>90</v>
      </c>
      <c r="F9" s="487"/>
      <c r="G9" s="431">
        <v>1556.9620253164558</v>
      </c>
      <c r="H9" s="431">
        <v>451.03264490339774</v>
      </c>
      <c r="I9" s="431"/>
      <c r="J9" s="431">
        <v>1105.929380413058</v>
      </c>
      <c r="K9" s="446">
        <v>563.92938041305797</v>
      </c>
      <c r="L9" s="407">
        <v>550</v>
      </c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>
        <v>550</v>
      </c>
      <c r="X9" s="448"/>
      <c r="Y9" s="448"/>
      <c r="Z9" s="448"/>
      <c r="AA9" s="448"/>
      <c r="AB9" s="448"/>
      <c r="AC9" s="448"/>
      <c r="AD9" s="402"/>
      <c r="AE9" s="448"/>
      <c r="AF9" s="448"/>
      <c r="AG9" s="448"/>
      <c r="AH9" s="448"/>
      <c r="AI9" s="448"/>
      <c r="AJ9" s="448"/>
      <c r="AK9" s="448"/>
      <c r="AL9" s="448"/>
      <c r="AM9" s="448"/>
      <c r="AP9" s="330" t="s">
        <v>303</v>
      </c>
    </row>
    <row r="10" spans="1:42" s="323" customFormat="1" ht="13.5" thickBot="1" x14ac:dyDescent="0.25">
      <c r="A10" s="113"/>
      <c r="B10" s="368"/>
      <c r="C10" s="311"/>
      <c r="D10" s="318"/>
      <c r="E10" s="318"/>
      <c r="F10" s="325">
        <f t="shared" si="0"/>
        <v>0</v>
      </c>
      <c r="G10" s="408"/>
      <c r="H10" s="408"/>
      <c r="I10" s="408"/>
      <c r="J10" s="408"/>
      <c r="K10" s="409"/>
      <c r="L10" s="409"/>
      <c r="M10" s="410"/>
      <c r="N10" s="411"/>
      <c r="O10" s="412"/>
      <c r="P10" s="412"/>
      <c r="Q10" s="411"/>
      <c r="R10" s="411"/>
      <c r="S10" s="411"/>
      <c r="T10" s="411"/>
      <c r="U10" s="411"/>
      <c r="V10" s="411"/>
      <c r="W10" s="411"/>
      <c r="X10" s="411"/>
      <c r="Y10" s="411"/>
      <c r="Z10" s="411"/>
      <c r="AA10" s="411"/>
      <c r="AB10" s="411"/>
      <c r="AC10" s="411"/>
      <c r="AD10" s="411"/>
      <c r="AE10" s="411"/>
      <c r="AF10" s="411"/>
      <c r="AG10" s="411"/>
      <c r="AH10" s="411"/>
      <c r="AI10" s="411"/>
      <c r="AJ10" s="411"/>
      <c r="AK10" s="411"/>
      <c r="AL10" s="411"/>
      <c r="AM10" s="413"/>
      <c r="AN10" s="330" t="s">
        <v>217</v>
      </c>
    </row>
    <row r="11" spans="1:42" s="323" customFormat="1" x14ac:dyDescent="0.2">
      <c r="A11" s="113"/>
      <c r="B11" s="367" t="s">
        <v>250</v>
      </c>
      <c r="C11" s="367" t="s">
        <v>287</v>
      </c>
      <c r="D11" s="355">
        <v>7.5</v>
      </c>
      <c r="E11" s="355">
        <v>70</v>
      </c>
      <c r="F11" s="327">
        <f t="shared" si="0"/>
        <v>357000</v>
      </c>
      <c r="G11" s="395">
        <v>908.22784810126586</v>
      </c>
      <c r="H11" s="395">
        <v>263.10237619364869</v>
      </c>
      <c r="I11" s="395"/>
      <c r="J11" s="395">
        <v>645.12547190761711</v>
      </c>
      <c r="K11" s="396">
        <v>95.125471907617111</v>
      </c>
      <c r="L11" s="396">
        <v>550</v>
      </c>
      <c r="M11" s="397"/>
      <c r="N11" s="398"/>
      <c r="O11" s="398"/>
      <c r="P11" s="398"/>
      <c r="Q11" s="398"/>
      <c r="R11" s="398"/>
      <c r="S11" s="398"/>
      <c r="T11" s="398"/>
      <c r="U11" s="398"/>
      <c r="V11" s="398">
        <v>100</v>
      </c>
      <c r="W11" s="398"/>
      <c r="X11" s="398">
        <v>250</v>
      </c>
      <c r="Y11" s="398"/>
      <c r="Z11" s="398"/>
      <c r="AA11" s="398"/>
      <c r="AB11" s="398"/>
      <c r="AC11" s="398"/>
      <c r="AD11" s="398"/>
      <c r="AE11" s="398"/>
      <c r="AF11" s="398"/>
      <c r="AG11" s="398"/>
      <c r="AH11" s="398"/>
      <c r="AI11" s="398"/>
      <c r="AJ11" s="398"/>
      <c r="AK11" s="398"/>
      <c r="AL11" s="398">
        <v>200</v>
      </c>
      <c r="AM11" s="398"/>
      <c r="AN11" s="330"/>
      <c r="AP11" s="330" t="s">
        <v>304</v>
      </c>
    </row>
    <row r="12" spans="1:42" s="323" customFormat="1" x14ac:dyDescent="0.2">
      <c r="A12" s="113"/>
      <c r="B12" s="366" t="s">
        <v>252</v>
      </c>
      <c r="C12" s="224" t="s">
        <v>255</v>
      </c>
      <c r="D12" s="356">
        <v>7.5</v>
      </c>
      <c r="E12" s="356">
        <v>70</v>
      </c>
      <c r="F12" s="321">
        <f>+(D12*E12)*680</f>
        <v>357000</v>
      </c>
      <c r="G12" s="400">
        <v>908.22784810126586</v>
      </c>
      <c r="H12" s="400">
        <v>263.10237619364869</v>
      </c>
      <c r="I12" s="406"/>
      <c r="J12" s="400">
        <v>645.12547190761711</v>
      </c>
      <c r="K12" s="401">
        <v>245.12547190761711</v>
      </c>
      <c r="L12" s="401">
        <v>400</v>
      </c>
      <c r="M12" s="402"/>
      <c r="N12" s="404"/>
      <c r="O12" s="404"/>
      <c r="P12" s="404"/>
      <c r="Q12" s="403"/>
      <c r="R12" s="403"/>
      <c r="S12" s="403"/>
      <c r="T12" s="403"/>
      <c r="U12" s="404"/>
      <c r="V12" s="403"/>
      <c r="W12" s="403"/>
      <c r="X12" s="404"/>
      <c r="Y12" s="404"/>
      <c r="Z12" s="404"/>
      <c r="AA12" s="403"/>
      <c r="AB12" s="403"/>
      <c r="AC12" s="403"/>
      <c r="AD12" s="403"/>
      <c r="AE12" s="403"/>
      <c r="AF12" s="403"/>
      <c r="AG12" s="403">
        <v>400</v>
      </c>
      <c r="AH12" s="403"/>
      <c r="AI12" s="403"/>
      <c r="AJ12" s="403"/>
      <c r="AK12" s="403"/>
      <c r="AL12" s="403"/>
      <c r="AM12" s="414"/>
      <c r="AN12" s="330"/>
      <c r="AP12" s="330" t="s">
        <v>305</v>
      </c>
    </row>
    <row r="13" spans="1:42" s="323" customFormat="1" x14ac:dyDescent="0.2">
      <c r="A13" s="113"/>
      <c r="B13" s="366" t="s">
        <v>253</v>
      </c>
      <c r="C13" s="224" t="s">
        <v>256</v>
      </c>
      <c r="D13" s="356">
        <v>7.5</v>
      </c>
      <c r="E13" s="356">
        <v>70</v>
      </c>
      <c r="F13" s="321">
        <f t="shared" si="0"/>
        <v>357000</v>
      </c>
      <c r="G13" s="400">
        <v>908.22784810126586</v>
      </c>
      <c r="H13" s="400">
        <v>263.10237619364869</v>
      </c>
      <c r="I13" s="406"/>
      <c r="J13" s="400">
        <v>645.12547190761711</v>
      </c>
      <c r="K13" s="401">
        <v>25.125471907617111</v>
      </c>
      <c r="L13" s="401">
        <v>620</v>
      </c>
      <c r="M13" s="402"/>
      <c r="N13" s="403"/>
      <c r="O13" s="403"/>
      <c r="P13" s="403"/>
      <c r="Q13" s="403">
        <v>50</v>
      </c>
      <c r="R13" s="403"/>
      <c r="S13" s="403"/>
      <c r="T13" s="403">
        <v>100</v>
      </c>
      <c r="U13" s="403"/>
      <c r="V13" s="403"/>
      <c r="W13" s="403"/>
      <c r="X13" s="403"/>
      <c r="Y13" s="403">
        <v>350</v>
      </c>
      <c r="Z13" s="403"/>
      <c r="AA13" s="403"/>
      <c r="AB13" s="403"/>
      <c r="AC13" s="403">
        <v>100</v>
      </c>
      <c r="AD13" s="402"/>
      <c r="AE13" s="402"/>
      <c r="AF13" s="415"/>
      <c r="AG13" s="415"/>
      <c r="AH13" s="403"/>
      <c r="AI13" s="403"/>
      <c r="AJ13" s="403"/>
      <c r="AK13" s="403"/>
      <c r="AL13" s="403">
        <v>20</v>
      </c>
      <c r="AM13" s="403"/>
      <c r="AN13" s="330" t="s">
        <v>214</v>
      </c>
      <c r="AP13" s="330" t="s">
        <v>306</v>
      </c>
    </row>
    <row r="14" spans="1:42" s="323" customFormat="1" x14ac:dyDescent="0.2">
      <c r="A14" s="113"/>
      <c r="B14" s="366" t="s">
        <v>254</v>
      </c>
      <c r="C14" s="224" t="s">
        <v>257</v>
      </c>
      <c r="D14" s="356">
        <v>7.5</v>
      </c>
      <c r="E14" s="356">
        <v>70</v>
      </c>
      <c r="F14" s="321">
        <f t="shared" si="0"/>
        <v>357000</v>
      </c>
      <c r="G14" s="400">
        <v>908.22784810126586</v>
      </c>
      <c r="H14" s="400">
        <v>263.10237619364869</v>
      </c>
      <c r="I14" s="406"/>
      <c r="J14" s="400">
        <v>645.12547190761711</v>
      </c>
      <c r="K14" s="401">
        <v>195.12547190761711</v>
      </c>
      <c r="L14" s="401">
        <v>450</v>
      </c>
      <c r="M14" s="402">
        <v>300</v>
      </c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4"/>
      <c r="AC14" s="403"/>
      <c r="AD14" s="403"/>
      <c r="AE14" s="403">
        <v>150</v>
      </c>
      <c r="AF14" s="403"/>
      <c r="AG14" s="403"/>
      <c r="AH14" s="403"/>
      <c r="AI14" s="403"/>
      <c r="AJ14" s="403"/>
      <c r="AK14" s="403"/>
      <c r="AL14" s="403"/>
      <c r="AM14" s="403"/>
      <c r="AP14" s="330" t="s">
        <v>307</v>
      </c>
    </row>
    <row r="15" spans="1:42" s="323" customFormat="1" ht="13.5" thickBot="1" x14ac:dyDescent="0.25">
      <c r="A15" s="113"/>
      <c r="B15" s="369"/>
      <c r="C15" s="313"/>
      <c r="D15" s="357"/>
      <c r="E15" s="357"/>
      <c r="F15" s="325"/>
      <c r="G15" s="408"/>
      <c r="H15" s="408"/>
      <c r="I15" s="416"/>
      <c r="J15" s="408"/>
      <c r="K15" s="409"/>
      <c r="L15" s="409"/>
      <c r="M15" s="412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11"/>
      <c r="AK15" s="412"/>
      <c r="AL15" s="412"/>
      <c r="AM15" s="411"/>
      <c r="AN15" s="330"/>
    </row>
    <row r="16" spans="1:42" s="323" customFormat="1" x14ac:dyDescent="0.2">
      <c r="A16" s="113"/>
      <c r="B16" s="222" t="s">
        <v>249</v>
      </c>
      <c r="C16" s="367" t="s">
        <v>288</v>
      </c>
      <c r="D16" s="355">
        <v>7.5</v>
      </c>
      <c r="E16" s="355">
        <v>30</v>
      </c>
      <c r="F16" s="327">
        <f t="shared" ref="F16:F22" si="1">+(D16*E16)*680</f>
        <v>153000</v>
      </c>
      <c r="G16" s="395">
        <v>389.24050632911394</v>
      </c>
      <c r="H16" s="395">
        <v>112.75816122584943</v>
      </c>
      <c r="I16" s="417"/>
      <c r="J16" s="395">
        <v>276.48234510326449</v>
      </c>
      <c r="K16" s="396">
        <v>-123.01765489673551</v>
      </c>
      <c r="L16" s="396">
        <v>399.5</v>
      </c>
      <c r="M16" s="397"/>
      <c r="N16" s="397"/>
      <c r="O16" s="398"/>
      <c r="P16" s="398"/>
      <c r="Q16" s="398"/>
      <c r="R16" s="398"/>
      <c r="S16" s="398"/>
      <c r="T16" s="398"/>
      <c r="U16" s="399"/>
      <c r="V16" s="398">
        <v>200</v>
      </c>
      <c r="W16" s="398"/>
      <c r="X16" s="397"/>
      <c r="Y16" s="397"/>
      <c r="Z16" s="397"/>
      <c r="AA16" s="398"/>
      <c r="AB16" s="398"/>
      <c r="AC16" s="398"/>
      <c r="AD16" s="398"/>
      <c r="AE16" s="398"/>
      <c r="AF16" s="398"/>
      <c r="AG16" s="398"/>
      <c r="AH16" s="398"/>
      <c r="AI16" s="398">
        <v>199.5</v>
      </c>
      <c r="AJ16" s="398"/>
      <c r="AK16" s="398"/>
      <c r="AL16" s="398"/>
      <c r="AM16" s="398"/>
      <c r="AN16" s="330" t="s">
        <v>220</v>
      </c>
      <c r="AP16" s="330" t="s">
        <v>308</v>
      </c>
    </row>
    <row r="17" spans="1:46" s="323" customFormat="1" x14ac:dyDescent="0.2">
      <c r="A17" s="113"/>
      <c r="B17" s="97" t="s">
        <v>258</v>
      </c>
      <c r="C17" s="367" t="s">
        <v>259</v>
      </c>
      <c r="D17" s="355">
        <v>10</v>
      </c>
      <c r="E17" s="355">
        <v>30</v>
      </c>
      <c r="F17" s="327">
        <f t="shared" si="1"/>
        <v>204000</v>
      </c>
      <c r="G17" s="395">
        <v>518.98734177215192</v>
      </c>
      <c r="H17" s="395">
        <v>150.34421496779925</v>
      </c>
      <c r="I17" s="417"/>
      <c r="J17" s="395">
        <v>368.64312680435268</v>
      </c>
      <c r="K17" s="396">
        <v>-130.85687319564732</v>
      </c>
      <c r="L17" s="396">
        <v>499.5</v>
      </c>
      <c r="M17" s="397"/>
      <c r="N17" s="397"/>
      <c r="O17" s="398"/>
      <c r="P17" s="398"/>
      <c r="Q17" s="397">
        <v>200</v>
      </c>
      <c r="R17" s="398"/>
      <c r="S17" s="398">
        <v>299.5</v>
      </c>
      <c r="T17" s="398"/>
      <c r="U17" s="399"/>
      <c r="V17" s="398"/>
      <c r="W17" s="398"/>
      <c r="X17" s="397"/>
      <c r="Y17" s="397"/>
      <c r="Z17" s="397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8"/>
      <c r="AM17" s="398"/>
      <c r="AN17" s="330"/>
      <c r="AP17" s="330" t="s">
        <v>309</v>
      </c>
    </row>
    <row r="18" spans="1:46" s="323" customFormat="1" x14ac:dyDescent="0.2">
      <c r="A18" s="113"/>
      <c r="B18" s="97" t="s">
        <v>260</v>
      </c>
      <c r="C18" s="367" t="s">
        <v>262</v>
      </c>
      <c r="D18" s="355">
        <v>7.5</v>
      </c>
      <c r="E18" s="355">
        <v>30</v>
      </c>
      <c r="F18" s="327">
        <f t="shared" si="1"/>
        <v>153000</v>
      </c>
      <c r="G18" s="395">
        <v>389.24050632911394</v>
      </c>
      <c r="H18" s="395">
        <v>112.75816122584943</v>
      </c>
      <c r="I18" s="417"/>
      <c r="J18" s="395">
        <v>276.48234510326449</v>
      </c>
      <c r="K18" s="396">
        <v>-73.517654896735507</v>
      </c>
      <c r="L18" s="396">
        <v>350</v>
      </c>
      <c r="M18" s="397">
        <v>200</v>
      </c>
      <c r="N18" s="397"/>
      <c r="O18" s="398"/>
      <c r="P18" s="398"/>
      <c r="Q18" s="398"/>
      <c r="R18" s="398"/>
      <c r="S18" s="398"/>
      <c r="T18" s="398"/>
      <c r="U18" s="399"/>
      <c r="V18" s="398"/>
      <c r="W18" s="398"/>
      <c r="X18" s="397">
        <v>100</v>
      </c>
      <c r="Y18" s="397"/>
      <c r="Z18" s="397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8">
        <v>50</v>
      </c>
      <c r="AM18" s="398"/>
      <c r="AN18" s="330"/>
      <c r="AP18" s="330" t="s">
        <v>310</v>
      </c>
    </row>
    <row r="19" spans="1:46" s="323" customFormat="1" x14ac:dyDescent="0.2">
      <c r="A19" s="113"/>
      <c r="B19" s="97" t="s">
        <v>261</v>
      </c>
      <c r="C19" s="312" t="s">
        <v>263</v>
      </c>
      <c r="D19" s="355">
        <v>7.5</v>
      </c>
      <c r="E19" s="315">
        <v>50</v>
      </c>
      <c r="F19" s="327">
        <f t="shared" si="1"/>
        <v>255000</v>
      </c>
      <c r="G19" s="395">
        <v>648.7341772151899</v>
      </c>
      <c r="H19" s="395">
        <v>187.93026870974904</v>
      </c>
      <c r="I19" s="417"/>
      <c r="J19" s="395">
        <v>460.80390850544086</v>
      </c>
      <c r="K19" s="396">
        <v>60.803908505440859</v>
      </c>
      <c r="L19" s="396">
        <v>400</v>
      </c>
      <c r="M19" s="397"/>
      <c r="N19" s="397"/>
      <c r="O19" s="398"/>
      <c r="P19" s="398"/>
      <c r="Q19" s="398"/>
      <c r="R19" s="398"/>
      <c r="S19" s="398"/>
      <c r="T19" s="398"/>
      <c r="U19" s="399"/>
      <c r="V19" s="398">
        <v>50</v>
      </c>
      <c r="W19" s="398"/>
      <c r="X19" s="397"/>
      <c r="Y19" s="397"/>
      <c r="Z19" s="397"/>
      <c r="AA19" s="398"/>
      <c r="AB19" s="398"/>
      <c r="AC19" s="398"/>
      <c r="AD19" s="398"/>
      <c r="AE19" s="398"/>
      <c r="AF19" s="398"/>
      <c r="AG19" s="398"/>
      <c r="AH19" s="398"/>
      <c r="AI19" s="398"/>
      <c r="AJ19" s="398"/>
      <c r="AK19" s="398"/>
      <c r="AL19" s="398">
        <v>350</v>
      </c>
      <c r="AM19" s="398"/>
      <c r="AN19" s="330"/>
      <c r="AP19" s="330" t="s">
        <v>311</v>
      </c>
    </row>
    <row r="20" spans="1:46" s="323" customFormat="1" x14ac:dyDescent="0.2">
      <c r="A20" s="113"/>
      <c r="B20" s="97" t="s">
        <v>264</v>
      </c>
      <c r="C20" s="312" t="s">
        <v>265</v>
      </c>
      <c r="D20" s="355">
        <v>7.5</v>
      </c>
      <c r="E20" s="355">
        <v>30</v>
      </c>
      <c r="F20" s="327">
        <f t="shared" si="1"/>
        <v>153000</v>
      </c>
      <c r="G20" s="395">
        <v>389.24050632911394</v>
      </c>
      <c r="H20" s="395">
        <v>112.75816122584943</v>
      </c>
      <c r="I20" s="417"/>
      <c r="J20" s="395">
        <v>276.48234510326449</v>
      </c>
      <c r="K20" s="396">
        <v>-83.017654896735507</v>
      </c>
      <c r="L20" s="396">
        <v>359.5</v>
      </c>
      <c r="M20" s="397"/>
      <c r="N20" s="397"/>
      <c r="O20" s="398"/>
      <c r="P20" s="398">
        <v>359.5</v>
      </c>
      <c r="Q20" s="398"/>
      <c r="R20" s="398"/>
      <c r="S20" s="398"/>
      <c r="T20" s="398"/>
      <c r="U20" s="399"/>
      <c r="V20" s="398"/>
      <c r="W20" s="398"/>
      <c r="X20" s="397"/>
      <c r="Y20" s="397"/>
      <c r="Z20" s="397"/>
      <c r="AA20" s="398"/>
      <c r="AB20" s="398"/>
      <c r="AC20" s="398"/>
      <c r="AD20" s="398"/>
      <c r="AE20" s="398"/>
      <c r="AF20" s="398"/>
      <c r="AG20" s="398"/>
      <c r="AH20" s="398"/>
      <c r="AI20" s="398"/>
      <c r="AJ20" s="398"/>
      <c r="AK20" s="398"/>
      <c r="AL20" s="398"/>
      <c r="AM20" s="398"/>
      <c r="AN20" s="330"/>
      <c r="AP20" s="330" t="s">
        <v>312</v>
      </c>
    </row>
    <row r="21" spans="1:46" s="323" customFormat="1" x14ac:dyDescent="0.2">
      <c r="A21" s="174" t="s">
        <v>274</v>
      </c>
      <c r="B21" s="97" t="s">
        <v>290</v>
      </c>
      <c r="C21" s="312" t="s">
        <v>289</v>
      </c>
      <c r="D21" s="355">
        <v>10</v>
      </c>
      <c r="E21" s="355">
        <v>30</v>
      </c>
      <c r="F21" s="327">
        <f t="shared" si="1"/>
        <v>204000</v>
      </c>
      <c r="G21" s="395">
        <v>518.98734177215192</v>
      </c>
      <c r="H21" s="395">
        <v>150.34421496779925</v>
      </c>
      <c r="I21" s="417"/>
      <c r="J21" s="395">
        <v>368.64312680435268</v>
      </c>
      <c r="K21" s="396">
        <v>-31.356873195647324</v>
      </c>
      <c r="L21" s="396">
        <v>400</v>
      </c>
      <c r="M21" s="397"/>
      <c r="N21" s="397"/>
      <c r="O21" s="398"/>
      <c r="P21" s="398"/>
      <c r="Q21" s="398"/>
      <c r="R21" s="398">
        <v>20</v>
      </c>
      <c r="S21" s="398"/>
      <c r="T21" s="398"/>
      <c r="U21" s="399"/>
      <c r="V21" s="398"/>
      <c r="W21" s="398"/>
      <c r="X21" s="397"/>
      <c r="Y21" s="397"/>
      <c r="Z21" s="397"/>
      <c r="AA21" s="398"/>
      <c r="AB21" s="398"/>
      <c r="AC21" s="398"/>
      <c r="AD21" s="398"/>
      <c r="AE21" s="398"/>
      <c r="AF21" s="398"/>
      <c r="AG21" s="398"/>
      <c r="AH21" s="398">
        <v>380</v>
      </c>
      <c r="AI21" s="398"/>
      <c r="AJ21" s="398"/>
      <c r="AK21" s="398"/>
      <c r="AL21" s="398"/>
      <c r="AM21" s="398"/>
      <c r="AN21" s="330"/>
      <c r="AP21" s="330" t="s">
        <v>299</v>
      </c>
    </row>
    <row r="22" spans="1:46" s="323" customFormat="1" x14ac:dyDescent="0.2">
      <c r="A22" s="174" t="s">
        <v>274</v>
      </c>
      <c r="B22" s="97" t="s">
        <v>291</v>
      </c>
      <c r="C22" s="312" t="s">
        <v>292</v>
      </c>
      <c r="D22" s="355">
        <v>10</v>
      </c>
      <c r="E22" s="355">
        <v>10</v>
      </c>
      <c r="F22" s="327">
        <f t="shared" si="1"/>
        <v>68000</v>
      </c>
      <c r="G22" s="395">
        <v>172.99578059071729</v>
      </c>
      <c r="H22" s="395">
        <v>50.114738322599749</v>
      </c>
      <c r="I22" s="417"/>
      <c r="J22" s="395">
        <v>122.88104226811754</v>
      </c>
      <c r="K22" s="396">
        <v>-177.11895773188246</v>
      </c>
      <c r="L22" s="396">
        <v>300</v>
      </c>
      <c r="M22" s="397"/>
      <c r="N22" s="397"/>
      <c r="O22" s="398"/>
      <c r="P22" s="398"/>
      <c r="Q22" s="398"/>
      <c r="R22" s="398"/>
      <c r="S22" s="398"/>
      <c r="T22" s="398"/>
      <c r="U22" s="399"/>
      <c r="V22" s="398"/>
      <c r="W22" s="398"/>
      <c r="X22" s="397">
        <v>100</v>
      </c>
      <c r="Y22" s="397"/>
      <c r="Z22" s="397"/>
      <c r="AA22" s="398"/>
      <c r="AB22" s="398"/>
      <c r="AC22" s="398">
        <v>200</v>
      </c>
      <c r="AD22" s="398"/>
      <c r="AE22" s="398"/>
      <c r="AF22" s="398"/>
      <c r="AG22" s="398"/>
      <c r="AH22" s="398"/>
      <c r="AI22" s="398"/>
      <c r="AJ22" s="398"/>
      <c r="AK22" s="398"/>
      <c r="AL22" s="398"/>
      <c r="AM22" s="398"/>
      <c r="AN22" s="330"/>
      <c r="AP22" s="330" t="s">
        <v>299</v>
      </c>
    </row>
    <row r="23" spans="1:46" s="323" customFormat="1" ht="13.5" thickBot="1" x14ac:dyDescent="0.25">
      <c r="A23" s="113"/>
      <c r="B23" s="310"/>
      <c r="C23" s="224" t="s">
        <v>198</v>
      </c>
      <c r="D23" s="317">
        <v>15</v>
      </c>
      <c r="E23" s="318">
        <v>60</v>
      </c>
      <c r="F23" s="325">
        <f t="shared" si="0"/>
        <v>612000</v>
      </c>
      <c r="G23" s="408">
        <v>1556.9620253164558</v>
      </c>
      <c r="H23" s="408">
        <v>451.03264490339774</v>
      </c>
      <c r="I23" s="416"/>
      <c r="J23" s="408">
        <v>1105.929380413058</v>
      </c>
      <c r="K23" s="409">
        <v>405.92938041305797</v>
      </c>
      <c r="L23" s="409">
        <v>700</v>
      </c>
      <c r="M23" s="412">
        <v>60</v>
      </c>
      <c r="N23" s="402"/>
      <c r="O23" s="414"/>
      <c r="P23" s="414"/>
      <c r="Q23" s="403"/>
      <c r="R23" s="403"/>
      <c r="S23" s="403">
        <v>90</v>
      </c>
      <c r="T23" s="403"/>
      <c r="U23" s="402"/>
      <c r="V23" s="403">
        <v>60</v>
      </c>
      <c r="W23" s="403"/>
      <c r="X23" s="402">
        <v>60</v>
      </c>
      <c r="Y23" s="402">
        <v>100</v>
      </c>
      <c r="Z23" s="402"/>
      <c r="AA23" s="403">
        <v>120</v>
      </c>
      <c r="AB23" s="403"/>
      <c r="AC23" s="403">
        <v>120</v>
      </c>
      <c r="AD23" s="403"/>
      <c r="AE23" s="403"/>
      <c r="AF23" s="403"/>
      <c r="AG23" s="403">
        <v>90</v>
      </c>
      <c r="AH23" s="403"/>
      <c r="AI23" s="403"/>
      <c r="AJ23" s="403"/>
      <c r="AK23" s="403"/>
      <c r="AL23" s="403"/>
      <c r="AM23" s="403"/>
      <c r="AP23" s="330" t="s">
        <v>298</v>
      </c>
    </row>
    <row r="24" spans="1:46" s="337" customFormat="1" ht="13.5" thickBot="1" x14ac:dyDescent="0.25">
      <c r="A24" s="50">
        <v>3320</v>
      </c>
      <c r="B24" s="364"/>
      <c r="C24" s="358" t="s">
        <v>144</v>
      </c>
      <c r="D24" s="314">
        <f>SUM(D6:D23)</f>
        <v>135</v>
      </c>
      <c r="E24" s="359">
        <f>SUM(E6:E23)</f>
        <v>910</v>
      </c>
      <c r="F24" s="336">
        <f>SUM(F6:F23)</f>
        <v>4148000</v>
      </c>
      <c r="G24" s="418">
        <v>13277.426160337551</v>
      </c>
      <c r="H24" s="418">
        <v>3846.3061662595319</v>
      </c>
      <c r="I24" s="419">
        <v>877</v>
      </c>
      <c r="J24" s="419">
        <v>10308.119994078021</v>
      </c>
      <c r="K24" s="418">
        <v>2739.6199940780207</v>
      </c>
      <c r="L24" s="418">
        <v>7568.5</v>
      </c>
      <c r="M24" s="427">
        <v>560</v>
      </c>
      <c r="N24" s="420">
        <v>0</v>
      </c>
      <c r="O24" s="420">
        <v>0</v>
      </c>
      <c r="P24" s="420">
        <v>359.5</v>
      </c>
      <c r="Q24" s="420">
        <v>250</v>
      </c>
      <c r="R24" s="420">
        <v>120</v>
      </c>
      <c r="S24" s="420">
        <v>389.5</v>
      </c>
      <c r="T24" s="420">
        <v>200</v>
      </c>
      <c r="U24" s="420">
        <v>0</v>
      </c>
      <c r="V24" s="420">
        <v>510</v>
      </c>
      <c r="W24" s="420">
        <v>550</v>
      </c>
      <c r="X24" s="420">
        <v>510</v>
      </c>
      <c r="Y24" s="420">
        <v>450</v>
      </c>
      <c r="Z24" s="420">
        <v>0</v>
      </c>
      <c r="AA24" s="420">
        <v>490</v>
      </c>
      <c r="AB24" s="420">
        <v>400</v>
      </c>
      <c r="AC24" s="420">
        <v>420</v>
      </c>
      <c r="AD24" s="420">
        <v>520</v>
      </c>
      <c r="AE24" s="420">
        <v>150</v>
      </c>
      <c r="AF24" s="420">
        <v>0</v>
      </c>
      <c r="AG24" s="420">
        <v>490</v>
      </c>
      <c r="AH24" s="420">
        <v>380</v>
      </c>
      <c r="AI24" s="420">
        <v>199.5</v>
      </c>
      <c r="AJ24" s="420"/>
      <c r="AK24" s="420">
        <v>0</v>
      </c>
      <c r="AL24" s="420"/>
      <c r="AM24" s="420">
        <v>0</v>
      </c>
    </row>
    <row r="25" spans="1:46" s="337" customFormat="1" x14ac:dyDescent="0.2">
      <c r="A25" s="298"/>
      <c r="B25" s="298"/>
      <c r="C25" s="312" t="s">
        <v>167</v>
      </c>
      <c r="D25" s="315"/>
      <c r="E25" s="315"/>
      <c r="F25" s="327"/>
      <c r="G25" s="400"/>
      <c r="H25" s="400"/>
      <c r="I25" s="395"/>
      <c r="J25" s="400"/>
      <c r="K25" s="401"/>
      <c r="L25" s="40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421"/>
      <c r="AB25" s="421"/>
      <c r="AC25" s="421"/>
      <c r="AD25" s="421"/>
      <c r="AE25" s="421"/>
      <c r="AF25" s="422"/>
      <c r="AG25" s="422"/>
      <c r="AH25" s="421"/>
      <c r="AI25" s="421"/>
      <c r="AJ25" s="421"/>
      <c r="AK25" s="421"/>
      <c r="AL25" s="421"/>
      <c r="AM25" s="421"/>
      <c r="AN25" s="330"/>
    </row>
    <row r="26" spans="1:46" s="382" customFormat="1" ht="13.5" thickBot="1" x14ac:dyDescent="0.25">
      <c r="A26" s="381"/>
      <c r="B26" s="381"/>
      <c r="C26" s="313" t="s">
        <v>270</v>
      </c>
      <c r="D26" s="385">
        <v>0</v>
      </c>
      <c r="E26" s="385"/>
      <c r="F26" s="354"/>
      <c r="G26" s="416">
        <v>0</v>
      </c>
      <c r="H26" s="416">
        <v>0</v>
      </c>
      <c r="I26" s="423"/>
      <c r="J26" s="416">
        <v>0</v>
      </c>
      <c r="K26" s="424">
        <v>-50</v>
      </c>
      <c r="L26" s="424">
        <v>50</v>
      </c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  <c r="AA26" s="425"/>
      <c r="AB26" s="425"/>
      <c r="AC26" s="426">
        <v>50</v>
      </c>
      <c r="AD26" s="425"/>
      <c r="AE26" s="425"/>
      <c r="AF26" s="425"/>
      <c r="AG26" s="425"/>
      <c r="AH26" s="425"/>
      <c r="AI26" s="425"/>
      <c r="AJ26" s="425"/>
      <c r="AK26" s="426"/>
      <c r="AL26" s="426"/>
      <c r="AM26" s="426"/>
      <c r="AN26" s="330" t="s">
        <v>219</v>
      </c>
    </row>
    <row r="27" spans="1:46" s="337" customFormat="1" ht="13.5" thickBot="1" x14ac:dyDescent="0.25">
      <c r="A27" s="122"/>
      <c r="B27" s="364"/>
      <c r="C27" s="370" t="s">
        <v>196</v>
      </c>
      <c r="D27" s="359">
        <f>SUM(D25:D26)</f>
        <v>0</v>
      </c>
      <c r="E27" s="359"/>
      <c r="F27" s="336">
        <f>+(D27*E27)*680</f>
        <v>0</v>
      </c>
      <c r="G27" s="418"/>
      <c r="H27" s="418"/>
      <c r="I27" s="418"/>
      <c r="J27" s="418"/>
      <c r="K27" s="418"/>
      <c r="L27" s="418"/>
      <c r="M27" s="427">
        <v>0</v>
      </c>
      <c r="N27" s="427">
        <v>0</v>
      </c>
      <c r="O27" s="427">
        <v>0</v>
      </c>
      <c r="P27" s="427">
        <v>0</v>
      </c>
      <c r="Q27" s="428">
        <v>0</v>
      </c>
      <c r="R27" s="428">
        <v>0</v>
      </c>
      <c r="S27" s="428">
        <v>0</v>
      </c>
      <c r="T27" s="428">
        <v>0</v>
      </c>
      <c r="U27" s="428">
        <v>0</v>
      </c>
      <c r="V27" s="428">
        <v>0</v>
      </c>
      <c r="W27" s="428">
        <v>0</v>
      </c>
      <c r="X27" s="428">
        <v>0</v>
      </c>
      <c r="Y27" s="428">
        <v>0</v>
      </c>
      <c r="Z27" s="428">
        <v>0</v>
      </c>
      <c r="AA27" s="428">
        <v>0</v>
      </c>
      <c r="AB27" s="428">
        <v>0</v>
      </c>
      <c r="AC27" s="428">
        <v>50</v>
      </c>
      <c r="AD27" s="428">
        <v>0</v>
      </c>
      <c r="AE27" s="428">
        <v>0</v>
      </c>
      <c r="AF27" s="428">
        <v>0</v>
      </c>
      <c r="AG27" s="428">
        <v>0</v>
      </c>
      <c r="AH27" s="428">
        <v>0</v>
      </c>
      <c r="AI27" s="428">
        <v>0</v>
      </c>
      <c r="AJ27" s="428"/>
      <c r="AK27" s="428">
        <v>0</v>
      </c>
      <c r="AL27" s="428"/>
      <c r="AM27" s="428">
        <v>0</v>
      </c>
    </row>
    <row r="28" spans="1:46" s="337" customFormat="1" x14ac:dyDescent="0.2">
      <c r="A28" s="384"/>
      <c r="B28" s="380"/>
      <c r="C28" s="372"/>
      <c r="D28" s="316"/>
      <c r="E28" s="316"/>
      <c r="F28" s="321"/>
      <c r="G28" s="395"/>
      <c r="H28" s="395"/>
      <c r="I28" s="406"/>
      <c r="J28" s="395"/>
      <c r="K28" s="396"/>
      <c r="L28" s="396"/>
      <c r="M28" s="429"/>
      <c r="N28" s="429"/>
      <c r="O28" s="429"/>
      <c r="P28" s="429"/>
      <c r="Q28" s="429"/>
      <c r="R28" s="429"/>
      <c r="S28" s="429"/>
      <c r="T28" s="429"/>
      <c r="U28" s="429"/>
      <c r="V28" s="429"/>
      <c r="W28" s="429"/>
      <c r="X28" s="429"/>
      <c r="Y28" s="429"/>
      <c r="Z28" s="429"/>
      <c r="AA28" s="429"/>
      <c r="AB28" s="429"/>
      <c r="AC28" s="429"/>
      <c r="AD28" s="429"/>
      <c r="AE28" s="429"/>
      <c r="AF28" s="429"/>
      <c r="AG28" s="429"/>
      <c r="AH28" s="429"/>
      <c r="AI28" s="429"/>
      <c r="AJ28" s="429"/>
      <c r="AK28" s="430"/>
      <c r="AL28" s="430"/>
      <c r="AM28" s="430"/>
      <c r="AN28" s="330"/>
    </row>
    <row r="29" spans="1:46" s="323" customFormat="1" x14ac:dyDescent="0.2">
      <c r="A29" s="174" t="s">
        <v>274</v>
      </c>
      <c r="B29" s="113" t="s">
        <v>295</v>
      </c>
      <c r="C29" s="312" t="s">
        <v>296</v>
      </c>
      <c r="D29" s="355">
        <v>10</v>
      </c>
      <c r="E29" s="355">
        <v>30</v>
      </c>
      <c r="F29" s="327">
        <f t="shared" ref="F29:F31" si="2">+(D29*E29)*680</f>
        <v>204000</v>
      </c>
      <c r="G29" s="395">
        <v>518.98734177215192</v>
      </c>
      <c r="H29" s="395">
        <v>150.34421496779925</v>
      </c>
      <c r="I29" s="417"/>
      <c r="J29" s="395">
        <v>368.64312680435268</v>
      </c>
      <c r="K29" s="396">
        <v>268.64312680435268</v>
      </c>
      <c r="L29" s="396">
        <v>100</v>
      </c>
      <c r="M29" s="397"/>
      <c r="N29" s="397"/>
      <c r="O29" s="398"/>
      <c r="P29" s="398"/>
      <c r="Q29" s="398">
        <v>100</v>
      </c>
      <c r="R29" s="398"/>
      <c r="S29" s="398"/>
      <c r="T29" s="398"/>
      <c r="U29" s="399"/>
      <c r="V29" s="398"/>
      <c r="W29" s="398"/>
      <c r="X29" s="397"/>
      <c r="Y29" s="397"/>
      <c r="Z29" s="397"/>
      <c r="AA29" s="398"/>
      <c r="AB29" s="398"/>
      <c r="AC29" s="398"/>
      <c r="AD29" s="398"/>
      <c r="AE29" s="398"/>
      <c r="AF29" s="398"/>
      <c r="AG29" s="398"/>
      <c r="AH29" s="398"/>
      <c r="AI29" s="398"/>
      <c r="AJ29" s="398"/>
      <c r="AK29" s="398"/>
      <c r="AL29" s="398"/>
      <c r="AM29" s="398"/>
      <c r="AN29" s="330"/>
      <c r="AQ29" s="330"/>
    </row>
    <row r="30" spans="1:46" s="323" customFormat="1" x14ac:dyDescent="0.2">
      <c r="A30" s="394"/>
      <c r="B30" s="394" t="s">
        <v>313</v>
      </c>
      <c r="C30" s="312" t="s">
        <v>294</v>
      </c>
      <c r="D30" s="355">
        <v>15</v>
      </c>
      <c r="E30" s="355">
        <v>30</v>
      </c>
      <c r="F30" s="327">
        <f t="shared" si="2"/>
        <v>306000</v>
      </c>
      <c r="G30" s="395">
        <v>778.48101265822788</v>
      </c>
      <c r="H30" s="395">
        <v>225.51632245169887</v>
      </c>
      <c r="I30" s="417"/>
      <c r="J30" s="395">
        <v>552.96469020652899</v>
      </c>
      <c r="K30" s="396">
        <v>452.96469020652899</v>
      </c>
      <c r="L30" s="396">
        <v>100</v>
      </c>
      <c r="M30" s="397"/>
      <c r="N30" s="397"/>
      <c r="O30" s="398"/>
      <c r="P30" s="398"/>
      <c r="Q30" s="398"/>
      <c r="R30" s="398"/>
      <c r="S30" s="398"/>
      <c r="T30" s="398"/>
      <c r="U30" s="399"/>
      <c r="V30" s="398"/>
      <c r="W30" s="398"/>
      <c r="X30" s="397"/>
      <c r="Y30" s="397"/>
      <c r="Z30" s="397"/>
      <c r="AA30" s="398">
        <v>100</v>
      </c>
      <c r="AB30" s="398"/>
      <c r="AC30" s="398"/>
      <c r="AD30" s="398"/>
      <c r="AE30" s="398"/>
      <c r="AF30" s="398"/>
      <c r="AG30" s="398"/>
      <c r="AH30" s="398"/>
      <c r="AI30" s="398"/>
      <c r="AJ30" s="398"/>
      <c r="AK30" s="398"/>
      <c r="AL30" s="398"/>
      <c r="AM30" s="398"/>
      <c r="AN30" s="330"/>
      <c r="AQ30" s="337"/>
      <c r="AR30" s="337"/>
      <c r="AS30" s="337"/>
      <c r="AT30" s="337"/>
    </row>
    <row r="31" spans="1:46" s="323" customFormat="1" x14ac:dyDescent="0.2">
      <c r="A31" s="113"/>
      <c r="B31" s="97"/>
      <c r="C31" s="312"/>
      <c r="D31" s="355"/>
      <c r="E31" s="355"/>
      <c r="F31" s="327">
        <f t="shared" si="2"/>
        <v>0</v>
      </c>
      <c r="G31" s="395">
        <v>0</v>
      </c>
      <c r="H31" s="395">
        <v>0</v>
      </c>
      <c r="I31" s="417"/>
      <c r="J31" s="395">
        <v>0</v>
      </c>
      <c r="K31" s="396">
        <v>0</v>
      </c>
      <c r="L31" s="396">
        <v>0</v>
      </c>
      <c r="M31" s="397"/>
      <c r="N31" s="397"/>
      <c r="O31" s="398"/>
      <c r="P31" s="398"/>
      <c r="Q31" s="398"/>
      <c r="R31" s="398"/>
      <c r="S31" s="398"/>
      <c r="T31" s="398"/>
      <c r="U31" s="399"/>
      <c r="V31" s="398"/>
      <c r="W31" s="398"/>
      <c r="X31" s="397"/>
      <c r="Y31" s="397"/>
      <c r="Z31" s="397"/>
      <c r="AA31" s="398"/>
      <c r="AB31" s="398"/>
      <c r="AC31" s="398"/>
      <c r="AD31" s="398"/>
      <c r="AE31" s="398"/>
      <c r="AF31" s="398"/>
      <c r="AG31" s="398"/>
      <c r="AH31" s="398"/>
      <c r="AI31" s="398"/>
      <c r="AJ31" s="398"/>
      <c r="AK31" s="398"/>
      <c r="AL31" s="398"/>
      <c r="AM31" s="398"/>
      <c r="AN31" s="330"/>
      <c r="AQ31" s="330"/>
      <c r="AR31" s="330"/>
      <c r="AS31" s="330"/>
      <c r="AT31" s="330"/>
    </row>
    <row r="32" spans="1:46" s="337" customFormat="1" ht="13.5" thickBot="1" x14ac:dyDescent="0.25">
      <c r="A32" s="384"/>
      <c r="B32" s="361"/>
      <c r="C32" s="224"/>
      <c r="D32" s="316"/>
      <c r="E32" s="316"/>
      <c r="F32" s="321"/>
      <c r="G32" s="406"/>
      <c r="H32" s="406"/>
      <c r="I32" s="406"/>
      <c r="J32" s="406"/>
      <c r="K32" s="417"/>
      <c r="L32" s="417"/>
      <c r="M32" s="429"/>
      <c r="N32" s="429"/>
      <c r="O32" s="429"/>
      <c r="P32" s="429"/>
      <c r="Q32" s="429"/>
      <c r="R32" s="429"/>
      <c r="S32" s="429"/>
      <c r="T32" s="429"/>
      <c r="U32" s="429"/>
      <c r="V32" s="429"/>
      <c r="W32" s="429"/>
      <c r="X32" s="429"/>
      <c r="Y32" s="429"/>
      <c r="Z32" s="429"/>
      <c r="AA32" s="429"/>
      <c r="AB32" s="429"/>
      <c r="AC32" s="429"/>
      <c r="AD32" s="429"/>
      <c r="AE32" s="429"/>
      <c r="AF32" s="429"/>
      <c r="AG32" s="429"/>
      <c r="AH32" s="429"/>
      <c r="AI32" s="429"/>
      <c r="AJ32" s="429"/>
      <c r="AK32" s="430"/>
      <c r="AL32" s="430"/>
      <c r="AM32" s="430"/>
      <c r="AQ32" s="330"/>
      <c r="AR32" s="330"/>
      <c r="AS32" s="330"/>
      <c r="AT32" s="330"/>
    </row>
    <row r="33" spans="1:46" s="337" customFormat="1" ht="13.5" thickBot="1" x14ac:dyDescent="0.25">
      <c r="A33" s="50"/>
      <c r="B33" s="362"/>
      <c r="C33" s="358" t="s">
        <v>293</v>
      </c>
      <c r="D33" s="314">
        <f t="shared" ref="D33:F33" si="3">SUM(D28:D32)</f>
        <v>25</v>
      </c>
      <c r="E33" s="314">
        <f t="shared" si="3"/>
        <v>60</v>
      </c>
      <c r="F33" s="333">
        <f t="shared" si="3"/>
        <v>510000</v>
      </c>
      <c r="G33" s="432">
        <v>1297.4683544303798</v>
      </c>
      <c r="H33" s="432">
        <v>375.86053741949809</v>
      </c>
      <c r="I33" s="432">
        <v>0</v>
      </c>
      <c r="J33" s="432">
        <v>921.60781701088172</v>
      </c>
      <c r="K33" s="432">
        <v>-721.60781701088172</v>
      </c>
      <c r="L33" s="432">
        <v>200</v>
      </c>
      <c r="M33" s="420">
        <v>0</v>
      </c>
      <c r="N33" s="420">
        <v>0</v>
      </c>
      <c r="O33" s="420">
        <v>0</v>
      </c>
      <c r="P33" s="420">
        <v>0</v>
      </c>
      <c r="Q33" s="420">
        <v>100</v>
      </c>
      <c r="R33" s="420">
        <v>0</v>
      </c>
      <c r="S33" s="420">
        <v>0</v>
      </c>
      <c r="T33" s="420">
        <v>0</v>
      </c>
      <c r="U33" s="420">
        <v>0</v>
      </c>
      <c r="V33" s="420">
        <v>0</v>
      </c>
      <c r="W33" s="420">
        <v>0</v>
      </c>
      <c r="X33" s="420">
        <v>0</v>
      </c>
      <c r="Y33" s="420">
        <v>0</v>
      </c>
      <c r="Z33" s="420">
        <v>0</v>
      </c>
      <c r="AA33" s="420">
        <v>100</v>
      </c>
      <c r="AB33" s="420">
        <v>0</v>
      </c>
      <c r="AC33" s="420">
        <v>0</v>
      </c>
      <c r="AD33" s="420">
        <v>0</v>
      </c>
      <c r="AE33" s="420">
        <v>0</v>
      </c>
      <c r="AF33" s="420">
        <v>0</v>
      </c>
      <c r="AG33" s="420">
        <v>0</v>
      </c>
      <c r="AH33" s="420">
        <v>0</v>
      </c>
      <c r="AI33" s="420">
        <v>0</v>
      </c>
      <c r="AJ33" s="420">
        <v>0</v>
      </c>
      <c r="AK33" s="420">
        <v>0</v>
      </c>
      <c r="AL33" s="420"/>
      <c r="AM33" s="420">
        <v>0</v>
      </c>
      <c r="AQ33" s="330"/>
      <c r="AR33" s="330"/>
      <c r="AS33" s="330"/>
      <c r="AT33" s="330"/>
    </row>
    <row r="34" spans="1:46" s="323" customFormat="1" x14ac:dyDescent="0.2">
      <c r="A34" s="106"/>
      <c r="B34" s="260"/>
      <c r="C34" s="345"/>
      <c r="D34" s="346"/>
      <c r="E34" s="331"/>
      <c r="F34" s="344"/>
      <c r="G34" s="417"/>
      <c r="H34" s="417"/>
      <c r="I34" s="417"/>
      <c r="J34" s="417"/>
      <c r="K34" s="433"/>
      <c r="L34" s="434"/>
      <c r="M34" s="435"/>
      <c r="N34" s="436"/>
      <c r="O34" s="436"/>
      <c r="P34" s="436"/>
      <c r="Q34" s="436"/>
      <c r="R34" s="436"/>
      <c r="S34" s="436"/>
      <c r="T34" s="436"/>
      <c r="U34" s="436"/>
      <c r="V34" s="436"/>
      <c r="W34" s="436"/>
      <c r="X34" s="436"/>
      <c r="Y34" s="436"/>
      <c r="Z34" s="436"/>
      <c r="AA34" s="436"/>
      <c r="AB34" s="436"/>
      <c r="AC34" s="436"/>
      <c r="AD34" s="436"/>
      <c r="AE34" s="436"/>
      <c r="AF34" s="436"/>
      <c r="AG34" s="436"/>
      <c r="AH34" s="436"/>
      <c r="AI34" s="436"/>
      <c r="AJ34" s="436"/>
      <c r="AK34" s="437"/>
      <c r="AL34" s="437"/>
      <c r="AM34" s="438"/>
      <c r="AQ34" s="330"/>
      <c r="AR34" s="330"/>
      <c r="AS34" s="330"/>
      <c r="AT34" s="330"/>
    </row>
    <row r="35" spans="1:46" s="323" customFormat="1" x14ac:dyDescent="0.2">
      <c r="A35" s="113"/>
      <c r="B35" s="307"/>
      <c r="C35" s="338"/>
      <c r="D35" s="347"/>
      <c r="E35" s="347"/>
      <c r="F35" s="344"/>
      <c r="G35" s="417"/>
      <c r="H35" s="417"/>
      <c r="I35" s="439"/>
      <c r="J35" s="439"/>
      <c r="K35" s="440"/>
      <c r="L35" s="441"/>
      <c r="M35" s="442"/>
      <c r="N35" s="443"/>
      <c r="O35" s="443"/>
      <c r="P35" s="443"/>
      <c r="Q35" s="443"/>
      <c r="R35" s="443"/>
      <c r="S35" s="443"/>
      <c r="T35" s="443"/>
      <c r="U35" s="443"/>
      <c r="V35" s="443"/>
      <c r="W35" s="443"/>
      <c r="X35" s="443"/>
      <c r="Y35" s="443"/>
      <c r="Z35" s="443"/>
      <c r="AA35" s="443"/>
      <c r="AB35" s="443"/>
      <c r="AC35" s="443"/>
      <c r="AD35" s="443"/>
      <c r="AE35" s="443"/>
      <c r="AF35" s="443"/>
      <c r="AG35" s="443"/>
      <c r="AH35" s="443"/>
      <c r="AI35" s="443"/>
      <c r="AJ35" s="443"/>
      <c r="AK35" s="444"/>
      <c r="AL35" s="444"/>
      <c r="AM35" s="445"/>
      <c r="AP35" s="330"/>
      <c r="AQ35" s="330"/>
      <c r="AT35" s="330"/>
    </row>
    <row r="36" spans="1:46" s="323" customFormat="1" ht="13.5" thickBot="1" x14ac:dyDescent="0.25">
      <c r="A36" s="113"/>
      <c r="B36" s="307"/>
      <c r="C36" s="341"/>
      <c r="D36" s="348"/>
      <c r="E36" s="348"/>
      <c r="F36" s="344"/>
      <c r="G36" s="417"/>
      <c r="H36" s="417"/>
      <c r="I36" s="431"/>
      <c r="J36" s="431"/>
      <c r="K36" s="446"/>
      <c r="L36" s="447"/>
      <c r="M36" s="448"/>
      <c r="N36" s="449"/>
      <c r="O36" s="449"/>
      <c r="P36" s="449"/>
      <c r="Q36" s="449"/>
      <c r="R36" s="449"/>
      <c r="S36" s="449"/>
      <c r="T36" s="449"/>
      <c r="U36" s="449"/>
      <c r="V36" s="449"/>
      <c r="W36" s="449"/>
      <c r="X36" s="449"/>
      <c r="Y36" s="449"/>
      <c r="Z36" s="449"/>
      <c r="AA36" s="449"/>
      <c r="AB36" s="449"/>
      <c r="AC36" s="449"/>
      <c r="AD36" s="449"/>
      <c r="AE36" s="449"/>
      <c r="AF36" s="449"/>
      <c r="AG36" s="449"/>
      <c r="AH36" s="449"/>
      <c r="AI36" s="449"/>
      <c r="AJ36" s="449"/>
      <c r="AK36" s="450"/>
      <c r="AL36" s="450"/>
      <c r="AM36" s="451"/>
      <c r="AQ36" s="337"/>
      <c r="AR36" s="337"/>
      <c r="AS36" s="337"/>
      <c r="AT36" s="337"/>
    </row>
    <row r="37" spans="1:46" s="337" customFormat="1" ht="13.5" thickBot="1" x14ac:dyDescent="0.25">
      <c r="A37" s="50"/>
      <c r="B37" s="362"/>
      <c r="C37" s="332" t="s">
        <v>197</v>
      </c>
      <c r="D37" s="333">
        <f>SUM(D34:D36)</f>
        <v>0</v>
      </c>
      <c r="E37" s="333">
        <f t="shared" ref="E37:F37" si="4">SUM(E34:E36)</f>
        <v>0</v>
      </c>
      <c r="F37" s="333">
        <f t="shared" si="4"/>
        <v>0</v>
      </c>
      <c r="G37" s="432">
        <v>0</v>
      </c>
      <c r="H37" s="432">
        <v>0</v>
      </c>
      <c r="I37" s="432">
        <v>0</v>
      </c>
      <c r="J37" s="432">
        <v>0</v>
      </c>
      <c r="K37" s="432">
        <v>0</v>
      </c>
      <c r="L37" s="432">
        <v>0</v>
      </c>
      <c r="M37" s="420">
        <v>0</v>
      </c>
      <c r="N37" s="420">
        <v>0</v>
      </c>
      <c r="O37" s="420">
        <v>0</v>
      </c>
      <c r="P37" s="420">
        <v>0</v>
      </c>
      <c r="Q37" s="420">
        <v>0</v>
      </c>
      <c r="R37" s="420">
        <v>0</v>
      </c>
      <c r="S37" s="420">
        <v>0</v>
      </c>
      <c r="T37" s="420">
        <v>0</v>
      </c>
      <c r="U37" s="420">
        <v>0</v>
      </c>
      <c r="V37" s="420">
        <v>0</v>
      </c>
      <c r="W37" s="420">
        <v>0</v>
      </c>
      <c r="X37" s="420">
        <v>0</v>
      </c>
      <c r="Y37" s="420">
        <v>0</v>
      </c>
      <c r="Z37" s="420">
        <v>0</v>
      </c>
      <c r="AA37" s="420">
        <v>0</v>
      </c>
      <c r="AB37" s="420">
        <v>0</v>
      </c>
      <c r="AC37" s="420">
        <v>0</v>
      </c>
      <c r="AD37" s="420">
        <v>0</v>
      </c>
      <c r="AE37" s="420">
        <v>0</v>
      </c>
      <c r="AF37" s="420">
        <v>0</v>
      </c>
      <c r="AG37" s="420">
        <v>0</v>
      </c>
      <c r="AH37" s="420">
        <v>0</v>
      </c>
      <c r="AI37" s="420">
        <v>0</v>
      </c>
      <c r="AJ37" s="420"/>
      <c r="AK37" s="420">
        <v>0</v>
      </c>
      <c r="AL37" s="420"/>
      <c r="AM37" s="420">
        <v>0</v>
      </c>
      <c r="AQ37" s="330"/>
      <c r="AR37" s="323"/>
      <c r="AS37" s="323"/>
      <c r="AT37" s="323"/>
    </row>
    <row r="38" spans="1:46" s="323" customFormat="1" x14ac:dyDescent="0.2">
      <c r="A38" s="174"/>
      <c r="B38" s="361"/>
      <c r="C38" s="329" t="s">
        <v>21</v>
      </c>
      <c r="D38" s="328"/>
      <c r="E38" s="328"/>
      <c r="F38" s="327"/>
      <c r="G38" s="395"/>
      <c r="H38" s="395"/>
      <c r="I38" s="395"/>
      <c r="J38" s="395"/>
      <c r="K38" s="401"/>
      <c r="L38" s="396">
        <v>631</v>
      </c>
      <c r="M38" s="397">
        <v>88.800000000000011</v>
      </c>
      <c r="N38" s="397">
        <v>17.760000000000002</v>
      </c>
      <c r="O38" s="398">
        <v>17.760000000000002</v>
      </c>
      <c r="P38" s="398">
        <v>62.160000000000004</v>
      </c>
      <c r="Q38" s="398">
        <v>88.800000000000011</v>
      </c>
      <c r="R38" s="398">
        <v>16.5</v>
      </c>
      <c r="S38" s="398">
        <v>0</v>
      </c>
      <c r="T38" s="398">
        <v>0</v>
      </c>
      <c r="U38" s="398"/>
      <c r="V38" s="398">
        <v>88.800000000000011</v>
      </c>
      <c r="W38" s="398">
        <v>88.800000000000011</v>
      </c>
      <c r="X38" s="398">
        <v>81.7</v>
      </c>
      <c r="Y38" s="398">
        <v>0</v>
      </c>
      <c r="Z38" s="398">
        <v>0</v>
      </c>
      <c r="AA38" s="398">
        <v>0</v>
      </c>
      <c r="AB38" s="398">
        <v>79.920000000000016</v>
      </c>
      <c r="AC38" s="398">
        <v>0</v>
      </c>
      <c r="AD38" s="398">
        <v>0</v>
      </c>
      <c r="AE38" s="398">
        <v>0</v>
      </c>
      <c r="AF38" s="398">
        <v>0</v>
      </c>
      <c r="AG38" s="398">
        <v>0</v>
      </c>
      <c r="AH38" s="398">
        <v>0</v>
      </c>
      <c r="AI38" s="398">
        <v>0</v>
      </c>
      <c r="AJ38" s="398"/>
      <c r="AK38" s="452"/>
      <c r="AL38" s="452"/>
      <c r="AM38" s="453"/>
      <c r="AQ38" s="337"/>
      <c r="AR38" s="337"/>
      <c r="AS38" s="337"/>
      <c r="AT38" s="337"/>
    </row>
    <row r="39" spans="1:46" s="323" customFormat="1" x14ac:dyDescent="0.2">
      <c r="A39" s="174"/>
      <c r="B39" s="361"/>
      <c r="C39" s="322" t="s">
        <v>7</v>
      </c>
      <c r="D39" s="320"/>
      <c r="E39" s="320"/>
      <c r="F39" s="321"/>
      <c r="G39" s="400"/>
      <c r="H39" s="400"/>
      <c r="I39" s="400"/>
      <c r="J39" s="400"/>
      <c r="K39" s="401"/>
      <c r="L39" s="396">
        <v>788.68000000000006</v>
      </c>
      <c r="M39" s="402">
        <v>44.400000000000006</v>
      </c>
      <c r="N39" s="402">
        <v>8.8800000000000008</v>
      </c>
      <c r="O39" s="403">
        <v>8.8800000000000008</v>
      </c>
      <c r="P39" s="403">
        <v>31.080000000000002</v>
      </c>
      <c r="Q39" s="403">
        <v>44.400000000000006</v>
      </c>
      <c r="R39" s="403">
        <v>8.25</v>
      </c>
      <c r="S39" s="403">
        <v>44.400000000000006</v>
      </c>
      <c r="T39" s="403">
        <v>32.68</v>
      </c>
      <c r="U39" s="403"/>
      <c r="V39" s="403">
        <v>44.400000000000006</v>
      </c>
      <c r="W39" s="403">
        <v>44.400000000000006</v>
      </c>
      <c r="X39" s="403">
        <v>40.85</v>
      </c>
      <c r="Y39" s="403">
        <v>40.85</v>
      </c>
      <c r="Z39" s="403">
        <v>40.85</v>
      </c>
      <c r="AA39" s="403">
        <v>44.400000000000006</v>
      </c>
      <c r="AB39" s="403">
        <v>39.960000000000008</v>
      </c>
      <c r="AC39" s="403">
        <v>40.85</v>
      </c>
      <c r="AD39" s="403">
        <v>41.400000000000006</v>
      </c>
      <c r="AE39" s="403">
        <v>44.400000000000006</v>
      </c>
      <c r="AF39" s="403">
        <v>44.400000000000006</v>
      </c>
      <c r="AG39" s="403">
        <v>43.45</v>
      </c>
      <c r="AH39" s="403">
        <v>44.400000000000006</v>
      </c>
      <c r="AI39" s="403">
        <v>11.1</v>
      </c>
      <c r="AJ39" s="403"/>
      <c r="AK39" s="454"/>
      <c r="AL39" s="454"/>
      <c r="AM39" s="455"/>
      <c r="AQ39" s="330"/>
    </row>
    <row r="40" spans="1:46" s="323" customFormat="1" x14ac:dyDescent="0.2">
      <c r="A40" s="174"/>
      <c r="B40" s="361"/>
      <c r="C40" s="341" t="s">
        <v>215</v>
      </c>
      <c r="D40" s="342"/>
      <c r="E40" s="342"/>
      <c r="F40" s="343"/>
      <c r="G40" s="456"/>
      <c r="H40" s="456"/>
      <c r="I40" s="456"/>
      <c r="J40" s="456"/>
      <c r="K40" s="401"/>
      <c r="L40" s="396"/>
      <c r="M40" s="448"/>
      <c r="N40" s="449"/>
      <c r="O40" s="449"/>
      <c r="P40" s="449"/>
      <c r="Q40" s="449"/>
      <c r="R40" s="449"/>
      <c r="S40" s="449"/>
      <c r="T40" s="449"/>
      <c r="U40" s="449"/>
      <c r="V40" s="449"/>
      <c r="W40" s="449"/>
      <c r="X40" s="449"/>
      <c r="Y40" s="449"/>
      <c r="Z40" s="449"/>
      <c r="AA40" s="449"/>
      <c r="AB40" s="449"/>
      <c r="AC40" s="449"/>
      <c r="AD40" s="403"/>
      <c r="AE40" s="449"/>
      <c r="AF40" s="449"/>
      <c r="AG40" s="449"/>
      <c r="AH40" s="449"/>
      <c r="AI40" s="449"/>
      <c r="AJ40" s="449"/>
      <c r="AK40" s="450"/>
      <c r="AL40" s="450"/>
      <c r="AM40" s="451"/>
      <c r="AQ40" s="330"/>
    </row>
    <row r="41" spans="1:46" s="323" customFormat="1" x14ac:dyDescent="0.2">
      <c r="A41" s="174"/>
      <c r="B41" s="361"/>
      <c r="C41" s="341" t="s">
        <v>213</v>
      </c>
      <c r="D41" s="342"/>
      <c r="E41" s="342"/>
      <c r="F41" s="343"/>
      <c r="G41" s="456"/>
      <c r="H41" s="456"/>
      <c r="I41" s="456"/>
      <c r="J41" s="456"/>
      <c r="K41" s="401"/>
      <c r="L41" s="396">
        <v>0</v>
      </c>
      <c r="M41" s="448"/>
      <c r="N41" s="449"/>
      <c r="O41" s="449"/>
      <c r="P41" s="449"/>
      <c r="Q41" s="449"/>
      <c r="R41" s="449"/>
      <c r="S41" s="449"/>
      <c r="T41" s="449"/>
      <c r="U41" s="449"/>
      <c r="V41" s="449"/>
      <c r="W41" s="449"/>
      <c r="X41" s="449"/>
      <c r="Y41" s="449"/>
      <c r="Z41" s="449"/>
      <c r="AA41" s="449"/>
      <c r="AB41" s="449"/>
      <c r="AC41" s="449"/>
      <c r="AD41" s="403">
        <v>0</v>
      </c>
      <c r="AE41" s="449"/>
      <c r="AF41" s="449"/>
      <c r="AG41" s="449"/>
      <c r="AH41" s="449"/>
      <c r="AI41" s="449"/>
      <c r="AJ41" s="449"/>
      <c r="AK41" s="450"/>
      <c r="AL41" s="450"/>
      <c r="AM41" s="451"/>
      <c r="AQ41" s="330"/>
    </row>
    <row r="42" spans="1:46" s="323" customFormat="1" x14ac:dyDescent="0.2">
      <c r="A42" s="174"/>
      <c r="B42" s="361"/>
      <c r="C42" s="319" t="s">
        <v>137</v>
      </c>
      <c r="D42" s="320"/>
      <c r="E42" s="320"/>
      <c r="F42" s="321"/>
      <c r="G42" s="400"/>
      <c r="H42" s="400"/>
      <c r="I42" s="400"/>
      <c r="J42" s="400"/>
      <c r="K42" s="401"/>
      <c r="L42" s="396">
        <v>380</v>
      </c>
      <c r="M42" s="402"/>
      <c r="N42" s="403"/>
      <c r="O42" s="403"/>
      <c r="P42" s="403"/>
      <c r="Q42" s="403"/>
      <c r="R42" s="403"/>
      <c r="S42" s="403">
        <v>200</v>
      </c>
      <c r="T42" s="403"/>
      <c r="U42" s="403"/>
      <c r="V42" s="403">
        <v>50</v>
      </c>
      <c r="W42" s="403"/>
      <c r="X42" s="403">
        <v>80</v>
      </c>
      <c r="Y42" s="403"/>
      <c r="Z42" s="403"/>
      <c r="AA42" s="403">
        <v>50</v>
      </c>
      <c r="AB42" s="403"/>
      <c r="AC42" s="403"/>
      <c r="AD42" s="402"/>
      <c r="AE42" s="402"/>
      <c r="AF42" s="402"/>
      <c r="AG42" s="402"/>
      <c r="AH42" s="403"/>
      <c r="AI42" s="403"/>
      <c r="AJ42" s="403"/>
      <c r="AK42" s="403"/>
      <c r="AL42" s="403"/>
      <c r="AM42" s="403"/>
      <c r="AQ42" s="337"/>
      <c r="AR42" s="337"/>
      <c r="AS42" s="337"/>
      <c r="AT42" s="337"/>
    </row>
    <row r="43" spans="1:46" s="323" customFormat="1" x14ac:dyDescent="0.2">
      <c r="A43" s="174"/>
      <c r="B43" s="361"/>
      <c r="C43" s="319" t="s">
        <v>267</v>
      </c>
      <c r="D43" s="320"/>
      <c r="E43" s="320"/>
      <c r="F43" s="321"/>
      <c r="G43" s="400"/>
      <c r="H43" s="400"/>
      <c r="I43" s="400"/>
      <c r="J43" s="400"/>
      <c r="K43" s="401"/>
      <c r="L43" s="396">
        <v>666</v>
      </c>
      <c r="M43" s="402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3"/>
      <c r="AH43" s="403"/>
      <c r="AI43" s="403">
        <v>666</v>
      </c>
      <c r="AJ43" s="403"/>
      <c r="AK43" s="403"/>
      <c r="AL43" s="403"/>
      <c r="AM43" s="403"/>
      <c r="AQ43" s="330"/>
    </row>
    <row r="44" spans="1:46" s="323" customFormat="1" x14ac:dyDescent="0.2">
      <c r="A44" s="174"/>
      <c r="B44" s="477"/>
      <c r="C44" s="478" t="s">
        <v>297</v>
      </c>
      <c r="D44" s="479"/>
      <c r="E44" s="479"/>
      <c r="F44" s="480"/>
      <c r="G44" s="481"/>
      <c r="H44" s="481"/>
      <c r="I44" s="481"/>
      <c r="J44" s="481"/>
      <c r="K44" s="482"/>
      <c r="L44" s="483">
        <v>3408.5</v>
      </c>
      <c r="M44" s="484">
        <v>195</v>
      </c>
      <c r="N44" s="485">
        <v>151</v>
      </c>
      <c r="O44" s="485">
        <v>151</v>
      </c>
      <c r="P44" s="485">
        <v>169</v>
      </c>
      <c r="Q44" s="485">
        <v>405</v>
      </c>
      <c r="R44" s="485">
        <v>20</v>
      </c>
      <c r="S44" s="485">
        <v>76.5</v>
      </c>
      <c r="T44" s="485">
        <v>94</v>
      </c>
      <c r="U44" s="485"/>
      <c r="V44" s="485">
        <v>195</v>
      </c>
      <c r="W44" s="485">
        <v>205</v>
      </c>
      <c r="X44" s="485">
        <v>104</v>
      </c>
      <c r="Y44" s="485">
        <v>163</v>
      </c>
      <c r="Z44" s="485">
        <v>368</v>
      </c>
      <c r="AA44" s="485">
        <v>26</v>
      </c>
      <c r="AB44" s="485">
        <v>279</v>
      </c>
      <c r="AC44" s="485">
        <v>143</v>
      </c>
      <c r="AD44" s="485">
        <v>142</v>
      </c>
      <c r="AE44" s="485">
        <v>220</v>
      </c>
      <c r="AF44" s="485">
        <v>400</v>
      </c>
      <c r="AG44" s="485">
        <v>-99</v>
      </c>
      <c r="AH44" s="485">
        <v>-10</v>
      </c>
      <c r="AI44" s="485">
        <v>11</v>
      </c>
      <c r="AJ44" s="485"/>
      <c r="AK44" s="486"/>
      <c r="AL44" s="450"/>
      <c r="AM44" s="449"/>
      <c r="AQ44" s="337"/>
      <c r="AR44" s="337"/>
      <c r="AS44" s="337"/>
      <c r="AT44" s="337"/>
    </row>
    <row r="45" spans="1:46" s="323" customFormat="1" x14ac:dyDescent="0.2">
      <c r="A45" s="174"/>
      <c r="B45" s="361"/>
      <c r="C45" s="341" t="s">
        <v>273</v>
      </c>
      <c r="D45" s="342"/>
      <c r="E45" s="342"/>
      <c r="F45" s="343"/>
      <c r="G45" s="456"/>
      <c r="H45" s="456"/>
      <c r="I45" s="456"/>
      <c r="J45" s="456"/>
      <c r="K45" s="401"/>
      <c r="L45" s="396">
        <v>0</v>
      </c>
      <c r="M45" s="448"/>
      <c r="N45" s="449"/>
      <c r="O45" s="449"/>
      <c r="P45" s="449"/>
      <c r="Q45" s="449"/>
      <c r="R45" s="449"/>
      <c r="S45" s="449"/>
      <c r="T45" s="449"/>
      <c r="U45" s="449"/>
      <c r="V45" s="449"/>
      <c r="W45" s="449"/>
      <c r="X45" s="449"/>
      <c r="Y45" s="449"/>
      <c r="Z45" s="449"/>
      <c r="AA45" s="449"/>
      <c r="AB45" s="449"/>
      <c r="AC45" s="449"/>
      <c r="AD45" s="449"/>
      <c r="AE45" s="449"/>
      <c r="AF45" s="449"/>
      <c r="AG45" s="449"/>
      <c r="AH45" s="449"/>
      <c r="AI45" s="449"/>
      <c r="AJ45" s="449"/>
      <c r="AK45" s="450"/>
      <c r="AL45" s="450"/>
      <c r="AM45" s="449"/>
      <c r="AQ45" s="330"/>
      <c r="AR45" s="337"/>
      <c r="AS45" s="337"/>
      <c r="AT45" s="330"/>
    </row>
    <row r="46" spans="1:46" s="323" customFormat="1" x14ac:dyDescent="0.2">
      <c r="A46" s="174"/>
      <c r="B46" s="361"/>
      <c r="C46" s="341" t="s">
        <v>187</v>
      </c>
      <c r="D46" s="342"/>
      <c r="E46" s="342"/>
      <c r="F46" s="343"/>
      <c r="G46" s="456"/>
      <c r="H46" s="456"/>
      <c r="I46" s="456"/>
      <c r="J46" s="456"/>
      <c r="K46" s="401"/>
      <c r="L46" s="396">
        <v>0</v>
      </c>
      <c r="M46" s="448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449"/>
      <c r="AA46" s="449"/>
      <c r="AB46" s="449"/>
      <c r="AC46" s="449"/>
      <c r="AD46" s="449"/>
      <c r="AE46" s="449"/>
      <c r="AF46" s="449"/>
      <c r="AG46" s="449"/>
      <c r="AH46" s="449"/>
      <c r="AI46" s="449"/>
      <c r="AJ46" s="449"/>
      <c r="AK46" s="450"/>
      <c r="AL46" s="450"/>
      <c r="AM46" s="449"/>
      <c r="AQ46" s="330"/>
      <c r="AR46" s="337"/>
      <c r="AS46" s="337"/>
      <c r="AT46" s="330"/>
    </row>
    <row r="47" spans="1:46" s="323" customFormat="1" x14ac:dyDescent="0.2">
      <c r="A47" s="174"/>
      <c r="B47" s="361"/>
      <c r="C47" s="341" t="s">
        <v>266</v>
      </c>
      <c r="D47" s="342"/>
      <c r="E47" s="342"/>
      <c r="F47" s="343"/>
      <c r="G47" s="456"/>
      <c r="H47" s="456"/>
      <c r="I47" s="456"/>
      <c r="J47" s="456"/>
      <c r="K47" s="401"/>
      <c r="L47" s="396">
        <v>0</v>
      </c>
      <c r="M47" s="448"/>
      <c r="N47" s="449"/>
      <c r="O47" s="449"/>
      <c r="P47" s="449"/>
      <c r="Q47" s="449"/>
      <c r="R47" s="449"/>
      <c r="S47" s="449"/>
      <c r="T47" s="449"/>
      <c r="U47" s="449"/>
      <c r="V47" s="449"/>
      <c r="W47" s="449"/>
      <c r="X47" s="449"/>
      <c r="Y47" s="449"/>
      <c r="Z47" s="449"/>
      <c r="AA47" s="449"/>
      <c r="AB47" s="449"/>
      <c r="AC47" s="449"/>
      <c r="AD47" s="449"/>
      <c r="AE47" s="449"/>
      <c r="AF47" s="449"/>
      <c r="AG47" s="449"/>
      <c r="AH47" s="449"/>
      <c r="AI47" s="449"/>
      <c r="AJ47" s="449"/>
      <c r="AK47" s="450"/>
      <c r="AL47" s="450"/>
      <c r="AM47" s="449"/>
      <c r="AQ47" s="330"/>
      <c r="AT47" s="330"/>
    </row>
    <row r="48" spans="1:46" s="323" customFormat="1" x14ac:dyDescent="0.2">
      <c r="A48" s="174"/>
      <c r="B48" s="361"/>
      <c r="C48" s="341" t="s">
        <v>277</v>
      </c>
      <c r="D48" s="342"/>
      <c r="E48" s="342"/>
      <c r="F48" s="343"/>
      <c r="G48" s="456"/>
      <c r="H48" s="456"/>
      <c r="I48" s="456"/>
      <c r="J48" s="456"/>
      <c r="K48" s="401"/>
      <c r="L48" s="396">
        <v>60</v>
      </c>
      <c r="M48" s="448"/>
      <c r="N48" s="449"/>
      <c r="O48" s="449"/>
      <c r="P48" s="449"/>
      <c r="Q48" s="449"/>
      <c r="R48" s="449"/>
      <c r="S48" s="449"/>
      <c r="T48" s="449"/>
      <c r="U48" s="449"/>
      <c r="V48" s="449"/>
      <c r="W48" s="449"/>
      <c r="X48" s="449"/>
      <c r="Y48" s="449"/>
      <c r="Z48" s="449"/>
      <c r="AA48" s="449"/>
      <c r="AB48" s="449"/>
      <c r="AC48" s="449"/>
      <c r="AD48" s="449"/>
      <c r="AE48" s="449">
        <v>30</v>
      </c>
      <c r="AF48" s="449"/>
      <c r="AG48" s="449"/>
      <c r="AH48" s="449">
        <v>30</v>
      </c>
      <c r="AI48" s="449"/>
      <c r="AJ48" s="449"/>
      <c r="AK48" s="450"/>
      <c r="AL48" s="450"/>
      <c r="AM48" s="449"/>
    </row>
    <row r="49" spans="1:40" s="323" customFormat="1" x14ac:dyDescent="0.2">
      <c r="A49" s="174"/>
      <c r="B49" s="361"/>
      <c r="C49" s="341" t="s">
        <v>271</v>
      </c>
      <c r="D49" s="342"/>
      <c r="E49" s="342"/>
      <c r="F49" s="343"/>
      <c r="G49" s="456"/>
      <c r="H49" s="456"/>
      <c r="I49" s="456"/>
      <c r="J49" s="456"/>
      <c r="K49" s="401"/>
      <c r="L49" s="396"/>
      <c r="M49" s="448"/>
      <c r="N49" s="449"/>
      <c r="O49" s="449"/>
      <c r="P49" s="449"/>
      <c r="Q49" s="449"/>
      <c r="R49" s="449"/>
      <c r="S49" s="449"/>
      <c r="T49" s="449"/>
      <c r="U49" s="449"/>
      <c r="V49" s="449"/>
      <c r="W49" s="449"/>
      <c r="X49" s="449"/>
      <c r="Y49" s="449"/>
      <c r="Z49" s="449"/>
      <c r="AA49" s="449"/>
      <c r="AB49" s="449"/>
      <c r="AC49" s="449"/>
      <c r="AD49" s="449"/>
      <c r="AE49" s="449"/>
      <c r="AF49" s="449"/>
      <c r="AG49" s="449"/>
      <c r="AH49" s="449"/>
      <c r="AI49" s="449"/>
      <c r="AJ49" s="449"/>
      <c r="AK49" s="450"/>
      <c r="AL49" s="450"/>
      <c r="AM49" s="449"/>
    </row>
    <row r="50" spans="1:40" s="323" customFormat="1" x14ac:dyDescent="0.2">
      <c r="A50" s="174"/>
      <c r="B50" s="361"/>
      <c r="C50" s="341" t="s">
        <v>272</v>
      </c>
      <c r="D50" s="342"/>
      <c r="E50" s="342"/>
      <c r="F50" s="343"/>
      <c r="G50" s="456"/>
      <c r="H50" s="456"/>
      <c r="I50" s="456"/>
      <c r="J50" s="456"/>
      <c r="K50" s="401"/>
      <c r="L50" s="396"/>
      <c r="M50" s="448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49"/>
      <c r="AA50" s="449"/>
      <c r="AB50" s="449"/>
      <c r="AC50" s="449"/>
      <c r="AD50" s="449"/>
      <c r="AE50" s="449"/>
      <c r="AF50" s="449"/>
      <c r="AG50" s="449"/>
      <c r="AH50" s="449"/>
      <c r="AI50" s="449"/>
      <c r="AJ50" s="449"/>
      <c r="AK50" s="450"/>
      <c r="AL50" s="450"/>
      <c r="AM50" s="449"/>
    </row>
    <row r="51" spans="1:40" s="323" customFormat="1" x14ac:dyDescent="0.2">
      <c r="A51" s="174"/>
      <c r="B51" s="361"/>
      <c r="C51" s="341" t="s">
        <v>268</v>
      </c>
      <c r="D51" s="342"/>
      <c r="E51" s="342"/>
      <c r="F51" s="343"/>
      <c r="G51" s="456"/>
      <c r="H51" s="456"/>
      <c r="I51" s="456"/>
      <c r="J51" s="456"/>
      <c r="K51" s="401"/>
      <c r="L51" s="396">
        <v>0</v>
      </c>
      <c r="M51" s="448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449"/>
      <c r="AB51" s="449"/>
      <c r="AC51" s="449"/>
      <c r="AD51" s="457"/>
      <c r="AE51" s="457"/>
      <c r="AF51" s="457"/>
      <c r="AG51" s="457"/>
      <c r="AH51" s="449"/>
      <c r="AI51" s="449"/>
      <c r="AJ51" s="449"/>
      <c r="AK51" s="450"/>
      <c r="AL51" s="450"/>
      <c r="AM51" s="449"/>
    </row>
    <row r="52" spans="1:40" s="323" customFormat="1" x14ac:dyDescent="0.2">
      <c r="A52" s="174"/>
      <c r="B52" s="361"/>
      <c r="C52" s="319" t="s">
        <v>276</v>
      </c>
      <c r="D52" s="320"/>
      <c r="E52" s="320"/>
      <c r="F52" s="321"/>
      <c r="G52" s="400"/>
      <c r="H52" s="400"/>
      <c r="I52" s="400"/>
      <c r="J52" s="400"/>
      <c r="K52" s="401"/>
      <c r="L52" s="396">
        <v>888</v>
      </c>
      <c r="M52" s="402"/>
      <c r="N52" s="403"/>
      <c r="O52" s="403"/>
      <c r="P52" s="403"/>
      <c r="Q52" s="403"/>
      <c r="R52" s="403"/>
      <c r="S52" s="403"/>
      <c r="T52" s="403"/>
      <c r="U52" s="403">
        <v>888</v>
      </c>
      <c r="V52" s="403"/>
      <c r="W52" s="403"/>
      <c r="X52" s="403"/>
      <c r="Y52" s="403"/>
      <c r="Z52" s="403"/>
      <c r="AA52" s="403"/>
      <c r="AB52" s="403"/>
      <c r="AC52" s="403"/>
      <c r="AD52" s="403"/>
      <c r="AE52" s="403"/>
      <c r="AF52" s="403"/>
      <c r="AG52" s="403"/>
      <c r="AH52" s="403"/>
      <c r="AI52" s="403"/>
      <c r="AJ52" s="403"/>
      <c r="AK52" s="403"/>
      <c r="AL52" s="449"/>
      <c r="AM52" s="449"/>
    </row>
    <row r="53" spans="1:40" s="323" customFormat="1" x14ac:dyDescent="0.2">
      <c r="A53" s="174"/>
      <c r="B53" s="361"/>
      <c r="C53" s="319" t="s">
        <v>275</v>
      </c>
      <c r="D53" s="320"/>
      <c r="E53" s="320"/>
      <c r="F53" s="321"/>
      <c r="G53" s="400"/>
      <c r="H53" s="400"/>
      <c r="I53" s="400"/>
      <c r="J53" s="400"/>
      <c r="K53" s="401"/>
      <c r="L53" s="396">
        <v>0</v>
      </c>
      <c r="M53" s="402"/>
      <c r="N53" s="403"/>
      <c r="O53" s="403"/>
      <c r="P53" s="403"/>
      <c r="Q53" s="403"/>
      <c r="R53" s="403"/>
      <c r="S53" s="403"/>
      <c r="T53" s="403"/>
      <c r="U53" s="403"/>
      <c r="V53" s="403"/>
      <c r="W53" s="403"/>
      <c r="X53" s="403"/>
      <c r="Y53" s="403"/>
      <c r="Z53" s="403"/>
      <c r="AA53" s="403"/>
      <c r="AB53" s="403"/>
      <c r="AC53" s="403"/>
      <c r="AD53" s="403"/>
      <c r="AE53" s="403"/>
      <c r="AF53" s="403"/>
      <c r="AG53" s="403"/>
      <c r="AH53" s="403"/>
      <c r="AI53" s="403"/>
      <c r="AJ53" s="403"/>
      <c r="AK53" s="403"/>
      <c r="AL53" s="449"/>
      <c r="AM53" s="449"/>
    </row>
    <row r="54" spans="1:40" s="323" customFormat="1" x14ac:dyDescent="0.2">
      <c r="A54" s="174"/>
      <c r="B54" s="361"/>
      <c r="C54" s="319" t="s">
        <v>269</v>
      </c>
      <c r="D54" s="320"/>
      <c r="E54" s="320"/>
      <c r="F54" s="321"/>
      <c r="G54" s="400"/>
      <c r="H54" s="400"/>
      <c r="I54" s="400"/>
      <c r="J54" s="400"/>
      <c r="K54" s="401"/>
      <c r="L54" s="396">
        <v>0</v>
      </c>
      <c r="M54" s="402"/>
      <c r="N54" s="403"/>
      <c r="O54" s="403"/>
      <c r="P54" s="403"/>
      <c r="Q54" s="403"/>
      <c r="R54" s="403"/>
      <c r="S54" s="403"/>
      <c r="T54" s="403"/>
      <c r="U54" s="403"/>
      <c r="V54" s="403"/>
      <c r="W54" s="403"/>
      <c r="X54" s="403"/>
      <c r="Y54" s="403"/>
      <c r="Z54" s="403"/>
      <c r="AA54" s="403"/>
      <c r="AB54" s="403"/>
      <c r="AC54" s="403"/>
      <c r="AD54" s="403"/>
      <c r="AE54" s="403"/>
      <c r="AF54" s="403"/>
      <c r="AG54" s="403"/>
      <c r="AH54" s="403"/>
      <c r="AI54" s="403"/>
      <c r="AJ54" s="403"/>
      <c r="AK54" s="403"/>
      <c r="AL54" s="443"/>
      <c r="AM54" s="443"/>
    </row>
    <row r="55" spans="1:40" s="323" customFormat="1" ht="13.5" thickBot="1" x14ac:dyDescent="0.25">
      <c r="A55" s="174"/>
      <c r="B55" s="361"/>
      <c r="C55" s="338" t="s">
        <v>212</v>
      </c>
      <c r="D55" s="339"/>
      <c r="E55" s="339"/>
      <c r="F55" s="340"/>
      <c r="G55" s="458"/>
      <c r="H55" s="458"/>
      <c r="I55" s="458"/>
      <c r="J55" s="458"/>
      <c r="K55" s="401"/>
      <c r="L55" s="396">
        <v>0</v>
      </c>
      <c r="M55" s="442"/>
      <c r="N55" s="442"/>
      <c r="O55" s="443"/>
      <c r="P55" s="443"/>
      <c r="Q55" s="443"/>
      <c r="R55" s="443"/>
      <c r="S55" s="443"/>
      <c r="T55" s="443"/>
      <c r="U55" s="442"/>
      <c r="V55" s="443"/>
      <c r="W55" s="443"/>
      <c r="X55" s="442"/>
      <c r="Y55" s="442"/>
      <c r="Z55" s="442"/>
      <c r="AA55" s="443"/>
      <c r="AB55" s="443"/>
      <c r="AC55" s="443"/>
      <c r="AD55" s="443"/>
      <c r="AE55" s="443"/>
      <c r="AF55" s="443"/>
      <c r="AG55" s="443"/>
      <c r="AH55" s="443"/>
      <c r="AI55" s="443"/>
      <c r="AJ55" s="443"/>
      <c r="AK55" s="444"/>
      <c r="AL55" s="444"/>
      <c r="AM55" s="443"/>
      <c r="AN55" s="330"/>
    </row>
    <row r="56" spans="1:40" s="337" customFormat="1" ht="13.5" thickBot="1" x14ac:dyDescent="0.25">
      <c r="A56" s="50"/>
      <c r="B56" s="362"/>
      <c r="C56" s="332" t="s">
        <v>151</v>
      </c>
      <c r="D56" s="333">
        <f>SUM(D38:D55)</f>
        <v>0</v>
      </c>
      <c r="E56" s="333">
        <f>SUM(E38:E55)</f>
        <v>0</v>
      </c>
      <c r="F56" s="333"/>
      <c r="G56" s="432"/>
      <c r="H56" s="432"/>
      <c r="I56" s="432"/>
      <c r="J56" s="432"/>
      <c r="K56" s="459"/>
      <c r="L56" s="432">
        <v>6822.18</v>
      </c>
      <c r="M56" s="420">
        <v>328.20000000000005</v>
      </c>
      <c r="N56" s="420">
        <v>177.64</v>
      </c>
      <c r="O56" s="420">
        <v>177.64</v>
      </c>
      <c r="P56" s="420">
        <v>262.24</v>
      </c>
      <c r="Q56" s="420">
        <v>538.20000000000005</v>
      </c>
      <c r="R56" s="420">
        <v>44.75</v>
      </c>
      <c r="S56" s="420">
        <v>320.89999999999998</v>
      </c>
      <c r="T56" s="420">
        <v>126.68</v>
      </c>
      <c r="U56" s="420">
        <v>888</v>
      </c>
      <c r="V56" s="420">
        <v>378.20000000000005</v>
      </c>
      <c r="W56" s="420">
        <v>338.20000000000005</v>
      </c>
      <c r="X56" s="420">
        <v>306.55</v>
      </c>
      <c r="Y56" s="420">
        <v>203.85</v>
      </c>
      <c r="Z56" s="420">
        <v>408.85</v>
      </c>
      <c r="AA56" s="420">
        <v>120.4</v>
      </c>
      <c r="AB56" s="420">
        <v>398.88</v>
      </c>
      <c r="AC56" s="420">
        <v>183.85</v>
      </c>
      <c r="AD56" s="420">
        <v>183.4</v>
      </c>
      <c r="AE56" s="420">
        <v>294.39999999999998</v>
      </c>
      <c r="AF56" s="420">
        <v>444.4</v>
      </c>
      <c r="AG56" s="420">
        <v>-55.55</v>
      </c>
      <c r="AH56" s="420">
        <v>64.400000000000006</v>
      </c>
      <c r="AI56" s="420">
        <v>688.1</v>
      </c>
      <c r="AJ56" s="420"/>
      <c r="AK56" s="420">
        <v>0</v>
      </c>
      <c r="AL56" s="420"/>
      <c r="AM56" s="420">
        <v>0</v>
      </c>
    </row>
    <row r="57" spans="1:40" s="323" customFormat="1" x14ac:dyDescent="0.2">
      <c r="A57" s="174"/>
      <c r="B57" s="361"/>
      <c r="C57" s="341"/>
      <c r="D57" s="342"/>
      <c r="E57" s="342"/>
      <c r="F57" s="343"/>
      <c r="G57" s="456"/>
      <c r="H57" s="456"/>
      <c r="I57" s="456"/>
      <c r="J57" s="456"/>
      <c r="K57" s="447"/>
      <c r="L57" s="447">
        <v>0</v>
      </c>
      <c r="M57" s="448"/>
      <c r="N57" s="449"/>
      <c r="O57" s="449"/>
      <c r="P57" s="449"/>
      <c r="Q57" s="449"/>
      <c r="R57" s="449"/>
      <c r="S57" s="449"/>
      <c r="T57" s="449"/>
      <c r="U57" s="449"/>
      <c r="V57" s="449"/>
      <c r="W57" s="449"/>
      <c r="X57" s="449"/>
      <c r="Y57" s="449"/>
      <c r="Z57" s="449"/>
      <c r="AA57" s="449"/>
      <c r="AB57" s="449"/>
      <c r="AC57" s="449"/>
      <c r="AD57" s="449"/>
      <c r="AE57" s="449"/>
      <c r="AF57" s="449"/>
      <c r="AG57" s="449"/>
      <c r="AH57" s="449"/>
      <c r="AI57" s="449"/>
      <c r="AJ57" s="449"/>
      <c r="AK57" s="450"/>
      <c r="AL57" s="450"/>
      <c r="AM57" s="449"/>
    </row>
    <row r="58" spans="1:40" s="323" customFormat="1" ht="13.5" thickBot="1" x14ac:dyDescent="0.25">
      <c r="A58" s="378"/>
      <c r="B58" s="379"/>
      <c r="C58" s="383"/>
      <c r="D58" s="324"/>
      <c r="E58" s="324"/>
      <c r="F58" s="325"/>
      <c r="G58" s="408"/>
      <c r="H58" s="408"/>
      <c r="I58" s="408"/>
      <c r="J58" s="408"/>
      <c r="K58" s="409"/>
      <c r="L58" s="409"/>
      <c r="M58" s="412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  <c r="AI58" s="411"/>
      <c r="AJ58" s="411"/>
      <c r="AK58" s="460"/>
      <c r="AL58" s="460"/>
      <c r="AM58" s="411"/>
    </row>
    <row r="59" spans="1:40" s="337" customFormat="1" ht="13.5" thickBot="1" x14ac:dyDescent="0.25">
      <c r="A59" s="230"/>
      <c r="B59" s="363"/>
      <c r="C59" s="351" t="s">
        <v>188</v>
      </c>
      <c r="D59" s="350">
        <f>SUM(D57:D58)</f>
        <v>0</v>
      </c>
      <c r="E59" s="350">
        <f>SUM(E57:E58)</f>
        <v>0</v>
      </c>
      <c r="F59" s="350"/>
      <c r="G59" s="461"/>
      <c r="H59" s="461"/>
      <c r="I59" s="461"/>
      <c r="J59" s="432"/>
      <c r="K59" s="459"/>
      <c r="L59" s="432">
        <v>0</v>
      </c>
      <c r="M59" s="420">
        <v>0</v>
      </c>
      <c r="N59" s="462">
        <v>0</v>
      </c>
      <c r="O59" s="462">
        <v>0</v>
      </c>
      <c r="P59" s="462">
        <v>0</v>
      </c>
      <c r="Q59" s="462">
        <v>0</v>
      </c>
      <c r="R59" s="462">
        <v>0</v>
      </c>
      <c r="S59" s="462">
        <v>0</v>
      </c>
      <c r="T59" s="462">
        <v>0</v>
      </c>
      <c r="U59" s="462">
        <v>0</v>
      </c>
      <c r="V59" s="462">
        <v>0</v>
      </c>
      <c r="W59" s="462">
        <v>0</v>
      </c>
      <c r="X59" s="462">
        <v>0</v>
      </c>
      <c r="Y59" s="462">
        <v>0</v>
      </c>
      <c r="Z59" s="462">
        <v>0</v>
      </c>
      <c r="AA59" s="462">
        <v>0</v>
      </c>
      <c r="AB59" s="462">
        <v>0</v>
      </c>
      <c r="AC59" s="462">
        <v>0</v>
      </c>
      <c r="AD59" s="462">
        <v>0</v>
      </c>
      <c r="AE59" s="462">
        <v>0</v>
      </c>
      <c r="AF59" s="462">
        <v>0</v>
      </c>
      <c r="AG59" s="462">
        <v>0</v>
      </c>
      <c r="AH59" s="462">
        <v>0</v>
      </c>
      <c r="AI59" s="462">
        <v>0</v>
      </c>
      <c r="AJ59" s="462"/>
      <c r="AK59" s="462">
        <v>0</v>
      </c>
      <c r="AL59" s="462"/>
      <c r="AM59" s="462">
        <v>0</v>
      </c>
    </row>
    <row r="60" spans="1:40" s="323" customFormat="1" x14ac:dyDescent="0.2">
      <c r="A60" s="230"/>
      <c r="B60" s="363"/>
      <c r="C60" s="345" t="s">
        <v>132</v>
      </c>
      <c r="D60" s="352"/>
      <c r="E60" s="352"/>
      <c r="F60" s="353"/>
      <c r="G60" s="463"/>
      <c r="H60" s="463"/>
      <c r="I60" s="463"/>
      <c r="J60" s="395"/>
      <c r="K60" s="396"/>
      <c r="L60" s="396">
        <v>3308</v>
      </c>
      <c r="M60" s="397">
        <v>0</v>
      </c>
      <c r="N60" s="435">
        <v>0</v>
      </c>
      <c r="O60" s="436">
        <v>0</v>
      </c>
      <c r="P60" s="436">
        <v>0</v>
      </c>
      <c r="Q60" s="435">
        <v>0</v>
      </c>
      <c r="R60" s="435">
        <v>0</v>
      </c>
      <c r="S60" s="436">
        <v>177.60000000000002</v>
      </c>
      <c r="T60" s="435">
        <v>326.8</v>
      </c>
      <c r="U60" s="435">
        <v>0</v>
      </c>
      <c r="V60" s="435">
        <v>0</v>
      </c>
      <c r="W60" s="435">
        <v>0</v>
      </c>
      <c r="X60" s="435">
        <v>0</v>
      </c>
      <c r="Y60" s="435">
        <v>163.4</v>
      </c>
      <c r="Z60" s="435">
        <v>408.5</v>
      </c>
      <c r="AA60" s="435">
        <v>177.60000000000002</v>
      </c>
      <c r="AB60" s="436">
        <v>0</v>
      </c>
      <c r="AC60" s="436">
        <v>163.4</v>
      </c>
      <c r="AD60" s="435">
        <v>124.19999999999999</v>
      </c>
      <c r="AE60" s="435">
        <v>444</v>
      </c>
      <c r="AF60" s="435">
        <v>444</v>
      </c>
      <c r="AG60" s="435">
        <v>434.5</v>
      </c>
      <c r="AH60" s="435">
        <v>444</v>
      </c>
      <c r="AI60" s="435">
        <v>0</v>
      </c>
      <c r="AJ60" s="436"/>
      <c r="AK60" s="437"/>
      <c r="AL60" s="437"/>
      <c r="AM60" s="436"/>
    </row>
    <row r="61" spans="1:40" s="323" customFormat="1" x14ac:dyDescent="0.2">
      <c r="A61" s="174"/>
      <c r="B61" s="361"/>
      <c r="C61" s="326" t="s">
        <v>195</v>
      </c>
      <c r="D61" s="328"/>
      <c r="E61" s="328"/>
      <c r="F61" s="327"/>
      <c r="G61" s="395"/>
      <c r="H61" s="395"/>
      <c r="I61" s="395"/>
      <c r="J61" s="395"/>
      <c r="K61" s="401"/>
      <c r="L61" s="401"/>
      <c r="M61" s="397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98"/>
      <c r="AB61" s="398"/>
      <c r="AC61" s="398"/>
      <c r="AD61" s="397"/>
      <c r="AE61" s="397"/>
      <c r="AF61" s="397"/>
      <c r="AG61" s="397"/>
      <c r="AH61" s="398"/>
      <c r="AI61" s="398"/>
      <c r="AJ61" s="398"/>
      <c r="AK61" s="452"/>
      <c r="AL61" s="452"/>
      <c r="AM61" s="398"/>
    </row>
    <row r="62" spans="1:40" s="323" customFormat="1" x14ac:dyDescent="0.2">
      <c r="A62" s="174"/>
      <c r="B62" s="361"/>
      <c r="C62" s="319" t="s">
        <v>211</v>
      </c>
      <c r="D62" s="320"/>
      <c r="E62" s="320"/>
      <c r="F62" s="321"/>
      <c r="G62" s="400"/>
      <c r="H62" s="400"/>
      <c r="I62" s="400"/>
      <c r="J62" s="400"/>
      <c r="K62" s="401"/>
      <c r="L62" s="401">
        <v>0</v>
      </c>
      <c r="M62" s="402"/>
      <c r="N62" s="403"/>
      <c r="O62" s="403"/>
      <c r="P62" s="403"/>
      <c r="Q62" s="403"/>
      <c r="R62" s="403"/>
      <c r="S62" s="403"/>
      <c r="T62" s="403"/>
      <c r="U62" s="403"/>
      <c r="V62" s="403"/>
      <c r="W62" s="403"/>
      <c r="X62" s="403"/>
      <c r="Y62" s="403"/>
      <c r="Z62" s="403"/>
      <c r="AA62" s="403"/>
      <c r="AB62" s="403"/>
      <c r="AC62" s="403"/>
      <c r="AD62" s="403"/>
      <c r="AE62" s="464"/>
      <c r="AF62" s="403"/>
      <c r="AG62" s="403"/>
      <c r="AH62" s="403"/>
      <c r="AI62" s="403"/>
      <c r="AJ62" s="403"/>
      <c r="AK62" s="454"/>
      <c r="AL62" s="454"/>
      <c r="AM62" s="403"/>
    </row>
    <row r="63" spans="1:40" s="323" customFormat="1" ht="13.5" thickBot="1" x14ac:dyDescent="0.25">
      <c r="A63" s="174"/>
      <c r="B63" s="361"/>
      <c r="C63" s="386" t="s">
        <v>192</v>
      </c>
      <c r="D63" s="324"/>
      <c r="E63" s="324"/>
      <c r="F63" s="325"/>
      <c r="G63" s="408"/>
      <c r="H63" s="408"/>
      <c r="I63" s="408"/>
      <c r="J63" s="408"/>
      <c r="K63" s="409"/>
      <c r="L63" s="409">
        <v>0</v>
      </c>
      <c r="M63" s="412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411"/>
      <c r="Z63" s="411"/>
      <c r="AA63" s="411"/>
      <c r="AB63" s="411"/>
      <c r="AC63" s="411"/>
      <c r="AD63" s="411"/>
      <c r="AE63" s="402"/>
      <c r="AF63" s="411"/>
      <c r="AG63" s="411"/>
      <c r="AH63" s="411"/>
      <c r="AI63" s="411"/>
      <c r="AJ63" s="411"/>
      <c r="AK63" s="460"/>
      <c r="AL63" s="460"/>
      <c r="AM63" s="411"/>
    </row>
    <row r="64" spans="1:40" s="337" customFormat="1" ht="13.5" thickBot="1" x14ac:dyDescent="0.25">
      <c r="A64" s="122"/>
      <c r="B64" s="364"/>
      <c r="C64" s="475" t="s">
        <v>141</v>
      </c>
      <c r="D64" s="418">
        <f t="shared" ref="D64:E64" si="5">SUM(D60:D63)</f>
        <v>0</v>
      </c>
      <c r="E64" s="418">
        <f t="shared" si="5"/>
        <v>0</v>
      </c>
      <c r="F64" s="335"/>
      <c r="G64" s="418">
        <v>0</v>
      </c>
      <c r="H64" s="418">
        <v>0</v>
      </c>
      <c r="I64" s="418">
        <v>0</v>
      </c>
      <c r="J64" s="418">
        <v>0</v>
      </c>
      <c r="K64" s="418">
        <v>0</v>
      </c>
      <c r="L64" s="418">
        <v>3308</v>
      </c>
      <c r="M64" s="427">
        <v>0</v>
      </c>
      <c r="N64" s="427">
        <v>0</v>
      </c>
      <c r="O64" s="427">
        <v>0</v>
      </c>
      <c r="P64" s="427">
        <v>0</v>
      </c>
      <c r="Q64" s="427">
        <v>0</v>
      </c>
      <c r="R64" s="427">
        <v>0</v>
      </c>
      <c r="S64" s="427">
        <v>177.60000000000002</v>
      </c>
      <c r="T64" s="427">
        <v>326.8</v>
      </c>
      <c r="U64" s="427">
        <v>0</v>
      </c>
      <c r="V64" s="427">
        <v>0</v>
      </c>
      <c r="W64" s="427">
        <v>0</v>
      </c>
      <c r="X64" s="427">
        <v>0</v>
      </c>
      <c r="Y64" s="427">
        <v>163.4</v>
      </c>
      <c r="Z64" s="427">
        <v>408.5</v>
      </c>
      <c r="AA64" s="427">
        <v>177.60000000000002</v>
      </c>
      <c r="AB64" s="427">
        <v>0</v>
      </c>
      <c r="AC64" s="427">
        <v>163.4</v>
      </c>
      <c r="AD64" s="427">
        <v>124.19999999999999</v>
      </c>
      <c r="AE64" s="427">
        <v>444</v>
      </c>
      <c r="AF64" s="427">
        <v>444</v>
      </c>
      <c r="AG64" s="427">
        <v>434.5</v>
      </c>
      <c r="AH64" s="427">
        <v>444</v>
      </c>
      <c r="AI64" s="427">
        <v>0</v>
      </c>
      <c r="AJ64" s="427"/>
      <c r="AK64" s="427">
        <v>0</v>
      </c>
      <c r="AL64" s="427"/>
      <c r="AM64" s="427">
        <v>0</v>
      </c>
    </row>
    <row r="65" spans="1:39" s="323" customFormat="1" ht="13.5" thickBot="1" x14ac:dyDescent="0.25">
      <c r="A65"/>
      <c r="B65"/>
      <c r="C65" s="338"/>
      <c r="D65" s="339"/>
      <c r="E65" s="339"/>
      <c r="F65" s="340"/>
      <c r="G65" s="458"/>
      <c r="H65" s="458"/>
      <c r="I65" s="458"/>
      <c r="J65" s="458"/>
      <c r="K65" s="441"/>
      <c r="L65" s="441"/>
      <c r="M65" s="442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</row>
    <row r="66" spans="1:39" s="323" customFormat="1" ht="13.5" thickBot="1" x14ac:dyDescent="0.25">
      <c r="A66" s="128"/>
      <c r="B66" s="365"/>
      <c r="C66" s="349" t="s">
        <v>147</v>
      </c>
      <c r="D66" s="474">
        <f>+D24+D27+D33+D37+D56+D59+D64</f>
        <v>160</v>
      </c>
      <c r="E66" s="474">
        <f>+E24+E27+E33+E37+E56+E59+E64</f>
        <v>970</v>
      </c>
      <c r="F66" s="334" t="e">
        <f>+F27+#REF!+F24</f>
        <v>#REF!</v>
      </c>
      <c r="G66" s="474">
        <v>14574.89451476793</v>
      </c>
      <c r="H66" s="474">
        <v>4222.1667036790295</v>
      </c>
      <c r="I66" s="474">
        <v>877</v>
      </c>
      <c r="J66" s="474">
        <v>11229.727811088902</v>
      </c>
      <c r="K66" s="474">
        <v>2018.012177067139</v>
      </c>
      <c r="L66" s="474">
        <v>17898.68</v>
      </c>
      <c r="M66" s="465">
        <v>888.2</v>
      </c>
      <c r="N66" s="465">
        <v>177.64</v>
      </c>
      <c r="O66" s="465">
        <v>177.64</v>
      </c>
      <c r="P66" s="465">
        <v>621.74</v>
      </c>
      <c r="Q66" s="465">
        <v>888.2</v>
      </c>
      <c r="R66" s="465">
        <v>164.75</v>
      </c>
      <c r="S66" s="465">
        <v>888</v>
      </c>
      <c r="T66" s="465">
        <v>653.48</v>
      </c>
      <c r="U66" s="465">
        <v>888</v>
      </c>
      <c r="V66" s="465">
        <v>888.2</v>
      </c>
      <c r="W66" s="465">
        <v>888.2</v>
      </c>
      <c r="X66" s="465">
        <v>816.55</v>
      </c>
      <c r="Y66" s="465">
        <v>817.25</v>
      </c>
      <c r="Z66" s="465">
        <v>817.35</v>
      </c>
      <c r="AA66" s="465">
        <v>888</v>
      </c>
      <c r="AB66" s="465">
        <v>798.88</v>
      </c>
      <c r="AC66" s="465">
        <v>817.25</v>
      </c>
      <c r="AD66" s="465">
        <v>827.6</v>
      </c>
      <c r="AE66" s="465">
        <v>888.4</v>
      </c>
      <c r="AF66" s="465">
        <v>888.4</v>
      </c>
      <c r="AG66" s="465">
        <v>868.95</v>
      </c>
      <c r="AH66" s="465">
        <v>888.4</v>
      </c>
      <c r="AI66" s="465">
        <v>887.6</v>
      </c>
      <c r="AJ66" s="465"/>
      <c r="AK66" s="465">
        <v>0</v>
      </c>
      <c r="AL66" s="465"/>
      <c r="AM66" s="466"/>
    </row>
    <row r="67" spans="1:39" s="323" customFormat="1" ht="13.5" thickBot="1" x14ac:dyDescent="0.25">
      <c r="A67"/>
      <c r="B67"/>
      <c r="C67" s="338"/>
      <c r="D67" s="339"/>
      <c r="E67" s="339"/>
      <c r="F67" s="340"/>
      <c r="G67" s="458"/>
      <c r="H67" s="458"/>
      <c r="I67" s="467"/>
      <c r="J67" s="458"/>
      <c r="K67" s="441"/>
      <c r="L67" s="441"/>
      <c r="M67" s="442"/>
      <c r="N67" s="443"/>
      <c r="O67" s="443"/>
      <c r="P67" s="443"/>
      <c r="Q67" s="443"/>
      <c r="R67" s="443"/>
      <c r="S67" s="443"/>
      <c r="T67" s="443"/>
      <c r="U67" s="443"/>
      <c r="V67" s="443"/>
      <c r="W67" s="443"/>
      <c r="X67" s="443"/>
      <c r="Y67" s="443"/>
      <c r="Z67" s="443"/>
      <c r="AA67" s="443"/>
      <c r="AB67" s="443"/>
      <c r="AC67" s="443"/>
      <c r="AD67" s="443"/>
      <c r="AE67" s="443"/>
      <c r="AF67" s="443"/>
      <c r="AG67" s="443"/>
      <c r="AH67" s="443"/>
      <c r="AI67" s="443"/>
      <c r="AJ67" s="443"/>
      <c r="AK67" s="443"/>
      <c r="AL67" s="443"/>
      <c r="AM67" s="443"/>
    </row>
    <row r="68" spans="1:39" ht="13.5" thickBot="1" x14ac:dyDescent="0.25">
      <c r="A68" s="128"/>
      <c r="B68" s="365"/>
      <c r="C68" s="141" t="s">
        <v>148</v>
      </c>
      <c r="D68" s="142"/>
      <c r="E68" s="142"/>
      <c r="F68" s="178"/>
      <c r="G68" s="468"/>
      <c r="H68" s="468"/>
      <c r="I68" s="469">
        <v>877</v>
      </c>
      <c r="J68" s="468"/>
      <c r="K68" s="470"/>
      <c r="L68" s="471"/>
      <c r="M68" s="476">
        <v>-0.20000000000004547</v>
      </c>
      <c r="N68" s="476">
        <v>-3.9999999999992042E-2</v>
      </c>
      <c r="O68" s="476">
        <v>-3.9999999999992042E-2</v>
      </c>
      <c r="P68" s="476">
        <v>-0.13999999999998636</v>
      </c>
      <c r="Q68" s="476">
        <v>-0.20000000000004547</v>
      </c>
      <c r="R68" s="476">
        <v>0.25</v>
      </c>
      <c r="S68" s="476">
        <v>0</v>
      </c>
      <c r="T68" s="476">
        <v>0.12000000000000455</v>
      </c>
      <c r="U68" s="476">
        <v>0</v>
      </c>
      <c r="V68" s="476">
        <v>-0.20000000000004547</v>
      </c>
      <c r="W68" s="476">
        <v>-0.20000000000004547</v>
      </c>
      <c r="X68" s="476">
        <v>0.45000000000004547</v>
      </c>
      <c r="Y68" s="476">
        <v>-0.25</v>
      </c>
      <c r="Z68" s="476">
        <v>-0.35000000000002274</v>
      </c>
      <c r="AA68" s="476">
        <v>0</v>
      </c>
      <c r="AB68" s="476">
        <v>0.32000000000005002</v>
      </c>
      <c r="AC68" s="476">
        <v>-0.25</v>
      </c>
      <c r="AD68" s="476">
        <v>0.39999999999997726</v>
      </c>
      <c r="AE68" s="476">
        <v>-0.39999999999997726</v>
      </c>
      <c r="AF68" s="476">
        <v>-0.39999999999997726</v>
      </c>
      <c r="AG68" s="476">
        <v>4.9999999999954525E-2</v>
      </c>
      <c r="AH68" s="476">
        <v>-0.39999999999997726</v>
      </c>
      <c r="AI68" s="476">
        <v>0.39999999999997726</v>
      </c>
      <c r="AJ68" s="472"/>
      <c r="AK68" s="473"/>
      <c r="AL68" s="473"/>
      <c r="AM68" s="473"/>
    </row>
    <row r="69" spans="1:39" ht="15" x14ac:dyDescent="0.25">
      <c r="C69" s="162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O69" s="161"/>
      <c r="P69" s="161"/>
    </row>
    <row r="70" spans="1:39" ht="15" x14ac:dyDescent="0.25">
      <c r="C70" s="162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O70" s="161"/>
      <c r="P70" s="161"/>
    </row>
    <row r="71" spans="1:39" ht="15" x14ac:dyDescent="0.25">
      <c r="C71" s="162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O71" s="161"/>
      <c r="P71" s="161"/>
    </row>
    <row r="72" spans="1:39" ht="15" x14ac:dyDescent="0.25">
      <c r="C72" s="162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O72" s="161"/>
      <c r="P72" s="161"/>
    </row>
    <row r="73" spans="1:39" ht="15" x14ac:dyDescent="0.25">
      <c r="C73" s="162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O73" s="161"/>
      <c r="P73" s="161"/>
    </row>
    <row r="74" spans="1:39" ht="15" x14ac:dyDescent="0.25">
      <c r="C74" s="162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O74" s="161"/>
      <c r="P74" s="161"/>
    </row>
    <row r="75" spans="1:39" ht="15" x14ac:dyDescent="0.25">
      <c r="C75" s="162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O75" s="163"/>
      <c r="P75" s="163"/>
    </row>
  </sheetData>
  <mergeCells count="1">
    <mergeCell ref="A1:C1"/>
  </mergeCells>
  <pageMargins left="0.23622047244094491" right="0.23622047244094491" top="0.74803149606299213" bottom="0.74803149606299213" header="0.31496062992125984" footer="0.31496062992125984"/>
  <pageSetup paperSize="8" scale="64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2"/>
  <dimension ref="A1:AH17"/>
  <sheetViews>
    <sheetView workbookViewId="0">
      <selection activeCell="A17" sqref="A17"/>
    </sheetView>
  </sheetViews>
  <sheetFormatPr baseColWidth="10" defaultRowHeight="12.75" x14ac:dyDescent="0.2"/>
  <cols>
    <col min="3" max="3" width="5.5703125" bestFit="1" customWidth="1"/>
    <col min="4" max="4" width="6" bestFit="1" customWidth="1"/>
    <col min="5" max="5" width="5.5703125" bestFit="1" customWidth="1"/>
    <col min="6" max="7" width="6" bestFit="1" customWidth="1"/>
    <col min="8" max="12" width="5.5703125" bestFit="1" customWidth="1"/>
    <col min="13" max="13" width="6" bestFit="1" customWidth="1"/>
    <col min="14" max="15" width="5.5703125" bestFit="1" customWidth="1"/>
    <col min="16" max="18" width="6" bestFit="1" customWidth="1"/>
    <col min="19" max="21" width="5.5703125" bestFit="1" customWidth="1"/>
    <col min="22" max="22" width="6" bestFit="1" customWidth="1"/>
    <col min="23" max="24" width="5.5703125" bestFit="1" customWidth="1"/>
    <col min="25" max="25" width="6" bestFit="1" customWidth="1"/>
    <col min="26" max="28" width="5.5703125" bestFit="1" customWidth="1"/>
    <col min="29" max="29" width="6" bestFit="1" customWidth="1"/>
    <col min="30" max="33" width="5.5703125" bestFit="1" customWidth="1"/>
  </cols>
  <sheetData>
    <row r="1" spans="1:34" ht="102" x14ac:dyDescent="0.25">
      <c r="A1" s="162" t="s">
        <v>164</v>
      </c>
      <c r="B1" s="2" t="str">
        <f>+'Høsten 2011'!M1</f>
        <v>Andersen A. T.</v>
      </c>
      <c r="C1" s="2" t="str">
        <f>+'Høsten 2011'!N1</f>
        <v>Andersson Stefan</v>
      </c>
      <c r="D1" s="2" t="str">
        <f>+'Høsten 2011'!O1</f>
        <v>Babayan Vahan</v>
      </c>
      <c r="E1" s="2" t="str">
        <f>+'Høsten 2011'!P1</f>
        <v>Brekken Jon A.</v>
      </c>
      <c r="F1" s="2" t="str">
        <f>+'Høsten 2011'!Q1</f>
        <v>Encheva Sylvia</v>
      </c>
      <c r="G1" s="2" t="str">
        <f>+'Høsten 2011'!R1</f>
        <v>Ese Torleiv</v>
      </c>
      <c r="H1" s="2" t="str">
        <f>+'Høsten 2011'!S1</f>
        <v>Frette Vidar</v>
      </c>
      <c r="I1" s="2" t="str">
        <f>+'Høsten 2011'!T1</f>
        <v>Glenn Paul</v>
      </c>
      <c r="J1" s="2" t="str">
        <f>+'Høsten 2011'!U1</f>
        <v>Grimstvedt Kristian</v>
      </c>
      <c r="K1" s="2" t="str">
        <f>+'Høsten 2011'!V1</f>
        <v>Grøndahl Øystein</v>
      </c>
      <c r="L1" s="2" t="str">
        <f>+'Høsten 2011'!W1</f>
        <v>Gulbrandsen Martin</v>
      </c>
      <c r="M1" s="2" t="str">
        <f>+'Høsten 2011'!X1</f>
        <v>Haaland Jan Arve</v>
      </c>
      <c r="N1" s="2" t="str">
        <f>+'Høsten 2011'!Y1</f>
        <v>Hagen Bjarne Chr.</v>
      </c>
      <c r="O1" s="2" t="str">
        <f>+'Høsten 2011'!Z1</f>
        <v>Hoell Ingunn Alne</v>
      </c>
      <c r="P1" s="2" t="str">
        <f>+'Høsten 2011'!AA1</f>
        <v>Husted Bjarne</v>
      </c>
      <c r="Q1" s="2" t="str">
        <f>+'Høsten 2011'!AB1</f>
        <v>Håkonsen S.</v>
      </c>
      <c r="R1" s="2" t="str">
        <f>+'Høsten 2011'!AC1</f>
        <v>Josefsen Jan T.</v>
      </c>
      <c r="S1" s="2" t="str">
        <f>+'Høsten 2011'!AD1</f>
        <v>Khattri Sanjay K</v>
      </c>
      <c r="T1" s="2" t="str">
        <f>+'Høsten 2011'!AE1</f>
        <v>Kleppe Gisle</v>
      </c>
      <c r="U1" s="2" t="str">
        <f>+'Høsten 2011'!AF1</f>
        <v>Kolstad Einar</v>
      </c>
      <c r="V1" s="2" t="str">
        <f>+'Høsten 2011'!AG1</f>
        <v>Kraaijeveld A.</v>
      </c>
      <c r="W1" s="2" t="str">
        <f>+'Høsten 2011'!AH1</f>
        <v>Lindaas J. Chr.</v>
      </c>
      <c r="X1" s="2" t="str">
        <f>+'Høsten 2011'!AI1</f>
        <v>Log Torgrim</v>
      </c>
      <c r="Y1" s="2" t="str">
        <f>+'Høsten 2011'!AJ1</f>
        <v>Nesheim Svein J.</v>
      </c>
      <c r="Z1" s="2" t="str">
        <f>+'Høsten 2011'!AK1</f>
        <v>Nysted Jorunn S.</v>
      </c>
      <c r="AA1" s="2" t="str">
        <f>+'Høsten 2011'!AL1</f>
        <v>Pettersen Ståle B.</v>
      </c>
      <c r="AB1" s="2" t="str">
        <f>+'Høsten 2011'!AM1</f>
        <v>Rossebø Eyvind</v>
      </c>
      <c r="AC1" s="2" t="str">
        <f>+'Høsten 2011'!AN1</f>
        <v>Sydnes Tone</v>
      </c>
      <c r="AD1" s="2" t="str">
        <f>+'Høsten 2011'!AO1</f>
        <v>Sæverud Helen</v>
      </c>
      <c r="AE1" s="2" t="str">
        <f>+'Høsten 2011'!AP1</f>
        <v>Thuestad Gunnar</v>
      </c>
      <c r="AF1" s="2" t="str">
        <f>+'Høsten 2011'!AQ1</f>
        <v>Tveit Audun</v>
      </c>
      <c r="AG1" s="2" t="str">
        <f>+'Høsten 2011'!AR1</f>
        <v>Villacorta Edmundo</v>
      </c>
      <c r="AH1" s="2" t="str">
        <f>+'Høsten 2011'!AS1</f>
        <v>Studentassistenter</v>
      </c>
    </row>
    <row r="2" spans="1:34" ht="15" x14ac:dyDescent="0.25">
      <c r="A2" s="162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5"/>
    </row>
    <row r="3" spans="1:34" ht="15" x14ac:dyDescent="0.25">
      <c r="A3" s="162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</row>
    <row r="4" spans="1:34" ht="15" x14ac:dyDescent="0.25">
      <c r="A4" s="162"/>
      <c r="B4" s="167" t="s">
        <v>165</v>
      </c>
      <c r="C4" s="167" t="s">
        <v>165</v>
      </c>
      <c r="D4" s="167" t="s">
        <v>165</v>
      </c>
      <c r="E4" s="167" t="s">
        <v>165</v>
      </c>
      <c r="F4" s="167" t="s">
        <v>165</v>
      </c>
      <c r="G4" s="167" t="s">
        <v>165</v>
      </c>
      <c r="H4" s="167" t="s">
        <v>165</v>
      </c>
      <c r="I4" s="167" t="s">
        <v>165</v>
      </c>
      <c r="J4" s="167" t="s">
        <v>165</v>
      </c>
      <c r="K4" s="167" t="s">
        <v>165</v>
      </c>
      <c r="L4" s="167" t="s">
        <v>165</v>
      </c>
      <c r="M4" s="167" t="s">
        <v>165</v>
      </c>
      <c r="N4" s="167" t="s">
        <v>165</v>
      </c>
      <c r="O4" s="167" t="s">
        <v>165</v>
      </c>
      <c r="P4" s="167" t="s">
        <v>165</v>
      </c>
      <c r="Q4" s="167" t="s">
        <v>165</v>
      </c>
      <c r="R4" s="167" t="s">
        <v>165</v>
      </c>
      <c r="S4" s="167" t="s">
        <v>165</v>
      </c>
      <c r="T4" s="167" t="s">
        <v>165</v>
      </c>
      <c r="U4" s="167" t="s">
        <v>165</v>
      </c>
      <c r="V4" s="167" t="s">
        <v>165</v>
      </c>
      <c r="W4" s="167" t="s">
        <v>165</v>
      </c>
      <c r="X4" s="167" t="s">
        <v>165</v>
      </c>
      <c r="Y4" s="167" t="s">
        <v>165</v>
      </c>
      <c r="Z4" s="167" t="s">
        <v>165</v>
      </c>
      <c r="AA4" s="167" t="s">
        <v>165</v>
      </c>
      <c r="AB4" s="167" t="s">
        <v>165</v>
      </c>
      <c r="AC4" s="167" t="s">
        <v>165</v>
      </c>
      <c r="AD4" s="167" t="s">
        <v>165</v>
      </c>
      <c r="AE4" s="167" t="s">
        <v>165</v>
      </c>
      <c r="AF4" s="167" t="s">
        <v>165</v>
      </c>
      <c r="AG4" s="167" t="s">
        <v>165</v>
      </c>
      <c r="AH4" s="167" t="s">
        <v>165</v>
      </c>
    </row>
    <row r="5" spans="1:34" ht="15" x14ac:dyDescent="0.25">
      <c r="A5" s="262">
        <v>3310</v>
      </c>
      <c r="B5" s="168" t="e">
        <f>+#REF!/#REF!</f>
        <v>#REF!</v>
      </c>
      <c r="C5" s="168" t="e">
        <f>+#REF!/#REF!</f>
        <v>#REF!</v>
      </c>
      <c r="D5" s="168" t="e">
        <f>+#REF!/#REF!</f>
        <v>#REF!</v>
      </c>
      <c r="E5" s="168" t="e">
        <f>+#REF!/#REF!</f>
        <v>#REF!</v>
      </c>
      <c r="F5" s="168" t="e">
        <f>+#REF!/#REF!</f>
        <v>#REF!</v>
      </c>
      <c r="G5" s="168" t="e">
        <f>+#REF!/#REF!</f>
        <v>#REF!</v>
      </c>
      <c r="H5" s="168" t="e">
        <f>+#REF!/#REF!</f>
        <v>#REF!</v>
      </c>
      <c r="I5" s="168" t="e">
        <f>+#REF!/#REF!</f>
        <v>#REF!</v>
      </c>
      <c r="J5" s="168" t="e">
        <f>+#REF!/#REF!</f>
        <v>#REF!</v>
      </c>
      <c r="K5" s="168" t="e">
        <f>+#REF!/#REF!</f>
        <v>#REF!</v>
      </c>
      <c r="L5" s="168" t="e">
        <f>+#REF!/#REF!</f>
        <v>#REF!</v>
      </c>
      <c r="M5" s="168" t="e">
        <f>+#REF!/#REF!</f>
        <v>#REF!</v>
      </c>
      <c r="N5" s="168" t="e">
        <f>+#REF!/#REF!</f>
        <v>#REF!</v>
      </c>
      <c r="O5" s="168" t="e">
        <f>+#REF!/#REF!</f>
        <v>#REF!</v>
      </c>
      <c r="P5" s="168" t="e">
        <f>+#REF!/#REF!</f>
        <v>#REF!</v>
      </c>
      <c r="Q5" s="168" t="e">
        <f>+#REF!/#REF!</f>
        <v>#REF!</v>
      </c>
      <c r="R5" s="168" t="e">
        <f>+#REF!/#REF!</f>
        <v>#REF!</v>
      </c>
      <c r="S5" s="168" t="e">
        <f>+#REF!/#REF!</f>
        <v>#REF!</v>
      </c>
      <c r="T5" s="168" t="e">
        <f>+#REF!/#REF!</f>
        <v>#REF!</v>
      </c>
      <c r="U5" s="168" t="e">
        <f>+#REF!/#REF!</f>
        <v>#REF!</v>
      </c>
      <c r="V5" s="168" t="e">
        <f>+#REF!/#REF!</f>
        <v>#REF!</v>
      </c>
      <c r="W5" s="168" t="e">
        <f>+#REF!/#REF!</f>
        <v>#REF!</v>
      </c>
      <c r="X5" s="168" t="e">
        <f>+#REF!/#REF!</f>
        <v>#REF!</v>
      </c>
      <c r="Y5" s="168" t="e">
        <f>+#REF!/#REF!</f>
        <v>#REF!</v>
      </c>
      <c r="Z5" s="168" t="e">
        <f>+#REF!/#REF!</f>
        <v>#REF!</v>
      </c>
      <c r="AA5" s="168" t="e">
        <f>+#REF!/#REF!</f>
        <v>#REF!</v>
      </c>
      <c r="AB5" s="168" t="e">
        <f>+#REF!/#REF!</f>
        <v>#REF!</v>
      </c>
      <c r="AC5" s="168" t="e">
        <f>+#REF!/#REF!</f>
        <v>#REF!</v>
      </c>
      <c r="AD5" s="168" t="e">
        <f>+#REF!/#REF!</f>
        <v>#REF!</v>
      </c>
      <c r="AE5" s="168" t="e">
        <f>+#REF!/#REF!</f>
        <v>#REF!</v>
      </c>
      <c r="AF5" s="168" t="e">
        <f>+#REF!/#REF!</f>
        <v>#REF!</v>
      </c>
      <c r="AG5" s="168" t="e">
        <f>+#REF!/#REF!</f>
        <v>#REF!</v>
      </c>
      <c r="AH5" s="168" t="e">
        <f>+'Høsten 2011'!AS71/'Høsten 2011'!AS3</f>
        <v>#DIV/0!</v>
      </c>
    </row>
    <row r="6" spans="1:34" ht="15" x14ac:dyDescent="0.25">
      <c r="A6" s="262">
        <v>3311</v>
      </c>
      <c r="B6" s="168" t="e">
        <f>+#REF!/#REF!</f>
        <v>#REF!</v>
      </c>
      <c r="C6" s="168" t="e">
        <f>+#REF!/#REF!</f>
        <v>#REF!</v>
      </c>
      <c r="D6" s="168" t="e">
        <f>+#REF!/#REF!</f>
        <v>#REF!</v>
      </c>
      <c r="E6" s="168" t="e">
        <f>+#REF!/#REF!</f>
        <v>#REF!</v>
      </c>
      <c r="F6" s="168" t="e">
        <f>+#REF!/#REF!</f>
        <v>#REF!</v>
      </c>
      <c r="G6" s="168" t="e">
        <f>+#REF!/#REF!</f>
        <v>#REF!</v>
      </c>
      <c r="H6" s="168" t="e">
        <f>+#REF!/#REF!</f>
        <v>#REF!</v>
      </c>
      <c r="I6" s="168" t="e">
        <f>+#REF!/#REF!</f>
        <v>#REF!</v>
      </c>
      <c r="J6" s="168" t="e">
        <f>+#REF!/#REF!</f>
        <v>#REF!</v>
      </c>
      <c r="K6" s="168" t="e">
        <f>+#REF!/#REF!</f>
        <v>#REF!</v>
      </c>
      <c r="L6" s="168" t="e">
        <f>+#REF!/#REF!</f>
        <v>#REF!</v>
      </c>
      <c r="M6" s="168" t="e">
        <f>+#REF!/#REF!</f>
        <v>#REF!</v>
      </c>
      <c r="N6" s="168" t="e">
        <f>+#REF!/#REF!</f>
        <v>#REF!</v>
      </c>
      <c r="O6" s="168" t="e">
        <f>+#REF!/#REF!</f>
        <v>#REF!</v>
      </c>
      <c r="P6" s="168" t="e">
        <f>+#REF!/#REF!</f>
        <v>#REF!</v>
      </c>
      <c r="Q6" s="168" t="e">
        <f>+#REF!/#REF!</f>
        <v>#REF!</v>
      </c>
      <c r="R6" s="168" t="e">
        <f>+#REF!/#REF!</f>
        <v>#REF!</v>
      </c>
      <c r="S6" s="168" t="e">
        <f>+#REF!/#REF!</f>
        <v>#REF!</v>
      </c>
      <c r="T6" s="168" t="e">
        <f>+#REF!/#REF!</f>
        <v>#REF!</v>
      </c>
      <c r="U6" s="168" t="e">
        <f>+#REF!/#REF!</f>
        <v>#REF!</v>
      </c>
      <c r="V6" s="168" t="e">
        <f>+#REF!/#REF!</f>
        <v>#REF!</v>
      </c>
      <c r="W6" s="168" t="e">
        <f>+#REF!/#REF!</f>
        <v>#REF!</v>
      </c>
      <c r="X6" s="168" t="e">
        <f>+#REF!/#REF!</f>
        <v>#REF!</v>
      </c>
      <c r="Y6" s="168" t="e">
        <f>+#REF!/#REF!</f>
        <v>#REF!</v>
      </c>
      <c r="Z6" s="168" t="e">
        <f>+#REF!/#REF!</f>
        <v>#REF!</v>
      </c>
      <c r="AA6" s="168" t="e">
        <f>+#REF!/#REF!</f>
        <v>#REF!</v>
      </c>
      <c r="AB6" s="168" t="e">
        <f>+#REF!/#REF!</f>
        <v>#REF!</v>
      </c>
      <c r="AC6" s="168" t="e">
        <f>+#REF!/#REF!</f>
        <v>#REF!</v>
      </c>
      <c r="AD6" s="168" t="e">
        <f>+#REF!/#REF!</f>
        <v>#REF!</v>
      </c>
      <c r="AE6" s="168" t="e">
        <f>+#REF!/#REF!</f>
        <v>#REF!</v>
      </c>
      <c r="AF6" s="168" t="e">
        <f>+#REF!/#REF!</f>
        <v>#REF!</v>
      </c>
      <c r="AG6" s="168" t="e">
        <f>+#REF!/#REF!</f>
        <v>#REF!</v>
      </c>
      <c r="AH6" s="168" t="e">
        <f>+'Høsten 2011'!AS72/'Høsten 2011'!AS3</f>
        <v>#DIV/0!</v>
      </c>
    </row>
    <row r="7" spans="1:34" ht="15" x14ac:dyDescent="0.25">
      <c r="A7" s="262">
        <v>3312</v>
      </c>
      <c r="B7" s="168" t="e">
        <f>+#REF!/#REF!</f>
        <v>#REF!</v>
      </c>
      <c r="C7" s="168" t="e">
        <f>+#REF!/#REF!</f>
        <v>#REF!</v>
      </c>
      <c r="D7" s="168" t="e">
        <f>+#REF!/#REF!</f>
        <v>#REF!</v>
      </c>
      <c r="E7" s="168" t="e">
        <f>+#REF!/#REF!</f>
        <v>#REF!</v>
      </c>
      <c r="F7" s="168" t="e">
        <f>+#REF!/#REF!</f>
        <v>#REF!</v>
      </c>
      <c r="G7" s="168" t="e">
        <f>+#REF!/#REF!</f>
        <v>#REF!</v>
      </c>
      <c r="H7" s="168" t="e">
        <f>+#REF!/#REF!</f>
        <v>#REF!</v>
      </c>
      <c r="I7" s="168" t="e">
        <f>+#REF!/#REF!</f>
        <v>#REF!</v>
      </c>
      <c r="J7" s="168" t="e">
        <f>+#REF!/#REF!</f>
        <v>#REF!</v>
      </c>
      <c r="K7" s="168" t="e">
        <f>+#REF!/#REF!</f>
        <v>#REF!</v>
      </c>
      <c r="L7" s="168" t="e">
        <f>+#REF!/#REF!</f>
        <v>#REF!</v>
      </c>
      <c r="M7" s="168" t="e">
        <f>+#REF!/#REF!</f>
        <v>#REF!</v>
      </c>
      <c r="N7" s="168" t="e">
        <f>+#REF!/#REF!</f>
        <v>#REF!</v>
      </c>
      <c r="O7" s="168" t="e">
        <f>+#REF!/#REF!</f>
        <v>#REF!</v>
      </c>
      <c r="P7" s="168" t="e">
        <f>+#REF!/#REF!</f>
        <v>#REF!</v>
      </c>
      <c r="Q7" s="168" t="e">
        <f>+#REF!/#REF!</f>
        <v>#REF!</v>
      </c>
      <c r="R7" s="168" t="e">
        <f>+#REF!/#REF!</f>
        <v>#REF!</v>
      </c>
      <c r="S7" s="168" t="e">
        <f>+#REF!/#REF!</f>
        <v>#REF!</v>
      </c>
      <c r="T7" s="168" t="e">
        <f>+#REF!/#REF!</f>
        <v>#REF!</v>
      </c>
      <c r="U7" s="168" t="e">
        <f>+#REF!/#REF!</f>
        <v>#REF!</v>
      </c>
      <c r="V7" s="168" t="e">
        <f>+#REF!/#REF!</f>
        <v>#REF!</v>
      </c>
      <c r="W7" s="168" t="e">
        <f>+#REF!/#REF!</f>
        <v>#REF!</v>
      </c>
      <c r="X7" s="168" t="e">
        <f>+#REF!/#REF!</f>
        <v>#REF!</v>
      </c>
      <c r="Y7" s="168" t="e">
        <f>+#REF!/#REF!</f>
        <v>#REF!</v>
      </c>
      <c r="Z7" s="168" t="e">
        <f>+#REF!/#REF!</f>
        <v>#REF!</v>
      </c>
      <c r="AA7" s="168" t="e">
        <f>+#REF!/#REF!</f>
        <v>#REF!</v>
      </c>
      <c r="AB7" s="168" t="e">
        <f>+#REF!/#REF!</f>
        <v>#REF!</v>
      </c>
      <c r="AC7" s="168" t="e">
        <f>+#REF!/#REF!</f>
        <v>#REF!</v>
      </c>
      <c r="AD7" s="168" t="e">
        <f>+#REF!/#REF!</f>
        <v>#REF!</v>
      </c>
      <c r="AE7" s="168" t="e">
        <f>+#REF!/#REF!</f>
        <v>#REF!</v>
      </c>
      <c r="AF7" s="168" t="e">
        <f>+#REF!/#REF!</f>
        <v>#REF!</v>
      </c>
      <c r="AG7" s="168" t="e">
        <f>+#REF!/#REF!</f>
        <v>#REF!</v>
      </c>
      <c r="AH7" s="168" t="e">
        <f>+'Høsten 2011'!AS73/'Høsten 2011'!AS3</f>
        <v>#DIV/0!</v>
      </c>
    </row>
    <row r="8" spans="1:34" ht="15" x14ac:dyDescent="0.25">
      <c r="A8" s="262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 t="e">
        <f>+'Høsten 2011'!AS75/'Høsten 2011'!AS3</f>
        <v>#DIV/0!</v>
      </c>
    </row>
    <row r="9" spans="1:34" ht="15" x14ac:dyDescent="0.25">
      <c r="A9" s="262">
        <v>3360</v>
      </c>
      <c r="B9" s="168" t="e">
        <f>+#REF!/#REF!</f>
        <v>#REF!</v>
      </c>
      <c r="C9" s="168" t="e">
        <f>+#REF!/#REF!</f>
        <v>#REF!</v>
      </c>
      <c r="D9" s="168" t="e">
        <f>+#REF!/#REF!</f>
        <v>#REF!</v>
      </c>
      <c r="E9" s="168" t="e">
        <f>+#REF!/#REF!</f>
        <v>#REF!</v>
      </c>
      <c r="F9" s="168" t="e">
        <f>+#REF!/#REF!</f>
        <v>#REF!</v>
      </c>
      <c r="G9" s="168" t="e">
        <f>+#REF!/#REF!</f>
        <v>#REF!</v>
      </c>
      <c r="H9" s="168" t="e">
        <f>+#REF!/#REF!</f>
        <v>#REF!</v>
      </c>
      <c r="I9" s="168" t="e">
        <f>+#REF!/#REF!</f>
        <v>#REF!</v>
      </c>
      <c r="J9" s="168" t="e">
        <f>+#REF!/#REF!</f>
        <v>#REF!</v>
      </c>
      <c r="K9" s="168" t="e">
        <f>+#REF!/#REF!</f>
        <v>#REF!</v>
      </c>
      <c r="L9" s="168" t="e">
        <f>+#REF!/#REF!</f>
        <v>#REF!</v>
      </c>
      <c r="M9" s="168" t="e">
        <f>+#REF!/#REF!</f>
        <v>#REF!</v>
      </c>
      <c r="N9" s="168" t="e">
        <f>+#REF!/#REF!</f>
        <v>#REF!</v>
      </c>
      <c r="O9" s="168" t="e">
        <f>+#REF!/#REF!</f>
        <v>#REF!</v>
      </c>
      <c r="P9" s="168" t="e">
        <f>+#REF!/#REF!</f>
        <v>#REF!</v>
      </c>
      <c r="Q9" s="168" t="e">
        <f>+#REF!/#REF!</f>
        <v>#REF!</v>
      </c>
      <c r="R9" s="168" t="e">
        <f>+#REF!/#REF!</f>
        <v>#REF!</v>
      </c>
      <c r="S9" s="168" t="e">
        <f>+#REF!/#REF!</f>
        <v>#REF!</v>
      </c>
      <c r="T9" s="168" t="e">
        <f>+#REF!/#REF!</f>
        <v>#REF!</v>
      </c>
      <c r="U9" s="168" t="e">
        <f>+#REF!/#REF!</f>
        <v>#REF!</v>
      </c>
      <c r="V9" s="168" t="e">
        <f>+#REF!/#REF!</f>
        <v>#REF!</v>
      </c>
      <c r="W9" s="168" t="e">
        <f>+#REF!/#REF!</f>
        <v>#REF!</v>
      </c>
      <c r="X9" s="168" t="e">
        <f>+#REF!/#REF!</f>
        <v>#REF!</v>
      </c>
      <c r="Y9" s="168" t="e">
        <f>+#REF!/#REF!</f>
        <v>#REF!</v>
      </c>
      <c r="Z9" s="168" t="e">
        <f>+#REF!/#REF!</f>
        <v>#REF!</v>
      </c>
      <c r="AA9" s="168" t="e">
        <f>+#REF!/#REF!</f>
        <v>#REF!</v>
      </c>
      <c r="AB9" s="168" t="e">
        <f>+#REF!/#REF!</f>
        <v>#REF!</v>
      </c>
      <c r="AC9" s="168" t="e">
        <f>+#REF!/#REF!</f>
        <v>#REF!</v>
      </c>
      <c r="AD9" s="168" t="e">
        <f>+#REF!/#REF!</f>
        <v>#REF!</v>
      </c>
      <c r="AE9" s="168" t="e">
        <f>+#REF!/#REF!</f>
        <v>#REF!</v>
      </c>
      <c r="AF9" s="168" t="e">
        <f>+#REF!/#REF!</f>
        <v>#REF!</v>
      </c>
      <c r="AG9" s="168" t="e">
        <f>+#REF!/#REF!</f>
        <v>#REF!</v>
      </c>
      <c r="AH9" s="168" t="e">
        <f>+'Høsten 2011'!AS77/'Høsten 2011'!AS3</f>
        <v>#DIV/0!</v>
      </c>
    </row>
    <row r="10" spans="1:34" ht="15" x14ac:dyDescent="0.25">
      <c r="A10" s="262">
        <v>3371</v>
      </c>
      <c r="B10" s="168" t="e">
        <f>+#REF!/#REF!</f>
        <v>#REF!</v>
      </c>
      <c r="C10" s="168" t="e">
        <f>+#REF!/#REF!</f>
        <v>#REF!</v>
      </c>
      <c r="D10" s="168" t="e">
        <f>+#REF!/#REF!</f>
        <v>#REF!</v>
      </c>
      <c r="E10" s="168" t="e">
        <f>+#REF!/#REF!</f>
        <v>#REF!</v>
      </c>
      <c r="F10" s="168" t="e">
        <f>+#REF!/#REF!</f>
        <v>#REF!</v>
      </c>
      <c r="G10" s="168" t="e">
        <f>+#REF!/#REF!</f>
        <v>#REF!</v>
      </c>
      <c r="H10" s="168" t="e">
        <f>+#REF!/#REF!</f>
        <v>#REF!</v>
      </c>
      <c r="I10" s="168" t="e">
        <f>+#REF!/#REF!</f>
        <v>#REF!</v>
      </c>
      <c r="J10" s="168" t="e">
        <f>+#REF!/#REF!</f>
        <v>#REF!</v>
      </c>
      <c r="K10" s="168" t="e">
        <f>+#REF!/#REF!</f>
        <v>#REF!</v>
      </c>
      <c r="L10" s="168" t="e">
        <f>+#REF!/#REF!</f>
        <v>#REF!</v>
      </c>
      <c r="M10" s="168" t="e">
        <f>+#REF!/#REF!</f>
        <v>#REF!</v>
      </c>
      <c r="N10" s="168" t="e">
        <f>+#REF!/#REF!</f>
        <v>#REF!</v>
      </c>
      <c r="O10" s="168" t="e">
        <f>+#REF!/#REF!</f>
        <v>#REF!</v>
      </c>
      <c r="P10" s="168" t="e">
        <f>+#REF!/#REF!</f>
        <v>#REF!</v>
      </c>
      <c r="Q10" s="168" t="e">
        <f>+#REF!/#REF!</f>
        <v>#REF!</v>
      </c>
      <c r="R10" s="168" t="e">
        <f>+#REF!/#REF!</f>
        <v>#REF!</v>
      </c>
      <c r="S10" s="168" t="e">
        <f>+#REF!/#REF!</f>
        <v>#REF!</v>
      </c>
      <c r="T10" s="168" t="e">
        <f>+#REF!/#REF!</f>
        <v>#REF!</v>
      </c>
      <c r="U10" s="168" t="e">
        <f>+#REF!/#REF!</f>
        <v>#REF!</v>
      </c>
      <c r="V10" s="168" t="e">
        <f>+#REF!/#REF!</f>
        <v>#REF!</v>
      </c>
      <c r="W10" s="168" t="e">
        <f>+#REF!/#REF!</f>
        <v>#REF!</v>
      </c>
      <c r="X10" s="168" t="e">
        <f>+#REF!/#REF!</f>
        <v>#REF!</v>
      </c>
      <c r="Y10" s="168" t="e">
        <f>+#REF!/#REF!</f>
        <v>#REF!</v>
      </c>
      <c r="Z10" s="168" t="e">
        <f>+#REF!/#REF!</f>
        <v>#REF!</v>
      </c>
      <c r="AA10" s="168" t="e">
        <f>+#REF!/#REF!</f>
        <v>#REF!</v>
      </c>
      <c r="AB10" s="168" t="e">
        <f>+#REF!/#REF!</f>
        <v>#REF!</v>
      </c>
      <c r="AC10" s="168" t="e">
        <f>+#REF!/#REF!</f>
        <v>#REF!</v>
      </c>
      <c r="AD10" s="168" t="e">
        <f>+#REF!/#REF!</f>
        <v>#REF!</v>
      </c>
      <c r="AE10" s="168" t="e">
        <f>+#REF!/#REF!</f>
        <v>#REF!</v>
      </c>
      <c r="AF10" s="168" t="e">
        <f>+#REF!/#REF!</f>
        <v>#REF!</v>
      </c>
      <c r="AG10" s="168" t="e">
        <f>+#REF!/#REF!</f>
        <v>#REF!</v>
      </c>
      <c r="AH10" s="168" t="e">
        <f>+'Høsten 2011'!AS78/'Høsten 2011'!AS3</f>
        <v>#DIV/0!</v>
      </c>
    </row>
    <row r="11" spans="1:34" ht="15" x14ac:dyDescent="0.25">
      <c r="A11" s="262">
        <v>3372</v>
      </c>
      <c r="B11" s="168" t="e">
        <f>+#REF!/#REF!</f>
        <v>#REF!</v>
      </c>
      <c r="C11" s="168" t="e">
        <f>+#REF!/#REF!</f>
        <v>#REF!</v>
      </c>
      <c r="D11" s="168" t="e">
        <f>+#REF!/#REF!</f>
        <v>#REF!</v>
      </c>
      <c r="E11" s="168" t="e">
        <f>+#REF!/#REF!</f>
        <v>#REF!</v>
      </c>
      <c r="F11" s="168" t="e">
        <f>+#REF!/#REF!</f>
        <v>#REF!</v>
      </c>
      <c r="G11" s="168" t="e">
        <f>+#REF!/#REF!</f>
        <v>#REF!</v>
      </c>
      <c r="H11" s="168" t="e">
        <f>+#REF!/#REF!</f>
        <v>#REF!</v>
      </c>
      <c r="I11" s="168" t="e">
        <f>+#REF!/#REF!</f>
        <v>#REF!</v>
      </c>
      <c r="J11" s="168" t="e">
        <f>+#REF!/#REF!</f>
        <v>#REF!</v>
      </c>
      <c r="K11" s="168" t="e">
        <f>+#REF!/#REF!</f>
        <v>#REF!</v>
      </c>
      <c r="L11" s="168" t="e">
        <f>+#REF!/#REF!</f>
        <v>#REF!</v>
      </c>
      <c r="M11" s="168" t="e">
        <f>+#REF!/#REF!</f>
        <v>#REF!</v>
      </c>
      <c r="N11" s="168" t="e">
        <f>+#REF!/#REF!</f>
        <v>#REF!</v>
      </c>
      <c r="O11" s="168" t="e">
        <f>+#REF!/#REF!</f>
        <v>#REF!</v>
      </c>
      <c r="P11" s="168" t="e">
        <f>+#REF!/#REF!</f>
        <v>#REF!</v>
      </c>
      <c r="Q11" s="168" t="e">
        <f>+#REF!/#REF!</f>
        <v>#REF!</v>
      </c>
      <c r="R11" s="168" t="e">
        <f>+#REF!/#REF!</f>
        <v>#REF!</v>
      </c>
      <c r="S11" s="168" t="e">
        <f>+#REF!/#REF!</f>
        <v>#REF!</v>
      </c>
      <c r="T11" s="168" t="e">
        <f>+#REF!/#REF!</f>
        <v>#REF!</v>
      </c>
      <c r="U11" s="168" t="e">
        <f>+#REF!/#REF!</f>
        <v>#REF!</v>
      </c>
      <c r="V11" s="168" t="e">
        <f>+#REF!/#REF!</f>
        <v>#REF!</v>
      </c>
      <c r="W11" s="168" t="e">
        <f>+#REF!/#REF!</f>
        <v>#REF!</v>
      </c>
      <c r="X11" s="168" t="e">
        <f>+#REF!/#REF!</f>
        <v>#REF!</v>
      </c>
      <c r="Y11" s="168" t="e">
        <f>+#REF!/#REF!</f>
        <v>#REF!</v>
      </c>
      <c r="Z11" s="168" t="e">
        <f>+#REF!/#REF!</f>
        <v>#REF!</v>
      </c>
      <c r="AA11" s="168" t="e">
        <f>+#REF!/#REF!</f>
        <v>#REF!</v>
      </c>
      <c r="AB11" s="168" t="e">
        <f>+#REF!/#REF!</f>
        <v>#REF!</v>
      </c>
      <c r="AC11" s="168" t="e">
        <f>+#REF!/#REF!</f>
        <v>#REF!</v>
      </c>
      <c r="AD11" s="168" t="e">
        <f>+#REF!/#REF!</f>
        <v>#REF!</v>
      </c>
      <c r="AE11" s="168" t="e">
        <f>+#REF!/#REF!</f>
        <v>#REF!</v>
      </c>
      <c r="AF11" s="168" t="e">
        <f>+#REF!/#REF!</f>
        <v>#REF!</v>
      </c>
      <c r="AG11" s="168" t="e">
        <f>+#REF!/#REF!</f>
        <v>#REF!</v>
      </c>
      <c r="AH11" s="168" t="e">
        <f>+'Høsten 2011'!AS74/'Høsten 2011'!AS3</f>
        <v>#DIV/0!</v>
      </c>
    </row>
    <row r="12" spans="1:34" ht="15" x14ac:dyDescent="0.25">
      <c r="A12" s="262">
        <v>3382</v>
      </c>
      <c r="B12" s="168" t="e">
        <f>+#REF!/#REF!</f>
        <v>#REF!</v>
      </c>
      <c r="C12" s="168" t="e">
        <f>+#REF!/#REF!</f>
        <v>#REF!</v>
      </c>
      <c r="D12" s="168" t="e">
        <f>+#REF!/#REF!</f>
        <v>#REF!</v>
      </c>
      <c r="E12" s="168" t="e">
        <f>+#REF!/#REF!</f>
        <v>#REF!</v>
      </c>
      <c r="F12" s="168" t="e">
        <f>+#REF!/#REF!</f>
        <v>#REF!</v>
      </c>
      <c r="G12" s="168" t="e">
        <f>+#REF!/#REF!</f>
        <v>#REF!</v>
      </c>
      <c r="H12" s="168" t="e">
        <f>+#REF!/#REF!</f>
        <v>#REF!</v>
      </c>
      <c r="I12" s="168" t="e">
        <f>+#REF!/#REF!</f>
        <v>#REF!</v>
      </c>
      <c r="J12" s="168" t="e">
        <f>+#REF!/#REF!</f>
        <v>#REF!</v>
      </c>
      <c r="K12" s="168" t="e">
        <f>+#REF!/#REF!</f>
        <v>#REF!</v>
      </c>
      <c r="L12" s="168" t="e">
        <f>+#REF!/#REF!</f>
        <v>#REF!</v>
      </c>
      <c r="M12" s="168" t="e">
        <f>+#REF!/#REF!</f>
        <v>#REF!</v>
      </c>
      <c r="N12" s="168" t="e">
        <f>+#REF!/#REF!</f>
        <v>#REF!</v>
      </c>
      <c r="O12" s="168" t="e">
        <f>+#REF!/#REF!</f>
        <v>#REF!</v>
      </c>
      <c r="P12" s="168" t="e">
        <f>+#REF!/#REF!</f>
        <v>#REF!</v>
      </c>
      <c r="Q12" s="168" t="e">
        <f>+#REF!/#REF!</f>
        <v>#REF!</v>
      </c>
      <c r="R12" s="168" t="e">
        <f>+#REF!/#REF!</f>
        <v>#REF!</v>
      </c>
      <c r="S12" s="168" t="e">
        <f>+#REF!/#REF!</f>
        <v>#REF!</v>
      </c>
      <c r="T12" s="168" t="e">
        <f>+#REF!/#REF!</f>
        <v>#REF!</v>
      </c>
      <c r="U12" s="168" t="e">
        <f>+#REF!/#REF!</f>
        <v>#REF!</v>
      </c>
      <c r="V12" s="168" t="e">
        <f>+#REF!/#REF!</f>
        <v>#REF!</v>
      </c>
      <c r="W12" s="168" t="e">
        <f>+#REF!/#REF!</f>
        <v>#REF!</v>
      </c>
      <c r="X12" s="168" t="e">
        <f>+#REF!/#REF!</f>
        <v>#REF!</v>
      </c>
      <c r="Y12" s="168" t="e">
        <f>+#REF!/#REF!</f>
        <v>#REF!</v>
      </c>
      <c r="Z12" s="168" t="e">
        <f>+#REF!/#REF!</f>
        <v>#REF!</v>
      </c>
      <c r="AA12" s="168" t="e">
        <f>+#REF!/#REF!</f>
        <v>#REF!</v>
      </c>
      <c r="AB12" s="168" t="e">
        <f>+#REF!/#REF!</f>
        <v>#REF!</v>
      </c>
      <c r="AC12" s="168" t="e">
        <f>+#REF!/#REF!</f>
        <v>#REF!</v>
      </c>
      <c r="AD12" s="168" t="e">
        <f>+#REF!/#REF!</f>
        <v>#REF!</v>
      </c>
      <c r="AE12" s="168" t="e">
        <f>+#REF!/#REF!</f>
        <v>#REF!</v>
      </c>
      <c r="AF12" s="168" t="e">
        <f>+#REF!/#REF!</f>
        <v>#REF!</v>
      </c>
      <c r="AG12" s="168" t="e">
        <f>+#REF!/#REF!</f>
        <v>#REF!</v>
      </c>
      <c r="AH12" s="168" t="e">
        <f>+'Høsten 2011'!AS74/'Høsten 2011'!AS3</f>
        <v>#DIV/0!</v>
      </c>
    </row>
    <row r="13" spans="1:34" ht="15" x14ac:dyDescent="0.25">
      <c r="A13" s="262">
        <v>3384</v>
      </c>
      <c r="B13" s="168" t="e">
        <f>+#REF!/#REF!</f>
        <v>#REF!</v>
      </c>
      <c r="C13" s="168" t="e">
        <f>+#REF!/#REF!</f>
        <v>#REF!</v>
      </c>
      <c r="D13" s="168" t="e">
        <f>+#REF!/#REF!</f>
        <v>#REF!</v>
      </c>
      <c r="E13" s="168" t="e">
        <f>+#REF!/#REF!</f>
        <v>#REF!</v>
      </c>
      <c r="F13" s="168" t="e">
        <f>+#REF!/#REF!</f>
        <v>#REF!</v>
      </c>
      <c r="G13" s="168" t="e">
        <f>+#REF!/#REF!</f>
        <v>#REF!</v>
      </c>
      <c r="H13" s="168" t="e">
        <f>+#REF!/#REF!</f>
        <v>#REF!</v>
      </c>
      <c r="I13" s="168" t="e">
        <f>+#REF!/#REF!</f>
        <v>#REF!</v>
      </c>
      <c r="J13" s="168" t="e">
        <f>+#REF!/#REF!</f>
        <v>#REF!</v>
      </c>
      <c r="K13" s="168" t="e">
        <f>+#REF!/#REF!</f>
        <v>#REF!</v>
      </c>
      <c r="L13" s="168" t="e">
        <f>+#REF!/#REF!</f>
        <v>#REF!</v>
      </c>
      <c r="M13" s="168" t="e">
        <f>+#REF!/#REF!</f>
        <v>#REF!</v>
      </c>
      <c r="N13" s="168" t="e">
        <f>+#REF!/#REF!</f>
        <v>#REF!</v>
      </c>
      <c r="O13" s="168" t="e">
        <f>+#REF!/#REF!</f>
        <v>#REF!</v>
      </c>
      <c r="P13" s="168" t="e">
        <f>+#REF!/#REF!</f>
        <v>#REF!</v>
      </c>
      <c r="Q13" s="168" t="e">
        <f>+#REF!/#REF!</f>
        <v>#REF!</v>
      </c>
      <c r="R13" s="168" t="e">
        <f>+#REF!/#REF!</f>
        <v>#REF!</v>
      </c>
      <c r="S13" s="168" t="e">
        <f>+#REF!/#REF!</f>
        <v>#REF!</v>
      </c>
      <c r="T13" s="168" t="e">
        <f>+#REF!/#REF!</f>
        <v>#REF!</v>
      </c>
      <c r="U13" s="168" t="e">
        <f>+#REF!/#REF!</f>
        <v>#REF!</v>
      </c>
      <c r="V13" s="168" t="e">
        <f>+#REF!/#REF!</f>
        <v>#REF!</v>
      </c>
      <c r="W13" s="168" t="e">
        <f>+#REF!/#REF!</f>
        <v>#REF!</v>
      </c>
      <c r="X13" s="168" t="e">
        <f>+#REF!/#REF!</f>
        <v>#REF!</v>
      </c>
      <c r="Y13" s="168" t="e">
        <f>+#REF!/#REF!</f>
        <v>#REF!</v>
      </c>
      <c r="Z13" s="168" t="e">
        <f>+#REF!/#REF!</f>
        <v>#REF!</v>
      </c>
      <c r="AA13" s="168" t="e">
        <f>+#REF!/#REF!</f>
        <v>#REF!</v>
      </c>
      <c r="AB13" s="168" t="e">
        <f>+#REF!/#REF!</f>
        <v>#REF!</v>
      </c>
      <c r="AC13" s="168" t="e">
        <f>+#REF!/#REF!</f>
        <v>#REF!</v>
      </c>
      <c r="AD13" s="168" t="e">
        <f>+#REF!/#REF!</f>
        <v>#REF!</v>
      </c>
      <c r="AE13" s="168" t="e">
        <f>+#REF!/#REF!</f>
        <v>#REF!</v>
      </c>
      <c r="AF13" s="168" t="e">
        <f>+#REF!/#REF!</f>
        <v>#REF!</v>
      </c>
      <c r="AG13" s="168" t="e">
        <f>+#REF!/#REF!</f>
        <v>#REF!</v>
      </c>
      <c r="AH13" s="168"/>
    </row>
    <row r="14" spans="1:34" ht="15" x14ac:dyDescent="0.25">
      <c r="A14" s="262">
        <v>3399</v>
      </c>
      <c r="B14" s="168" t="e">
        <f>+#REF!/#REF!</f>
        <v>#REF!</v>
      </c>
      <c r="C14" s="168" t="e">
        <f>+#REF!/#REF!</f>
        <v>#REF!</v>
      </c>
      <c r="D14" s="168" t="e">
        <f>+#REF!/#REF!</f>
        <v>#REF!</v>
      </c>
      <c r="E14" s="168" t="e">
        <f>+#REF!/#REF!</f>
        <v>#REF!</v>
      </c>
      <c r="F14" s="168" t="e">
        <f>+#REF!/#REF!</f>
        <v>#REF!</v>
      </c>
      <c r="G14" s="168" t="e">
        <f>+#REF!/#REF!</f>
        <v>#REF!</v>
      </c>
      <c r="H14" s="168" t="e">
        <f>+#REF!/#REF!</f>
        <v>#REF!</v>
      </c>
      <c r="I14" s="168" t="e">
        <f>+#REF!/#REF!</f>
        <v>#REF!</v>
      </c>
      <c r="J14" s="168" t="e">
        <f>+#REF!/#REF!</f>
        <v>#REF!</v>
      </c>
      <c r="K14" s="168" t="e">
        <f>+#REF!/#REF!</f>
        <v>#REF!</v>
      </c>
      <c r="L14" s="168" t="e">
        <f>+#REF!/#REF!</f>
        <v>#REF!</v>
      </c>
      <c r="M14" s="168" t="e">
        <f>+#REF!/#REF!</f>
        <v>#REF!</v>
      </c>
      <c r="N14" s="168" t="e">
        <f>+#REF!/#REF!</f>
        <v>#REF!</v>
      </c>
      <c r="O14" s="168" t="e">
        <f>+#REF!/#REF!</f>
        <v>#REF!</v>
      </c>
      <c r="P14" s="168" t="e">
        <f>+#REF!/#REF!</f>
        <v>#REF!</v>
      </c>
      <c r="Q14" s="168" t="e">
        <f>+#REF!/#REF!</f>
        <v>#REF!</v>
      </c>
      <c r="R14" s="168" t="e">
        <f>+#REF!/#REF!</f>
        <v>#REF!</v>
      </c>
      <c r="S14" s="168" t="e">
        <f>+#REF!/#REF!</f>
        <v>#REF!</v>
      </c>
      <c r="T14" s="168" t="e">
        <f>+#REF!/#REF!</f>
        <v>#REF!</v>
      </c>
      <c r="U14" s="168" t="e">
        <f>+#REF!/#REF!</f>
        <v>#REF!</v>
      </c>
      <c r="V14" s="168" t="e">
        <f>+#REF!/#REF!</f>
        <v>#REF!</v>
      </c>
      <c r="W14" s="168" t="e">
        <f>+#REF!/#REF!</f>
        <v>#REF!</v>
      </c>
      <c r="X14" s="168" t="e">
        <f>+#REF!/#REF!</f>
        <v>#REF!</v>
      </c>
      <c r="Y14" s="168" t="e">
        <f>+#REF!/#REF!</f>
        <v>#REF!</v>
      </c>
      <c r="Z14" s="168" t="e">
        <f>+#REF!/#REF!</f>
        <v>#REF!</v>
      </c>
      <c r="AA14" s="168" t="e">
        <f>+#REF!/#REF!</f>
        <v>#REF!</v>
      </c>
      <c r="AB14" s="168" t="e">
        <f>+#REF!/#REF!</f>
        <v>#REF!</v>
      </c>
      <c r="AC14" s="168" t="e">
        <f>+#REF!/#REF!</f>
        <v>#REF!</v>
      </c>
      <c r="AD14" s="168" t="e">
        <f>+#REF!/#REF!</f>
        <v>#REF!</v>
      </c>
      <c r="AE14" s="168" t="e">
        <f>+#REF!/#REF!</f>
        <v>#REF!</v>
      </c>
      <c r="AF14" s="168" t="e">
        <f>+#REF!/#REF!</f>
        <v>#REF!</v>
      </c>
      <c r="AG14" s="168" t="e">
        <f>+#REF!/#REF!</f>
        <v>#REF!</v>
      </c>
    </row>
    <row r="15" spans="1:34" ht="15" x14ac:dyDescent="0.25">
      <c r="A15" s="262">
        <v>3302</v>
      </c>
      <c r="B15" s="168" t="e">
        <f>+#REF!/#REF!</f>
        <v>#REF!</v>
      </c>
      <c r="C15" s="168" t="e">
        <f>+#REF!/#REF!</f>
        <v>#REF!</v>
      </c>
      <c r="D15" s="168" t="e">
        <f>+#REF!/#REF!</f>
        <v>#REF!</v>
      </c>
      <c r="E15" s="168" t="e">
        <f>+#REF!/#REF!</f>
        <v>#REF!</v>
      </c>
      <c r="F15" s="168" t="e">
        <f>+#REF!/#REF!</f>
        <v>#REF!</v>
      </c>
      <c r="G15" s="168" t="e">
        <f>+#REF!/#REF!</f>
        <v>#REF!</v>
      </c>
      <c r="H15" s="168" t="e">
        <f>+#REF!/#REF!</f>
        <v>#REF!</v>
      </c>
      <c r="I15" s="168" t="e">
        <f>+#REF!/#REF!</f>
        <v>#REF!</v>
      </c>
      <c r="J15" s="168" t="e">
        <f>+#REF!/#REF!</f>
        <v>#REF!</v>
      </c>
      <c r="K15" s="168" t="e">
        <f>+#REF!/#REF!</f>
        <v>#REF!</v>
      </c>
      <c r="L15" s="168" t="e">
        <f>+#REF!/#REF!</f>
        <v>#REF!</v>
      </c>
      <c r="M15" s="168" t="e">
        <f>+#REF!/#REF!</f>
        <v>#REF!</v>
      </c>
      <c r="N15" s="168" t="e">
        <f>+#REF!/#REF!</f>
        <v>#REF!</v>
      </c>
      <c r="O15" s="168" t="e">
        <f>+#REF!/#REF!</f>
        <v>#REF!</v>
      </c>
      <c r="P15" s="168" t="e">
        <f>+#REF!/#REF!</f>
        <v>#REF!</v>
      </c>
      <c r="Q15" s="168" t="e">
        <f>+#REF!/#REF!</f>
        <v>#REF!</v>
      </c>
      <c r="R15" s="168" t="e">
        <f>+#REF!/#REF!</f>
        <v>#REF!</v>
      </c>
      <c r="S15" s="168" t="e">
        <f>+#REF!/#REF!</f>
        <v>#REF!</v>
      </c>
      <c r="T15" s="168" t="e">
        <f>+#REF!/#REF!</f>
        <v>#REF!</v>
      </c>
      <c r="U15" s="168" t="e">
        <f>+#REF!/#REF!</f>
        <v>#REF!</v>
      </c>
      <c r="V15" s="168" t="e">
        <f>+#REF!/#REF!</f>
        <v>#REF!</v>
      </c>
      <c r="W15" s="168" t="e">
        <f>+#REF!/#REF!</f>
        <v>#REF!</v>
      </c>
      <c r="X15" s="168" t="e">
        <f>+#REF!/#REF!</f>
        <v>#REF!</v>
      </c>
      <c r="Y15" s="168" t="e">
        <f>+#REF!/#REF!</f>
        <v>#REF!</v>
      </c>
      <c r="Z15" s="168" t="e">
        <f>+#REF!/#REF!</f>
        <v>#REF!</v>
      </c>
      <c r="AA15" s="168" t="e">
        <f>+#REF!/#REF!</f>
        <v>#REF!</v>
      </c>
      <c r="AB15" s="168" t="e">
        <f>+#REF!/#REF!</f>
        <v>#REF!</v>
      </c>
      <c r="AC15" s="168" t="e">
        <f>+#REF!/#REF!</f>
        <v>#REF!</v>
      </c>
      <c r="AD15" s="168" t="e">
        <f>+#REF!/#REF!</f>
        <v>#REF!</v>
      </c>
      <c r="AE15" s="168" t="e">
        <f>+#REF!/#REF!</f>
        <v>#REF!</v>
      </c>
      <c r="AF15" s="168" t="e">
        <f>+#REF!/#REF!</f>
        <v>#REF!</v>
      </c>
      <c r="AG15" s="168" t="e">
        <f>+#REF!/#REF!</f>
        <v>#REF!</v>
      </c>
    </row>
    <row r="16" spans="1:34" ht="15" x14ac:dyDescent="0.25">
      <c r="A16" s="262">
        <v>3301</v>
      </c>
      <c r="B16" s="168" t="e">
        <f>+#REF!/#REF!</f>
        <v>#REF!</v>
      </c>
      <c r="C16" s="168" t="e">
        <f>+#REF!/#REF!</f>
        <v>#REF!</v>
      </c>
      <c r="D16" s="168" t="e">
        <f>+#REF!/#REF!</f>
        <v>#REF!</v>
      </c>
      <c r="E16" s="168" t="e">
        <f>+#REF!/#REF!</f>
        <v>#REF!</v>
      </c>
      <c r="F16" s="168" t="e">
        <f>+#REF!/#REF!</f>
        <v>#REF!</v>
      </c>
      <c r="G16" s="168" t="e">
        <f>+#REF!/#REF!</f>
        <v>#REF!</v>
      </c>
      <c r="H16" s="168" t="e">
        <f>+#REF!/#REF!</f>
        <v>#REF!</v>
      </c>
      <c r="I16" s="168" t="e">
        <f>+#REF!/#REF!</f>
        <v>#REF!</v>
      </c>
      <c r="J16" s="168" t="e">
        <f>+#REF!/#REF!</f>
        <v>#REF!</v>
      </c>
      <c r="K16" s="168" t="e">
        <f>+#REF!/#REF!</f>
        <v>#REF!</v>
      </c>
      <c r="L16" s="168" t="e">
        <f>+#REF!/#REF!</f>
        <v>#REF!</v>
      </c>
      <c r="M16" s="168" t="e">
        <f>+#REF!/#REF!</f>
        <v>#REF!</v>
      </c>
      <c r="N16" s="168" t="e">
        <f>+#REF!/#REF!</f>
        <v>#REF!</v>
      </c>
      <c r="O16" s="168" t="e">
        <f>+#REF!/#REF!</f>
        <v>#REF!</v>
      </c>
      <c r="P16" s="168" t="e">
        <f>+#REF!/#REF!</f>
        <v>#REF!</v>
      </c>
      <c r="Q16" s="168" t="e">
        <f>+#REF!/#REF!</f>
        <v>#REF!</v>
      </c>
      <c r="R16" s="168" t="e">
        <f>+#REF!/#REF!</f>
        <v>#REF!</v>
      </c>
      <c r="S16" s="168" t="e">
        <f>+#REF!/#REF!</f>
        <v>#REF!</v>
      </c>
      <c r="T16" s="168" t="e">
        <f>+#REF!/#REF!</f>
        <v>#REF!</v>
      </c>
      <c r="U16" s="168" t="e">
        <f>+#REF!/#REF!</f>
        <v>#REF!</v>
      </c>
      <c r="V16" s="168" t="e">
        <f>+#REF!/#REF!</f>
        <v>#REF!</v>
      </c>
      <c r="W16" s="168" t="e">
        <f>+#REF!/#REF!</f>
        <v>#REF!</v>
      </c>
      <c r="X16" s="168" t="e">
        <f>+#REF!/#REF!</f>
        <v>#REF!</v>
      </c>
      <c r="Y16" s="168" t="e">
        <f>+#REF!/#REF!</f>
        <v>#REF!</v>
      </c>
      <c r="Z16" s="168" t="e">
        <f>+#REF!/#REF!</f>
        <v>#REF!</v>
      </c>
      <c r="AA16" s="168" t="e">
        <f>+#REF!/#REF!</f>
        <v>#REF!</v>
      </c>
      <c r="AB16" s="168" t="e">
        <f>+#REF!/#REF!</f>
        <v>#REF!</v>
      </c>
      <c r="AC16" s="168" t="e">
        <f>+#REF!/#REF!</f>
        <v>#REF!</v>
      </c>
      <c r="AD16" s="168" t="e">
        <f>+#REF!/#REF!</f>
        <v>#REF!</v>
      </c>
      <c r="AE16" s="168" t="e">
        <f>+#REF!/#REF!</f>
        <v>#REF!</v>
      </c>
      <c r="AF16" s="168" t="e">
        <f>+#REF!/#REF!</f>
        <v>#REF!</v>
      </c>
      <c r="AG16" s="168" t="e">
        <f>+#REF!/#REF!</f>
        <v>#REF!</v>
      </c>
      <c r="AH16" s="177" t="e">
        <f>SUM(AH5:AH15)</f>
        <v>#DIV/0!</v>
      </c>
    </row>
    <row r="17" spans="1:33" ht="15.75" thickBot="1" x14ac:dyDescent="0.3">
      <c r="A17" s="297" t="s">
        <v>166</v>
      </c>
      <c r="B17" s="223" t="e">
        <f>SUM(B5:B16)</f>
        <v>#REF!</v>
      </c>
      <c r="C17" s="223" t="e">
        <f t="shared" ref="C17:AG17" si="0">SUM(C5:C16)</f>
        <v>#REF!</v>
      </c>
      <c r="D17" s="223" t="e">
        <f t="shared" si="0"/>
        <v>#REF!</v>
      </c>
      <c r="E17" s="223" t="e">
        <f t="shared" si="0"/>
        <v>#REF!</v>
      </c>
      <c r="F17" s="223" t="e">
        <f t="shared" si="0"/>
        <v>#REF!</v>
      </c>
      <c r="G17" s="223" t="e">
        <f t="shared" si="0"/>
        <v>#REF!</v>
      </c>
      <c r="H17" s="223" t="e">
        <f t="shared" si="0"/>
        <v>#REF!</v>
      </c>
      <c r="I17" s="223" t="e">
        <f t="shared" si="0"/>
        <v>#REF!</v>
      </c>
      <c r="J17" s="223" t="e">
        <f t="shared" si="0"/>
        <v>#REF!</v>
      </c>
      <c r="K17" s="223" t="e">
        <f t="shared" si="0"/>
        <v>#REF!</v>
      </c>
      <c r="L17" s="223" t="e">
        <f t="shared" si="0"/>
        <v>#REF!</v>
      </c>
      <c r="M17" s="223" t="e">
        <f t="shared" si="0"/>
        <v>#REF!</v>
      </c>
      <c r="N17" s="223" t="e">
        <f t="shared" si="0"/>
        <v>#REF!</v>
      </c>
      <c r="O17" s="223" t="e">
        <f t="shared" si="0"/>
        <v>#REF!</v>
      </c>
      <c r="P17" s="223" t="e">
        <f t="shared" si="0"/>
        <v>#REF!</v>
      </c>
      <c r="Q17" s="223" t="e">
        <f t="shared" si="0"/>
        <v>#REF!</v>
      </c>
      <c r="R17" s="223" t="e">
        <f t="shared" si="0"/>
        <v>#REF!</v>
      </c>
      <c r="S17" s="223" t="e">
        <f t="shared" si="0"/>
        <v>#REF!</v>
      </c>
      <c r="T17" s="223" t="e">
        <f t="shared" si="0"/>
        <v>#REF!</v>
      </c>
      <c r="U17" s="223" t="e">
        <f t="shared" si="0"/>
        <v>#REF!</v>
      </c>
      <c r="V17" s="223" t="e">
        <f t="shared" si="0"/>
        <v>#REF!</v>
      </c>
      <c r="W17" s="223" t="e">
        <f t="shared" si="0"/>
        <v>#REF!</v>
      </c>
      <c r="X17" s="223" t="e">
        <f t="shared" si="0"/>
        <v>#REF!</v>
      </c>
      <c r="Y17" s="223" t="e">
        <f t="shared" si="0"/>
        <v>#REF!</v>
      </c>
      <c r="Z17" s="223" t="e">
        <f t="shared" si="0"/>
        <v>#REF!</v>
      </c>
      <c r="AA17" s="223" t="e">
        <f t="shared" si="0"/>
        <v>#REF!</v>
      </c>
      <c r="AB17" s="223" t="e">
        <f t="shared" si="0"/>
        <v>#REF!</v>
      </c>
      <c r="AC17" s="223" t="e">
        <f t="shared" si="0"/>
        <v>#REF!</v>
      </c>
      <c r="AD17" s="223" t="e">
        <f t="shared" si="0"/>
        <v>#REF!</v>
      </c>
      <c r="AE17" s="223" t="e">
        <f t="shared" si="0"/>
        <v>#REF!</v>
      </c>
      <c r="AF17" s="223" t="e">
        <f t="shared" si="0"/>
        <v>#REF!</v>
      </c>
      <c r="AG17" s="223" t="e">
        <f t="shared" si="0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Navngitte områder</vt:lpstr>
      </vt:variant>
      <vt:variant>
        <vt:i4>1</vt:i4>
      </vt:variant>
    </vt:vector>
  </HeadingPairs>
  <TitlesOfParts>
    <vt:vector size="6" baseType="lpstr">
      <vt:lpstr>Høsten 2011</vt:lpstr>
      <vt:lpstr>fagansvarlig</vt:lpstr>
      <vt:lpstr>Høst_kostnadsfordeling ØT</vt:lpstr>
      <vt:lpstr>Vår 2017_ver 10.nov 2017</vt:lpstr>
      <vt:lpstr>Vår_kostnadsfordeling ØT</vt:lpstr>
      <vt:lpstr>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Helga-Lise</dc:creator>
  <cp:lastModifiedBy>Tone Merete Brekke</cp:lastModifiedBy>
  <cp:lastPrinted>2016-07-05T12:01:49Z</cp:lastPrinted>
  <dcterms:created xsi:type="dcterms:W3CDTF">1997-01-16T18:32:43Z</dcterms:created>
  <dcterms:modified xsi:type="dcterms:W3CDTF">2017-11-13T07:09:33Z</dcterms:modified>
</cp:coreProperties>
</file>